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kegerritsen/Nextcloud/Papers/Washington paper/"/>
    </mc:Choice>
  </mc:AlternateContent>
  <xr:revisionPtr revIDLastSave="0" documentId="13_ncr:1_{A06703DC-500F-7040-B390-DD44D82EEF0E}" xr6:coauthVersionLast="47" xr6:coauthVersionMax="47" xr10:uidLastSave="{00000000-0000-0000-0000-000000000000}"/>
  <bookViews>
    <workbookView xWindow="0" yWindow="500" windowWidth="28800" windowHeight="15420" xr2:uid="{00000000-000D-0000-FFFF-FFFF00000000}"/>
  </bookViews>
  <sheets>
    <sheet name="Rock magnetism" sheetId="1" r:id="rId1"/>
    <sheet name="Directions" sheetId="3" r:id="rId2"/>
  </sheets>
  <definedNames>
    <definedName name="_xlnm._FilterDatabase" localSheetId="0" hidden="1">'Rock magnetism'!#REF!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0" i="1" l="1"/>
  <c r="I610" i="1"/>
  <c r="G610" i="1"/>
  <c r="N602" i="1"/>
  <c r="I602" i="1"/>
  <c r="G602" i="1"/>
  <c r="N595" i="1"/>
  <c r="I595" i="1"/>
  <c r="G595" i="1"/>
  <c r="J602" i="1" l="1"/>
  <c r="J610" i="1"/>
  <c r="J595" i="1"/>
  <c r="N582" i="1" l="1"/>
  <c r="I582" i="1"/>
  <c r="G582" i="1"/>
  <c r="N581" i="1"/>
  <c r="I581" i="1"/>
  <c r="G581" i="1"/>
  <c r="N575" i="1"/>
  <c r="H575" i="1"/>
  <c r="I575" i="1" s="1"/>
  <c r="F575" i="1"/>
  <c r="G575" i="1" s="1"/>
  <c r="N572" i="1"/>
  <c r="H572" i="1"/>
  <c r="I572" i="1" s="1"/>
  <c r="F572" i="1"/>
  <c r="G572" i="1" s="1"/>
  <c r="N570" i="1"/>
  <c r="I570" i="1"/>
  <c r="G570" i="1"/>
  <c r="N567" i="1"/>
  <c r="H567" i="1"/>
  <c r="I567" i="1" s="1"/>
  <c r="F567" i="1"/>
  <c r="G567" i="1" s="1"/>
  <c r="N566" i="1"/>
  <c r="I566" i="1"/>
  <c r="G566" i="1"/>
  <c r="N554" i="1"/>
  <c r="I554" i="1"/>
  <c r="G554" i="1"/>
  <c r="N549" i="1"/>
  <c r="I549" i="1"/>
  <c r="G549" i="1"/>
  <c r="N547" i="1"/>
  <c r="I547" i="1"/>
  <c r="G547" i="1"/>
  <c r="N544" i="1"/>
  <c r="I544" i="1"/>
  <c r="G544" i="1"/>
  <c r="N542" i="1"/>
  <c r="H542" i="1"/>
  <c r="I542" i="1" s="1"/>
  <c r="F542" i="1"/>
  <c r="G542" i="1" s="1"/>
  <c r="N540" i="1"/>
  <c r="I540" i="1"/>
  <c r="G540" i="1"/>
  <c r="N538" i="1"/>
  <c r="I538" i="1"/>
  <c r="G538" i="1"/>
  <c r="N537" i="1"/>
  <c r="I537" i="1"/>
  <c r="G537" i="1"/>
  <c r="N536" i="1"/>
  <c r="I536" i="1"/>
  <c r="G536" i="1"/>
  <c r="N535" i="1"/>
  <c r="I535" i="1"/>
  <c r="G535" i="1"/>
  <c r="N534" i="1"/>
  <c r="I534" i="1"/>
  <c r="G534" i="1"/>
  <c r="N533" i="1"/>
  <c r="I533" i="1"/>
  <c r="G533" i="1"/>
  <c r="N532" i="1"/>
  <c r="I532" i="1"/>
  <c r="G532" i="1"/>
  <c r="N528" i="1"/>
  <c r="I528" i="1"/>
  <c r="G528" i="1"/>
  <c r="N510" i="1"/>
  <c r="I510" i="1"/>
  <c r="G510" i="1"/>
  <c r="N497" i="1"/>
  <c r="I497" i="1"/>
  <c r="G497" i="1"/>
  <c r="J566" i="1" l="1"/>
  <c r="J510" i="1"/>
  <c r="J533" i="1"/>
  <c r="J540" i="1"/>
  <c r="J537" i="1"/>
  <c r="J554" i="1"/>
  <c r="J581" i="1"/>
  <c r="J497" i="1"/>
  <c r="J528" i="1"/>
  <c r="J544" i="1"/>
  <c r="J570" i="1"/>
  <c r="J572" i="1"/>
  <c r="J536" i="1"/>
  <c r="J535" i="1"/>
  <c r="J547" i="1"/>
  <c r="J532" i="1"/>
  <c r="J549" i="1"/>
  <c r="J582" i="1"/>
  <c r="J534" i="1"/>
  <c r="J575" i="1"/>
  <c r="J538" i="1"/>
  <c r="J542" i="1"/>
  <c r="J567" i="1"/>
  <c r="N496" i="1"/>
  <c r="I496" i="1"/>
  <c r="G496" i="1"/>
  <c r="N490" i="1"/>
  <c r="I490" i="1"/>
  <c r="G490" i="1"/>
  <c r="N489" i="1"/>
  <c r="I489" i="1"/>
  <c r="G489" i="1"/>
  <c r="N488" i="1"/>
  <c r="I488" i="1"/>
  <c r="G488" i="1"/>
  <c r="N487" i="1"/>
  <c r="I487" i="1"/>
  <c r="G487" i="1"/>
  <c r="N486" i="1"/>
  <c r="I486" i="1"/>
  <c r="G486" i="1"/>
  <c r="N485" i="1"/>
  <c r="I485" i="1"/>
  <c r="G485" i="1"/>
  <c r="N484" i="1"/>
  <c r="I484" i="1"/>
  <c r="G484" i="1"/>
  <c r="N483" i="1"/>
  <c r="I483" i="1"/>
  <c r="G483" i="1"/>
  <c r="N482" i="1"/>
  <c r="I482" i="1"/>
  <c r="G482" i="1"/>
  <c r="N481" i="1"/>
  <c r="I481" i="1"/>
  <c r="G481" i="1"/>
  <c r="N480" i="1"/>
  <c r="I480" i="1"/>
  <c r="G480" i="1"/>
  <c r="N479" i="1"/>
  <c r="I479" i="1"/>
  <c r="G479" i="1"/>
  <c r="J488" i="1" l="1"/>
  <c r="J481" i="1"/>
  <c r="J483" i="1"/>
  <c r="J487" i="1"/>
  <c r="J484" i="1"/>
  <c r="J489" i="1"/>
  <c r="J480" i="1"/>
  <c r="J479" i="1"/>
  <c r="J485" i="1"/>
  <c r="J486" i="1"/>
  <c r="J496" i="1"/>
  <c r="J490" i="1"/>
  <c r="J482" i="1"/>
  <c r="G314" i="1" l="1"/>
  <c r="I314" i="1"/>
  <c r="G348" i="1"/>
  <c r="G347" i="1"/>
  <c r="I348" i="1"/>
  <c r="I347" i="1"/>
  <c r="N347" i="1"/>
  <c r="N348" i="1"/>
  <c r="J347" i="1" l="1"/>
  <c r="J314" i="1"/>
  <c r="J348" i="1"/>
  <c r="H202" i="1"/>
  <c r="F202" i="1"/>
  <c r="H164" i="1"/>
  <c r="F164" i="1"/>
  <c r="F137" i="1"/>
  <c r="H118" i="1"/>
  <c r="F118" i="1"/>
  <c r="H242" i="1"/>
  <c r="F242" i="1"/>
  <c r="I267" i="1"/>
  <c r="G267" i="1"/>
  <c r="F283" i="1"/>
  <c r="H283" i="1"/>
  <c r="J267" i="1" l="1"/>
  <c r="H304" i="1"/>
  <c r="I304" i="1" s="1"/>
  <c r="F304" i="1"/>
  <c r="G304" i="1" s="1"/>
  <c r="H368" i="1"/>
  <c r="F368" i="1"/>
  <c r="H329" i="1"/>
  <c r="F329" i="1"/>
  <c r="G329" i="1" s="1"/>
  <c r="H350" i="1"/>
  <c r="H349" i="1"/>
  <c r="F350" i="1"/>
  <c r="F349" i="1"/>
  <c r="H331" i="1"/>
  <c r="F331" i="1"/>
  <c r="H450" i="1"/>
  <c r="F458" i="1"/>
  <c r="N292" i="1"/>
  <c r="I292" i="1"/>
  <c r="G292" i="1"/>
  <c r="N295" i="1"/>
  <c r="H295" i="1"/>
  <c r="I295" i="1" s="1"/>
  <c r="F295" i="1"/>
  <c r="G295" i="1" s="1"/>
  <c r="N299" i="1"/>
  <c r="H299" i="1"/>
  <c r="I299" i="1" s="1"/>
  <c r="F299" i="1"/>
  <c r="G299" i="1" s="1"/>
  <c r="N300" i="1"/>
  <c r="I300" i="1"/>
  <c r="G300" i="1"/>
  <c r="N304" i="1"/>
  <c r="J295" i="1" l="1"/>
  <c r="J300" i="1"/>
  <c r="J292" i="1"/>
  <c r="J304" i="1"/>
  <c r="J299" i="1"/>
  <c r="N313" i="1"/>
  <c r="I313" i="1"/>
  <c r="G313" i="1"/>
  <c r="N314" i="1"/>
  <c r="N319" i="1"/>
  <c r="I319" i="1"/>
  <c r="G319" i="1"/>
  <c r="N320" i="1"/>
  <c r="I320" i="1"/>
  <c r="G320" i="1"/>
  <c r="N329" i="1"/>
  <c r="I329" i="1"/>
  <c r="N330" i="1"/>
  <c r="I330" i="1"/>
  <c r="G330" i="1"/>
  <c r="N331" i="1"/>
  <c r="I331" i="1"/>
  <c r="G331" i="1"/>
  <c r="N338" i="1"/>
  <c r="I338" i="1"/>
  <c r="G338" i="1"/>
  <c r="N339" i="1"/>
  <c r="I339" i="1"/>
  <c r="G339" i="1"/>
  <c r="N341" i="1"/>
  <c r="I341" i="1"/>
  <c r="G341" i="1"/>
  <c r="N344" i="1"/>
  <c r="I344" i="1"/>
  <c r="G344" i="1"/>
  <c r="N349" i="1"/>
  <c r="I349" i="1"/>
  <c r="G349" i="1"/>
  <c r="N350" i="1"/>
  <c r="I350" i="1"/>
  <c r="G350" i="1"/>
  <c r="N367" i="1"/>
  <c r="I367" i="1"/>
  <c r="G367" i="1"/>
  <c r="N368" i="1"/>
  <c r="I368" i="1"/>
  <c r="G368" i="1"/>
  <c r="J330" i="1" l="1"/>
  <c r="J338" i="1"/>
  <c r="J341" i="1"/>
  <c r="J367" i="1"/>
  <c r="J313" i="1"/>
  <c r="J339" i="1"/>
  <c r="J350" i="1"/>
  <c r="J319" i="1"/>
  <c r="J368" i="1"/>
  <c r="J344" i="1"/>
  <c r="J320" i="1"/>
  <c r="J329" i="1"/>
  <c r="J331" i="1"/>
  <c r="J349" i="1"/>
  <c r="N288" i="1"/>
  <c r="H288" i="1"/>
  <c r="I288" i="1" s="1"/>
  <c r="F288" i="1"/>
  <c r="G288" i="1" s="1"/>
  <c r="N286" i="1"/>
  <c r="H286" i="1"/>
  <c r="I286" i="1" s="1"/>
  <c r="F286" i="1"/>
  <c r="G286" i="1" s="1"/>
  <c r="N283" i="1"/>
  <c r="I283" i="1"/>
  <c r="G283" i="1"/>
  <c r="N284" i="1"/>
  <c r="H284" i="1"/>
  <c r="I284" i="1" s="1"/>
  <c r="F284" i="1"/>
  <c r="G284" i="1" s="1"/>
  <c r="N273" i="1"/>
  <c r="I273" i="1"/>
  <c r="G273" i="1"/>
  <c r="N274" i="1"/>
  <c r="H274" i="1"/>
  <c r="I274" i="1" s="1"/>
  <c r="F274" i="1"/>
  <c r="G274" i="1" s="1"/>
  <c r="H268" i="1"/>
  <c r="I268" i="1" s="1"/>
  <c r="F268" i="1"/>
  <c r="G268" i="1" s="1"/>
  <c r="N258" i="1"/>
  <c r="H258" i="1"/>
  <c r="I258" i="1" s="1"/>
  <c r="F258" i="1"/>
  <c r="G258" i="1" s="1"/>
  <c r="N242" i="1"/>
  <c r="I242" i="1"/>
  <c r="G242" i="1"/>
  <c r="N240" i="1"/>
  <c r="H240" i="1"/>
  <c r="I240" i="1" s="1"/>
  <c r="F240" i="1"/>
  <c r="G240" i="1" s="1"/>
  <c r="N38" i="1"/>
  <c r="I38" i="1"/>
  <c r="G38" i="1"/>
  <c r="N43" i="1"/>
  <c r="I43" i="1"/>
  <c r="G43" i="1"/>
  <c r="N45" i="1"/>
  <c r="I45" i="1"/>
  <c r="G45" i="1"/>
  <c r="N56" i="1"/>
  <c r="I56" i="1"/>
  <c r="G56" i="1"/>
  <c r="N60" i="1"/>
  <c r="H60" i="1"/>
  <c r="I60" i="1" s="1"/>
  <c r="F60" i="1"/>
  <c r="G60" i="1" s="1"/>
  <c r="N61" i="1"/>
  <c r="H61" i="1"/>
  <c r="I61" i="1" s="1"/>
  <c r="F61" i="1"/>
  <c r="G61" i="1" s="1"/>
  <c r="N62" i="1"/>
  <c r="H62" i="1"/>
  <c r="I62" i="1" s="1"/>
  <c r="F62" i="1"/>
  <c r="G62" i="1" s="1"/>
  <c r="N63" i="1"/>
  <c r="I63" i="1"/>
  <c r="G63" i="1"/>
  <c r="N65" i="1"/>
  <c r="I65" i="1"/>
  <c r="G65" i="1"/>
  <c r="N73" i="1"/>
  <c r="I73" i="1"/>
  <c r="G73" i="1"/>
  <c r="N77" i="1"/>
  <c r="I77" i="1"/>
  <c r="G77" i="1"/>
  <c r="N78" i="1"/>
  <c r="I78" i="1"/>
  <c r="G78" i="1"/>
  <c r="N79" i="1"/>
  <c r="I79" i="1"/>
  <c r="G79" i="1"/>
  <c r="N80" i="1"/>
  <c r="I80" i="1"/>
  <c r="G80" i="1"/>
  <c r="N82" i="1"/>
  <c r="I82" i="1"/>
  <c r="G82" i="1"/>
  <c r="N83" i="1"/>
  <c r="H83" i="1"/>
  <c r="I83" i="1" s="1"/>
  <c r="F83" i="1"/>
  <c r="G83" i="1" s="1"/>
  <c r="N85" i="1"/>
  <c r="I85" i="1"/>
  <c r="G85" i="1"/>
  <c r="N86" i="1"/>
  <c r="I86" i="1"/>
  <c r="G86" i="1"/>
  <c r="N91" i="1"/>
  <c r="H91" i="1"/>
  <c r="I91" i="1" s="1"/>
  <c r="F91" i="1"/>
  <c r="G91" i="1" s="1"/>
  <c r="N94" i="1"/>
  <c r="H94" i="1"/>
  <c r="I94" i="1" s="1"/>
  <c r="F94" i="1"/>
  <c r="G94" i="1" s="1"/>
  <c r="N95" i="1"/>
  <c r="I95" i="1"/>
  <c r="G95" i="1"/>
  <c r="N96" i="1"/>
  <c r="I96" i="1"/>
  <c r="G96" i="1"/>
  <c r="N98" i="1"/>
  <c r="I98" i="1"/>
  <c r="G98" i="1"/>
  <c r="N99" i="1"/>
  <c r="I99" i="1"/>
  <c r="G99" i="1"/>
  <c r="N103" i="1"/>
  <c r="I103" i="1"/>
  <c r="G103" i="1"/>
  <c r="N104" i="1"/>
  <c r="I104" i="1"/>
  <c r="G104" i="1"/>
  <c r="N107" i="1"/>
  <c r="I107" i="1"/>
  <c r="G107" i="1"/>
  <c r="N109" i="1"/>
  <c r="I109" i="1"/>
  <c r="G109" i="1"/>
  <c r="N111" i="1"/>
  <c r="I111" i="1"/>
  <c r="G111" i="1"/>
  <c r="N113" i="1"/>
  <c r="I113" i="1"/>
  <c r="G113" i="1"/>
  <c r="N115" i="1"/>
  <c r="I115" i="1"/>
  <c r="G115" i="1"/>
  <c r="N117" i="1"/>
  <c r="I117" i="1"/>
  <c r="G117" i="1"/>
  <c r="N118" i="1"/>
  <c r="I118" i="1"/>
  <c r="G118" i="1"/>
  <c r="N119" i="1"/>
  <c r="I119" i="1"/>
  <c r="G119" i="1"/>
  <c r="N124" i="1"/>
  <c r="I124" i="1"/>
  <c r="G124" i="1"/>
  <c r="N125" i="1"/>
  <c r="I125" i="1"/>
  <c r="G125" i="1"/>
  <c r="N130" i="1"/>
  <c r="I130" i="1"/>
  <c r="G130" i="1"/>
  <c r="N131" i="1"/>
  <c r="I131" i="1"/>
  <c r="G131" i="1"/>
  <c r="N132" i="1"/>
  <c r="I132" i="1"/>
  <c r="G132" i="1"/>
  <c r="N133" i="1"/>
  <c r="I133" i="1"/>
  <c r="G133" i="1"/>
  <c r="N137" i="1"/>
  <c r="H137" i="1"/>
  <c r="I137" i="1" s="1"/>
  <c r="G137" i="1"/>
  <c r="N143" i="1"/>
  <c r="I143" i="1"/>
  <c r="G143" i="1"/>
  <c r="N145" i="1"/>
  <c r="I145" i="1"/>
  <c r="G145" i="1"/>
  <c r="N147" i="1"/>
  <c r="I147" i="1"/>
  <c r="G147" i="1"/>
  <c r="N150" i="1"/>
  <c r="I150" i="1"/>
  <c r="G150" i="1"/>
  <c r="N152" i="1"/>
  <c r="I152" i="1"/>
  <c r="G152" i="1"/>
  <c r="N153" i="1"/>
  <c r="I153" i="1"/>
  <c r="G153" i="1"/>
  <c r="N154" i="1"/>
  <c r="I154" i="1"/>
  <c r="G154" i="1"/>
  <c r="N157" i="1"/>
  <c r="H157" i="1"/>
  <c r="I157" i="1" s="1"/>
  <c r="F157" i="1"/>
  <c r="G157" i="1" s="1"/>
  <c r="N158" i="1"/>
  <c r="I158" i="1"/>
  <c r="G158" i="1"/>
  <c r="N159" i="1"/>
  <c r="I159" i="1"/>
  <c r="G159" i="1"/>
  <c r="N160" i="1"/>
  <c r="I160" i="1"/>
  <c r="G160" i="1"/>
  <c r="N161" i="1"/>
  <c r="I161" i="1"/>
  <c r="G161" i="1"/>
  <c r="N162" i="1"/>
  <c r="I162" i="1"/>
  <c r="G162" i="1"/>
  <c r="N164" i="1"/>
  <c r="I164" i="1"/>
  <c r="G164" i="1"/>
  <c r="N170" i="1"/>
  <c r="I170" i="1"/>
  <c r="G170" i="1"/>
  <c r="N176" i="1"/>
  <c r="H176" i="1"/>
  <c r="I176" i="1" s="1"/>
  <c r="F176" i="1"/>
  <c r="G176" i="1" s="1"/>
  <c r="N181" i="1"/>
  <c r="I181" i="1"/>
  <c r="G181" i="1"/>
  <c r="N183" i="1"/>
  <c r="I183" i="1"/>
  <c r="G183" i="1"/>
  <c r="N201" i="1"/>
  <c r="I201" i="1"/>
  <c r="G201" i="1"/>
  <c r="N202" i="1"/>
  <c r="I202" i="1"/>
  <c r="G202" i="1"/>
  <c r="N209" i="1"/>
  <c r="I209" i="1"/>
  <c r="G209" i="1"/>
  <c r="N210" i="1"/>
  <c r="I210" i="1"/>
  <c r="G210" i="1"/>
  <c r="N211" i="1"/>
  <c r="I211" i="1"/>
  <c r="G211" i="1"/>
  <c r="N216" i="1"/>
  <c r="I216" i="1"/>
  <c r="G216" i="1"/>
  <c r="N221" i="1"/>
  <c r="I221" i="1"/>
  <c r="G221" i="1"/>
  <c r="N226" i="1"/>
  <c r="I226" i="1"/>
  <c r="G226" i="1"/>
  <c r="N227" i="1"/>
  <c r="I227" i="1"/>
  <c r="G227" i="1"/>
  <c r="N235" i="1"/>
  <c r="I235" i="1"/>
  <c r="G235" i="1"/>
  <c r="N469" i="1"/>
  <c r="N467" i="1"/>
  <c r="N466" i="1"/>
  <c r="N464" i="1"/>
  <c r="N463" i="1"/>
  <c r="N461" i="1"/>
  <c r="N460" i="1"/>
  <c r="N458" i="1"/>
  <c r="N450" i="1"/>
  <c r="N449" i="1"/>
  <c r="N446" i="1"/>
  <c r="N431" i="1"/>
  <c r="N430" i="1"/>
  <c r="N429" i="1"/>
  <c r="N427" i="1"/>
  <c r="N424" i="1"/>
  <c r="N37" i="1"/>
  <c r="N34" i="1"/>
  <c r="N33" i="1"/>
  <c r="N29" i="1"/>
  <c r="N26" i="1"/>
  <c r="N21" i="1"/>
  <c r="N22" i="1"/>
  <c r="N16" i="1"/>
  <c r="N413" i="1"/>
  <c r="N411" i="1"/>
  <c r="N410" i="1"/>
  <c r="N407" i="1"/>
  <c r="N406" i="1"/>
  <c r="N404" i="1"/>
  <c r="N399" i="1"/>
  <c r="N395" i="1"/>
  <c r="N393" i="1"/>
  <c r="N383" i="1"/>
  <c r="N382" i="1"/>
  <c r="N379" i="1"/>
  <c r="N378" i="1"/>
  <c r="N374" i="1"/>
  <c r="N373" i="1"/>
  <c r="N370" i="1"/>
  <c r="I469" i="1"/>
  <c r="I467" i="1"/>
  <c r="I449" i="1"/>
  <c r="I446" i="1"/>
  <c r="I431" i="1"/>
  <c r="I430" i="1"/>
  <c r="I429" i="1"/>
  <c r="I427" i="1"/>
  <c r="I424" i="1"/>
  <c r="I29" i="1"/>
  <c r="I22" i="1"/>
  <c r="I413" i="1"/>
  <c r="I411" i="1"/>
  <c r="I410" i="1"/>
  <c r="I407" i="1"/>
  <c r="I406" i="1"/>
  <c r="I404" i="1"/>
  <c r="I399" i="1"/>
  <c r="I395" i="1"/>
  <c r="I393" i="1"/>
  <c r="I383" i="1"/>
  <c r="I378" i="1"/>
  <c r="I374" i="1"/>
  <c r="I373" i="1"/>
  <c r="I370" i="1"/>
  <c r="G469" i="1"/>
  <c r="G467" i="1"/>
  <c r="G449" i="1"/>
  <c r="G446" i="1"/>
  <c r="G431" i="1"/>
  <c r="G430" i="1"/>
  <c r="G429" i="1"/>
  <c r="G427" i="1"/>
  <c r="G424" i="1"/>
  <c r="G29" i="1"/>
  <c r="G22" i="1"/>
  <c r="G413" i="1"/>
  <c r="G411" i="1"/>
  <c r="G410" i="1"/>
  <c r="G407" i="1"/>
  <c r="G406" i="1"/>
  <c r="G404" i="1"/>
  <c r="G399" i="1"/>
  <c r="G395" i="1"/>
  <c r="G393" i="1"/>
  <c r="G383" i="1"/>
  <c r="G378" i="1"/>
  <c r="G374" i="1"/>
  <c r="G373" i="1"/>
  <c r="G370" i="1"/>
  <c r="H379" i="1"/>
  <c r="I379" i="1" s="1"/>
  <c r="H382" i="1"/>
  <c r="I382" i="1" s="1"/>
  <c r="F379" i="1"/>
  <c r="G379" i="1" s="1"/>
  <c r="F382" i="1"/>
  <c r="G382" i="1" s="1"/>
  <c r="H16" i="1"/>
  <c r="I16" i="1" s="1"/>
  <c r="F16" i="1"/>
  <c r="G16" i="1" s="1"/>
  <c r="H21" i="1"/>
  <c r="I21" i="1" s="1"/>
  <c r="F21" i="1"/>
  <c r="G21" i="1" s="1"/>
  <c r="H26" i="1"/>
  <c r="I26" i="1" s="1"/>
  <c r="F26" i="1"/>
  <c r="G26" i="1" s="1"/>
  <c r="H33" i="1"/>
  <c r="I33" i="1" s="1"/>
  <c r="F33" i="1"/>
  <c r="G33" i="1" s="1"/>
  <c r="H34" i="1"/>
  <c r="I34" i="1" s="1"/>
  <c r="H37" i="1"/>
  <c r="I37" i="1" s="1"/>
  <c r="F34" i="1"/>
  <c r="G34" i="1" s="1"/>
  <c r="F37" i="1"/>
  <c r="G37" i="1" s="1"/>
  <c r="J111" i="1" l="1"/>
  <c r="J113" i="1"/>
  <c r="J209" i="1"/>
  <c r="J158" i="1"/>
  <c r="J446" i="1"/>
  <c r="J429" i="1"/>
  <c r="J211" i="1"/>
  <c r="J242" i="1"/>
  <c r="J26" i="1"/>
  <c r="J201" i="1"/>
  <c r="J160" i="1"/>
  <c r="J404" i="1"/>
  <c r="J176" i="1"/>
  <c r="J286" i="1"/>
  <c r="J131" i="1"/>
  <c r="J406" i="1"/>
  <c r="J407" i="1"/>
  <c r="J382" i="1"/>
  <c r="J393" i="1"/>
  <c r="J413" i="1"/>
  <c r="J424" i="1"/>
  <c r="J379" i="1"/>
  <c r="J83" i="1"/>
  <c r="J373" i="1"/>
  <c r="J399" i="1"/>
  <c r="J37" i="1"/>
  <c r="J469" i="1"/>
  <c r="J383" i="1"/>
  <c r="J411" i="1"/>
  <c r="J29" i="1"/>
  <c r="J431" i="1"/>
  <c r="J152" i="1"/>
  <c r="J33" i="1"/>
  <c r="J374" i="1"/>
  <c r="J378" i="1"/>
  <c r="J22" i="1"/>
  <c r="J427" i="1"/>
  <c r="J62" i="1"/>
  <c r="J16" i="1"/>
  <c r="J21" i="1"/>
  <c r="J410" i="1"/>
  <c r="J430" i="1"/>
  <c r="J221" i="1"/>
  <c r="J109" i="1"/>
  <c r="J115" i="1"/>
  <c r="J98" i="1"/>
  <c r="J73" i="1"/>
  <c r="J161" i="1"/>
  <c r="J153" i="1"/>
  <c r="J80" i="1"/>
  <c r="J370" i="1"/>
  <c r="J449" i="1"/>
  <c r="J467" i="1"/>
  <c r="J147" i="1"/>
  <c r="J104" i="1"/>
  <c r="N268" i="1"/>
  <c r="J117" i="1"/>
  <c r="J78" i="1"/>
  <c r="J395" i="1"/>
  <c r="J34" i="1"/>
  <c r="J130" i="1"/>
  <c r="J103" i="1"/>
  <c r="J56" i="1"/>
  <c r="J268" i="1"/>
  <c r="J164" i="1"/>
  <c r="J132" i="1"/>
  <c r="J85" i="1"/>
  <c r="J210" i="1"/>
  <c r="J159" i="1"/>
  <c r="J150" i="1"/>
  <c r="J137" i="1"/>
  <c r="J82" i="1"/>
  <c r="J240" i="1"/>
  <c r="J284" i="1"/>
  <c r="J170" i="1"/>
  <c r="J143" i="1"/>
  <c r="J95" i="1"/>
  <c r="J154" i="1"/>
  <c r="J133" i="1"/>
  <c r="J63" i="1"/>
  <c r="J235" i="1"/>
  <c r="J157" i="1"/>
  <c r="J99" i="1"/>
  <c r="J145" i="1"/>
  <c r="J96" i="1"/>
  <c r="J273" i="1"/>
  <c r="J283" i="1"/>
  <c r="J181" i="1"/>
  <c r="J183" i="1"/>
  <c r="J119" i="1"/>
  <c r="J107" i="1"/>
  <c r="J94" i="1"/>
  <c r="J79" i="1"/>
  <c r="J38" i="1"/>
  <c r="J65" i="1"/>
  <c r="J226" i="1"/>
  <c r="J258" i="1"/>
  <c r="J274" i="1"/>
  <c r="J86" i="1"/>
  <c r="J202" i="1"/>
  <c r="J162" i="1"/>
  <c r="J124" i="1"/>
  <c r="J77" i="1"/>
  <c r="J227" i="1"/>
  <c r="J125" i="1"/>
  <c r="J118" i="1"/>
  <c r="J45" i="1"/>
  <c r="J288" i="1"/>
  <c r="J91" i="1"/>
  <c r="J60" i="1"/>
  <c r="J61" i="1"/>
  <c r="J43" i="1"/>
  <c r="J216" i="1"/>
  <c r="I450" i="1"/>
  <c r="H458" i="1"/>
  <c r="I458" i="1" s="1"/>
  <c r="H460" i="1"/>
  <c r="I460" i="1" s="1"/>
  <c r="H461" i="1"/>
  <c r="I461" i="1" s="1"/>
  <c r="H463" i="1"/>
  <c r="I463" i="1" s="1"/>
  <c r="H464" i="1"/>
  <c r="I464" i="1" s="1"/>
  <c r="H466" i="1"/>
  <c r="I466" i="1" s="1"/>
  <c r="F450" i="1"/>
  <c r="G450" i="1" s="1"/>
  <c r="G458" i="1"/>
  <c r="F460" i="1"/>
  <c r="G460" i="1" s="1"/>
  <c r="F461" i="1"/>
  <c r="G461" i="1" s="1"/>
  <c r="F463" i="1"/>
  <c r="G463" i="1" s="1"/>
  <c r="F464" i="1"/>
  <c r="G464" i="1" s="1"/>
  <c r="F466" i="1"/>
  <c r="G466" i="1" s="1"/>
  <c r="J466" i="1" l="1"/>
  <c r="J463" i="1"/>
  <c r="J464" i="1"/>
  <c r="J458" i="1"/>
  <c r="J460" i="1"/>
  <c r="J450" i="1"/>
  <c r="J461" i="1"/>
</calcChain>
</file>

<file path=xl/sharedStrings.xml><?xml version="1.0" encoding="utf-8"?>
<sst xmlns="http://schemas.openxmlformats.org/spreadsheetml/2006/main" count="1368" uniqueCount="626">
  <si>
    <t>Mrs/Ms</t>
  </si>
  <si>
    <t>Comment</t>
  </si>
  <si>
    <t>Sample</t>
  </si>
  <si>
    <t>NRM/sus</t>
  </si>
  <si>
    <t>Bcr/Bc</t>
  </si>
  <si>
    <t>Shape</t>
  </si>
  <si>
    <t>B</t>
  </si>
  <si>
    <t>A</t>
  </si>
  <si>
    <t>C</t>
  </si>
  <si>
    <t>Specimen</t>
  </si>
  <si>
    <t>ABY01-01</t>
  </si>
  <si>
    <t>ABY01-02</t>
  </si>
  <si>
    <t>ABY01-03</t>
  </si>
  <si>
    <t>ABY01-04</t>
  </si>
  <si>
    <t>ABY01-05</t>
  </si>
  <si>
    <t>ABY01-06</t>
  </si>
  <si>
    <t>ABY01-08</t>
  </si>
  <si>
    <t>ABY02-02</t>
  </si>
  <si>
    <t>ABY02-04</t>
  </si>
  <si>
    <t>ABY02-06</t>
  </si>
  <si>
    <t>ABY03-02</t>
  </si>
  <si>
    <t>ABY03-03</t>
  </si>
  <si>
    <t>ABY03-04</t>
  </si>
  <si>
    <t>ABY03-05</t>
  </si>
  <si>
    <t>ABY03-06</t>
  </si>
  <si>
    <t>ABY04-02</t>
  </si>
  <si>
    <t>ABY04-04</t>
  </si>
  <si>
    <t>ABY04-05</t>
  </si>
  <si>
    <t>ABY04-06</t>
  </si>
  <si>
    <t>ABY05-01</t>
  </si>
  <si>
    <t>ABY05-02</t>
  </si>
  <si>
    <t>ABY05-03</t>
  </si>
  <si>
    <t>ABY05-04</t>
  </si>
  <si>
    <t>ABY05-05</t>
  </si>
  <si>
    <t>ABY05-06</t>
  </si>
  <si>
    <t>ABY05-08</t>
  </si>
  <si>
    <t>ABY06-02</t>
  </si>
  <si>
    <t>ABY06-04</t>
  </si>
  <si>
    <t>ABY06-06</t>
  </si>
  <si>
    <t>ABY06-07</t>
  </si>
  <si>
    <t>ABY11-002</t>
  </si>
  <si>
    <t>ABY11-003</t>
  </si>
  <si>
    <t>ABY11-006</t>
  </si>
  <si>
    <t>ABY11-007</t>
  </si>
  <si>
    <t>ABY11-008</t>
  </si>
  <si>
    <t>ABY11-009</t>
  </si>
  <si>
    <t>ABY12-001</t>
  </si>
  <si>
    <t>ABY12-002</t>
  </si>
  <si>
    <t>ABY12-003</t>
  </si>
  <si>
    <t>ABY12-004</t>
  </si>
  <si>
    <t>ABY12-005</t>
  </si>
  <si>
    <t>ABY12-006</t>
  </si>
  <si>
    <t>ABY12-007</t>
  </si>
  <si>
    <t>ABY12-008</t>
  </si>
  <si>
    <t>ABY12-009</t>
  </si>
  <si>
    <t>ABY13-001</t>
  </si>
  <si>
    <t>ABY13-002</t>
  </si>
  <si>
    <t>ABY13-003</t>
  </si>
  <si>
    <t>ABY13-004</t>
  </si>
  <si>
    <t>ABY13-005</t>
  </si>
  <si>
    <t>ABY13-006</t>
  </si>
  <si>
    <t>ABY13-007</t>
  </si>
  <si>
    <t>ABY13-008</t>
  </si>
  <si>
    <t>ABY13-009</t>
  </si>
  <si>
    <t>ABY13-010</t>
  </si>
  <si>
    <t>ABY13-011</t>
  </si>
  <si>
    <t>ABY13-012</t>
  </si>
  <si>
    <t>ABY14-001</t>
  </si>
  <si>
    <t>ABY14-003</t>
  </si>
  <si>
    <t>ABY14-004</t>
  </si>
  <si>
    <t>ABY14-005</t>
  </si>
  <si>
    <t>ABY14-007</t>
  </si>
  <si>
    <t>ABY14-009</t>
  </si>
  <si>
    <t>ABY14-011</t>
  </si>
  <si>
    <t>ABY14-014</t>
  </si>
  <si>
    <t>ABY14-024</t>
  </si>
  <si>
    <t>ABY14-038</t>
  </si>
  <si>
    <t>ABY14-042</t>
  </si>
  <si>
    <t>ABY14-052</t>
  </si>
  <si>
    <t>ABY14-066</t>
  </si>
  <si>
    <t>b</t>
  </si>
  <si>
    <t>ABY14-013</t>
  </si>
  <si>
    <t>ABY14-015</t>
  </si>
  <si>
    <t>ABY14-017</t>
  </si>
  <si>
    <t>ABY14-019</t>
  </si>
  <si>
    <t>ABY14-021</t>
  </si>
  <si>
    <t>ABY14-023</t>
  </si>
  <si>
    <t>ABY14-025</t>
  </si>
  <si>
    <t>ABY14-027</t>
  </si>
  <si>
    <t>ABY14-029</t>
  </si>
  <si>
    <t>ABY14-031</t>
  </si>
  <si>
    <t>ABY14-033</t>
  </si>
  <si>
    <t>ABY14-035</t>
  </si>
  <si>
    <t>ABY14-037</t>
  </si>
  <si>
    <t>ABY14-039</t>
  </si>
  <si>
    <t>ABY14-041</t>
  </si>
  <si>
    <t>ABY14-043</t>
  </si>
  <si>
    <t>ABY14-045</t>
  </si>
  <si>
    <t>ABY14-047</t>
  </si>
  <si>
    <t>ABY14-049</t>
  </si>
  <si>
    <t>ABY14-051</t>
  </si>
  <si>
    <t>ABY14-053</t>
  </si>
  <si>
    <t>ABY14-055</t>
  </si>
  <si>
    <t>ABY14-057</t>
  </si>
  <si>
    <t>ABY14-059</t>
  </si>
  <si>
    <t>ABY14-061</t>
  </si>
  <si>
    <t>ABY14-063</t>
  </si>
  <si>
    <t>ABY14-065</t>
  </si>
  <si>
    <t>ABY14-067</t>
  </si>
  <si>
    <t>ABY14-069</t>
  </si>
  <si>
    <t>ABY01-07</t>
  </si>
  <si>
    <t>ABY01-09</t>
  </si>
  <si>
    <t>ABY02-01</t>
  </si>
  <si>
    <t>ABY02-03</t>
  </si>
  <si>
    <t>ABY02-05</t>
  </si>
  <si>
    <t>ABY04-01</t>
  </si>
  <si>
    <t>ABY04-03</t>
  </si>
  <si>
    <t>ABY05-07</t>
  </si>
  <si>
    <t>ABY06-01</t>
  </si>
  <si>
    <t>ABY06-03</t>
  </si>
  <si>
    <t>ABY06-05</t>
  </si>
  <si>
    <t>ABY11-001</t>
  </si>
  <si>
    <t>ABY11-005</t>
  </si>
  <si>
    <t>ABY14-010</t>
  </si>
  <si>
    <t>ABY14-012</t>
  </si>
  <si>
    <t>ABY14-016</t>
  </si>
  <si>
    <t>ABY14-020</t>
  </si>
  <si>
    <t>ABY14-026</t>
  </si>
  <si>
    <t>ABY14-032</t>
  </si>
  <si>
    <t>ABY14-034</t>
  </si>
  <si>
    <t>ABY14-048</t>
  </si>
  <si>
    <t>ABY14-068</t>
  </si>
  <si>
    <t>ABY10-001</t>
  </si>
  <si>
    <t>ABY10-002</t>
  </si>
  <si>
    <t>ABY10-003</t>
  </si>
  <si>
    <t>ABY10-004</t>
  </si>
  <si>
    <t>ABY10-005</t>
  </si>
  <si>
    <t>ABY10-006</t>
  </si>
  <si>
    <t>ABY10-007</t>
  </si>
  <si>
    <t>ABY10-008</t>
  </si>
  <si>
    <t>ABY10-009</t>
  </si>
  <si>
    <t>ABY10-010</t>
  </si>
  <si>
    <t>ABY10-011</t>
  </si>
  <si>
    <t>ABY10-012</t>
  </si>
  <si>
    <t>ABY10-013</t>
  </si>
  <si>
    <t>ABY10-014</t>
  </si>
  <si>
    <t>ABY10-015</t>
  </si>
  <si>
    <t>ABY10-016</t>
  </si>
  <si>
    <t>ABY10-017</t>
  </si>
  <si>
    <t>ABY10-018</t>
  </si>
  <si>
    <t>ABY10-019</t>
  </si>
  <si>
    <t>ABY10-020</t>
  </si>
  <si>
    <t>ABY10-021</t>
  </si>
  <si>
    <t>ABY10-022</t>
  </si>
  <si>
    <t>ABY10-023</t>
  </si>
  <si>
    <t>ABY10-024</t>
  </si>
  <si>
    <t>ABY10-025</t>
  </si>
  <si>
    <t>ABY10-026</t>
  </si>
  <si>
    <t>ABY10-027</t>
  </si>
  <si>
    <t>ABY10-028</t>
  </si>
  <si>
    <t>ABY10-029</t>
  </si>
  <si>
    <t>ABY10-030</t>
  </si>
  <si>
    <t>ABY10-031</t>
  </si>
  <si>
    <t>ABY10-032</t>
  </si>
  <si>
    <t>ABY10-033</t>
  </si>
  <si>
    <t>ABY10-034</t>
  </si>
  <si>
    <t>ABY10-035</t>
  </si>
  <si>
    <t>ABY10-036</t>
  </si>
  <si>
    <t>ABY10-037</t>
  </si>
  <si>
    <t>ABY10-038</t>
  </si>
  <si>
    <t>ABY10-039</t>
  </si>
  <si>
    <t>ABY10-040</t>
  </si>
  <si>
    <t>ABY10-041</t>
  </si>
  <si>
    <t>ABY10-042</t>
  </si>
  <si>
    <t>ABY10-043</t>
  </si>
  <si>
    <t>ABY10-044</t>
  </si>
  <si>
    <t>ABY10-045</t>
  </si>
  <si>
    <t>ABY10-046</t>
  </si>
  <si>
    <t>ABY10-047</t>
  </si>
  <si>
    <t>ABY10-048</t>
  </si>
  <si>
    <t>ABY10-049</t>
  </si>
  <si>
    <t>ABY10-050</t>
  </si>
  <si>
    <t>ABY10-051</t>
  </si>
  <si>
    <t>ABY10-052</t>
  </si>
  <si>
    <t>ABY10-053</t>
  </si>
  <si>
    <t>ABY10-054</t>
  </si>
  <si>
    <t>ABY10-055</t>
  </si>
  <si>
    <t>ABY10-056</t>
  </si>
  <si>
    <t>ABY10-057</t>
  </si>
  <si>
    <t>ABY10-058</t>
  </si>
  <si>
    <t>ABY10-059</t>
  </si>
  <si>
    <t>ABY10-060</t>
  </si>
  <si>
    <t>ABY10-061</t>
  </si>
  <si>
    <t>ABY10-062</t>
  </si>
  <si>
    <t>ABY10-063</t>
  </si>
  <si>
    <t>ABY10-064</t>
  </si>
  <si>
    <t>ABY10-065</t>
  </si>
  <si>
    <t>ABY10-066</t>
  </si>
  <si>
    <t>ABY10-067</t>
  </si>
  <si>
    <t>ABY10-068</t>
  </si>
  <si>
    <t>ABY10-069</t>
  </si>
  <si>
    <t>ABY10-070</t>
  </si>
  <si>
    <t>ABY10-071</t>
  </si>
  <si>
    <t>ABY10-072</t>
  </si>
  <si>
    <t>ABY10-073</t>
  </si>
  <si>
    <t>ABY10-075</t>
  </si>
  <si>
    <t>ABY10-076</t>
  </si>
  <si>
    <t>ABY10-077</t>
  </si>
  <si>
    <t>ABY10-079</t>
  </si>
  <si>
    <t>ABY10-081</t>
  </si>
  <si>
    <t>ABY10-082</t>
  </si>
  <si>
    <t>ABY10-083</t>
  </si>
  <si>
    <t>ABY10-084</t>
  </si>
  <si>
    <t>ABY10-085</t>
  </si>
  <si>
    <t>ABY10-086</t>
  </si>
  <si>
    <t>ABY10-087</t>
  </si>
  <si>
    <t>ABY10-088</t>
  </si>
  <si>
    <t>ABY10-089</t>
  </si>
  <si>
    <t>ABY10-090</t>
  </si>
  <si>
    <t>ABY10-091</t>
  </si>
  <si>
    <t>ABY10-093</t>
  </si>
  <si>
    <t>ABY10-094</t>
  </si>
  <si>
    <t>ABY10-095</t>
  </si>
  <si>
    <t>ABY10-096</t>
  </si>
  <si>
    <t>ABY10-097</t>
  </si>
  <si>
    <t>ABY10-098</t>
  </si>
  <si>
    <t>ABY10-099</t>
  </si>
  <si>
    <t>ABY10-101</t>
  </si>
  <si>
    <t>ABY10-103</t>
  </si>
  <si>
    <t>ABY10-104</t>
  </si>
  <si>
    <t>ABY10-105</t>
  </si>
  <si>
    <t>ABY10-107</t>
  </si>
  <si>
    <t>ABY10-109</t>
  </si>
  <si>
    <t>ABY10-111</t>
  </si>
  <si>
    <t>ABY10-113</t>
  </si>
  <si>
    <t>ABY10-115</t>
  </si>
  <si>
    <t>ABY10-117</t>
  </si>
  <si>
    <t>ABY10-119</t>
  </si>
  <si>
    <t>ABY10-120</t>
  </si>
  <si>
    <t>ABY10-121</t>
  </si>
  <si>
    <t>ABY10-123</t>
  </si>
  <si>
    <t>ABY10-125</t>
  </si>
  <si>
    <t>ABY10-126</t>
  </si>
  <si>
    <t>ABY10-127</t>
  </si>
  <si>
    <t>ABY10-128</t>
  </si>
  <si>
    <t>ABY10-129</t>
  </si>
  <si>
    <t>ABY10-131</t>
  </si>
  <si>
    <t>ABY10-132</t>
  </si>
  <si>
    <t>ABY10-133</t>
  </si>
  <si>
    <t>ABY10-135</t>
  </si>
  <si>
    <t>ABY10-137</t>
  </si>
  <si>
    <t>ABY10-138</t>
  </si>
  <si>
    <t>ABY10-139</t>
  </si>
  <si>
    <t>ABY10-140</t>
  </si>
  <si>
    <t>ABY10-141</t>
  </si>
  <si>
    <t>ABY10-142</t>
  </si>
  <si>
    <t>ABY10-143</t>
  </si>
  <si>
    <t>ABY10-144</t>
  </si>
  <si>
    <t>ABY10-145</t>
  </si>
  <si>
    <t>ABY10-146</t>
  </si>
  <si>
    <t>ABY10-147</t>
  </si>
  <si>
    <t>ABY10-148</t>
  </si>
  <si>
    <t>ABY10-149</t>
  </si>
  <si>
    <t>ABY10-151</t>
  </si>
  <si>
    <t>ABY10-152</t>
  </si>
  <si>
    <t>ABY10-153</t>
  </si>
  <si>
    <t>ABY10-155</t>
  </si>
  <si>
    <t>ABY10-157</t>
  </si>
  <si>
    <t>ABY10-158</t>
  </si>
  <si>
    <t>ABY10-159</t>
  </si>
  <si>
    <t>ABY10-160</t>
  </si>
  <si>
    <t>ABY10-161</t>
  </si>
  <si>
    <t>ABY10-163</t>
  </si>
  <si>
    <t>ABY10-164</t>
  </si>
  <si>
    <t>ABY10-165</t>
  </si>
  <si>
    <t>ABY10-167</t>
  </si>
  <si>
    <t>ABY10-168</t>
  </si>
  <si>
    <t>ABY10-169</t>
  </si>
  <si>
    <t>ABY10-171</t>
  </si>
  <si>
    <t>ABY10-173</t>
  </si>
  <si>
    <t>ABY10-175</t>
  </si>
  <si>
    <t>ABY10-177</t>
  </si>
  <si>
    <t>ABY10-179</t>
  </si>
  <si>
    <t>ABY10-180</t>
  </si>
  <si>
    <t>ABY10-181</t>
  </si>
  <si>
    <t>ABY10-183</t>
  </si>
  <si>
    <t>ABY10-184</t>
  </si>
  <si>
    <t>ABY10-185</t>
  </si>
  <si>
    <t>ABY10-187</t>
  </si>
  <si>
    <t>ABY10-188</t>
  </si>
  <si>
    <t>ABY10-189</t>
  </si>
  <si>
    <t>ABY10-190</t>
  </si>
  <si>
    <t>ABY10-191</t>
  </si>
  <si>
    <t>ABY10-192</t>
  </si>
  <si>
    <t>ABY10-193</t>
  </si>
  <si>
    <t>ABY10-194</t>
  </si>
  <si>
    <t>ABY10-195</t>
  </si>
  <si>
    <t>ABY10-197</t>
  </si>
  <si>
    <t>ABY10-199</t>
  </si>
  <si>
    <t>ABY10-200</t>
  </si>
  <si>
    <t>ABY10-201</t>
  </si>
  <si>
    <t>ABY10-203</t>
  </si>
  <si>
    <t>ABY10-205</t>
  </si>
  <si>
    <t>ABY10-206</t>
  </si>
  <si>
    <t>ABY10-207</t>
  </si>
  <si>
    <t>ABY10-208</t>
  </si>
  <si>
    <t>ABY10-209</t>
  </si>
  <si>
    <t>ABY10-211</t>
  </si>
  <si>
    <t>ABY10-213</t>
  </si>
  <si>
    <t>ABY10-215</t>
  </si>
  <si>
    <t>ABY10-217</t>
  </si>
  <si>
    <t>ABY10-219</t>
  </si>
  <si>
    <t>ABY10-220</t>
  </si>
  <si>
    <t>ABY10-221</t>
  </si>
  <si>
    <t>ABY10-222</t>
  </si>
  <si>
    <t>ABY10-223</t>
  </si>
  <si>
    <t>ABY10-225</t>
  </si>
  <si>
    <t>ABY10-227</t>
  </si>
  <si>
    <t>ABY10-229</t>
  </si>
  <si>
    <t>ABY10-231</t>
  </si>
  <si>
    <t>ABY10-233</t>
  </si>
  <si>
    <t>ABY10-235</t>
  </si>
  <si>
    <t>ABY10-237</t>
  </si>
  <si>
    <t>ABY10-238</t>
  </si>
  <si>
    <t>ABY10-239</t>
  </si>
  <si>
    <t>ABY10-240</t>
  </si>
  <si>
    <t>ABY10-241</t>
  </si>
  <si>
    <t>ABY10-242</t>
  </si>
  <si>
    <t>ABY10-243</t>
  </si>
  <si>
    <t>ABY10-245</t>
  </si>
  <si>
    <t>ABY10-246</t>
  </si>
  <si>
    <t>ABY09-53</t>
  </si>
  <si>
    <t>ABY09-54</t>
  </si>
  <si>
    <t>ABY09-51</t>
  </si>
  <si>
    <t>ABY09-52</t>
  </si>
  <si>
    <t>ABY09-49</t>
  </si>
  <si>
    <t>ABY09-50</t>
  </si>
  <si>
    <t>ABY09-47</t>
  </si>
  <si>
    <t>ABY09-48</t>
  </si>
  <si>
    <t>ABY09-45</t>
  </si>
  <si>
    <t>ABY09-46</t>
  </si>
  <si>
    <t>ABY09-43</t>
  </si>
  <si>
    <t>ABY09-44</t>
  </si>
  <si>
    <t>ABY09-41</t>
  </si>
  <si>
    <t>ABY09-42</t>
  </si>
  <si>
    <t>ABY09-39</t>
  </si>
  <si>
    <t>ABY09-40</t>
  </si>
  <si>
    <t>ABY09-37</t>
  </si>
  <si>
    <t>ABY09-38</t>
  </si>
  <si>
    <t>ABY09-35</t>
  </si>
  <si>
    <t>ABY09-36</t>
  </si>
  <si>
    <t>ABY09-33</t>
  </si>
  <si>
    <t>ABY09-34</t>
  </si>
  <si>
    <t>ABY09-32</t>
  </si>
  <si>
    <t>ABY09-31</t>
  </si>
  <si>
    <t>ABY09-30</t>
  </si>
  <si>
    <t>ABY09-29</t>
  </si>
  <si>
    <t>ABY09-27</t>
  </si>
  <si>
    <t>ABY09-28</t>
  </si>
  <si>
    <t>ABY09-25</t>
  </si>
  <si>
    <t>ABY09-26</t>
  </si>
  <si>
    <t>ABY09-23</t>
  </si>
  <si>
    <t>ABY09-24</t>
  </si>
  <si>
    <t>ABY09-21</t>
  </si>
  <si>
    <t>ABY09-22</t>
  </si>
  <si>
    <t>ABY09-19</t>
  </si>
  <si>
    <t>ABY09-20</t>
  </si>
  <si>
    <t>ABY09-17</t>
  </si>
  <si>
    <t>ABY09-18</t>
  </si>
  <si>
    <t>ABY09-15</t>
  </si>
  <si>
    <t>ABY09-16</t>
  </si>
  <si>
    <t>ABY09-13</t>
  </si>
  <si>
    <t>ABY09-14</t>
  </si>
  <si>
    <t>ABY09-11</t>
  </si>
  <si>
    <t>ABY09-12</t>
  </si>
  <si>
    <t>ABY09-10</t>
  </si>
  <si>
    <t>ABY09-09</t>
  </si>
  <si>
    <t>ABY09-07</t>
  </si>
  <si>
    <t>ABY09-08</t>
  </si>
  <si>
    <t>ABY09-05</t>
  </si>
  <si>
    <t>ABY09-06</t>
  </si>
  <si>
    <t>ABY09-03</t>
  </si>
  <si>
    <t>ABY09-04</t>
  </si>
  <si>
    <t>ABY09-01</t>
  </si>
  <si>
    <t>ABY09-02</t>
  </si>
  <si>
    <t>ABY08-01</t>
  </si>
  <si>
    <t>ABY08-02</t>
  </si>
  <si>
    <t>ABY08-03</t>
  </si>
  <si>
    <t>ABY08-04</t>
  </si>
  <si>
    <t>ABY08-05</t>
  </si>
  <si>
    <t>ABY08-06</t>
  </si>
  <si>
    <t>ABY08-07</t>
  </si>
  <si>
    <t>ABY08-08</t>
  </si>
  <si>
    <t>ABY08-09</t>
  </si>
  <si>
    <t>ABY08-10</t>
  </si>
  <si>
    <t>ABY08-11</t>
  </si>
  <si>
    <t>ABY08-12</t>
  </si>
  <si>
    <t>ABY08-13</t>
  </si>
  <si>
    <t>ABY08-14</t>
  </si>
  <si>
    <t>ABY08-15</t>
  </si>
  <si>
    <t>ABY08-16</t>
  </si>
  <si>
    <t>ABY08-17</t>
  </si>
  <si>
    <t>ABY08-18</t>
  </si>
  <si>
    <t>ABY07-01</t>
  </si>
  <si>
    <t>ABY07-02</t>
  </si>
  <si>
    <t>ABY07-04</t>
  </si>
  <si>
    <t>ABY07-06</t>
  </si>
  <si>
    <t>ABY07-08</t>
  </si>
  <si>
    <t>ABY07-10</t>
  </si>
  <si>
    <t>ABY07-11</t>
  </si>
  <si>
    <t>ABY07-12</t>
  </si>
  <si>
    <t>ABY07-14</t>
  </si>
  <si>
    <t>ABY07-15_1</t>
  </si>
  <si>
    <t>ABY07-15_3</t>
  </si>
  <si>
    <t>ABY07-15_4</t>
  </si>
  <si>
    <t>ABY07-16</t>
  </si>
  <si>
    <t>ABY07-17</t>
  </si>
  <si>
    <t>ABY07-18</t>
  </si>
  <si>
    <t>ABY07-19</t>
  </si>
  <si>
    <t>ABY07-20</t>
  </si>
  <si>
    <t>ABY07-21</t>
  </si>
  <si>
    <t>ABY07-22</t>
  </si>
  <si>
    <t>ABY07-23</t>
  </si>
  <si>
    <t>ABY07-24</t>
  </si>
  <si>
    <t>ABY07-25</t>
  </si>
  <si>
    <t>ABY07-26</t>
  </si>
  <si>
    <t>ABY07-27</t>
  </si>
  <si>
    <t>ABY07-28</t>
  </si>
  <si>
    <t>ABY07-30</t>
  </si>
  <si>
    <t>ABY07-31</t>
  </si>
  <si>
    <t>ABY07-32</t>
  </si>
  <si>
    <t>ABY07-34</t>
  </si>
  <si>
    <t>ABY07-36</t>
  </si>
  <si>
    <t>ABY07-38</t>
  </si>
  <si>
    <t>ABY07-40</t>
  </si>
  <si>
    <t>ABY07-42</t>
  </si>
  <si>
    <t>ABY07-43</t>
  </si>
  <si>
    <t>ABY07-44</t>
  </si>
  <si>
    <t>ABY07-46</t>
  </si>
  <si>
    <t>ABY07-47</t>
  </si>
  <si>
    <t>ABY07-48</t>
  </si>
  <si>
    <t>ABY07-50</t>
  </si>
  <si>
    <t>ABY07-52</t>
  </si>
  <si>
    <t>Hysteresis loop not saturated, so excluded</t>
  </si>
  <si>
    <t>ABM1-01</t>
  </si>
  <si>
    <t>ABM1-02</t>
  </si>
  <si>
    <t>ABM1-03</t>
  </si>
  <si>
    <t>ABM1-04</t>
  </si>
  <si>
    <t>ABM1-05</t>
  </si>
  <si>
    <t>ABM1-06</t>
  </si>
  <si>
    <t>ABM2-01</t>
  </si>
  <si>
    <t>ABM2-02</t>
  </si>
  <si>
    <t>ABM2-03</t>
  </si>
  <si>
    <t>ABM2-04</t>
  </si>
  <si>
    <t>ABM2-05</t>
  </si>
  <si>
    <t>ABM2-07</t>
  </si>
  <si>
    <t>ABM3-01</t>
  </si>
  <si>
    <t>ABM3-02</t>
  </si>
  <si>
    <t>ABM3-03</t>
  </si>
  <si>
    <t>ABM3-04</t>
  </si>
  <si>
    <t>ABM3-05</t>
  </si>
  <si>
    <t>CRB2-16</t>
  </si>
  <si>
    <t>CRB1-11</t>
  </si>
  <si>
    <t>CRB1-04</t>
  </si>
  <si>
    <t>CRB1-03</t>
  </si>
  <si>
    <t>CRB1-02</t>
  </si>
  <si>
    <t>CRB1-01</t>
  </si>
  <si>
    <t>CRB1-08</t>
  </si>
  <si>
    <t>CRB1-07</t>
  </si>
  <si>
    <t>CRB1-06</t>
  </si>
  <si>
    <t>CRB1-05</t>
  </si>
  <si>
    <t>CRB4-12</t>
  </si>
  <si>
    <t>CRB4-11</t>
  </si>
  <si>
    <t>CRB4-10</t>
  </si>
  <si>
    <t>CRB4-09</t>
  </si>
  <si>
    <t>CRB4-08</t>
  </si>
  <si>
    <t>CRB4-07</t>
  </si>
  <si>
    <t>CRB4-06</t>
  </si>
  <si>
    <t>CRB4-05</t>
  </si>
  <si>
    <t>CRB4-04</t>
  </si>
  <si>
    <t>CRB4-03</t>
  </si>
  <si>
    <t>CRB4-02</t>
  </si>
  <si>
    <t>CRB4-01</t>
  </si>
  <si>
    <t>CRB3-24</t>
  </si>
  <si>
    <t>CRB3-23</t>
  </si>
  <si>
    <t>CRB3-22</t>
  </si>
  <si>
    <t>CRB3-21</t>
  </si>
  <si>
    <t>CRB3-20</t>
  </si>
  <si>
    <t>CRB3-19</t>
  </si>
  <si>
    <t>CRB3-18</t>
  </si>
  <si>
    <t>CRB3-17</t>
  </si>
  <si>
    <t>CRB3-16</t>
  </si>
  <si>
    <t>CRB3-15</t>
  </si>
  <si>
    <t>CRB3-14</t>
  </si>
  <si>
    <t>CRB3-13</t>
  </si>
  <si>
    <t>CRB3-12</t>
  </si>
  <si>
    <t>CRB3-11</t>
  </si>
  <si>
    <t>CRB3-10</t>
  </si>
  <si>
    <t>CRB3-09</t>
  </si>
  <si>
    <t>CRB3-08</t>
  </si>
  <si>
    <t>CRB3-07</t>
  </si>
  <si>
    <t>CRB3-06</t>
  </si>
  <si>
    <t>CRB3-05</t>
  </si>
  <si>
    <t>CRB3-04</t>
  </si>
  <si>
    <t>CRB3-03</t>
  </si>
  <si>
    <t>CRB3-02</t>
  </si>
  <si>
    <t>CRB3-01</t>
  </si>
  <si>
    <t>CRB5-01</t>
  </si>
  <si>
    <t>CRB5-02</t>
  </si>
  <si>
    <t>CRB5-03</t>
  </si>
  <si>
    <t>CRB5-04</t>
  </si>
  <si>
    <t>CRB5-05</t>
  </si>
  <si>
    <t>CRB5-06</t>
  </si>
  <si>
    <t>CRB5-07</t>
  </si>
  <si>
    <t>CRB5-08</t>
  </si>
  <si>
    <t>CRB5-10</t>
  </si>
  <si>
    <t>CRB5-11</t>
  </si>
  <si>
    <t>CRB5-12</t>
  </si>
  <si>
    <t>CRB5-13</t>
  </si>
  <si>
    <t>CRB5-14</t>
  </si>
  <si>
    <t>CRB6-01</t>
  </si>
  <si>
    <t>CRB6-02</t>
  </si>
  <si>
    <t>CRB6-03</t>
  </si>
  <si>
    <t>CRB6-04</t>
  </si>
  <si>
    <t>CRB6-05</t>
  </si>
  <si>
    <t>CRB6-06</t>
  </si>
  <si>
    <t>CRB6-07</t>
  </si>
  <si>
    <t>CRB7-02</t>
  </si>
  <si>
    <t>CRB7-04</t>
  </si>
  <si>
    <t>CRB7-06</t>
  </si>
  <si>
    <t>CRB7-08</t>
  </si>
  <si>
    <t>CRB7-10</t>
  </si>
  <si>
    <t>CRB7-12</t>
  </si>
  <si>
    <t>CRB7-14</t>
  </si>
  <si>
    <t>CRB7-16</t>
  </si>
  <si>
    <t>CRB7-18</t>
  </si>
  <si>
    <t>CRB7-20</t>
  </si>
  <si>
    <t>CRB7-22</t>
  </si>
  <si>
    <t>FTC1-01</t>
  </si>
  <si>
    <t>FTC1-02</t>
  </si>
  <si>
    <t>FTC1-03</t>
  </si>
  <si>
    <t>FTC1-04</t>
  </si>
  <si>
    <t>FTC1-05</t>
  </si>
  <si>
    <t>FTC1-06</t>
  </si>
  <si>
    <t>FTC1-07</t>
  </si>
  <si>
    <t>FTC1-08</t>
  </si>
  <si>
    <t>FTC1-09</t>
  </si>
  <si>
    <t>FTC2-01</t>
  </si>
  <si>
    <t>FTC2-02</t>
  </si>
  <si>
    <t>FTC2-03</t>
  </si>
  <si>
    <t>FTC2-04</t>
  </si>
  <si>
    <t>FTC2-05</t>
  </si>
  <si>
    <t>FTC2-06</t>
  </si>
  <si>
    <t>FTC2-07</t>
  </si>
  <si>
    <t>FTC2-08</t>
  </si>
  <si>
    <t>FTC3-01</t>
  </si>
  <si>
    <t>FTC3-02</t>
  </si>
  <si>
    <t>FTC3-03</t>
  </si>
  <si>
    <t>FTC3-04</t>
  </si>
  <si>
    <t>FTC3-05</t>
  </si>
  <si>
    <t>FTC3-06</t>
  </si>
  <si>
    <t>FTC3-07</t>
  </si>
  <si>
    <t>FTC3-08</t>
  </si>
  <si>
    <t>FTC4-01</t>
  </si>
  <si>
    <t>FTC4-02</t>
  </si>
  <si>
    <t>FTC4-03</t>
  </si>
  <si>
    <t>FTC4-04</t>
  </si>
  <si>
    <t>FTC4-05</t>
  </si>
  <si>
    <t>FTC4-06</t>
  </si>
  <si>
    <t>FTC4-07</t>
  </si>
  <si>
    <t>FTC4-08</t>
  </si>
  <si>
    <t>FTC4-09</t>
  </si>
  <si>
    <t>FTC2-09</t>
  </si>
  <si>
    <t>Type</t>
  </si>
  <si>
    <t>Steps</t>
  </si>
  <si>
    <t>n</t>
  </si>
  <si>
    <t>DirOKir</t>
  </si>
  <si>
    <t>T250-T465</t>
  </si>
  <si>
    <t>A011-A070</t>
  </si>
  <si>
    <t>Dir Kir</t>
  </si>
  <si>
    <t>A000-A016</t>
  </si>
  <si>
    <t>A004-A022</t>
  </si>
  <si>
    <t>A011-A055</t>
  </si>
  <si>
    <t>A007-A055</t>
  </si>
  <si>
    <t>A022-A070</t>
  </si>
  <si>
    <t>T300-T500</t>
  </si>
  <si>
    <t>ABY10-241A</t>
  </si>
  <si>
    <t>A011-A040</t>
  </si>
  <si>
    <t>ABY10-243A</t>
  </si>
  <si>
    <t>T175-T390</t>
  </si>
  <si>
    <t>DirKir</t>
  </si>
  <si>
    <t>A016-A090</t>
  </si>
  <si>
    <t>T100-T390</t>
  </si>
  <si>
    <t>A016-A070</t>
  </si>
  <si>
    <t>A022-A090</t>
  </si>
  <si>
    <t>A004-A055</t>
  </si>
  <si>
    <t>A004-A040</t>
  </si>
  <si>
    <t>A004-A030</t>
  </si>
  <si>
    <t>A000-A040</t>
  </si>
  <si>
    <t>GC Kir</t>
  </si>
  <si>
    <t>A002-A022</t>
  </si>
  <si>
    <t>T390-T565</t>
  </si>
  <si>
    <t>A000-A011</t>
  </si>
  <si>
    <t>A011-A030</t>
  </si>
  <si>
    <t>A007-A022</t>
  </si>
  <si>
    <t>A040-A090</t>
  </si>
  <si>
    <t>A000-A030</t>
  </si>
  <si>
    <t>Dg (°)</t>
  </si>
  <si>
    <t>Ig (°)</t>
  </si>
  <si>
    <t>Ds (°)</t>
  </si>
  <si>
    <t>Is (°)</t>
  </si>
  <si>
    <t>MAD (°)</t>
  </si>
  <si>
    <t>Bedding dip (°)</t>
  </si>
  <si>
    <t>Bedding dip direction (°)</t>
  </si>
  <si>
    <t>Stratigraphic position (m)</t>
  </si>
  <si>
    <t>Mass (g)</t>
  </si>
  <si>
    <t>Mass rockmag (mg)</t>
  </si>
  <si>
    <t>Ms (Am2)</t>
  </si>
  <si>
    <t>Ms (Am2/kg)</t>
  </si>
  <si>
    <t>Mrs (Am2)</t>
  </si>
  <si>
    <t>Mrs (Am2/kg)</t>
  </si>
  <si>
    <t>Bc (mT)</t>
  </si>
  <si>
    <t>Bcr (mT)</t>
  </si>
  <si>
    <t>Mass normalized high field susceptibility (m3/kg)</t>
  </si>
  <si>
    <t>Mass normalised susceptibility (m3/kg)</t>
  </si>
  <si>
    <t>Mass normalised NRM moment (Am2/kg)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</si>
</sst>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name val="Calibri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1" fontId="6" fillId="0" borderId="0" xfId="0" applyNumberFormat="1" applyFont="1"/>
    <xf numFmtId="11" fontId="7" fillId="0" borderId="0" xfId="0" applyNumberFormat="1" applyFont="1"/>
    <xf numFmtId="11" fontId="7" fillId="0" borderId="2" xfId="0" applyNumberFormat="1" applyFont="1" applyBorder="1"/>
    <xf numFmtId="2" fontId="7" fillId="0" borderId="0" xfId="0" applyNumberFormat="1" applyFont="1"/>
    <xf numFmtId="0" fontId="7" fillId="0" borderId="2" xfId="0" applyFont="1" applyBorder="1"/>
    <xf numFmtId="2" fontId="7" fillId="0" borderId="1" xfId="0" applyNumberFormat="1" applyFont="1" applyBorder="1"/>
    <xf numFmtId="0" fontId="7" fillId="0" borderId="1" xfId="0" applyFont="1" applyBorder="1"/>
    <xf numFmtId="164" fontId="7" fillId="0" borderId="0" xfId="0" applyNumberFormat="1" applyFont="1"/>
    <xf numFmtId="0" fontId="7" fillId="0" borderId="0" xfId="0" applyFont="1" applyAlignment="1">
      <alignment wrapText="1"/>
    </xf>
    <xf numFmtId="11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5"/>
  <sheetViews>
    <sheetView tabSelected="1" zoomScale="134" zoomScaleNormal="12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ColWidth="8.83203125" defaultRowHeight="15" x14ac:dyDescent="0.2"/>
  <cols>
    <col min="1" max="1" width="11" style="7" customWidth="1"/>
    <col min="2" max="2" width="9.83203125" style="7" bestFit="1" customWidth="1"/>
    <col min="3" max="3" width="24.1640625" style="7" bestFit="1" customWidth="1"/>
    <col min="4" max="4" width="8.6640625" style="7" bestFit="1" customWidth="1"/>
    <col min="5" max="5" width="18.6640625" style="7" bestFit="1" customWidth="1"/>
    <col min="6" max="6" width="12.33203125" style="7" bestFit="1" customWidth="1"/>
    <col min="7" max="7" width="11.5" style="7" bestFit="1" customWidth="1"/>
    <col min="8" max="8" width="11.6640625" style="7" customWidth="1"/>
    <col min="9" max="9" width="12.1640625" style="7" bestFit="1" customWidth="1"/>
    <col min="10" max="10" width="8.5" style="7" bestFit="1" customWidth="1"/>
    <col min="11" max="11" width="7.1640625" style="7" bestFit="1" customWidth="1"/>
    <col min="12" max="12" width="6.33203125" style="7" bestFit="1" customWidth="1"/>
    <col min="13" max="14" width="10.5" style="10" customWidth="1"/>
    <col min="15" max="15" width="45.33203125" style="7" bestFit="1" customWidth="1"/>
    <col min="16" max="16" width="31.83203125" style="7" customWidth="1"/>
    <col min="17" max="17" width="32.5" style="7" customWidth="1"/>
    <col min="18" max="18" width="10" style="7" customWidth="1"/>
    <col min="19" max="19" width="36.5" style="7" bestFit="1" customWidth="1"/>
    <col min="20" max="16384" width="8.83203125" style="2"/>
  </cols>
  <sheetData>
    <row r="1" spans="1:19" s="1" customFormat="1" x14ac:dyDescent="0.2">
      <c r="A1" s="6" t="s">
        <v>2</v>
      </c>
      <c r="B1" s="6" t="s">
        <v>9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0</v>
      </c>
      <c r="K1" s="6" t="s">
        <v>621</v>
      </c>
      <c r="L1" s="6" t="s">
        <v>5</v>
      </c>
      <c r="M1" s="9" t="s">
        <v>622</v>
      </c>
      <c r="N1" s="9" t="s">
        <v>4</v>
      </c>
      <c r="O1" s="6" t="s">
        <v>623</v>
      </c>
      <c r="P1" s="5" t="s">
        <v>624</v>
      </c>
      <c r="Q1" s="5" t="s">
        <v>625</v>
      </c>
      <c r="R1" s="5" t="s">
        <v>3</v>
      </c>
      <c r="S1" s="6" t="s">
        <v>1</v>
      </c>
    </row>
    <row r="2" spans="1:19" x14ac:dyDescent="0.2">
      <c r="A2" s="7" t="s">
        <v>66</v>
      </c>
      <c r="B2" s="7" t="s">
        <v>7</v>
      </c>
      <c r="D2" s="7">
        <v>19.452999999999999</v>
      </c>
      <c r="F2" s="10"/>
      <c r="G2" s="10"/>
      <c r="H2" s="11"/>
      <c r="I2" s="10"/>
      <c r="J2" s="12"/>
      <c r="K2" s="13"/>
      <c r="L2" s="13"/>
      <c r="M2" s="14"/>
      <c r="N2" s="14"/>
      <c r="P2" s="3">
        <v>1.768364776641135E-7</v>
      </c>
      <c r="Q2" s="4">
        <v>1.9034394168638989E-3</v>
      </c>
      <c r="R2" s="4">
        <v>10763.839237282973</v>
      </c>
    </row>
    <row r="3" spans="1:19" x14ac:dyDescent="0.2">
      <c r="A3" s="7" t="s">
        <v>65</v>
      </c>
      <c r="B3" s="7" t="s">
        <v>7</v>
      </c>
      <c r="D3" s="7">
        <v>18.802</v>
      </c>
      <c r="F3" s="10"/>
      <c r="G3" s="10"/>
      <c r="H3" s="10"/>
      <c r="I3" s="10"/>
      <c r="J3" s="12"/>
      <c r="M3" s="14"/>
      <c r="N3" s="14"/>
      <c r="P3" s="3">
        <v>1.4572917774704823E-7</v>
      </c>
      <c r="Q3" s="4">
        <v>1.7851333647523979E-3</v>
      </c>
      <c r="R3" s="4">
        <v>12249.663329954225</v>
      </c>
    </row>
    <row r="4" spans="1:19" x14ac:dyDescent="0.2">
      <c r="A4" s="7" t="s">
        <v>64</v>
      </c>
      <c r="B4" s="7" t="s">
        <v>7</v>
      </c>
      <c r="D4" s="7">
        <v>19.125</v>
      </c>
      <c r="F4" s="10"/>
      <c r="G4" s="10"/>
      <c r="H4" s="10"/>
      <c r="I4" s="10"/>
      <c r="J4" s="12"/>
      <c r="M4" s="14"/>
      <c r="N4" s="14"/>
      <c r="P4" s="3">
        <v>1.5215686274509804E-7</v>
      </c>
      <c r="Q4" s="4">
        <v>1.9760000236406904E-3</v>
      </c>
      <c r="R4" s="4">
        <v>12986.598093514847</v>
      </c>
    </row>
    <row r="5" spans="1:19" x14ac:dyDescent="0.2">
      <c r="A5" s="7" t="s">
        <v>63</v>
      </c>
      <c r="B5" s="7" t="s">
        <v>7</v>
      </c>
      <c r="D5" s="7">
        <v>18.911999999999999</v>
      </c>
      <c r="F5" s="10"/>
      <c r="G5" s="10"/>
      <c r="H5" s="10"/>
      <c r="I5" s="10"/>
      <c r="J5" s="12"/>
      <c r="M5" s="14"/>
      <c r="N5" s="14"/>
      <c r="P5" s="3">
        <v>1.6444585448392556E-7</v>
      </c>
      <c r="Q5" s="4">
        <v>1.9885934326129237E-3</v>
      </c>
      <c r="R5" s="4">
        <v>12092.694211439104</v>
      </c>
    </row>
    <row r="6" spans="1:19" x14ac:dyDescent="0.2">
      <c r="A6" s="7" t="s">
        <v>63</v>
      </c>
      <c r="B6" s="7" t="s">
        <v>6</v>
      </c>
      <c r="D6" s="7">
        <v>18.859000000000002</v>
      </c>
      <c r="F6" s="10"/>
      <c r="G6" s="10"/>
      <c r="H6" s="10"/>
      <c r="I6" s="10"/>
      <c r="J6" s="12"/>
      <c r="M6" s="14"/>
      <c r="N6" s="14"/>
      <c r="P6" s="3">
        <v>1.6252187284585609E-7</v>
      </c>
      <c r="Q6" s="4">
        <v>2.0374602012713998E-3</v>
      </c>
      <c r="R6" s="4">
        <v>12536.529179698966</v>
      </c>
    </row>
    <row r="7" spans="1:19" x14ac:dyDescent="0.2">
      <c r="A7" s="7" t="s">
        <v>62</v>
      </c>
      <c r="B7" s="7" t="s">
        <v>7</v>
      </c>
      <c r="D7" s="7">
        <v>19.001999999999999</v>
      </c>
      <c r="F7" s="10"/>
      <c r="G7" s="10"/>
      <c r="H7" s="10"/>
      <c r="I7" s="10"/>
      <c r="J7" s="12"/>
      <c r="M7" s="14"/>
      <c r="N7" s="14"/>
      <c r="P7" s="3">
        <v>1.6366698242290287E-7</v>
      </c>
      <c r="Q7" s="4">
        <v>2.4154054367220715E-3</v>
      </c>
      <c r="R7" s="4">
        <v>14758.049552602186</v>
      </c>
    </row>
    <row r="8" spans="1:19" x14ac:dyDescent="0.2">
      <c r="A8" s="7" t="s">
        <v>61</v>
      </c>
      <c r="B8" s="7" t="s">
        <v>7</v>
      </c>
      <c r="D8" s="7">
        <v>18.882999999999999</v>
      </c>
      <c r="F8" s="10"/>
      <c r="G8" s="10"/>
      <c r="H8" s="10"/>
      <c r="I8" s="10"/>
      <c r="J8" s="12"/>
      <c r="M8" s="14"/>
      <c r="N8" s="14"/>
      <c r="P8" s="3">
        <v>1.7370121273102795E-7</v>
      </c>
      <c r="Q8" s="4">
        <v>2.0540731952331079E-3</v>
      </c>
      <c r="R8" s="4">
        <v>11825.324434630113</v>
      </c>
    </row>
    <row r="9" spans="1:19" x14ac:dyDescent="0.2">
      <c r="A9" s="7" t="s">
        <v>60</v>
      </c>
      <c r="B9" s="7" t="s">
        <v>7</v>
      </c>
      <c r="D9" s="7">
        <v>18.931999999999999</v>
      </c>
      <c r="F9" s="10"/>
      <c r="G9" s="10"/>
      <c r="H9" s="10"/>
      <c r="I9" s="10"/>
      <c r="J9" s="12"/>
      <c r="M9" s="14"/>
      <c r="N9" s="14"/>
      <c r="P9" s="3">
        <v>1.6427213184027045E-7</v>
      </c>
      <c r="Q9" s="4">
        <v>2.1006222570538477E-3</v>
      </c>
      <c r="R9" s="4">
        <v>12787.453559660271</v>
      </c>
    </row>
    <row r="10" spans="1:19" x14ac:dyDescent="0.2">
      <c r="A10" s="7" t="s">
        <v>59</v>
      </c>
      <c r="B10" s="7" t="s">
        <v>7</v>
      </c>
      <c r="D10" s="7">
        <v>19.29</v>
      </c>
      <c r="F10" s="10"/>
      <c r="G10" s="10"/>
      <c r="H10" s="10"/>
      <c r="I10" s="10"/>
      <c r="J10" s="12"/>
      <c r="M10" s="12"/>
      <c r="N10" s="12"/>
      <c r="P10" s="3">
        <v>2.4598237428719549E-7</v>
      </c>
      <c r="Q10" s="4">
        <v>1.0204990626046196E-3</v>
      </c>
      <c r="R10" s="4">
        <v>4148.6674220533423</v>
      </c>
    </row>
    <row r="11" spans="1:19" x14ac:dyDescent="0.2">
      <c r="A11" s="7" t="s">
        <v>59</v>
      </c>
      <c r="B11" s="7" t="s">
        <v>6</v>
      </c>
      <c r="D11" s="7">
        <v>18.667999999999999</v>
      </c>
      <c r="F11" s="10"/>
      <c r="G11" s="10"/>
      <c r="H11" s="10"/>
      <c r="I11" s="10"/>
      <c r="J11" s="12"/>
      <c r="M11" s="12"/>
      <c r="N11" s="12"/>
      <c r="P11" s="3">
        <v>1.8212984786800946E-7</v>
      </c>
      <c r="Q11" s="4">
        <v>1.086243402867655E-3</v>
      </c>
      <c r="R11" s="4">
        <v>5964.1152484509939</v>
      </c>
    </row>
    <row r="12" spans="1:19" x14ac:dyDescent="0.2">
      <c r="A12" s="7" t="s">
        <v>58</v>
      </c>
      <c r="B12" s="7" t="s">
        <v>7</v>
      </c>
      <c r="D12" s="7">
        <v>18.916</v>
      </c>
      <c r="F12" s="10"/>
      <c r="G12" s="10"/>
      <c r="H12" s="10"/>
      <c r="I12" s="10"/>
      <c r="J12" s="12"/>
      <c r="M12" s="12"/>
      <c r="N12" s="12"/>
      <c r="P12" s="3">
        <v>1.9242968915204061E-7</v>
      </c>
      <c r="Q12" s="4">
        <v>1.034564479280217E-3</v>
      </c>
      <c r="R12" s="4">
        <v>5376.3246401276328</v>
      </c>
    </row>
    <row r="13" spans="1:19" x14ac:dyDescent="0.2">
      <c r="A13" s="7" t="s">
        <v>57</v>
      </c>
      <c r="B13" s="7" t="s">
        <v>7</v>
      </c>
      <c r="D13" s="7">
        <v>18.850000000000001</v>
      </c>
      <c r="F13" s="10"/>
      <c r="G13" s="10"/>
      <c r="H13" s="10"/>
      <c r="I13" s="10"/>
      <c r="J13" s="12"/>
      <c r="M13" s="12"/>
      <c r="N13" s="12"/>
      <c r="P13" s="3">
        <v>1.6657824933687003E-7</v>
      </c>
      <c r="Q13" s="4">
        <v>1.4547684928821047E-3</v>
      </c>
      <c r="R13" s="4">
        <v>8733.2439779705965</v>
      </c>
    </row>
    <row r="14" spans="1:19" x14ac:dyDescent="0.2">
      <c r="A14" s="7" t="s">
        <v>56</v>
      </c>
      <c r="B14" s="7" t="s">
        <v>7</v>
      </c>
      <c r="D14" s="7">
        <v>19.545000000000002</v>
      </c>
      <c r="F14" s="10"/>
      <c r="G14" s="10"/>
      <c r="H14" s="10"/>
      <c r="I14" s="10"/>
      <c r="J14" s="12"/>
      <c r="M14" s="12"/>
      <c r="N14" s="12"/>
      <c r="P14" s="3">
        <v>1.6065489895113841E-7</v>
      </c>
      <c r="Q14" s="4">
        <v>1.3139754512755668E-3</v>
      </c>
      <c r="R14" s="4">
        <v>8178.8694889111312</v>
      </c>
    </row>
    <row r="15" spans="1:19" x14ac:dyDescent="0.2">
      <c r="A15" s="7" t="s">
        <v>55</v>
      </c>
      <c r="B15" s="7" t="s">
        <v>7</v>
      </c>
      <c r="D15" s="7">
        <v>18.318999999999999</v>
      </c>
      <c r="F15" s="10"/>
      <c r="G15" s="10"/>
      <c r="H15" s="10"/>
      <c r="I15" s="10"/>
      <c r="J15" s="12"/>
      <c r="M15" s="12"/>
      <c r="N15" s="12"/>
      <c r="P15" s="3">
        <v>1.5284677111196029E-7</v>
      </c>
      <c r="Q15" s="4">
        <v>1.9815999714497242E-3</v>
      </c>
      <c r="R15" s="4">
        <v>12964.617813209818</v>
      </c>
    </row>
    <row r="16" spans="1:19" x14ac:dyDescent="0.2">
      <c r="A16" s="7" t="s">
        <v>54</v>
      </c>
      <c r="B16" s="7" t="s">
        <v>7</v>
      </c>
      <c r="D16" s="7">
        <v>17.498000000000001</v>
      </c>
      <c r="E16" s="7">
        <v>192.3</v>
      </c>
      <c r="F16" s="10">
        <f>1.75/10^6</f>
        <v>1.75E-6</v>
      </c>
      <c r="G16" s="10">
        <f>F16/(E16/10^6)</f>
        <v>9.1003640145605816E-3</v>
      </c>
      <c r="H16" s="10">
        <f>0.526/10^6</f>
        <v>5.2600000000000002E-7</v>
      </c>
      <c r="I16" s="10">
        <f>H16/(E16/10^6)</f>
        <v>2.7353094123764949E-3</v>
      </c>
      <c r="J16" s="12">
        <f>I16/G16</f>
        <v>0.3005714285714286</v>
      </c>
      <c r="K16" s="7">
        <v>20.9</v>
      </c>
      <c r="L16" s="7">
        <v>8.5000000000000006E-2</v>
      </c>
      <c r="M16" s="12">
        <v>59.990376715455483</v>
      </c>
      <c r="N16" s="12">
        <f>M16/K16</f>
        <v>2.8703529528926071</v>
      </c>
      <c r="O16" s="10">
        <v>6.604264170566823E-8</v>
      </c>
      <c r="P16" s="3">
        <v>1.5573208366670476E-7</v>
      </c>
      <c r="Q16" s="4">
        <v>1.9394623270375954E-3</v>
      </c>
      <c r="R16" s="4">
        <v>12453.839192111504</v>
      </c>
    </row>
    <row r="17" spans="1:18" x14ac:dyDescent="0.2">
      <c r="A17" s="7" t="s">
        <v>54</v>
      </c>
      <c r="B17" s="7" t="s">
        <v>6</v>
      </c>
      <c r="D17" s="7">
        <v>15.776</v>
      </c>
      <c r="F17" s="10"/>
      <c r="G17" s="10"/>
      <c r="H17" s="10"/>
      <c r="I17" s="10"/>
      <c r="J17" s="12"/>
      <c r="M17" s="12"/>
      <c r="N17" s="12"/>
      <c r="O17" s="10"/>
      <c r="P17" s="3">
        <v>1.657581135902637E-7</v>
      </c>
      <c r="Q17" s="4">
        <v>2.1140243555575304E-3</v>
      </c>
      <c r="R17" s="4">
        <v>12753.670452495448</v>
      </c>
    </row>
    <row r="18" spans="1:18" x14ac:dyDescent="0.2">
      <c r="A18" s="7" t="s">
        <v>53</v>
      </c>
      <c r="B18" s="7" t="s">
        <v>7</v>
      </c>
      <c r="D18" s="7">
        <v>18.335999999999999</v>
      </c>
      <c r="F18" s="10"/>
      <c r="G18" s="10"/>
      <c r="H18" s="10"/>
      <c r="I18" s="10"/>
      <c r="J18" s="12"/>
      <c r="M18" s="12"/>
      <c r="N18" s="12"/>
      <c r="O18" s="10"/>
      <c r="P18" s="3">
        <v>1.5597731239092499E-7</v>
      </c>
      <c r="Q18" s="4">
        <v>1.6907956732329723E-3</v>
      </c>
      <c r="R18" s="4">
        <v>10840.010302237682</v>
      </c>
    </row>
    <row r="19" spans="1:18" x14ac:dyDescent="0.2">
      <c r="A19" s="7" t="s">
        <v>52</v>
      </c>
      <c r="B19" s="7" t="s">
        <v>7</v>
      </c>
      <c r="D19" s="7">
        <v>15.586</v>
      </c>
      <c r="F19" s="10"/>
      <c r="G19" s="10"/>
      <c r="H19" s="10"/>
      <c r="I19" s="10"/>
      <c r="J19" s="12"/>
      <c r="M19" s="12"/>
      <c r="N19" s="12"/>
      <c r="O19" s="10"/>
      <c r="P19" s="3">
        <v>1.7579879378929811E-7</v>
      </c>
      <c r="Q19" s="4">
        <v>2.0530477963482505E-3</v>
      </c>
      <c r="R19" s="4">
        <v>11678.395238643732</v>
      </c>
    </row>
    <row r="20" spans="1:18" x14ac:dyDescent="0.2">
      <c r="A20" s="7" t="s">
        <v>51</v>
      </c>
      <c r="B20" s="7" t="s">
        <v>7</v>
      </c>
      <c r="D20" s="7">
        <v>18.792999999999999</v>
      </c>
      <c r="F20" s="10"/>
      <c r="G20" s="10"/>
      <c r="H20" s="10"/>
      <c r="I20" s="10"/>
      <c r="J20" s="12"/>
      <c r="M20" s="12"/>
      <c r="N20" s="12"/>
      <c r="O20" s="10"/>
      <c r="P20" s="3">
        <v>1.4500079816953121E-7</v>
      </c>
      <c r="Q20" s="4">
        <v>1.3747350282017523E-3</v>
      </c>
      <c r="R20" s="4">
        <v>9480.8790403653329</v>
      </c>
    </row>
    <row r="21" spans="1:18" x14ac:dyDescent="0.2">
      <c r="A21" s="7" t="s">
        <v>50</v>
      </c>
      <c r="B21" s="7" t="s">
        <v>7</v>
      </c>
      <c r="D21" s="7">
        <v>17.498000000000001</v>
      </c>
      <c r="E21" s="7">
        <v>214.60000000000002</v>
      </c>
      <c r="F21" s="10">
        <f>1.19/10^6</f>
        <v>1.19E-6</v>
      </c>
      <c r="G21" s="10">
        <f>F21/(E21/10^6)</f>
        <v>5.5452003727865795E-3</v>
      </c>
      <c r="H21" s="10">
        <f>0.242/10^6</f>
        <v>2.4199999999999997E-7</v>
      </c>
      <c r="I21" s="10">
        <f>H21/(E21/10^6)</f>
        <v>1.1276794035414723E-3</v>
      </c>
      <c r="J21" s="12">
        <f>I21/G21</f>
        <v>0.2033613445378151</v>
      </c>
      <c r="K21" s="7">
        <v>12.9</v>
      </c>
      <c r="L21" s="7">
        <v>0.19700000000000001</v>
      </c>
      <c r="M21" s="12">
        <v>57.956915967477428</v>
      </c>
      <c r="N21" s="12">
        <f>M21/K21</f>
        <v>4.4927841835253819</v>
      </c>
      <c r="O21" s="10">
        <v>2.5442684063373714E-7</v>
      </c>
      <c r="P21" s="3">
        <v>1.5201737341410446E-7</v>
      </c>
      <c r="Q21" s="4">
        <v>1.4167905018099129E-3</v>
      </c>
      <c r="R21" s="4">
        <v>9319.9248874698715</v>
      </c>
    </row>
    <row r="22" spans="1:18" x14ac:dyDescent="0.2">
      <c r="A22" s="7" t="s">
        <v>50</v>
      </c>
      <c r="B22" s="7" t="s">
        <v>6</v>
      </c>
      <c r="D22" s="7">
        <v>18.263000000000002</v>
      </c>
      <c r="E22" s="7">
        <v>151.80000000000001</v>
      </c>
      <c r="F22" s="10">
        <v>5.7599999999999997E-7</v>
      </c>
      <c r="G22" s="10">
        <f>F22/(E22/10^6)</f>
        <v>3.7944664031620552E-3</v>
      </c>
      <c r="H22" s="10">
        <v>1.74E-7</v>
      </c>
      <c r="I22" s="10">
        <f>H22/(E22/10^6)</f>
        <v>1.1462450592885376E-3</v>
      </c>
      <c r="J22" s="12">
        <f>I22/G22</f>
        <v>0.30208333333333337</v>
      </c>
      <c r="K22" s="7">
        <v>13.8</v>
      </c>
      <c r="L22" s="7">
        <v>0.26300000000000001</v>
      </c>
      <c r="M22" s="12">
        <v>56.933158491284331</v>
      </c>
      <c r="N22" s="12">
        <f>M22/K22</f>
        <v>4.1255911950206032</v>
      </c>
      <c r="O22" s="10">
        <v>2.7075098814229248E-7</v>
      </c>
      <c r="P22" s="3">
        <v>1.4510211903849313E-7</v>
      </c>
      <c r="Q22" s="4">
        <v>1.7188105047357348E-3</v>
      </c>
      <c r="R22" s="4">
        <v>11845.523112448576</v>
      </c>
    </row>
    <row r="23" spans="1:18" x14ac:dyDescent="0.2">
      <c r="A23" s="7" t="s">
        <v>49</v>
      </c>
      <c r="B23" s="7" t="s">
        <v>7</v>
      </c>
      <c r="D23" s="7">
        <v>18.724</v>
      </c>
      <c r="F23" s="10"/>
      <c r="G23" s="10"/>
      <c r="H23" s="10"/>
      <c r="I23" s="10"/>
      <c r="J23" s="12"/>
      <c r="M23" s="12"/>
      <c r="N23" s="12"/>
      <c r="O23" s="10"/>
      <c r="P23" s="3">
        <v>1.4152958769493699E-7</v>
      </c>
      <c r="Q23" s="4">
        <v>1.7831992183308168E-3</v>
      </c>
      <c r="R23" s="4">
        <v>12599.480061896684</v>
      </c>
    </row>
    <row r="24" spans="1:18" x14ac:dyDescent="0.2">
      <c r="A24" s="7" t="s">
        <v>48</v>
      </c>
      <c r="B24" s="7" t="s">
        <v>6</v>
      </c>
      <c r="D24" s="7">
        <v>18.135000000000002</v>
      </c>
      <c r="F24" s="10"/>
      <c r="G24" s="10"/>
      <c r="H24" s="10"/>
      <c r="I24" s="10"/>
      <c r="J24" s="12"/>
      <c r="M24" s="12"/>
      <c r="N24" s="12"/>
      <c r="O24" s="10"/>
      <c r="P24" s="3">
        <v>1.5853322304935208E-7</v>
      </c>
      <c r="Q24" s="4">
        <v>1.2498906869112072E-3</v>
      </c>
      <c r="R24" s="4">
        <v>7884.0930807425193</v>
      </c>
    </row>
    <row r="25" spans="1:18" x14ac:dyDescent="0.2">
      <c r="A25" s="7" t="s">
        <v>47</v>
      </c>
      <c r="B25" s="7" t="s">
        <v>7</v>
      </c>
      <c r="D25" s="7">
        <v>18.079999999999998</v>
      </c>
      <c r="F25" s="10"/>
      <c r="G25" s="10"/>
      <c r="H25" s="10"/>
      <c r="I25" s="10"/>
      <c r="J25" s="12"/>
      <c r="M25" s="12"/>
      <c r="N25" s="12"/>
      <c r="O25" s="10"/>
      <c r="P25" s="3">
        <v>1.3744469026548677E-7</v>
      </c>
      <c r="Q25" s="4">
        <v>9.9773770888544021E-4</v>
      </c>
      <c r="R25" s="4">
        <v>7259.1942763174056</v>
      </c>
    </row>
    <row r="26" spans="1:18" x14ac:dyDescent="0.2">
      <c r="A26" s="7" t="s">
        <v>46</v>
      </c>
      <c r="B26" s="7" t="s">
        <v>7</v>
      </c>
      <c r="D26" s="7">
        <v>17.013999999999999</v>
      </c>
      <c r="E26" s="7">
        <v>233.7</v>
      </c>
      <c r="F26" s="10">
        <f>1.37/10^6</f>
        <v>1.37E-6</v>
      </c>
      <c r="G26" s="10">
        <f>F26/(E26/10^6)</f>
        <v>5.8622165169020116E-3</v>
      </c>
      <c r="H26" s="10">
        <f>0.349/10^6</f>
        <v>3.4899999999999996E-7</v>
      </c>
      <c r="I26" s="10">
        <f>H26/(E26/10^6)</f>
        <v>1.4933675652545999E-3</v>
      </c>
      <c r="J26" s="12">
        <f>I26/G26</f>
        <v>0.2547445255474452</v>
      </c>
      <c r="K26" s="7">
        <v>16.399999999999999</v>
      </c>
      <c r="L26" s="7">
        <v>0.24299999999999999</v>
      </c>
      <c r="M26" s="12">
        <v>59.991201316996978</v>
      </c>
      <c r="N26" s="12">
        <f>M26/K26</f>
        <v>3.6580000803046939</v>
      </c>
      <c r="O26" s="10">
        <v>5.7766367137355588E-8</v>
      </c>
      <c r="P26" s="3">
        <v>1.4752556717996945E-7</v>
      </c>
      <c r="Q26" s="4">
        <v>1.1441406518359844E-3</v>
      </c>
      <c r="R26" s="4">
        <v>7755.5414543177039</v>
      </c>
    </row>
    <row r="27" spans="1:18" x14ac:dyDescent="0.2">
      <c r="A27" s="7" t="s">
        <v>46</v>
      </c>
      <c r="B27" s="7" t="s">
        <v>6</v>
      </c>
      <c r="D27" s="7">
        <v>16.937000000000001</v>
      </c>
      <c r="F27" s="10"/>
      <c r="G27" s="10"/>
      <c r="H27" s="10"/>
      <c r="I27" s="10"/>
      <c r="J27" s="12"/>
      <c r="M27" s="12"/>
      <c r="N27" s="12"/>
      <c r="O27" s="10"/>
      <c r="P27" s="3">
        <v>1.4140638838046882E-7</v>
      </c>
      <c r="Q27" s="4">
        <v>1.1973891966902243E-3</v>
      </c>
      <c r="R27" s="4">
        <v>8467.7164193496137</v>
      </c>
    </row>
    <row r="28" spans="1:18" x14ac:dyDescent="0.2">
      <c r="A28" s="7" t="s">
        <v>45</v>
      </c>
      <c r="B28" s="7" t="s">
        <v>7</v>
      </c>
      <c r="D28" s="7">
        <v>17.542999999999999</v>
      </c>
      <c r="F28" s="10"/>
      <c r="G28" s="10"/>
      <c r="H28" s="10"/>
      <c r="I28" s="10"/>
      <c r="J28" s="12"/>
      <c r="M28" s="12"/>
      <c r="N28" s="12"/>
      <c r="O28" s="10"/>
      <c r="P28" s="3">
        <v>1.6017784871458704E-7</v>
      </c>
      <c r="Q28" s="4">
        <v>2.3249757218431317E-3</v>
      </c>
      <c r="R28" s="4">
        <v>14514.964088360874</v>
      </c>
    </row>
    <row r="29" spans="1:18" x14ac:dyDescent="0.2">
      <c r="A29" s="7" t="s">
        <v>44</v>
      </c>
      <c r="B29" s="7" t="s">
        <v>8</v>
      </c>
      <c r="D29" s="7">
        <v>17.666</v>
      </c>
      <c r="E29" s="7">
        <v>221</v>
      </c>
      <c r="F29" s="10">
        <v>1.46E-6</v>
      </c>
      <c r="G29" s="10">
        <f>F29/(E29/10^6)</f>
        <v>6.6063348416289594E-3</v>
      </c>
      <c r="H29" s="10">
        <v>3.0899999999999997E-7</v>
      </c>
      <c r="I29" s="10">
        <f>H29/(E29/10^6)</f>
        <v>1.3981900452488686E-3</v>
      </c>
      <c r="J29" s="12">
        <f>I29/G29</f>
        <v>0.21164383561643832</v>
      </c>
      <c r="K29" s="7">
        <v>11.5</v>
      </c>
      <c r="L29" s="7">
        <v>0.30199999999999999</v>
      </c>
      <c r="M29" s="12">
        <v>50.837124709815718</v>
      </c>
      <c r="N29" s="12">
        <f>M29/K29</f>
        <v>4.4206195399839752</v>
      </c>
      <c r="O29" s="10">
        <v>6.6063348416289594E-8</v>
      </c>
      <c r="P29" s="3">
        <v>1.54817162911808E-7</v>
      </c>
      <c r="Q29" s="4">
        <v>2.2107809004201628E-3</v>
      </c>
      <c r="R29" s="4">
        <v>14279.947124980839</v>
      </c>
    </row>
    <row r="30" spans="1:18" x14ac:dyDescent="0.2">
      <c r="A30" s="7" t="s">
        <v>43</v>
      </c>
      <c r="B30" s="7" t="s">
        <v>7</v>
      </c>
      <c r="D30" s="7">
        <v>17.501999999999999</v>
      </c>
      <c r="F30" s="10"/>
      <c r="G30" s="10"/>
      <c r="H30" s="10"/>
      <c r="I30" s="10"/>
      <c r="J30" s="12"/>
      <c r="M30" s="12"/>
      <c r="N30" s="12"/>
      <c r="O30" s="10"/>
      <c r="P30" s="3">
        <v>1.8169352074048683E-7</v>
      </c>
      <c r="Q30" s="4">
        <v>3.2023187310929561E-3</v>
      </c>
      <c r="R30" s="4">
        <v>17624.837242638023</v>
      </c>
    </row>
    <row r="31" spans="1:18" x14ac:dyDescent="0.2">
      <c r="A31" s="7" t="s">
        <v>43</v>
      </c>
      <c r="B31" s="7" t="s">
        <v>6</v>
      </c>
      <c r="D31" s="7">
        <v>15.95</v>
      </c>
      <c r="F31" s="10"/>
      <c r="G31" s="10"/>
      <c r="H31" s="10"/>
      <c r="I31" s="10"/>
      <c r="J31" s="12"/>
      <c r="M31" s="12"/>
      <c r="N31" s="12"/>
      <c r="O31" s="10"/>
      <c r="P31" s="3">
        <v>1.7398119122257054E-7</v>
      </c>
      <c r="Q31" s="4">
        <v>3.6822721596235291E-3</v>
      </c>
      <c r="R31" s="4">
        <v>21164.771512070372</v>
      </c>
    </row>
    <row r="32" spans="1:18" x14ac:dyDescent="0.2">
      <c r="A32" s="7" t="s">
        <v>42</v>
      </c>
      <c r="B32" s="7" t="s">
        <v>7</v>
      </c>
      <c r="D32" s="7">
        <v>17.395</v>
      </c>
      <c r="F32" s="10"/>
      <c r="G32" s="10"/>
      <c r="H32" s="10"/>
      <c r="I32" s="10"/>
      <c r="J32" s="12"/>
      <c r="M32" s="12"/>
      <c r="N32" s="12"/>
      <c r="O32" s="10"/>
      <c r="P32" s="3">
        <v>1.4285714285714287E-7</v>
      </c>
      <c r="Q32" s="4">
        <v>9.5638465354427557E-4</v>
      </c>
      <c r="R32" s="4">
        <v>6694.6925748099284</v>
      </c>
    </row>
    <row r="33" spans="1:18" x14ac:dyDescent="0.2">
      <c r="A33" s="7" t="s">
        <v>122</v>
      </c>
      <c r="E33" s="7">
        <v>197.9</v>
      </c>
      <c r="F33" s="10">
        <f>0.948/10^6</f>
        <v>9.4799999999999997E-7</v>
      </c>
      <c r="G33" s="10">
        <f>F33/(E33/10^6)</f>
        <v>4.7902981303688729E-3</v>
      </c>
      <c r="H33" s="10">
        <f>0.212/10^6</f>
        <v>2.1199999999999999E-7</v>
      </c>
      <c r="I33" s="10">
        <f>H33/(E33/10^6)</f>
        <v>1.0712481051035876E-3</v>
      </c>
      <c r="J33" s="12">
        <f>I33/G33</f>
        <v>0.22362869198312235</v>
      </c>
      <c r="K33" s="7">
        <v>10.7</v>
      </c>
      <c r="L33" s="7">
        <v>0.43</v>
      </c>
      <c r="M33" s="12">
        <v>47.793166287127043</v>
      </c>
      <c r="N33" s="12">
        <f>M33/K33</f>
        <v>4.4666510548716865</v>
      </c>
      <c r="O33" s="10">
        <v>6.7205659423951485E-8</v>
      </c>
      <c r="P33" s="3"/>
      <c r="Q33" s="4"/>
      <c r="R33" s="4"/>
    </row>
    <row r="34" spans="1:18" x14ac:dyDescent="0.2">
      <c r="A34" s="7" t="s">
        <v>41</v>
      </c>
      <c r="B34" s="7" t="s">
        <v>7</v>
      </c>
      <c r="D34" s="7">
        <v>14.797000000000001</v>
      </c>
      <c r="E34" s="7">
        <v>194.6</v>
      </c>
      <c r="F34" s="10">
        <f>2.06/10^6</f>
        <v>2.0600000000000002E-6</v>
      </c>
      <c r="G34" s="10">
        <f>F34/(E34/10^6)</f>
        <v>1.0585817060637206E-2</v>
      </c>
      <c r="H34" s="10">
        <f>0.425/10^6</f>
        <v>4.2500000000000001E-7</v>
      </c>
      <c r="I34" s="10">
        <f>H34/(E34/10^6)</f>
        <v>2.1839671120246662E-3</v>
      </c>
      <c r="J34" s="12">
        <f>I34/G34</f>
        <v>0.20631067961165048</v>
      </c>
      <c r="K34" s="7">
        <v>11</v>
      </c>
      <c r="L34" s="7">
        <v>0.41699999999999998</v>
      </c>
      <c r="M34" s="12">
        <v>49.827253110961031</v>
      </c>
      <c r="N34" s="12">
        <f>M34/K34</f>
        <v>4.5297502828146392</v>
      </c>
      <c r="O34" s="10">
        <v>1.2795477903391573E-7</v>
      </c>
      <c r="P34" s="3">
        <v>1.1150908968034061E-7</v>
      </c>
      <c r="Q34" s="4">
        <v>9.9562451521117068E-4</v>
      </c>
      <c r="R34" s="4">
        <v>8928.6399706543598</v>
      </c>
    </row>
    <row r="35" spans="1:18" x14ac:dyDescent="0.2">
      <c r="A35" s="7" t="s">
        <v>41</v>
      </c>
      <c r="B35" s="7" t="s">
        <v>6</v>
      </c>
      <c r="D35" s="7">
        <v>16.285</v>
      </c>
      <c r="F35" s="10"/>
      <c r="G35" s="10"/>
      <c r="H35" s="10"/>
      <c r="I35" s="10"/>
      <c r="J35" s="12"/>
      <c r="M35" s="12"/>
      <c r="N35" s="12"/>
      <c r="O35" s="10"/>
      <c r="P35" s="3">
        <v>1.2404052809333745E-7</v>
      </c>
      <c r="Q35" s="4">
        <v>1.0757242073461857E-3</v>
      </c>
      <c r="R35" s="4">
        <v>8672.3607508082332</v>
      </c>
    </row>
    <row r="36" spans="1:18" x14ac:dyDescent="0.2">
      <c r="A36" s="7" t="s">
        <v>40</v>
      </c>
      <c r="B36" s="7" t="s">
        <v>7</v>
      </c>
      <c r="D36" s="7">
        <v>16.667999999999999</v>
      </c>
      <c r="F36" s="10"/>
      <c r="G36" s="10"/>
      <c r="H36" s="10"/>
      <c r="I36" s="10"/>
      <c r="J36" s="12"/>
      <c r="M36" s="12"/>
      <c r="N36" s="12"/>
      <c r="O36" s="10"/>
      <c r="P36" s="3">
        <v>1.3798896088312936E-7</v>
      </c>
      <c r="Q36" s="4">
        <v>1.2489010528064311E-3</v>
      </c>
      <c r="R36" s="4">
        <v>9050.7316296424306</v>
      </c>
    </row>
    <row r="37" spans="1:18" x14ac:dyDescent="0.2">
      <c r="A37" s="7" t="s">
        <v>121</v>
      </c>
      <c r="E37" s="7">
        <v>202.5</v>
      </c>
      <c r="F37" s="10">
        <f>2.14/10^6</f>
        <v>2.1400000000000003E-6</v>
      </c>
      <c r="G37" s="10">
        <f>F37/(E37/10^6)</f>
        <v>1.0567901234567903E-2</v>
      </c>
      <c r="H37" s="10">
        <f>0.488/10^6</f>
        <v>4.8800000000000003E-7</v>
      </c>
      <c r="I37" s="10">
        <f>H37/(E37/10^6)</f>
        <v>2.4098765432098769E-3</v>
      </c>
      <c r="J37" s="12">
        <f>I37/G37</f>
        <v>0.22803738317757008</v>
      </c>
      <c r="K37" s="7">
        <v>11.8</v>
      </c>
      <c r="L37" s="7">
        <v>0.35499999999999998</v>
      </c>
      <c r="M37" s="12">
        <v>48.810560326786771</v>
      </c>
      <c r="N37" s="12">
        <f>M37/K37</f>
        <v>4.1364881632870141</v>
      </c>
      <c r="O37" s="10">
        <v>1.3283950617283951E-7</v>
      </c>
      <c r="P37" s="3"/>
      <c r="Q37" s="4"/>
      <c r="R37" s="4"/>
    </row>
    <row r="38" spans="1:18" x14ac:dyDescent="0.2">
      <c r="A38" s="7" t="s">
        <v>330</v>
      </c>
      <c r="B38" s="7" t="s">
        <v>7</v>
      </c>
      <c r="C38" s="7">
        <v>2755.9000000000005</v>
      </c>
      <c r="D38" s="7">
        <v>17.283999999999999</v>
      </c>
      <c r="E38" s="7">
        <v>167.4</v>
      </c>
      <c r="F38" s="10">
        <v>3.9400000000000002E-5</v>
      </c>
      <c r="G38" s="10">
        <f>F38/(E38/10^6)</f>
        <v>0.23536439665471925</v>
      </c>
      <c r="H38" s="10">
        <v>4.8199999999999996E-6</v>
      </c>
      <c r="I38" s="10">
        <f>H38/(E38/10^6)</f>
        <v>2.8793309438470725E-2</v>
      </c>
      <c r="J38" s="12">
        <f>I38/G38</f>
        <v>0.12233502538071063</v>
      </c>
      <c r="K38" s="13">
        <v>6.9</v>
      </c>
      <c r="L38" s="13">
        <v>-0.34699999999999998</v>
      </c>
      <c r="M38" s="12">
        <v>19.32028375509509</v>
      </c>
      <c r="N38" s="12">
        <f>M38/K38</f>
        <v>2.8000411239268246</v>
      </c>
      <c r="O38" s="10">
        <v>9.4384707287933091E-8</v>
      </c>
      <c r="P38" s="3">
        <v>1.9804443415875956E-6</v>
      </c>
      <c r="Q38" s="4">
        <v>4.0260107973103497E-3</v>
      </c>
      <c r="R38" s="4">
        <v>2032.8825772922021</v>
      </c>
    </row>
    <row r="39" spans="1:18" x14ac:dyDescent="0.2">
      <c r="A39" s="7" t="s">
        <v>329</v>
      </c>
      <c r="B39" s="7" t="s">
        <v>7</v>
      </c>
      <c r="C39" s="7">
        <v>2755.9000000000005</v>
      </c>
      <c r="D39" s="7">
        <v>16.975999999999999</v>
      </c>
      <c r="F39" s="10"/>
      <c r="G39" s="10"/>
      <c r="H39" s="10"/>
      <c r="I39" s="10"/>
      <c r="J39" s="12"/>
      <c r="M39" s="14"/>
      <c r="N39" s="14"/>
      <c r="O39" s="10"/>
      <c r="P39" s="3">
        <v>1.5259778510838833E-6</v>
      </c>
      <c r="Q39" s="4">
        <v>4.8932364817150529E-3</v>
      </c>
      <c r="R39" s="4">
        <v>3206.6235288011862</v>
      </c>
    </row>
    <row r="40" spans="1:18" x14ac:dyDescent="0.2">
      <c r="A40" s="7" t="s">
        <v>328</v>
      </c>
      <c r="B40" s="7" t="s">
        <v>7</v>
      </c>
      <c r="C40" s="7">
        <v>2755.1000000000004</v>
      </c>
      <c r="D40" s="7">
        <v>17.867000000000001</v>
      </c>
      <c r="F40" s="10"/>
      <c r="G40" s="10"/>
      <c r="H40" s="10"/>
      <c r="I40" s="10"/>
      <c r="J40" s="12"/>
      <c r="M40" s="14"/>
      <c r="N40" s="14"/>
      <c r="O40" s="10"/>
      <c r="P40" s="3">
        <v>2.9669222589130799E-6</v>
      </c>
      <c r="Q40" s="4">
        <v>7.131435969344571E-3</v>
      </c>
      <c r="R40" s="4">
        <v>2403.6477356023288</v>
      </c>
    </row>
    <row r="41" spans="1:18" x14ac:dyDescent="0.2">
      <c r="A41" s="7" t="s">
        <v>327</v>
      </c>
      <c r="B41" s="7" t="s">
        <v>7</v>
      </c>
      <c r="C41" s="7">
        <v>2754.6000000000004</v>
      </c>
      <c r="D41" s="7">
        <v>17.306000000000001</v>
      </c>
      <c r="F41" s="10"/>
      <c r="G41" s="10"/>
      <c r="H41" s="10"/>
      <c r="I41" s="10"/>
      <c r="J41" s="12"/>
      <c r="M41" s="14"/>
      <c r="N41" s="14"/>
      <c r="O41" s="10"/>
      <c r="P41" s="3">
        <v>1.9129203744366115E-6</v>
      </c>
      <c r="Q41" s="4">
        <v>3.7931506818182067E-2</v>
      </c>
      <c r="R41" s="4">
        <v>19829.10910724842</v>
      </c>
    </row>
    <row r="42" spans="1:18" x14ac:dyDescent="0.2">
      <c r="A42" s="7" t="s">
        <v>326</v>
      </c>
      <c r="B42" s="7" t="s">
        <v>7</v>
      </c>
      <c r="C42" s="7">
        <v>2754.6000000000004</v>
      </c>
      <c r="D42" s="7">
        <v>16.638999999999999</v>
      </c>
      <c r="F42" s="10"/>
      <c r="G42" s="10"/>
      <c r="H42" s="10"/>
      <c r="I42" s="10"/>
      <c r="J42" s="12"/>
      <c r="M42" s="14"/>
      <c r="N42" s="14"/>
      <c r="O42" s="10"/>
      <c r="P42" s="3">
        <v>1.751006671073983E-6</v>
      </c>
      <c r="Q42" s="4">
        <v>1.7077501458766579E-2</v>
      </c>
      <c r="R42" s="4">
        <v>9752.9619623276831</v>
      </c>
    </row>
    <row r="43" spans="1:18" x14ac:dyDescent="0.2">
      <c r="A43" s="7" t="s">
        <v>325</v>
      </c>
      <c r="C43" s="7">
        <v>2753.8</v>
      </c>
      <c r="E43" s="7">
        <v>220.8</v>
      </c>
      <c r="F43" s="10">
        <v>4.74E-5</v>
      </c>
      <c r="G43" s="10">
        <f>F43/(E43/10^6)</f>
        <v>0.21467391304347827</v>
      </c>
      <c r="H43" s="10">
        <v>5.1900000000000003E-6</v>
      </c>
      <c r="I43" s="10">
        <f>H43/(E43/10^6)</f>
        <v>2.3505434782608695E-2</v>
      </c>
      <c r="J43" s="12">
        <f>I43/G43</f>
        <v>0.10949367088607594</v>
      </c>
      <c r="K43" s="7">
        <v>7.9</v>
      </c>
      <c r="L43" s="7">
        <v>-0.29699999999999999</v>
      </c>
      <c r="M43" s="14">
        <v>25.419655118832818</v>
      </c>
      <c r="N43" s="14">
        <f>M43/K43</f>
        <v>3.2176778631433947</v>
      </c>
      <c r="O43" s="10">
        <v>9.0126811594202903E-8</v>
      </c>
      <c r="P43" s="3"/>
      <c r="Q43" s="4"/>
      <c r="R43" s="4"/>
    </row>
    <row r="44" spans="1:18" x14ac:dyDescent="0.2">
      <c r="A44" s="7" t="s">
        <v>324</v>
      </c>
      <c r="B44" s="7" t="s">
        <v>7</v>
      </c>
      <c r="C44" s="7">
        <v>2753.8</v>
      </c>
      <c r="D44" s="7">
        <v>16.033000000000001</v>
      </c>
      <c r="F44" s="10"/>
      <c r="G44" s="10"/>
      <c r="H44" s="10"/>
      <c r="I44" s="10"/>
      <c r="J44" s="12"/>
      <c r="M44" s="14"/>
      <c r="N44" s="14"/>
      <c r="O44" s="10"/>
      <c r="P44" s="3">
        <v>1.6041913553296325E-6</v>
      </c>
      <c r="Q44" s="4">
        <v>2.1862115897006682E-2</v>
      </c>
      <c r="R44" s="4">
        <v>13628.12224637279</v>
      </c>
    </row>
    <row r="45" spans="1:18" x14ac:dyDescent="0.2">
      <c r="A45" s="7" t="s">
        <v>323</v>
      </c>
      <c r="C45" s="7">
        <v>2753.1000000000004</v>
      </c>
      <c r="E45" s="7">
        <v>233.20000000000002</v>
      </c>
      <c r="F45" s="10">
        <v>3.9900000000000001E-5</v>
      </c>
      <c r="G45" s="10">
        <f>F45/(E45/10^6)</f>
        <v>0.17109777015437391</v>
      </c>
      <c r="H45" s="10">
        <v>6.8399999999999997E-6</v>
      </c>
      <c r="I45" s="10">
        <f>H45/(E45/10^6)</f>
        <v>2.9331046312178383E-2</v>
      </c>
      <c r="J45" s="12">
        <f>I45/G45</f>
        <v>0.17142857142857143</v>
      </c>
      <c r="K45" s="7">
        <v>9.3000000000000007</v>
      </c>
      <c r="L45" s="7">
        <v>-0.28299999999999997</v>
      </c>
      <c r="M45" s="14">
        <v>23.384915036892995</v>
      </c>
      <c r="N45" s="14">
        <f>M45/K45</f>
        <v>2.5145069932143005</v>
      </c>
      <c r="O45" s="10">
        <v>8.9622641509433953E-8</v>
      </c>
      <c r="P45" s="3"/>
      <c r="Q45" s="4"/>
      <c r="R45" s="4"/>
    </row>
    <row r="46" spans="1:18" x14ac:dyDescent="0.2">
      <c r="A46" s="7" t="s">
        <v>322</v>
      </c>
      <c r="B46" s="7" t="s">
        <v>7</v>
      </c>
      <c r="C46" s="7">
        <v>2753.1000000000004</v>
      </c>
      <c r="D46" s="7">
        <v>16.407</v>
      </c>
      <c r="E46" s="7">
        <v>191.6</v>
      </c>
      <c r="F46" s="10"/>
      <c r="G46" s="10"/>
      <c r="H46" s="10"/>
      <c r="I46" s="10"/>
      <c r="J46" s="12"/>
      <c r="M46" s="14">
        <v>5.6078596596598196</v>
      </c>
      <c r="N46" s="14"/>
      <c r="O46" s="10"/>
      <c r="P46" s="3">
        <v>1.3683184006826354E-6</v>
      </c>
      <c r="Q46" s="4">
        <v>1.4549120350248166E-2</v>
      </c>
      <c r="R46" s="4">
        <v>10632.847108531032</v>
      </c>
    </row>
    <row r="47" spans="1:18" x14ac:dyDescent="0.2">
      <c r="A47" s="7" t="s">
        <v>321</v>
      </c>
      <c r="B47" s="7" t="s">
        <v>7</v>
      </c>
      <c r="C47" s="7">
        <v>2752.3</v>
      </c>
      <c r="D47" s="7">
        <v>16.216000000000001</v>
      </c>
      <c r="F47" s="10"/>
      <c r="G47" s="10"/>
      <c r="H47" s="10"/>
      <c r="I47" s="10"/>
      <c r="J47" s="12"/>
      <c r="M47" s="14"/>
      <c r="N47" s="14"/>
      <c r="O47" s="10"/>
      <c r="P47" s="3">
        <v>5.3511963492846563E-6</v>
      </c>
      <c r="Q47" s="4">
        <v>8.1766276613100368E-3</v>
      </c>
      <c r="R47" s="4">
        <v>1527.9999326511504</v>
      </c>
    </row>
    <row r="48" spans="1:18" x14ac:dyDescent="0.2">
      <c r="A48" s="7" t="s">
        <v>320</v>
      </c>
      <c r="B48" s="7" t="s">
        <v>7</v>
      </c>
      <c r="C48" s="7">
        <v>2751.1000000000004</v>
      </c>
      <c r="D48" s="7">
        <v>17.611000000000001</v>
      </c>
      <c r="F48" s="10"/>
      <c r="G48" s="10"/>
      <c r="H48" s="10"/>
      <c r="I48" s="10"/>
      <c r="J48" s="12"/>
      <c r="M48" s="14"/>
      <c r="N48" s="14"/>
      <c r="O48" s="10"/>
      <c r="P48" s="3">
        <v>2.9220373630117541E-6</v>
      </c>
      <c r="Q48" s="4">
        <v>3.5600381724261924E-3</v>
      </c>
      <c r="R48" s="4">
        <v>1218.3410853983225</v>
      </c>
    </row>
    <row r="49" spans="1:18" x14ac:dyDescent="0.2">
      <c r="A49" s="7" t="s">
        <v>319</v>
      </c>
      <c r="B49" s="7" t="s">
        <v>7</v>
      </c>
      <c r="C49" s="7">
        <v>2750.4000000000005</v>
      </c>
      <c r="D49" s="7">
        <v>16.777000000000001</v>
      </c>
      <c r="F49" s="10"/>
      <c r="G49" s="10"/>
      <c r="H49" s="10"/>
      <c r="I49" s="10"/>
      <c r="J49" s="12"/>
      <c r="M49" s="14"/>
      <c r="N49" s="14"/>
      <c r="O49" s="10"/>
      <c r="P49" s="3">
        <v>1.4260594862013471E-6</v>
      </c>
      <c r="Q49" s="4">
        <v>1.1305984503212736E-3</v>
      </c>
      <c r="R49" s="4">
        <v>792.81296556071084</v>
      </c>
    </row>
    <row r="50" spans="1:18" x14ac:dyDescent="0.2">
      <c r="A50" s="7" t="s">
        <v>318</v>
      </c>
      <c r="B50" s="7" t="s">
        <v>7</v>
      </c>
      <c r="C50" s="7">
        <v>2749.5000000000005</v>
      </c>
      <c r="D50" s="7">
        <v>17.651</v>
      </c>
      <c r="F50" s="10"/>
      <c r="G50" s="10"/>
      <c r="H50" s="10"/>
      <c r="I50" s="10"/>
      <c r="J50" s="12"/>
      <c r="M50" s="14"/>
      <c r="N50" s="14"/>
      <c r="O50" s="10"/>
      <c r="P50" s="3">
        <v>1.6123732366438163E-6</v>
      </c>
      <c r="Q50" s="4">
        <v>1.3069076921774222E-2</v>
      </c>
      <c r="R50" s="4">
        <v>8105.4911014138006</v>
      </c>
    </row>
    <row r="51" spans="1:18" x14ac:dyDescent="0.2">
      <c r="A51" s="7" t="s">
        <v>317</v>
      </c>
      <c r="B51" s="7" t="s">
        <v>7</v>
      </c>
      <c r="C51" s="7">
        <v>2748.8</v>
      </c>
      <c r="D51" s="7">
        <v>17.398</v>
      </c>
      <c r="F51" s="10"/>
      <c r="G51" s="10"/>
      <c r="H51" s="10"/>
      <c r="I51" s="10"/>
      <c r="J51" s="12"/>
      <c r="M51" s="14"/>
      <c r="N51" s="14"/>
      <c r="O51" s="10"/>
      <c r="P51" s="3">
        <v>2.3301528911369128E-6</v>
      </c>
      <c r="Q51" s="4">
        <v>5.2397240258987565E-3</v>
      </c>
      <c r="R51" s="4">
        <v>2248.6610410110152</v>
      </c>
    </row>
    <row r="52" spans="1:18" x14ac:dyDescent="0.2">
      <c r="A52" s="7" t="s">
        <v>316</v>
      </c>
      <c r="B52" s="7" t="s">
        <v>7</v>
      </c>
      <c r="C52" s="7">
        <v>2748.1000000000004</v>
      </c>
      <c r="D52" s="7">
        <v>16.809999999999999</v>
      </c>
      <c r="F52" s="10"/>
      <c r="G52" s="10"/>
      <c r="H52" s="10"/>
      <c r="I52" s="10"/>
      <c r="J52" s="12"/>
      <c r="M52" s="14"/>
      <c r="N52" s="14"/>
      <c r="O52" s="10"/>
      <c r="P52" s="3">
        <v>1.7308149910767406E-6</v>
      </c>
      <c r="Q52" s="4">
        <v>2.4194015956044129E-3</v>
      </c>
      <c r="R52" s="4">
        <v>1397.8395195775963</v>
      </c>
    </row>
    <row r="53" spans="1:18" x14ac:dyDescent="0.2">
      <c r="A53" s="7" t="s">
        <v>315</v>
      </c>
      <c r="B53" s="7" t="s">
        <v>7</v>
      </c>
      <c r="C53" s="7">
        <v>2746.6000000000004</v>
      </c>
      <c r="D53" s="7">
        <v>18.398</v>
      </c>
      <c r="F53" s="10"/>
      <c r="G53" s="10"/>
      <c r="H53" s="10"/>
      <c r="I53" s="10"/>
      <c r="J53" s="12"/>
      <c r="M53" s="14"/>
      <c r="N53" s="14"/>
      <c r="O53" s="10"/>
      <c r="P53" s="3">
        <v>5.2125231003369938E-6</v>
      </c>
      <c r="Q53" s="4">
        <v>1.1711688463022434E-2</v>
      </c>
      <c r="R53" s="4">
        <v>2246.8367501844286</v>
      </c>
    </row>
    <row r="54" spans="1:18" x14ac:dyDescent="0.2">
      <c r="A54" s="7" t="s">
        <v>314</v>
      </c>
      <c r="B54" s="7" t="s">
        <v>7</v>
      </c>
      <c r="C54" s="7">
        <v>2745.4000000000005</v>
      </c>
      <c r="D54" s="7">
        <v>18.445</v>
      </c>
      <c r="F54" s="10"/>
      <c r="G54" s="10"/>
      <c r="H54" s="10"/>
      <c r="I54" s="10"/>
      <c r="J54" s="12"/>
      <c r="M54" s="14"/>
      <c r="N54" s="14"/>
      <c r="O54" s="10"/>
      <c r="P54" s="3">
        <v>2.2380048793711034E-6</v>
      </c>
      <c r="Q54" s="4">
        <v>5.2625015353077502E-2</v>
      </c>
      <c r="R54" s="4">
        <v>23514.254074309945</v>
      </c>
    </row>
    <row r="55" spans="1:18" x14ac:dyDescent="0.2">
      <c r="A55" s="7" t="s">
        <v>313</v>
      </c>
      <c r="B55" s="7" t="s">
        <v>7</v>
      </c>
      <c r="C55" s="7">
        <v>2745.4000000000005</v>
      </c>
      <c r="D55" s="7">
        <v>18.349</v>
      </c>
      <c r="F55" s="10"/>
      <c r="G55" s="10"/>
      <c r="H55" s="10"/>
      <c r="I55" s="10"/>
      <c r="J55" s="12"/>
      <c r="M55" s="14"/>
      <c r="N55" s="14"/>
      <c r="O55" s="10"/>
      <c r="P55" s="3">
        <v>2.3701564117935582E-6</v>
      </c>
      <c r="Q55" s="4">
        <v>6.6124381946581892E-2</v>
      </c>
      <c r="R55" s="4">
        <v>27898.741879462661</v>
      </c>
    </row>
    <row r="56" spans="1:18" x14ac:dyDescent="0.2">
      <c r="A56" s="7" t="s">
        <v>312</v>
      </c>
      <c r="C56" s="7">
        <v>2743.6000000000004</v>
      </c>
      <c r="E56" s="7">
        <v>222.7</v>
      </c>
      <c r="F56" s="10">
        <v>3.7599999999999999E-5</v>
      </c>
      <c r="G56" s="10">
        <f>F56/(E56/10^6)</f>
        <v>0.16883700044903457</v>
      </c>
      <c r="H56" s="10">
        <v>5.2900000000000002E-6</v>
      </c>
      <c r="I56" s="10">
        <f>H56/(E56/10^6)</f>
        <v>2.3753929052537048E-2</v>
      </c>
      <c r="J56" s="12">
        <f>I56/G56</f>
        <v>0.14069148936170214</v>
      </c>
      <c r="K56" s="13">
        <v>6.9</v>
      </c>
      <c r="L56" s="7">
        <v>-0.248</v>
      </c>
      <c r="M56" s="14">
        <v>20.33565369685175</v>
      </c>
      <c r="N56" s="14">
        <f>M56/K56</f>
        <v>2.9471961879495288</v>
      </c>
      <c r="O56" s="10">
        <v>1.0552312528064661E-7</v>
      </c>
      <c r="P56" s="3"/>
      <c r="Q56" s="4"/>
      <c r="R56" s="4"/>
    </row>
    <row r="57" spans="1:18" x14ac:dyDescent="0.2">
      <c r="A57" s="7" t="s">
        <v>311</v>
      </c>
      <c r="B57" s="7" t="s">
        <v>7</v>
      </c>
      <c r="C57" s="7">
        <v>2743.6000000000004</v>
      </c>
      <c r="D57" s="7">
        <v>18.68</v>
      </c>
      <c r="F57" s="10"/>
      <c r="G57" s="10"/>
      <c r="H57" s="10"/>
      <c r="I57" s="10"/>
      <c r="J57" s="12"/>
      <c r="M57" s="14"/>
      <c r="N57" s="14"/>
      <c r="O57" s="10"/>
      <c r="P57" s="3">
        <v>2.3808886509635979E-6</v>
      </c>
      <c r="Q57" s="4">
        <v>2.1465893730415277E-2</v>
      </c>
      <c r="R57" s="4">
        <v>9015.9166921676733</v>
      </c>
    </row>
    <row r="58" spans="1:18" x14ac:dyDescent="0.2">
      <c r="A58" s="7" t="s">
        <v>310</v>
      </c>
      <c r="B58" s="7" t="s">
        <v>7</v>
      </c>
      <c r="C58" s="7">
        <v>2742.1000000000004</v>
      </c>
      <c r="D58" s="7">
        <v>17.523</v>
      </c>
      <c r="F58" s="10"/>
      <c r="G58" s="10"/>
      <c r="H58" s="10"/>
      <c r="I58" s="10"/>
      <c r="J58" s="12"/>
      <c r="M58" s="14"/>
      <c r="N58" s="14"/>
      <c r="O58" s="10"/>
      <c r="P58" s="3">
        <v>1.9354562574901563E-6</v>
      </c>
      <c r="Q58" s="4">
        <v>3.912271793540284E-2</v>
      </c>
      <c r="R58" s="4">
        <v>20213.692654638471</v>
      </c>
    </row>
    <row r="59" spans="1:18" x14ac:dyDescent="0.2">
      <c r="A59" s="7" t="s">
        <v>309</v>
      </c>
      <c r="B59" s="7" t="s">
        <v>7</v>
      </c>
      <c r="C59" s="7">
        <v>2741.0000000000005</v>
      </c>
      <c r="D59" s="7">
        <v>17.869</v>
      </c>
      <c r="F59" s="10"/>
      <c r="G59" s="10"/>
      <c r="H59" s="10"/>
      <c r="I59" s="10"/>
      <c r="J59" s="12"/>
      <c r="M59" s="14"/>
      <c r="N59" s="14"/>
      <c r="O59" s="10"/>
      <c r="P59" s="3">
        <v>2.5916391516033353E-6</v>
      </c>
      <c r="Q59" s="4">
        <v>3.4986299936925441E-3</v>
      </c>
      <c r="R59" s="4">
        <v>1349.9680275813446</v>
      </c>
    </row>
    <row r="60" spans="1:18" x14ac:dyDescent="0.2">
      <c r="A60" s="7" t="s">
        <v>308</v>
      </c>
      <c r="B60" s="7" t="s">
        <v>7</v>
      </c>
      <c r="C60" s="7">
        <v>2739.7000000000003</v>
      </c>
      <c r="D60" s="7">
        <v>17.611999999999998</v>
      </c>
      <c r="E60" s="7">
        <v>216.70000000000002</v>
      </c>
      <c r="F60" s="10">
        <f>146/10^6</f>
        <v>1.46E-4</v>
      </c>
      <c r="G60" s="10">
        <f>F60/(E60/10^6)</f>
        <v>0.67374250115366863</v>
      </c>
      <c r="H60" s="10">
        <f>22.9/10^6</f>
        <v>2.2899999999999998E-5</v>
      </c>
      <c r="I60" s="10">
        <f>H60/(E60/10^6)</f>
        <v>0.10567604983848637</v>
      </c>
      <c r="J60" s="12">
        <f>I60/G60</f>
        <v>0.15684931506849314</v>
      </c>
      <c r="K60" s="7">
        <v>11.7</v>
      </c>
      <c r="L60" s="7">
        <v>-0.34100000000000003</v>
      </c>
      <c r="M60" s="14">
        <v>31.525690467659739</v>
      </c>
      <c r="N60" s="14">
        <f>M60/K60</f>
        <v>2.6945034587743368</v>
      </c>
      <c r="O60" s="10">
        <v>1.5828334102445777E-7</v>
      </c>
      <c r="P60" s="3">
        <v>3.0649557120145357E-6</v>
      </c>
      <c r="Q60" s="4">
        <v>9.0450815483720647E-3</v>
      </c>
      <c r="R60" s="4">
        <v>2951.1296078163914</v>
      </c>
    </row>
    <row r="61" spans="1:18" x14ac:dyDescent="0.2">
      <c r="A61" s="7" t="s">
        <v>307</v>
      </c>
      <c r="B61" s="7" t="s">
        <v>7</v>
      </c>
      <c r="C61" s="7">
        <v>2737.9000000000005</v>
      </c>
      <c r="D61" s="7">
        <v>15.782999999999999</v>
      </c>
      <c r="E61" s="7">
        <v>206.2</v>
      </c>
      <c r="F61" s="10">
        <f>133/10^6</f>
        <v>1.3300000000000001E-4</v>
      </c>
      <c r="G61" s="10">
        <f>F61/(E61/10^6)</f>
        <v>0.64500484966052385</v>
      </c>
      <c r="H61" s="10">
        <f>13.9/10^6</f>
        <v>1.3900000000000001E-5</v>
      </c>
      <c r="I61" s="10">
        <f>H61/(E61/10^6)</f>
        <v>6.7410281280310388E-2</v>
      </c>
      <c r="J61" s="12">
        <f>I61/G61</f>
        <v>0.10451127819548872</v>
      </c>
      <c r="K61" s="7">
        <v>6.7</v>
      </c>
      <c r="L61" s="7">
        <v>-0.29499999999999998</v>
      </c>
      <c r="M61" s="14">
        <v>22.374319271516452</v>
      </c>
      <c r="N61" s="14">
        <f>M61/K61</f>
        <v>3.3394506375397688</v>
      </c>
      <c r="O61" s="10">
        <v>2.1290009699321049E-7</v>
      </c>
      <c r="P61" s="3">
        <v>1.6486092631312169E-6</v>
      </c>
      <c r="Q61" s="4">
        <v>3.2939447865015666E-3</v>
      </c>
      <c r="R61" s="4">
        <v>1998.0142415585794</v>
      </c>
    </row>
    <row r="62" spans="1:18" x14ac:dyDescent="0.2">
      <c r="A62" s="7" t="s">
        <v>306</v>
      </c>
      <c r="B62" s="7" t="s">
        <v>6</v>
      </c>
      <c r="C62" s="7">
        <v>2736.2000000000003</v>
      </c>
      <c r="D62" s="7">
        <v>17.465</v>
      </c>
      <c r="E62" s="7">
        <v>222.6</v>
      </c>
      <c r="F62" s="10">
        <f>122/10^6</f>
        <v>1.22E-4</v>
      </c>
      <c r="G62" s="10">
        <f>F62/(E62/10^6)</f>
        <v>0.54806828391734053</v>
      </c>
      <c r="H62" s="10">
        <f>16.6/10^6</f>
        <v>1.66E-5</v>
      </c>
      <c r="I62" s="10">
        <f>H62/(E62/10^6)</f>
        <v>7.4573225516621752E-2</v>
      </c>
      <c r="J62" s="12">
        <f>I62/G62</f>
        <v>0.13606557377049183</v>
      </c>
      <c r="K62" s="7">
        <v>8.9</v>
      </c>
      <c r="L62" s="7">
        <v>-0.38800000000000001</v>
      </c>
      <c r="M62" s="14">
        <v>24.40769558318312</v>
      </c>
      <c r="N62" s="14">
        <f>M62/K62</f>
        <v>2.7424377059756315</v>
      </c>
      <c r="O62" s="10">
        <v>2.2551662174303683E-7</v>
      </c>
      <c r="P62" s="3">
        <v>2.4712281706269688E-6</v>
      </c>
      <c r="Q62" s="4">
        <v>4.5692259413875329E-2</v>
      </c>
      <c r="R62" s="4">
        <v>18489.696725285739</v>
      </c>
    </row>
    <row r="63" spans="1:18" x14ac:dyDescent="0.2">
      <c r="A63" s="7" t="s">
        <v>305</v>
      </c>
      <c r="C63" s="7">
        <v>2735.1000000000004</v>
      </c>
      <c r="E63" s="7">
        <v>232.5</v>
      </c>
      <c r="F63" s="10">
        <v>4.0000000000000003E-5</v>
      </c>
      <c r="G63" s="10">
        <f>F63/(E63/10^6)</f>
        <v>0.17204301075268819</v>
      </c>
      <c r="H63" s="11">
        <v>5.0100000000000003E-6</v>
      </c>
      <c r="I63" s="10">
        <f>H63/(E63/10^6)</f>
        <v>2.1548387096774195E-2</v>
      </c>
      <c r="J63" s="12">
        <f>I63/G63</f>
        <v>0.12525</v>
      </c>
      <c r="K63" s="13">
        <v>8.1999999999999993</v>
      </c>
      <c r="L63" s="13">
        <v>-0.34899999999999998</v>
      </c>
      <c r="M63" s="14">
        <v>25.418112993577658</v>
      </c>
      <c r="N63" s="14">
        <f>M63/K63</f>
        <v>3.0997698772655684</v>
      </c>
      <c r="O63" s="10">
        <v>8.4301075268817198E-8</v>
      </c>
      <c r="P63" s="3"/>
      <c r="Q63" s="4"/>
      <c r="R63" s="4"/>
    </row>
    <row r="64" spans="1:18" x14ac:dyDescent="0.2">
      <c r="A64" s="7" t="s">
        <v>304</v>
      </c>
      <c r="B64" s="7" t="s">
        <v>7</v>
      </c>
      <c r="C64" s="7">
        <v>2735.1000000000004</v>
      </c>
      <c r="D64" s="7">
        <v>17.811</v>
      </c>
      <c r="F64" s="10"/>
      <c r="G64" s="10"/>
      <c r="H64" s="10"/>
      <c r="I64" s="10"/>
      <c r="J64" s="12"/>
      <c r="M64" s="14"/>
      <c r="N64" s="14"/>
      <c r="O64" s="10"/>
      <c r="P64" s="3">
        <v>2.2149233619673236E-6</v>
      </c>
      <c r="Q64" s="4">
        <v>2.7338274530405069E-3</v>
      </c>
      <c r="R64" s="4">
        <v>1234.2763185324327</v>
      </c>
    </row>
    <row r="65" spans="1:18" x14ac:dyDescent="0.2">
      <c r="A65" s="7" t="s">
        <v>303</v>
      </c>
      <c r="C65" s="7">
        <v>2733.1000000000004</v>
      </c>
      <c r="E65" s="7">
        <v>268.40000000000003</v>
      </c>
      <c r="F65" s="10">
        <v>6.2799999999999995E-5</v>
      </c>
      <c r="G65" s="10">
        <f>F65/(E65/10^6)</f>
        <v>0.23397913561847986</v>
      </c>
      <c r="H65" s="10">
        <v>5.93E-6</v>
      </c>
      <c r="I65" s="10">
        <f>H65/(E65/10^6)</f>
        <v>2.2093889716840533E-2</v>
      </c>
      <c r="J65" s="12">
        <f>I65/G65</f>
        <v>9.4426751592356681E-2</v>
      </c>
      <c r="K65" s="7">
        <v>6.5</v>
      </c>
      <c r="L65" s="7">
        <v>-0.55000000000000004</v>
      </c>
      <c r="M65" s="14">
        <v>20.334756268065135</v>
      </c>
      <c r="N65" s="14">
        <f>M65/K65</f>
        <v>3.1284240412407902</v>
      </c>
      <c r="O65" s="10">
        <v>7.2280178837555873E-8</v>
      </c>
      <c r="P65" s="3"/>
      <c r="Q65" s="4"/>
      <c r="R65" s="4"/>
    </row>
    <row r="66" spans="1:18" x14ac:dyDescent="0.2">
      <c r="A66" s="7" t="s">
        <v>302</v>
      </c>
      <c r="B66" s="7" t="s">
        <v>7</v>
      </c>
      <c r="C66" s="7">
        <v>2733.1000000000004</v>
      </c>
      <c r="D66" s="7">
        <v>17.75</v>
      </c>
      <c r="F66" s="10"/>
      <c r="G66" s="10"/>
      <c r="H66" s="10"/>
      <c r="I66" s="10"/>
      <c r="J66" s="12"/>
      <c r="M66" s="14"/>
      <c r="N66" s="14"/>
      <c r="O66" s="10"/>
      <c r="P66" s="3">
        <v>1.8749295774647889E-6</v>
      </c>
      <c r="Q66" s="4">
        <v>3.7916696670760572E-2</v>
      </c>
      <c r="R66" s="4">
        <v>20222.99777361779</v>
      </c>
    </row>
    <row r="67" spans="1:18" x14ac:dyDescent="0.2">
      <c r="A67" s="7" t="s">
        <v>301</v>
      </c>
      <c r="B67" s="7" t="s">
        <v>7</v>
      </c>
      <c r="C67" s="7">
        <v>2732.3</v>
      </c>
      <c r="D67" s="7">
        <v>18.949000000000002</v>
      </c>
      <c r="F67" s="10"/>
      <c r="G67" s="10"/>
      <c r="H67" s="10"/>
      <c r="I67" s="10"/>
      <c r="J67" s="12"/>
      <c r="M67" s="14"/>
      <c r="N67" s="14"/>
      <c r="O67" s="10"/>
      <c r="P67" s="3">
        <v>5.0910338276426194E-6</v>
      </c>
      <c r="Q67" s="4">
        <v>6.3085520351750619E-3</v>
      </c>
      <c r="R67" s="4">
        <v>1239.1495025866307</v>
      </c>
    </row>
    <row r="68" spans="1:18" x14ac:dyDescent="0.2">
      <c r="A68" s="7" t="s">
        <v>300</v>
      </c>
      <c r="B68" s="7" t="s">
        <v>7</v>
      </c>
      <c r="C68" s="7">
        <v>2731.3</v>
      </c>
      <c r="D68" s="7">
        <v>18.966999999999999</v>
      </c>
      <c r="F68" s="10"/>
      <c r="G68" s="10"/>
      <c r="H68" s="10"/>
      <c r="I68" s="10"/>
      <c r="J68" s="12"/>
      <c r="M68" s="14"/>
      <c r="N68" s="14"/>
      <c r="O68" s="10"/>
      <c r="P68" s="3">
        <v>2.1975009226551384E-6</v>
      </c>
      <c r="Q68" s="4">
        <v>1.7220855588984885E-2</v>
      </c>
      <c r="R68" s="4">
        <v>7836.5635306208314</v>
      </c>
    </row>
    <row r="69" spans="1:18" x14ac:dyDescent="0.2">
      <c r="A69" s="7" t="s">
        <v>299</v>
      </c>
      <c r="B69" s="7" t="s">
        <v>7</v>
      </c>
      <c r="C69" s="7">
        <v>2730.6000000000004</v>
      </c>
      <c r="D69" s="7">
        <v>18.957000000000001</v>
      </c>
      <c r="F69" s="10"/>
      <c r="G69" s="10"/>
      <c r="H69" s="11"/>
      <c r="I69" s="10"/>
      <c r="J69" s="12"/>
      <c r="K69" s="13"/>
      <c r="L69" s="13"/>
      <c r="M69" s="14"/>
      <c r="N69" s="14"/>
      <c r="O69" s="10"/>
      <c r="P69" s="3">
        <v>4.6283694677427868E-6</v>
      </c>
      <c r="Q69" s="4">
        <v>5.378377559038576E-3</v>
      </c>
      <c r="R69" s="4">
        <v>1162.0458557863492</v>
      </c>
    </row>
    <row r="70" spans="1:18" x14ac:dyDescent="0.2">
      <c r="A70" s="7" t="s">
        <v>298</v>
      </c>
      <c r="B70" s="7" t="s">
        <v>7</v>
      </c>
      <c r="C70" s="7">
        <v>2730.6000000000004</v>
      </c>
      <c r="D70" s="7">
        <v>18.428000000000001</v>
      </c>
      <c r="F70" s="10"/>
      <c r="G70" s="10"/>
      <c r="H70" s="10"/>
      <c r="I70" s="10"/>
      <c r="J70" s="12"/>
      <c r="M70" s="14"/>
      <c r="N70" s="14"/>
      <c r="O70" s="10"/>
      <c r="P70" s="3">
        <v>3.9369437812025178E-6</v>
      </c>
      <c r="Q70" s="4">
        <v>4.9645455766248927E-3</v>
      </c>
      <c r="R70" s="4">
        <v>1261.0151052521505</v>
      </c>
    </row>
    <row r="71" spans="1:18" x14ac:dyDescent="0.2">
      <c r="A71" s="7" t="s">
        <v>297</v>
      </c>
      <c r="B71" s="7" t="s">
        <v>7</v>
      </c>
      <c r="C71" s="7">
        <v>2729.5000000000005</v>
      </c>
      <c r="D71" s="7">
        <v>18.175000000000001</v>
      </c>
      <c r="F71" s="10"/>
      <c r="G71" s="10"/>
      <c r="H71" s="10"/>
      <c r="I71" s="10"/>
      <c r="J71" s="12"/>
      <c r="M71" s="14"/>
      <c r="N71" s="14"/>
      <c r="O71" s="10"/>
      <c r="P71" s="3">
        <v>2.2330123796423658E-6</v>
      </c>
      <c r="Q71" s="4">
        <v>2.9372428547748777E-3</v>
      </c>
      <c r="R71" s="4">
        <v>1315.372400776972</v>
      </c>
    </row>
    <row r="72" spans="1:18" x14ac:dyDescent="0.2">
      <c r="A72" s="7" t="s">
        <v>296</v>
      </c>
      <c r="B72" s="7" t="s">
        <v>7</v>
      </c>
      <c r="C72" s="7">
        <v>2728.4000000000005</v>
      </c>
      <c r="D72" s="7">
        <v>18.712</v>
      </c>
      <c r="F72" s="10"/>
      <c r="G72" s="10"/>
      <c r="H72" s="10"/>
      <c r="I72" s="10"/>
      <c r="J72" s="12"/>
      <c r="M72" s="14"/>
      <c r="N72" s="14"/>
      <c r="O72" s="10"/>
      <c r="P72" s="3">
        <v>2.3207032920051306E-6</v>
      </c>
      <c r="Q72" s="4">
        <v>6.5431410435240825E-3</v>
      </c>
      <c r="R72" s="4">
        <v>2819.4647140223979</v>
      </c>
    </row>
    <row r="73" spans="1:18" x14ac:dyDescent="0.2">
      <c r="A73" s="7" t="s">
        <v>295</v>
      </c>
      <c r="C73" s="7">
        <v>2727.6000000000004</v>
      </c>
      <c r="E73" s="7">
        <v>255.49999999999997</v>
      </c>
      <c r="F73" s="10">
        <v>5.9899999999999999E-5</v>
      </c>
      <c r="G73" s="10">
        <f>F73/(E73/10^6)</f>
        <v>0.23444227005870844</v>
      </c>
      <c r="H73" s="10">
        <v>7.8599999999999993E-6</v>
      </c>
      <c r="I73" s="10">
        <f>H73/(E73/10^6)</f>
        <v>3.0763209393346379E-2</v>
      </c>
      <c r="J73" s="12">
        <f>I73/G73</f>
        <v>0.13121869782971618</v>
      </c>
      <c r="K73" s="7">
        <v>8.6</v>
      </c>
      <c r="L73" s="7">
        <v>-0.36299999999999999</v>
      </c>
      <c r="M73" s="14">
        <v>25.41704148262469</v>
      </c>
      <c r="N73" s="14">
        <f>M73/K73</f>
        <v>2.9554699398400803</v>
      </c>
      <c r="O73" s="10">
        <v>1.0332681017612526E-7</v>
      </c>
      <c r="P73" s="3"/>
      <c r="Q73" s="4"/>
      <c r="R73" s="4"/>
    </row>
    <row r="74" spans="1:18" x14ac:dyDescent="0.2">
      <c r="A74" s="7" t="s">
        <v>294</v>
      </c>
      <c r="B74" s="7" t="s">
        <v>7</v>
      </c>
      <c r="C74" s="7">
        <v>2727.6000000000004</v>
      </c>
      <c r="D74" s="7">
        <v>18.803999999999998</v>
      </c>
      <c r="F74" s="10"/>
      <c r="G74" s="10"/>
      <c r="H74" s="10"/>
      <c r="I74" s="10"/>
      <c r="J74" s="12"/>
      <c r="M74" s="14"/>
      <c r="N74" s="14"/>
      <c r="O74" s="10"/>
      <c r="P74" s="3">
        <v>2.8552435651988941E-6</v>
      </c>
      <c r="Q74" s="4">
        <v>2.2843368507235976E-3</v>
      </c>
      <c r="R74" s="4">
        <v>800.0497325573948</v>
      </c>
    </row>
    <row r="75" spans="1:18" x14ac:dyDescent="0.2">
      <c r="A75" s="7" t="s">
        <v>293</v>
      </c>
      <c r="B75" s="7" t="s">
        <v>7</v>
      </c>
      <c r="C75" s="7">
        <v>2726.5000000000005</v>
      </c>
      <c r="D75" s="7">
        <v>18.768999999999998</v>
      </c>
      <c r="F75" s="10"/>
      <c r="G75" s="10"/>
      <c r="H75" s="10"/>
      <c r="I75" s="10"/>
      <c r="J75" s="12"/>
      <c r="M75" s="14"/>
      <c r="N75" s="14"/>
      <c r="O75" s="10"/>
      <c r="P75" s="3">
        <v>2.8696254462145033E-6</v>
      </c>
      <c r="Q75" s="4">
        <v>6.9679766363968977E-3</v>
      </c>
      <c r="R75" s="4">
        <v>2428.1833176482241</v>
      </c>
    </row>
    <row r="76" spans="1:18" x14ac:dyDescent="0.2">
      <c r="A76" s="7" t="s">
        <v>292</v>
      </c>
      <c r="B76" s="7" t="s">
        <v>7</v>
      </c>
      <c r="C76" s="7">
        <v>2726.5000000000005</v>
      </c>
      <c r="D76" s="7">
        <v>18.648</v>
      </c>
      <c r="F76" s="10"/>
      <c r="G76" s="10"/>
      <c r="H76" s="10"/>
      <c r="I76" s="10"/>
      <c r="J76" s="12"/>
      <c r="M76" s="14"/>
      <c r="N76" s="14"/>
      <c r="O76" s="10"/>
      <c r="P76" s="3">
        <v>2.8413234663234666E-6</v>
      </c>
      <c r="Q76" s="4">
        <v>1.0673764802492474E-2</v>
      </c>
      <c r="R76" s="4">
        <v>3756.6172697344464</v>
      </c>
    </row>
    <row r="77" spans="1:18" x14ac:dyDescent="0.2">
      <c r="A77" s="7" t="s">
        <v>291</v>
      </c>
      <c r="C77" s="7">
        <v>2725.5000000000005</v>
      </c>
      <c r="E77" s="7">
        <v>248.99999999999997</v>
      </c>
      <c r="F77" s="10">
        <v>6.3200000000000005E-5</v>
      </c>
      <c r="G77" s="10">
        <f>F77/(E77/10^6)</f>
        <v>0.25381526104417673</v>
      </c>
      <c r="H77" s="10">
        <v>1.08E-5</v>
      </c>
      <c r="I77" s="10">
        <f>H77/(E77/10^6)</f>
        <v>4.3373493975903621E-2</v>
      </c>
      <c r="J77" s="12">
        <f>I77/G77</f>
        <v>0.17088607594936708</v>
      </c>
      <c r="K77" s="7">
        <v>9.6999999999999993</v>
      </c>
      <c r="L77" s="7">
        <v>-0.33900000000000002</v>
      </c>
      <c r="M77" s="14">
        <v>24.401589676276146</v>
      </c>
      <c r="N77" s="14">
        <f>M77/K77</f>
        <v>2.5156278016779532</v>
      </c>
      <c r="O77" s="10">
        <v>1.0000000000000001E-7</v>
      </c>
      <c r="P77" s="3"/>
      <c r="Q77" s="4"/>
      <c r="R77" s="4"/>
    </row>
    <row r="78" spans="1:18" x14ac:dyDescent="0.2">
      <c r="A78" s="7" t="s">
        <v>290</v>
      </c>
      <c r="C78" s="7">
        <v>2724.2000000000003</v>
      </c>
      <c r="E78" s="7">
        <v>230.7</v>
      </c>
      <c r="F78" s="10">
        <v>4.0500000000000002E-6</v>
      </c>
      <c r="G78" s="10">
        <f>F78/(E78/10^6)</f>
        <v>1.7555266579973992E-2</v>
      </c>
      <c r="H78" s="10">
        <v>4.7800000000000002E-7</v>
      </c>
      <c r="I78" s="10">
        <f>H78/(E78/10^6)</f>
        <v>2.071954919809276E-3</v>
      </c>
      <c r="J78" s="12">
        <f>I78/G78</f>
        <v>0.11802469135802468</v>
      </c>
      <c r="K78" s="7">
        <v>7.4</v>
      </c>
      <c r="L78" s="7">
        <v>-0.214</v>
      </c>
      <c r="M78" s="14">
        <v>30.501425453867913</v>
      </c>
      <c r="N78" s="14">
        <f>M78/K78</f>
        <v>4.1218142505226911</v>
      </c>
      <c r="O78" s="10">
        <v>7.1521456436931089E-8</v>
      </c>
      <c r="P78" s="3"/>
      <c r="Q78" s="4"/>
      <c r="R78" s="4"/>
    </row>
    <row r="79" spans="1:18" x14ac:dyDescent="0.2">
      <c r="A79" s="7" t="s">
        <v>289</v>
      </c>
      <c r="C79" s="7">
        <v>2724.2000000000003</v>
      </c>
      <c r="D79" s="15"/>
      <c r="E79" s="15">
        <v>248.60000000000002</v>
      </c>
      <c r="F79" s="10">
        <v>5.04E-6</v>
      </c>
      <c r="G79" s="10">
        <f>F79/(E79/10^6)</f>
        <v>2.0273531777956554E-2</v>
      </c>
      <c r="H79" s="10">
        <v>4.4200000000000001E-7</v>
      </c>
      <c r="I79" s="10">
        <f>H79/(E79/10^6)</f>
        <v>1.7779565567176186E-3</v>
      </c>
      <c r="J79" s="12">
        <f>I79/G79</f>
        <v>8.7698412698412706E-2</v>
      </c>
      <c r="K79" s="7">
        <v>6.6</v>
      </c>
      <c r="L79" s="7">
        <v>-0.38400000000000001</v>
      </c>
      <c r="M79" s="14">
        <v>30.500152322105123</v>
      </c>
      <c r="N79" s="14">
        <f>M79/K79</f>
        <v>4.6212352003189583</v>
      </c>
      <c r="O79" s="10">
        <v>6.8785197103781167E-8</v>
      </c>
      <c r="P79" s="3"/>
      <c r="Q79" s="4"/>
      <c r="R79" s="4"/>
    </row>
    <row r="80" spans="1:18" x14ac:dyDescent="0.2">
      <c r="A80" s="7" t="s">
        <v>288</v>
      </c>
      <c r="B80" s="7" t="s">
        <v>7</v>
      </c>
      <c r="C80" s="7">
        <v>2722.9000000000005</v>
      </c>
      <c r="D80" s="15">
        <v>14.827999999999999</v>
      </c>
      <c r="E80" s="7">
        <v>243.3</v>
      </c>
      <c r="F80" s="10">
        <v>6.4799999999999998E-6</v>
      </c>
      <c r="G80" s="10">
        <f>F80/(E80/10^6)</f>
        <v>2.6633785450061651E-2</v>
      </c>
      <c r="H80" s="10">
        <v>7.4799999999999997E-7</v>
      </c>
      <c r="I80" s="10">
        <f>H80/(E80/10^6)</f>
        <v>3.0743937525688448E-3</v>
      </c>
      <c r="J80" s="12">
        <f>I80/G80</f>
        <v>0.11543209876543209</v>
      </c>
      <c r="K80" s="7">
        <v>6.1</v>
      </c>
      <c r="L80" s="7">
        <v>-0.34499999999999997</v>
      </c>
      <c r="M80" s="14">
        <v>24.401685682732712</v>
      </c>
      <c r="N80" s="14">
        <f>M80/K80</f>
        <v>4.0002763414315927</v>
      </c>
      <c r="O80" s="10">
        <v>6.2474311549527326E-8</v>
      </c>
      <c r="P80" s="3">
        <v>3.287698947936337E-7</v>
      </c>
      <c r="Q80" s="4">
        <v>1.6668560337218038E-3</v>
      </c>
      <c r="R80" s="4">
        <v>5069.9776960055187</v>
      </c>
    </row>
    <row r="81" spans="1:18" x14ac:dyDescent="0.2">
      <c r="A81" s="7" t="s">
        <v>287</v>
      </c>
      <c r="B81" s="7" t="s">
        <v>7</v>
      </c>
      <c r="C81" s="7">
        <v>2722.1000000000004</v>
      </c>
      <c r="D81" s="15">
        <v>16.975999999999999</v>
      </c>
      <c r="E81" s="15"/>
      <c r="F81" s="10"/>
      <c r="G81" s="10"/>
      <c r="H81" s="10"/>
      <c r="I81" s="10"/>
      <c r="J81" s="12"/>
      <c r="M81" s="14"/>
      <c r="N81" s="14"/>
      <c r="O81" s="10"/>
      <c r="P81" s="3">
        <v>1.9412700282752121E-6</v>
      </c>
      <c r="Q81" s="4">
        <v>3.5586725538381725E-3</v>
      </c>
      <c r="R81" s="4">
        <v>1833.1672060068827</v>
      </c>
    </row>
    <row r="82" spans="1:18" x14ac:dyDescent="0.2">
      <c r="A82" s="7" t="s">
        <v>286</v>
      </c>
      <c r="C82" s="7">
        <v>2721.0000000000005</v>
      </c>
      <c r="D82" s="15"/>
      <c r="E82" s="7">
        <v>234.1</v>
      </c>
      <c r="F82" s="10">
        <v>2.8900000000000001E-5</v>
      </c>
      <c r="G82" s="10">
        <f>F82/(E82/10^6)</f>
        <v>0.12345151644596326</v>
      </c>
      <c r="H82" s="10">
        <v>4.0600000000000001E-6</v>
      </c>
      <c r="I82" s="10">
        <f>H82/(E82/10^6)</f>
        <v>1.7343015805211449E-2</v>
      </c>
      <c r="J82" s="12">
        <f>I82/G82</f>
        <v>0.14048442906574396</v>
      </c>
      <c r="K82" s="7">
        <v>8.9</v>
      </c>
      <c r="L82" s="7">
        <v>-0.42299999999999999</v>
      </c>
      <c r="M82" s="14">
        <v>23.384663724636546</v>
      </c>
      <c r="N82" s="14">
        <f>M82/K82</f>
        <v>2.6274903061389376</v>
      </c>
      <c r="O82" s="10">
        <v>6.5356685177274682E-8</v>
      </c>
      <c r="P82" s="3"/>
      <c r="Q82" s="4"/>
      <c r="R82" s="4"/>
    </row>
    <row r="83" spans="1:18" x14ac:dyDescent="0.2">
      <c r="A83" s="7" t="s">
        <v>285</v>
      </c>
      <c r="B83" s="7" t="s">
        <v>7</v>
      </c>
      <c r="C83" s="7">
        <v>2721.0000000000005</v>
      </c>
      <c r="D83" s="15">
        <v>15.37</v>
      </c>
      <c r="E83" s="15">
        <v>221.3</v>
      </c>
      <c r="F83" s="10">
        <f>29.1/10^6</f>
        <v>2.9100000000000003E-5</v>
      </c>
      <c r="G83" s="10">
        <f>F83/(E83/10^6)</f>
        <v>0.13149570718481698</v>
      </c>
      <c r="H83" s="10">
        <f>3.54/10^6</f>
        <v>3.54E-6</v>
      </c>
      <c r="I83" s="10">
        <f>H83/(E83/10^6)</f>
        <v>1.5996384997740622E-2</v>
      </c>
      <c r="J83" s="12">
        <f>I83/G83</f>
        <v>0.12164948453608246</v>
      </c>
      <c r="K83" s="7">
        <v>7.5</v>
      </c>
      <c r="L83" s="7">
        <v>-0.442</v>
      </c>
      <c r="M83" s="14">
        <v>21.356545742960865</v>
      </c>
      <c r="N83" s="14">
        <f>M83/K83</f>
        <v>2.847539432394782</v>
      </c>
      <c r="O83" s="10">
        <v>6.2358788974243103E-8</v>
      </c>
      <c r="P83" s="3">
        <v>1.4970722186076776E-6</v>
      </c>
      <c r="Q83" s="4">
        <v>4.9043240215788557E-3</v>
      </c>
      <c r="R83" s="4">
        <v>3275.9435120237722</v>
      </c>
    </row>
    <row r="84" spans="1:18" x14ac:dyDescent="0.2">
      <c r="A84" s="7" t="s">
        <v>284</v>
      </c>
      <c r="B84" s="7" t="s">
        <v>7</v>
      </c>
      <c r="C84" s="7">
        <v>2720.0000000000005</v>
      </c>
      <c r="D84" s="15">
        <v>17.024000000000001</v>
      </c>
      <c r="E84" s="15"/>
      <c r="F84" s="10"/>
      <c r="G84" s="10"/>
      <c r="H84" s="10"/>
      <c r="I84" s="10"/>
      <c r="J84" s="12"/>
      <c r="M84" s="14"/>
      <c r="N84" s="14"/>
      <c r="O84" s="10"/>
      <c r="P84" s="3">
        <v>1.2165178571428572E-6</v>
      </c>
      <c r="Q84" s="4">
        <v>1.0627079449664479E-2</v>
      </c>
      <c r="R84" s="4">
        <v>8735.654299907681</v>
      </c>
    </row>
    <row r="85" spans="1:18" x14ac:dyDescent="0.2">
      <c r="A85" s="7" t="s">
        <v>283</v>
      </c>
      <c r="C85" s="7">
        <v>2719.0000000000005</v>
      </c>
      <c r="D85" s="15"/>
      <c r="E85" s="7">
        <v>215.8</v>
      </c>
      <c r="F85" s="10">
        <v>6.3199999999999996E-6</v>
      </c>
      <c r="G85" s="10">
        <f>F85/(E85/10^6)</f>
        <v>2.9286376274328077E-2</v>
      </c>
      <c r="H85" s="10">
        <v>8.8999999999999995E-7</v>
      </c>
      <c r="I85" s="10">
        <f>H85/(E85/10^6)</f>
        <v>4.1241890639480997E-3</v>
      </c>
      <c r="J85" s="12">
        <f>I85/G85</f>
        <v>0.14082278481012658</v>
      </c>
      <c r="K85" s="7">
        <v>8.9</v>
      </c>
      <c r="L85" s="7">
        <v>-0.21</v>
      </c>
      <c r="M85" s="14">
        <v>27.450994937946007</v>
      </c>
      <c r="N85" s="14">
        <f>M85/K85</f>
        <v>3.0843814537017984</v>
      </c>
      <c r="O85" s="10">
        <v>6.8582020389249297E-8</v>
      </c>
      <c r="P85" s="3"/>
      <c r="Q85" s="4"/>
      <c r="R85" s="4"/>
    </row>
    <row r="86" spans="1:18" x14ac:dyDescent="0.2">
      <c r="A86" s="7" t="s">
        <v>282</v>
      </c>
      <c r="B86" s="7" t="s">
        <v>7</v>
      </c>
      <c r="C86" s="7">
        <v>2719.0000000000005</v>
      </c>
      <c r="D86" s="15"/>
      <c r="E86" s="15">
        <v>215.60000000000002</v>
      </c>
      <c r="F86" s="10">
        <v>3.3299999999999999E-6</v>
      </c>
      <c r="G86" s="10">
        <f>F86/(E86/10^6)</f>
        <v>1.5445269016697587E-2</v>
      </c>
      <c r="H86" s="10">
        <v>5.0500000000000004E-7</v>
      </c>
      <c r="I86" s="10">
        <f>H86/(E86/10^6)</f>
        <v>2.3423005565862708E-3</v>
      </c>
      <c r="J86" s="12">
        <f>I86/G86</f>
        <v>0.15165165165165165</v>
      </c>
      <c r="K86" s="7">
        <v>8.6999999999999993</v>
      </c>
      <c r="L86" s="7">
        <v>-0.04</v>
      </c>
      <c r="M86" s="14">
        <v>29.485251784964859</v>
      </c>
      <c r="N86" s="14">
        <f>M86/K86</f>
        <v>3.3891094005706739</v>
      </c>
      <c r="O86" s="10">
        <v>5.844155844155844E-8</v>
      </c>
      <c r="P86" s="3"/>
      <c r="Q86" s="4"/>
      <c r="R86" s="4"/>
    </row>
    <row r="87" spans="1:18" x14ac:dyDescent="0.2">
      <c r="A87" s="7" t="s">
        <v>281</v>
      </c>
      <c r="B87" s="7" t="s">
        <v>7</v>
      </c>
      <c r="C87" s="7">
        <v>2717.6000000000004</v>
      </c>
      <c r="D87" s="15">
        <v>15.64</v>
      </c>
      <c r="F87" s="10"/>
      <c r="G87" s="10"/>
      <c r="H87" s="10"/>
      <c r="I87" s="10"/>
      <c r="J87" s="12"/>
      <c r="M87" s="14"/>
      <c r="N87" s="14"/>
      <c r="O87" s="10"/>
      <c r="P87" s="3">
        <v>1.7717391304347828E-6</v>
      </c>
      <c r="Q87" s="4">
        <v>4.0091694613629035E-3</v>
      </c>
      <c r="R87" s="4">
        <v>2262.8441131618838</v>
      </c>
    </row>
    <row r="88" spans="1:18" x14ac:dyDescent="0.2">
      <c r="A88" s="7" t="s">
        <v>280</v>
      </c>
      <c r="B88" s="7" t="s">
        <v>7</v>
      </c>
      <c r="C88" s="7">
        <v>2714.9000000000005</v>
      </c>
      <c r="D88" s="15">
        <v>14.318</v>
      </c>
      <c r="F88" s="10"/>
      <c r="G88" s="10"/>
      <c r="H88" s="10"/>
      <c r="I88" s="10"/>
      <c r="J88" s="12"/>
      <c r="M88" s="14"/>
      <c r="N88" s="14"/>
      <c r="O88" s="10"/>
      <c r="P88" s="3">
        <v>3.5581086743958661E-6</v>
      </c>
      <c r="Q88" s="4">
        <v>1.7095020670329517E-2</v>
      </c>
      <c r="R88" s="4">
        <v>4804.524604137363</v>
      </c>
    </row>
    <row r="89" spans="1:18" x14ac:dyDescent="0.2">
      <c r="A89" s="7" t="s">
        <v>279</v>
      </c>
      <c r="B89" s="7" t="s">
        <v>7</v>
      </c>
      <c r="C89" s="7">
        <v>2714.0000000000005</v>
      </c>
      <c r="D89" s="15">
        <v>17.25</v>
      </c>
      <c r="E89" s="15"/>
      <c r="F89" s="10"/>
      <c r="G89" s="10"/>
      <c r="H89" s="10"/>
      <c r="I89" s="10"/>
      <c r="J89" s="12"/>
      <c r="M89" s="14"/>
      <c r="N89" s="14"/>
      <c r="O89" s="10"/>
      <c r="P89" s="3">
        <v>3.3086956521739133E-6</v>
      </c>
      <c r="Q89" s="4">
        <v>9.6016552318253495E-3</v>
      </c>
      <c r="R89" s="4">
        <v>2901.9457336660057</v>
      </c>
    </row>
    <row r="90" spans="1:18" x14ac:dyDescent="0.2">
      <c r="A90" s="7" t="s">
        <v>278</v>
      </c>
      <c r="B90" s="7" t="s">
        <v>7</v>
      </c>
      <c r="C90" s="7">
        <v>2713.4000000000005</v>
      </c>
      <c r="D90" s="15">
        <v>18.943999999999999</v>
      </c>
      <c r="E90" s="15"/>
      <c r="F90" s="10"/>
      <c r="G90" s="10"/>
      <c r="H90" s="10"/>
      <c r="I90" s="10"/>
      <c r="J90" s="12"/>
      <c r="M90" s="14"/>
      <c r="N90" s="14"/>
      <c r="O90" s="10"/>
      <c r="P90" s="3">
        <v>4.9643686655405413E-6</v>
      </c>
      <c r="Q90" s="4">
        <v>1.0451858108108109E-2</v>
      </c>
      <c r="R90" s="4">
        <v>2105.3750863948108</v>
      </c>
    </row>
    <row r="91" spans="1:18" x14ac:dyDescent="0.2">
      <c r="A91" s="7" t="s">
        <v>277</v>
      </c>
      <c r="B91" s="7" t="s">
        <v>7</v>
      </c>
      <c r="C91" s="7">
        <v>2712.7000000000003</v>
      </c>
      <c r="D91" s="15">
        <v>17.928000000000001</v>
      </c>
      <c r="E91" s="15">
        <v>238.6</v>
      </c>
      <c r="F91" s="10">
        <f>88.8/10^6</f>
        <v>8.8800000000000004E-5</v>
      </c>
      <c r="G91" s="10">
        <f>F91/(E91/10^6)</f>
        <v>0.37217099748533111</v>
      </c>
      <c r="H91" s="10">
        <f>10.2/10^6</f>
        <v>1.0199999999999999E-5</v>
      </c>
      <c r="I91" s="10">
        <f>H91/(E91/10^6)</f>
        <v>4.2749371332774511E-2</v>
      </c>
      <c r="J91" s="12">
        <f>I91/G91</f>
        <v>0.11486486486486484</v>
      </c>
      <c r="K91" s="7">
        <v>7</v>
      </c>
      <c r="L91" s="7">
        <v>-0.40500000000000003</v>
      </c>
      <c r="M91" s="14">
        <v>20.340027572712692</v>
      </c>
      <c r="N91" s="14">
        <f>M91/K91</f>
        <v>2.9057182246732416</v>
      </c>
      <c r="O91" s="10">
        <v>1.3160100586756074E-7</v>
      </c>
      <c r="P91" s="3">
        <v>3.5924252565818827E-6</v>
      </c>
      <c r="Q91" s="4">
        <v>3.56579057639059E-2</v>
      </c>
      <c r="R91" s="4">
        <v>9925.8587770406812</v>
      </c>
    </row>
    <row r="92" spans="1:18" x14ac:dyDescent="0.2">
      <c r="A92" s="7" t="s">
        <v>276</v>
      </c>
      <c r="B92" s="7" t="s">
        <v>7</v>
      </c>
      <c r="C92" s="7">
        <v>2711.6000000000004</v>
      </c>
      <c r="D92" s="15">
        <v>19.506</v>
      </c>
      <c r="E92" s="15"/>
      <c r="F92" s="10"/>
      <c r="G92" s="10"/>
      <c r="H92" s="10"/>
      <c r="I92" s="10"/>
      <c r="J92" s="12"/>
      <c r="M92" s="14"/>
      <c r="N92" s="14"/>
      <c r="O92" s="10"/>
      <c r="P92" s="3">
        <v>2.8527119860555729E-6</v>
      </c>
      <c r="Q92" s="4">
        <v>9.1241139145785671E-3</v>
      </c>
      <c r="R92" s="4">
        <v>3198.399964377204</v>
      </c>
    </row>
    <row r="93" spans="1:18" x14ac:dyDescent="0.2">
      <c r="A93" s="7" t="s">
        <v>275</v>
      </c>
      <c r="B93" s="7" t="s">
        <v>7</v>
      </c>
      <c r="C93" s="7">
        <v>2711.6000000000004</v>
      </c>
      <c r="D93" s="15">
        <v>18.765999999999998</v>
      </c>
      <c r="E93" s="15"/>
      <c r="F93" s="10"/>
      <c r="G93" s="10"/>
      <c r="H93" s="10"/>
      <c r="I93" s="10"/>
      <c r="J93" s="12"/>
      <c r="M93" s="14"/>
      <c r="N93" s="14"/>
      <c r="O93" s="10"/>
      <c r="P93" s="3">
        <v>2.174144729830545E-6</v>
      </c>
      <c r="Q93" s="4">
        <v>1.8350945069558339E-3</v>
      </c>
      <c r="R93" s="4">
        <v>844.05351758659731</v>
      </c>
    </row>
    <row r="94" spans="1:18" x14ac:dyDescent="0.2">
      <c r="A94" s="7" t="s">
        <v>274</v>
      </c>
      <c r="B94" s="7" t="s">
        <v>7</v>
      </c>
      <c r="C94" s="7">
        <v>2709.9000000000005</v>
      </c>
      <c r="D94" s="15">
        <v>15.587</v>
      </c>
      <c r="E94" s="15">
        <v>214.2</v>
      </c>
      <c r="F94" s="10">
        <f>47/10^6</f>
        <v>4.6999999999999997E-5</v>
      </c>
      <c r="G94" s="10">
        <f>F94/(E94/10^6)</f>
        <v>0.21942110177404298</v>
      </c>
      <c r="H94" s="10">
        <f>8.14/10^6</f>
        <v>8.14E-6</v>
      </c>
      <c r="I94" s="10">
        <f>H94/(E94/10^6)</f>
        <v>3.8001867413632123E-2</v>
      </c>
      <c r="J94" s="12">
        <f>I94/G94</f>
        <v>0.17319148936170212</v>
      </c>
      <c r="K94" s="7">
        <v>11.4</v>
      </c>
      <c r="L94" s="7">
        <v>1.7999999999999999E-2</v>
      </c>
      <c r="M94" s="14">
        <v>39.65872633753753</v>
      </c>
      <c r="N94" s="14">
        <f>M94/K94</f>
        <v>3.4788356436436429</v>
      </c>
      <c r="O94" s="10">
        <v>9.2903828197945863E-8</v>
      </c>
      <c r="P94" s="3">
        <v>1.3527298389683713E-6</v>
      </c>
      <c r="Q94" s="4">
        <v>3.506405831588548E-2</v>
      </c>
      <c r="R94" s="4">
        <v>25920.961677481948</v>
      </c>
    </row>
    <row r="95" spans="1:18" x14ac:dyDescent="0.2">
      <c r="A95" s="7" t="s">
        <v>273</v>
      </c>
      <c r="C95" s="7">
        <v>2709.4000000000005</v>
      </c>
      <c r="E95" s="7">
        <v>261.40000000000003</v>
      </c>
      <c r="F95" s="10">
        <v>4.8399999999999997E-5</v>
      </c>
      <c r="G95" s="10">
        <f>F95/(E95/10^6)</f>
        <v>0.18515684774292271</v>
      </c>
      <c r="H95" s="10">
        <v>5.6799999999999998E-6</v>
      </c>
      <c r="I95" s="10">
        <f>H95/(E95/10^6)</f>
        <v>2.1729150726855391E-2</v>
      </c>
      <c r="J95" s="12">
        <f>I95/G95</f>
        <v>0.11735537190082644</v>
      </c>
      <c r="K95" s="7">
        <v>7.3</v>
      </c>
      <c r="L95" s="7">
        <v>-0.44400000000000001</v>
      </c>
      <c r="M95" s="14">
        <v>20.334634900313286</v>
      </c>
      <c r="N95" s="14">
        <f>M95/K95</f>
        <v>2.7855664247004501</v>
      </c>
      <c r="O95" s="10">
        <v>8.9517980107115537E-8</v>
      </c>
      <c r="P95" s="3"/>
      <c r="Q95" s="4"/>
      <c r="R95" s="4"/>
    </row>
    <row r="96" spans="1:18" x14ac:dyDescent="0.2">
      <c r="A96" s="7" t="s">
        <v>272</v>
      </c>
      <c r="B96" s="7" t="s">
        <v>7</v>
      </c>
      <c r="C96" s="7">
        <v>2709.4000000000005</v>
      </c>
      <c r="D96" s="7">
        <v>16.864999999999998</v>
      </c>
      <c r="E96" s="7">
        <v>250.8</v>
      </c>
      <c r="F96" s="10">
        <v>3.5599999999999998E-5</v>
      </c>
      <c r="G96" s="10">
        <f>F96/(E96/10^6)</f>
        <v>0.14194577352472088</v>
      </c>
      <c r="H96" s="10">
        <v>4.2899999999999996E-6</v>
      </c>
      <c r="I96" s="10">
        <f>H96/(E96/10^6)</f>
        <v>1.7105263157894735E-2</v>
      </c>
      <c r="J96" s="12">
        <f>I96/G96</f>
        <v>0.1205056179775281</v>
      </c>
      <c r="K96" s="7">
        <v>7.5</v>
      </c>
      <c r="L96" s="7">
        <v>-0.47</v>
      </c>
      <c r="M96" s="14">
        <v>20.336264201193167</v>
      </c>
      <c r="N96" s="14">
        <f>M96/K96</f>
        <v>2.7115018934924224</v>
      </c>
      <c r="O96" s="10">
        <v>7.6156299840510367E-8</v>
      </c>
      <c r="P96" s="3">
        <v>1.7586718055143795E-6</v>
      </c>
      <c r="Q96" s="4">
        <v>2.9073700839275561E-3</v>
      </c>
      <c r="R96" s="4">
        <v>1653.1623892595487</v>
      </c>
    </row>
    <row r="97" spans="1:19" x14ac:dyDescent="0.2">
      <c r="A97" s="7" t="s">
        <v>271</v>
      </c>
      <c r="B97" s="7" t="s">
        <v>7</v>
      </c>
      <c r="C97" s="7">
        <v>2709.0000000000005</v>
      </c>
      <c r="D97" s="7">
        <v>17.408999999999999</v>
      </c>
      <c r="F97" s="10"/>
      <c r="G97" s="10"/>
      <c r="H97" s="10"/>
      <c r="I97" s="10"/>
      <c r="J97" s="12"/>
      <c r="M97" s="14"/>
      <c r="N97" s="14"/>
      <c r="O97" s="10"/>
      <c r="P97" s="3">
        <v>1.2608420931701996E-6</v>
      </c>
      <c r="Q97" s="4">
        <v>4.1055345368276631E-3</v>
      </c>
      <c r="R97" s="4">
        <v>3256.1845444935202</v>
      </c>
    </row>
    <row r="98" spans="1:19" x14ac:dyDescent="0.2">
      <c r="A98" s="7" t="s">
        <v>270</v>
      </c>
      <c r="C98" s="7">
        <v>2706.4000000000005</v>
      </c>
      <c r="E98" s="7">
        <v>233.1</v>
      </c>
      <c r="F98" s="10">
        <v>3.5299999999999997E-5</v>
      </c>
      <c r="G98" s="10">
        <f>F98/(E98/10^6)</f>
        <v>0.15143715143715142</v>
      </c>
      <c r="H98" s="10">
        <v>4.6600000000000003E-6</v>
      </c>
      <c r="I98" s="10">
        <f>H98/(E98/10^6)</f>
        <v>1.9991419991419991E-2</v>
      </c>
      <c r="J98" s="12">
        <f>I98/G98</f>
        <v>0.13201133144475921</v>
      </c>
      <c r="K98" s="7">
        <v>9.5</v>
      </c>
      <c r="L98" s="7">
        <v>-0.47899999999999998</v>
      </c>
      <c r="M98" s="14">
        <v>24.404520972822862</v>
      </c>
      <c r="N98" s="14">
        <f>M98/K98</f>
        <v>2.5688969445076695</v>
      </c>
      <c r="O98" s="10">
        <v>4.761904761904762E-8</v>
      </c>
      <c r="P98" s="3"/>
      <c r="Q98" s="4"/>
      <c r="R98" s="4"/>
    </row>
    <row r="99" spans="1:19" x14ac:dyDescent="0.2">
      <c r="A99" s="7" t="s">
        <v>269</v>
      </c>
      <c r="B99" s="7" t="s">
        <v>7</v>
      </c>
      <c r="C99" s="7">
        <v>2706.4000000000005</v>
      </c>
      <c r="D99" s="7">
        <v>13.891</v>
      </c>
      <c r="E99" s="7">
        <v>252</v>
      </c>
      <c r="F99" s="10">
        <v>4.8600000000000002E-5</v>
      </c>
      <c r="G99" s="10">
        <f>F99/(E99/10^6)</f>
        <v>0.19285714285714287</v>
      </c>
      <c r="H99" s="10">
        <v>5.5899999999999998E-6</v>
      </c>
      <c r="I99" s="10">
        <f>H99/(E99/10^6)</f>
        <v>2.2182539682539682E-2</v>
      </c>
      <c r="J99" s="12">
        <f>I99/G99</f>
        <v>0.11502057613168723</v>
      </c>
      <c r="K99" s="7">
        <v>7.2</v>
      </c>
      <c r="L99" s="7">
        <v>-0.42099999999999999</v>
      </c>
      <c r="M99" s="14">
        <v>21.353995854108131</v>
      </c>
      <c r="N99" s="14">
        <f>M99/K99</f>
        <v>2.9658327575150181</v>
      </c>
      <c r="O99" s="10">
        <v>8.4920634920634915E-8</v>
      </c>
      <c r="P99" s="3">
        <v>2.1056799366496295E-6</v>
      </c>
      <c r="Q99" s="4">
        <v>6.8103588183641345E-2</v>
      </c>
      <c r="R99" s="4">
        <v>32342.801485776472</v>
      </c>
    </row>
    <row r="100" spans="1:19" x14ac:dyDescent="0.2">
      <c r="A100" s="7" t="s">
        <v>268</v>
      </c>
      <c r="C100" s="7">
        <v>2705.9000000000005</v>
      </c>
      <c r="E100" s="7">
        <v>220.10000000000002</v>
      </c>
      <c r="F100" s="10"/>
      <c r="G100" s="10"/>
      <c r="H100" s="10"/>
      <c r="I100" s="10"/>
      <c r="J100" s="12"/>
      <c r="M100" s="14"/>
      <c r="N100" s="14"/>
      <c r="O100" s="10">
        <v>0</v>
      </c>
      <c r="P100" s="3"/>
      <c r="Q100" s="4"/>
      <c r="R100" s="4"/>
      <c r="S100" s="7" t="s">
        <v>443</v>
      </c>
    </row>
    <row r="101" spans="1:19" x14ac:dyDescent="0.2">
      <c r="A101" s="7" t="s">
        <v>267</v>
      </c>
      <c r="B101" s="7" t="s">
        <v>7</v>
      </c>
      <c r="C101" s="7">
        <v>2705.9000000000005</v>
      </c>
      <c r="D101" s="7">
        <v>17.184000000000001</v>
      </c>
      <c r="F101" s="10"/>
      <c r="G101" s="10"/>
      <c r="H101" s="10"/>
      <c r="I101" s="10"/>
      <c r="J101" s="12"/>
      <c r="M101" s="14"/>
      <c r="N101" s="14"/>
      <c r="O101" s="10"/>
      <c r="P101" s="3">
        <v>1.7999301675977653E-6</v>
      </c>
      <c r="Q101" s="4">
        <v>3.197571779113928E-2</v>
      </c>
      <c r="R101" s="4">
        <v>17764.976867860893</v>
      </c>
    </row>
    <row r="102" spans="1:19" x14ac:dyDescent="0.2">
      <c r="A102" s="7" t="s">
        <v>266</v>
      </c>
      <c r="B102" s="7" t="s">
        <v>7</v>
      </c>
      <c r="C102" s="7">
        <v>2704.7000000000003</v>
      </c>
      <c r="D102" s="7">
        <v>17.584</v>
      </c>
      <c r="F102" s="10"/>
      <c r="G102" s="10"/>
      <c r="H102" s="10"/>
      <c r="I102" s="10"/>
      <c r="J102" s="12"/>
      <c r="M102" s="14"/>
      <c r="N102" s="14"/>
      <c r="O102" s="10"/>
      <c r="P102" s="3">
        <v>1.5622156505914468E-6</v>
      </c>
      <c r="Q102" s="4">
        <v>5.1187733622324602E-3</v>
      </c>
      <c r="R102" s="4">
        <v>3276.6112414086488</v>
      </c>
    </row>
    <row r="103" spans="1:19" x14ac:dyDescent="0.2">
      <c r="A103" s="7" t="s">
        <v>265</v>
      </c>
      <c r="B103" s="7" t="s">
        <v>7</v>
      </c>
      <c r="C103" s="7">
        <v>2704.2000000000003</v>
      </c>
      <c r="D103" s="7">
        <v>17.146000000000001</v>
      </c>
      <c r="E103" s="7">
        <v>266.3</v>
      </c>
      <c r="F103" s="10">
        <v>4.3399999999999998E-5</v>
      </c>
      <c r="G103" s="10">
        <f>F103/(E103/10^6)</f>
        <v>0.16297408937288771</v>
      </c>
      <c r="H103" s="10">
        <v>4.3800000000000004E-6</v>
      </c>
      <c r="I103" s="10">
        <f>H103/(E103/10^6)</f>
        <v>1.6447615471273002E-2</v>
      </c>
      <c r="J103" s="12">
        <f>I103/G103</f>
        <v>0.10092165898617514</v>
      </c>
      <c r="K103" s="7">
        <v>6.8</v>
      </c>
      <c r="L103" s="7">
        <v>-0.505</v>
      </c>
      <c r="M103" s="14">
        <v>20.335368494294293</v>
      </c>
      <c r="N103" s="14">
        <f>M103/K103</f>
        <v>2.9904953668079846</v>
      </c>
      <c r="O103" s="10">
        <v>4.5437476530229064E-8</v>
      </c>
      <c r="P103" s="3">
        <v>1.847078035693456E-6</v>
      </c>
      <c r="Q103" s="4">
        <v>5.588811979861775E-3</v>
      </c>
      <c r="R103" s="4">
        <v>3025.758453006315</v>
      </c>
    </row>
    <row r="104" spans="1:19" x14ac:dyDescent="0.2">
      <c r="A104" s="7" t="s">
        <v>264</v>
      </c>
      <c r="C104" s="7">
        <v>2703.6000000000004</v>
      </c>
      <c r="E104" s="7">
        <v>242.7</v>
      </c>
      <c r="F104" s="10">
        <v>5.3999999999999998E-5</v>
      </c>
      <c r="G104" s="10">
        <f>F104/(E104/10^6)</f>
        <v>0.22249690976514216</v>
      </c>
      <c r="H104" s="10">
        <v>5.2399999999999998E-6</v>
      </c>
      <c r="I104" s="10">
        <f>H104/(E104/10^6)</f>
        <v>2.1590440873506388E-2</v>
      </c>
      <c r="J104" s="12">
        <f>I104/G104</f>
        <v>9.7037037037037033E-2</v>
      </c>
      <c r="K104" s="7">
        <v>6.8</v>
      </c>
      <c r="L104" s="7">
        <v>-0.50900000000000001</v>
      </c>
      <c r="M104" s="14">
        <v>21.351407739771624</v>
      </c>
      <c r="N104" s="14">
        <f>M104/K104</f>
        <v>3.1399129029075916</v>
      </c>
      <c r="O104" s="10">
        <v>5.1915945611866504E-8</v>
      </c>
      <c r="P104" s="3"/>
      <c r="Q104" s="4"/>
      <c r="R104" s="4"/>
    </row>
    <row r="105" spans="1:19" x14ac:dyDescent="0.2">
      <c r="A105" s="7" t="s">
        <v>263</v>
      </c>
      <c r="B105" s="7" t="s">
        <v>7</v>
      </c>
      <c r="C105" s="7">
        <v>2703.6000000000004</v>
      </c>
      <c r="D105" s="7">
        <v>16.667000000000002</v>
      </c>
      <c r="F105" s="10"/>
      <c r="G105" s="10"/>
      <c r="H105" s="10"/>
      <c r="I105" s="10"/>
      <c r="J105" s="12"/>
      <c r="M105" s="14"/>
      <c r="N105" s="14"/>
      <c r="O105" s="10"/>
      <c r="P105" s="3">
        <v>2.2865542689146215E-6</v>
      </c>
      <c r="Q105" s="4">
        <v>5.7801290322816612E-2</v>
      </c>
      <c r="R105" s="4">
        <v>25278.774752306075</v>
      </c>
    </row>
    <row r="106" spans="1:19" x14ac:dyDescent="0.2">
      <c r="A106" s="7" t="s">
        <v>262</v>
      </c>
      <c r="B106" s="7" t="s">
        <v>7</v>
      </c>
      <c r="C106" s="7">
        <v>2703.05</v>
      </c>
      <c r="D106" s="7">
        <v>17.132000000000001</v>
      </c>
      <c r="F106" s="10"/>
      <c r="G106" s="10"/>
      <c r="H106" s="10"/>
      <c r="I106" s="10"/>
      <c r="J106" s="12"/>
      <c r="M106" s="14"/>
      <c r="N106" s="14"/>
      <c r="O106" s="10"/>
      <c r="P106" s="3">
        <v>2.8712351155731962E-6</v>
      </c>
      <c r="Q106" s="4">
        <v>5.1124250234712175E-3</v>
      </c>
      <c r="R106" s="4">
        <v>1780.5664871337447</v>
      </c>
    </row>
    <row r="107" spans="1:19" x14ac:dyDescent="0.2">
      <c r="A107" s="7" t="s">
        <v>261</v>
      </c>
      <c r="C107" s="7">
        <v>2701.1000000000004</v>
      </c>
      <c r="E107" s="7">
        <v>248.89999999999998</v>
      </c>
      <c r="F107" s="10">
        <v>5.6900000000000001E-5</v>
      </c>
      <c r="G107" s="10">
        <f>F107/(E107/10^6)</f>
        <v>0.2286058658095621</v>
      </c>
      <c r="H107" s="10">
        <v>6.19E-6</v>
      </c>
      <c r="I107" s="10">
        <f>H107/(E107/10^6)</f>
        <v>2.4869425472077142E-2</v>
      </c>
      <c r="J107" s="12">
        <f>I107/G107</f>
        <v>0.10878734622144112</v>
      </c>
      <c r="K107" s="7">
        <v>6.8</v>
      </c>
      <c r="L107" s="7">
        <v>-0.443</v>
      </c>
      <c r="M107" s="14">
        <v>20.335017668994926</v>
      </c>
      <c r="N107" s="14">
        <f>M107/K107</f>
        <v>2.9904437748521953</v>
      </c>
      <c r="O107" s="10">
        <v>9.4415427882683812E-8</v>
      </c>
      <c r="P107" s="3"/>
      <c r="Q107" s="4"/>
      <c r="R107" s="4"/>
    </row>
    <row r="108" spans="1:19" x14ac:dyDescent="0.2">
      <c r="A108" s="7" t="s">
        <v>260</v>
      </c>
      <c r="B108" s="7" t="s">
        <v>7</v>
      </c>
      <c r="C108" s="7">
        <v>2701.1000000000004</v>
      </c>
      <c r="D108" s="7">
        <v>16.608000000000001</v>
      </c>
      <c r="F108" s="10"/>
      <c r="G108" s="10"/>
      <c r="H108" s="10"/>
      <c r="I108" s="10"/>
      <c r="J108" s="12"/>
      <c r="M108" s="14"/>
      <c r="N108" s="14"/>
      <c r="O108" s="10"/>
      <c r="P108" s="3">
        <v>2.6131984585741807E-6</v>
      </c>
      <c r="Q108" s="4">
        <v>9.0249687236838589E-3</v>
      </c>
      <c r="R108" s="4">
        <v>3453.6101512198516</v>
      </c>
    </row>
    <row r="109" spans="1:19" x14ac:dyDescent="0.2">
      <c r="A109" s="7" t="s">
        <v>259</v>
      </c>
      <c r="C109" s="7">
        <v>2700.4000000000005</v>
      </c>
      <c r="E109" s="7">
        <v>261.70000000000005</v>
      </c>
      <c r="F109" s="10">
        <v>8.4300000000000003E-5</v>
      </c>
      <c r="G109" s="10">
        <f>F109/(E109/10^6)</f>
        <v>0.32212457011845624</v>
      </c>
      <c r="H109" s="10">
        <v>9.0899999999999994E-6</v>
      </c>
      <c r="I109" s="10">
        <f>H109/(E109/10^6)</f>
        <v>3.4734428735192967E-2</v>
      </c>
      <c r="J109" s="12">
        <f>I109/G109</f>
        <v>0.10782918149466192</v>
      </c>
      <c r="K109" s="7">
        <v>7.3</v>
      </c>
      <c r="L109" s="7">
        <v>-0.54900000000000004</v>
      </c>
      <c r="M109" s="14">
        <v>20.334940831677748</v>
      </c>
      <c r="N109" s="14">
        <f>M109/K109</f>
        <v>2.7856083331065409</v>
      </c>
      <c r="O109" s="10">
        <v>8.7122659533817341E-8</v>
      </c>
      <c r="P109" s="3"/>
      <c r="Q109" s="4"/>
      <c r="R109" s="4"/>
    </row>
    <row r="110" spans="1:19" x14ac:dyDescent="0.2">
      <c r="A110" s="7" t="s">
        <v>258</v>
      </c>
      <c r="B110" s="7" t="s">
        <v>7</v>
      </c>
      <c r="C110" s="7">
        <v>2700.4000000000005</v>
      </c>
      <c r="D110" s="7">
        <v>17.295999999999999</v>
      </c>
      <c r="F110" s="10"/>
      <c r="G110" s="10"/>
      <c r="H110" s="10"/>
      <c r="I110" s="10"/>
      <c r="J110" s="12"/>
      <c r="M110" s="14"/>
      <c r="N110" s="14"/>
      <c r="O110" s="10"/>
      <c r="P110" s="3">
        <v>3.0420328399629969E-6</v>
      </c>
      <c r="Q110" s="4">
        <v>9.2268805194686636E-4</v>
      </c>
      <c r="R110" s="4">
        <v>303.31298197230831</v>
      </c>
    </row>
    <row r="111" spans="1:19" x14ac:dyDescent="0.2">
      <c r="A111" s="7" t="s">
        <v>257</v>
      </c>
      <c r="C111" s="7">
        <v>2700.1000000000004</v>
      </c>
      <c r="E111" s="7">
        <v>215.5</v>
      </c>
      <c r="F111" s="10">
        <v>6.2600000000000004E-5</v>
      </c>
      <c r="G111" s="10">
        <f>F111/(E111/10^6)</f>
        <v>0.29048723897911832</v>
      </c>
      <c r="H111" s="10">
        <v>8.0600000000000008E-6</v>
      </c>
      <c r="I111" s="10">
        <f>H111/(E111/10^6)</f>
        <v>3.7401392111368913E-2</v>
      </c>
      <c r="J111" s="12">
        <f>I111/G111</f>
        <v>0.12875399361022366</v>
      </c>
      <c r="K111" s="7">
        <v>9.4</v>
      </c>
      <c r="L111" s="7">
        <v>-0.45400000000000001</v>
      </c>
      <c r="M111" s="14">
        <v>26.434254849463379</v>
      </c>
      <c r="N111" s="14">
        <f>M111/K111</f>
        <v>2.8121547712195083</v>
      </c>
      <c r="O111" s="10">
        <v>6.6821345707656608E-8</v>
      </c>
      <c r="P111" s="3"/>
      <c r="Q111" s="4"/>
      <c r="R111" s="4"/>
    </row>
    <row r="112" spans="1:19" x14ac:dyDescent="0.2">
      <c r="A112" s="7" t="s">
        <v>256</v>
      </c>
      <c r="B112" s="7" t="s">
        <v>7</v>
      </c>
      <c r="C112" s="7">
        <v>2700.1000000000004</v>
      </c>
      <c r="D112" s="7">
        <v>15.706</v>
      </c>
      <c r="F112" s="10"/>
      <c r="G112" s="10"/>
      <c r="H112" s="10"/>
      <c r="I112" s="10"/>
      <c r="J112" s="12"/>
      <c r="M112" s="14"/>
      <c r="N112" s="14"/>
      <c r="O112" s="10"/>
      <c r="P112" s="3">
        <v>2.5143257353877506E-6</v>
      </c>
      <c r="Q112" s="4">
        <v>1.8862885744089522E-2</v>
      </c>
      <c r="R112" s="4">
        <v>7502.1646871782714</v>
      </c>
    </row>
    <row r="113" spans="1:19" x14ac:dyDescent="0.2">
      <c r="A113" s="7" t="s">
        <v>255</v>
      </c>
      <c r="C113" s="7">
        <v>2699.5</v>
      </c>
      <c r="E113" s="7">
        <v>264.5</v>
      </c>
      <c r="F113" s="10">
        <v>9.5799999999999998E-5</v>
      </c>
      <c r="G113" s="10">
        <f>F113/(E113/10^6)</f>
        <v>0.36219281663516067</v>
      </c>
      <c r="H113" s="10">
        <v>9.1500000000000005E-6</v>
      </c>
      <c r="I113" s="10">
        <f>H113/(E113/10^6)</f>
        <v>3.4593572778827984E-2</v>
      </c>
      <c r="J113" s="12">
        <f>I113/G113</f>
        <v>9.5511482254697314E-2</v>
      </c>
      <c r="K113" s="7">
        <v>6.7</v>
      </c>
      <c r="L113" s="7">
        <v>-0.46100000000000002</v>
      </c>
      <c r="M113" s="14">
        <v>22.368040128128985</v>
      </c>
      <c r="N113" s="14">
        <f>M113/K113</f>
        <v>3.3385134519595501</v>
      </c>
      <c r="O113" s="10">
        <v>6.3516068052930063E-8</v>
      </c>
      <c r="P113" s="3"/>
      <c r="Q113" s="4"/>
      <c r="R113" s="4"/>
    </row>
    <row r="114" spans="1:19" x14ac:dyDescent="0.2">
      <c r="A114" s="7" t="s">
        <v>254</v>
      </c>
      <c r="B114" s="7" t="s">
        <v>7</v>
      </c>
      <c r="C114" s="7">
        <v>2699.5</v>
      </c>
      <c r="D114" s="7">
        <v>16.849</v>
      </c>
      <c r="F114" s="10"/>
      <c r="G114" s="10"/>
      <c r="H114" s="10"/>
      <c r="I114" s="10"/>
      <c r="J114" s="12"/>
      <c r="M114" s="14"/>
      <c r="N114" s="14"/>
      <c r="O114" s="10"/>
      <c r="P114" s="3">
        <v>2.564543889845095E-6</v>
      </c>
      <c r="Q114" s="4">
        <v>3.7502159083194686E-3</v>
      </c>
      <c r="R114" s="4">
        <v>1462.3325119017522</v>
      </c>
    </row>
    <row r="115" spans="1:19" x14ac:dyDescent="0.2">
      <c r="A115" s="7" t="s">
        <v>253</v>
      </c>
      <c r="C115" s="7">
        <v>2699.0000000000005</v>
      </c>
      <c r="E115" s="7">
        <v>256.7</v>
      </c>
      <c r="F115" s="10">
        <v>6.0000000000000002E-5</v>
      </c>
      <c r="G115" s="10">
        <f>F115/(E115/10^6)</f>
        <v>0.2337358784573432</v>
      </c>
      <c r="H115" s="10">
        <v>6.5699999999999998E-6</v>
      </c>
      <c r="I115" s="10">
        <f>H115/(E115/10^6)</f>
        <v>2.5594078691079079E-2</v>
      </c>
      <c r="J115" s="12">
        <f>I115/G115</f>
        <v>0.10949999999999999</v>
      </c>
      <c r="K115" s="7">
        <v>5.8</v>
      </c>
      <c r="L115" s="7">
        <v>-0.60899999999999999</v>
      </c>
      <c r="M115" s="14">
        <v>18.302130168324162</v>
      </c>
      <c r="N115" s="14">
        <f>M115/K115</f>
        <v>3.1555396841938212</v>
      </c>
      <c r="O115" s="10">
        <v>5.4148811842617841E-8</v>
      </c>
      <c r="P115" s="3"/>
      <c r="Q115" s="4"/>
      <c r="R115" s="4"/>
    </row>
    <row r="116" spans="1:19" x14ac:dyDescent="0.2">
      <c r="A116" s="7" t="s">
        <v>252</v>
      </c>
      <c r="B116" s="7" t="s">
        <v>7</v>
      </c>
      <c r="C116" s="7">
        <v>2699.0000000000005</v>
      </c>
      <c r="D116" s="7">
        <v>14.773</v>
      </c>
      <c r="F116" s="10"/>
      <c r="G116" s="10"/>
      <c r="H116" s="10"/>
      <c r="I116" s="10"/>
      <c r="J116" s="12"/>
      <c r="M116" s="14"/>
      <c r="N116" s="14"/>
      <c r="O116" s="10"/>
      <c r="P116" s="3">
        <v>2.9506532187098084E-6</v>
      </c>
      <c r="Q116" s="4">
        <v>1.1129035862008529E-2</v>
      </c>
      <c r="R116" s="4">
        <v>3771.7193574088556</v>
      </c>
    </row>
    <row r="117" spans="1:19" x14ac:dyDescent="0.2">
      <c r="A117" s="7" t="s">
        <v>251</v>
      </c>
      <c r="C117" s="7">
        <v>2698.4000000000005</v>
      </c>
      <c r="E117" s="7">
        <v>242.5</v>
      </c>
      <c r="F117" s="10">
        <v>4.2400000000000001E-5</v>
      </c>
      <c r="G117" s="10">
        <f>F117/(E117/10^6)</f>
        <v>0.17484536082474225</v>
      </c>
      <c r="H117" s="10">
        <v>4.6099999999999999E-6</v>
      </c>
      <c r="I117" s="10">
        <f>H117/(E117/10^6)</f>
        <v>1.9010309278350516E-2</v>
      </c>
      <c r="J117" s="12">
        <f>I117/G117</f>
        <v>0.10872641509433964</v>
      </c>
      <c r="K117" s="7">
        <v>7</v>
      </c>
      <c r="L117" s="7">
        <v>-0.48</v>
      </c>
      <c r="M117" s="14">
        <v>20.335048125702748</v>
      </c>
      <c r="N117" s="14">
        <f>M117/K117</f>
        <v>2.9050068751003928</v>
      </c>
      <c r="O117" s="10">
        <v>5.6082474226804121E-8</v>
      </c>
      <c r="P117" s="3"/>
      <c r="Q117" s="4"/>
      <c r="R117" s="4"/>
    </row>
    <row r="118" spans="1:19" x14ac:dyDescent="0.2">
      <c r="A118" s="7" t="s">
        <v>250</v>
      </c>
      <c r="C118" s="7">
        <v>2698.4000000000005</v>
      </c>
      <c r="E118" s="7">
        <v>282.2</v>
      </c>
      <c r="F118" s="10">
        <f>0.798/10^4</f>
        <v>7.9800000000000002E-5</v>
      </c>
      <c r="G118" s="10">
        <f>F118/(E118/10^6)</f>
        <v>0.28277817150956769</v>
      </c>
      <c r="H118" s="10">
        <f>0.0979/10^4</f>
        <v>9.7899999999999994E-6</v>
      </c>
      <c r="I118" s="10">
        <f>H118/(E118/10^6)</f>
        <v>3.4691708008504608E-2</v>
      </c>
      <c r="J118" s="12">
        <f>I118/G118</f>
        <v>0.12268170426065163</v>
      </c>
      <c r="K118" s="7">
        <v>7.2</v>
      </c>
      <c r="L118" s="7">
        <v>-0.47599999999999998</v>
      </c>
      <c r="M118" s="14">
        <v>19.319443190570663</v>
      </c>
      <c r="N118" s="14">
        <f>M118/K118</f>
        <v>2.6832559986903699</v>
      </c>
      <c r="O118" s="10">
        <v>1.119773210489015E-7</v>
      </c>
      <c r="P118" s="3"/>
      <c r="Q118" s="4"/>
      <c r="R118" s="4"/>
    </row>
    <row r="119" spans="1:19" x14ac:dyDescent="0.2">
      <c r="A119" s="7" t="s">
        <v>249</v>
      </c>
      <c r="B119" s="7" t="s">
        <v>7</v>
      </c>
      <c r="C119" s="7">
        <v>2697.8</v>
      </c>
      <c r="D119" s="7">
        <v>17.135000000000002</v>
      </c>
      <c r="E119" s="7">
        <v>223.79999999999998</v>
      </c>
      <c r="F119" s="10">
        <v>3.4499999999999998E-5</v>
      </c>
      <c r="G119" s="10">
        <f>F119/(E119/10^6)</f>
        <v>0.15415549597855227</v>
      </c>
      <c r="H119" s="10">
        <v>4.0799999999999999E-6</v>
      </c>
      <c r="I119" s="10">
        <f>H119/(E119/10^6)</f>
        <v>1.8230563002680965E-2</v>
      </c>
      <c r="J119" s="12">
        <f>I119/G119</f>
        <v>0.11826086956521739</v>
      </c>
      <c r="K119" s="7">
        <v>7.1</v>
      </c>
      <c r="L119" s="7">
        <v>-0.48499999999999999</v>
      </c>
      <c r="M119" s="14">
        <v>18.306038891900855</v>
      </c>
      <c r="N119" s="14">
        <f>M119/K119</f>
        <v>2.5783153368874445</v>
      </c>
      <c r="O119" s="10">
        <v>8.7131367292225211E-8</v>
      </c>
      <c r="P119" s="3">
        <v>1.355704697986577E-6</v>
      </c>
      <c r="Q119" s="4">
        <v>2.3519112926758093E-3</v>
      </c>
      <c r="R119" s="4">
        <v>1734.8256564786914</v>
      </c>
    </row>
    <row r="120" spans="1:19" x14ac:dyDescent="0.2">
      <c r="A120" s="7" t="s">
        <v>248</v>
      </c>
      <c r="B120" s="7" t="s">
        <v>7</v>
      </c>
      <c r="C120" s="7">
        <v>2697.1000000000004</v>
      </c>
      <c r="D120" s="7">
        <v>12.487</v>
      </c>
      <c r="F120" s="10"/>
      <c r="G120" s="10"/>
      <c r="H120" s="10"/>
      <c r="I120" s="10"/>
      <c r="J120" s="12"/>
      <c r="M120" s="14"/>
      <c r="N120" s="14"/>
      <c r="O120" s="10"/>
      <c r="P120" s="3">
        <v>1.859533915271883E-6</v>
      </c>
      <c r="Q120" s="4">
        <v>5.8113208139870748E-3</v>
      </c>
      <c r="R120" s="4">
        <v>3125.1491388568729</v>
      </c>
    </row>
    <row r="121" spans="1:19" x14ac:dyDescent="0.2">
      <c r="A121" s="7" t="s">
        <v>247</v>
      </c>
      <c r="C121" s="7">
        <v>2696.5000000000005</v>
      </c>
      <c r="E121" s="7">
        <v>271</v>
      </c>
      <c r="F121" s="10"/>
      <c r="G121" s="10"/>
      <c r="H121" s="10"/>
      <c r="I121" s="10"/>
      <c r="J121" s="12"/>
      <c r="M121" s="14">
        <v>9.1544634185585227</v>
      </c>
      <c r="N121" s="14"/>
      <c r="O121" s="10">
        <v>0</v>
      </c>
      <c r="P121" s="3"/>
      <c r="Q121" s="4"/>
      <c r="R121" s="4"/>
      <c r="S121" s="7" t="s">
        <v>443</v>
      </c>
    </row>
    <row r="122" spans="1:19" x14ac:dyDescent="0.2">
      <c r="A122" s="7" t="s">
        <v>246</v>
      </c>
      <c r="B122" s="7" t="s">
        <v>7</v>
      </c>
      <c r="C122" s="7">
        <v>2696.5000000000005</v>
      </c>
      <c r="D122" s="7">
        <v>13.590999999999999</v>
      </c>
      <c r="F122" s="10"/>
      <c r="G122" s="10"/>
      <c r="H122" s="10"/>
      <c r="I122" s="10"/>
      <c r="J122" s="12"/>
      <c r="M122" s="14"/>
      <c r="N122" s="14"/>
      <c r="O122" s="10"/>
      <c r="P122" s="3">
        <v>3.0799793981311166E-6</v>
      </c>
      <c r="Q122" s="4">
        <v>3.038094729152778E-3</v>
      </c>
      <c r="R122" s="4">
        <v>986.40099053787389</v>
      </c>
    </row>
    <row r="123" spans="1:19" x14ac:dyDescent="0.2">
      <c r="A123" s="7" t="s">
        <v>245</v>
      </c>
      <c r="B123" s="7" t="s">
        <v>7</v>
      </c>
      <c r="C123" s="7">
        <v>2695.7000000000003</v>
      </c>
      <c r="D123" s="7">
        <v>15.204000000000001</v>
      </c>
      <c r="F123" s="10"/>
      <c r="G123" s="10"/>
      <c r="H123" s="10"/>
      <c r="I123" s="10"/>
      <c r="J123" s="12"/>
      <c r="M123" s="14"/>
      <c r="N123" s="14"/>
      <c r="O123" s="10"/>
      <c r="P123" s="3">
        <v>2.2549986845566954E-6</v>
      </c>
      <c r="Q123" s="4">
        <v>5.0024464931305839E-3</v>
      </c>
      <c r="R123" s="4">
        <v>2218.3811136519589</v>
      </c>
    </row>
    <row r="124" spans="1:19" x14ac:dyDescent="0.2">
      <c r="A124" s="7" t="s">
        <v>244</v>
      </c>
      <c r="C124" s="7">
        <v>2694.9000000000005</v>
      </c>
      <c r="E124" s="7">
        <v>299.10000000000002</v>
      </c>
      <c r="F124" s="10">
        <v>2.0699999999999999E-4</v>
      </c>
      <c r="G124" s="10">
        <f>F124/(E124/10^6)</f>
        <v>0.69207622868605811</v>
      </c>
      <c r="H124" s="10">
        <v>2.3900000000000002E-5</v>
      </c>
      <c r="I124" s="10">
        <f>H124/(E124/10^6)</f>
        <v>7.9906385824139087E-2</v>
      </c>
      <c r="J124" s="12">
        <f>I124/G124</f>
        <v>0.11545893719806764</v>
      </c>
      <c r="K124" s="7">
        <v>7.2</v>
      </c>
      <c r="L124" s="7">
        <v>-0.46100000000000002</v>
      </c>
      <c r="M124" s="14">
        <v>20.337675897293185</v>
      </c>
      <c r="N124" s="14">
        <f>M124/K124</f>
        <v>2.8246772079573867</v>
      </c>
      <c r="O124" s="10">
        <v>3.376797057840187E-7</v>
      </c>
      <c r="P124" s="3"/>
      <c r="Q124" s="4"/>
      <c r="R124" s="4"/>
    </row>
    <row r="125" spans="1:19" x14ac:dyDescent="0.2">
      <c r="A125" s="7" t="s">
        <v>243</v>
      </c>
      <c r="B125" s="7" t="s">
        <v>7</v>
      </c>
      <c r="C125" s="7">
        <v>2694.9000000000005</v>
      </c>
      <c r="D125" s="7">
        <v>16.471</v>
      </c>
      <c r="E125" s="7">
        <v>225.2</v>
      </c>
      <c r="F125" s="10">
        <v>4.6699999999999997E-5</v>
      </c>
      <c r="G125" s="10">
        <f>F125/(E125/10^6)</f>
        <v>0.20737122557726465</v>
      </c>
      <c r="H125" s="10">
        <v>5.84E-6</v>
      </c>
      <c r="I125" s="10">
        <f>H125/(E125/10^6)</f>
        <v>2.5932504440497335E-2</v>
      </c>
      <c r="J125" s="12">
        <f>I125/G125</f>
        <v>0.12505353319057816</v>
      </c>
      <c r="K125" s="7">
        <v>8.1999999999999993</v>
      </c>
      <c r="L125" s="7">
        <v>-0.505</v>
      </c>
      <c r="M125" s="14">
        <v>21.352279048672649</v>
      </c>
      <c r="N125" s="14">
        <f>M125/K125</f>
        <v>2.6039364693503235</v>
      </c>
      <c r="O125" s="10">
        <v>6.0390763765541736E-8</v>
      </c>
      <c r="P125" s="3">
        <v>2.4755631109222273E-6</v>
      </c>
      <c r="Q125" s="4">
        <v>3.7272840142029535E-2</v>
      </c>
      <c r="R125" s="4">
        <v>15056.30778612798</v>
      </c>
    </row>
    <row r="126" spans="1:19" x14ac:dyDescent="0.2">
      <c r="A126" s="7" t="s">
        <v>242</v>
      </c>
      <c r="B126" s="7" t="s">
        <v>7</v>
      </c>
      <c r="C126" s="7">
        <v>2694.4000000000005</v>
      </c>
      <c r="D126" s="7">
        <v>18.169</v>
      </c>
      <c r="F126" s="10"/>
      <c r="G126" s="10"/>
      <c r="H126" s="10"/>
      <c r="I126" s="10"/>
      <c r="J126" s="12"/>
      <c r="M126" s="14"/>
      <c r="N126" s="14"/>
      <c r="O126" s="10"/>
      <c r="P126" s="3">
        <v>1.3875282073862074E-6</v>
      </c>
      <c r="Q126" s="4">
        <v>7.0765778846111063E-3</v>
      </c>
      <c r="R126" s="4">
        <v>5100.1326293335651</v>
      </c>
    </row>
    <row r="127" spans="1:19" x14ac:dyDescent="0.2">
      <c r="A127" s="7" t="s">
        <v>241</v>
      </c>
      <c r="B127" s="7" t="s">
        <v>7</v>
      </c>
      <c r="C127" s="7">
        <v>2694.4000000000005</v>
      </c>
      <c r="D127" s="7">
        <v>16.827000000000002</v>
      </c>
      <c r="F127" s="10"/>
      <c r="G127" s="10"/>
      <c r="H127" s="10"/>
      <c r="I127" s="10"/>
      <c r="J127" s="12"/>
      <c r="M127" s="14"/>
      <c r="N127" s="14"/>
      <c r="O127" s="10"/>
      <c r="P127" s="3">
        <v>1.2777084447613952E-6</v>
      </c>
      <c r="Q127" s="4">
        <v>2.8362557844194003E-3</v>
      </c>
      <c r="R127" s="4">
        <v>2219.7988876476866</v>
      </c>
    </row>
    <row r="128" spans="1:19" x14ac:dyDescent="0.2">
      <c r="A128" s="7" t="s">
        <v>240</v>
      </c>
      <c r="B128" s="7" t="s">
        <v>7</v>
      </c>
      <c r="C128" s="7">
        <v>2693.8</v>
      </c>
      <c r="D128" s="7">
        <v>17.509</v>
      </c>
      <c r="F128" s="10"/>
      <c r="G128" s="10"/>
      <c r="H128" s="10"/>
      <c r="I128" s="10"/>
      <c r="J128" s="12"/>
      <c r="M128" s="14"/>
      <c r="N128" s="14"/>
      <c r="O128" s="10"/>
      <c r="P128" s="3">
        <v>2.461305614255526E-6</v>
      </c>
      <c r="Q128" s="4">
        <v>1.047312952662387E-3</v>
      </c>
      <c r="R128" s="4">
        <v>425.51113790847506</v>
      </c>
    </row>
    <row r="129" spans="1:18" x14ac:dyDescent="0.2">
      <c r="A129" s="7" t="s">
        <v>239</v>
      </c>
      <c r="B129" s="7" t="s">
        <v>7</v>
      </c>
      <c r="C129" s="7">
        <v>2693.2000000000003</v>
      </c>
      <c r="D129" s="7">
        <v>15.939</v>
      </c>
      <c r="F129" s="10"/>
      <c r="G129" s="10"/>
      <c r="H129" s="10"/>
      <c r="I129" s="10"/>
      <c r="J129" s="12"/>
      <c r="M129" s="14"/>
      <c r="N129" s="14"/>
      <c r="O129" s="10"/>
      <c r="P129" s="3">
        <v>1.8674320848233891E-6</v>
      </c>
      <c r="Q129" s="4">
        <v>1.7876127551174684E-3</v>
      </c>
      <c r="R129" s="4">
        <v>957.25717130244686</v>
      </c>
    </row>
    <row r="130" spans="1:18" x14ac:dyDescent="0.2">
      <c r="A130" s="7" t="s">
        <v>238</v>
      </c>
      <c r="C130" s="7">
        <v>2692.6000000000004</v>
      </c>
      <c r="E130" s="7">
        <v>260.7</v>
      </c>
      <c r="F130" s="10">
        <v>4.2899999999999999E-5</v>
      </c>
      <c r="G130" s="10">
        <f>F130/(E130/10^6)</f>
        <v>0.16455696202531644</v>
      </c>
      <c r="H130" s="10">
        <v>6.1600000000000003E-6</v>
      </c>
      <c r="I130" s="10">
        <f>H130/(E130/10^6)</f>
        <v>2.3628691983122365E-2</v>
      </c>
      <c r="J130" s="12">
        <f>I130/G130</f>
        <v>0.14358974358974361</v>
      </c>
      <c r="K130" s="7">
        <v>10.6</v>
      </c>
      <c r="L130" s="7">
        <v>-0.45800000000000002</v>
      </c>
      <c r="M130" s="14">
        <v>26.438059766249356</v>
      </c>
      <c r="N130" s="14">
        <f>M130/K130</f>
        <v>2.4941565817216373</v>
      </c>
      <c r="O130" s="10">
        <v>2.5354813962408897E-7</v>
      </c>
      <c r="P130" s="3"/>
      <c r="Q130" s="4"/>
      <c r="R130" s="4"/>
    </row>
    <row r="131" spans="1:18" x14ac:dyDescent="0.2">
      <c r="A131" s="7" t="s">
        <v>237</v>
      </c>
      <c r="B131" s="7" t="s">
        <v>7</v>
      </c>
      <c r="C131" s="7">
        <v>2692.6000000000004</v>
      </c>
      <c r="D131" s="7">
        <v>13.262</v>
      </c>
      <c r="E131" s="7">
        <v>201.39999999999998</v>
      </c>
      <c r="F131" s="10">
        <v>6.9099999999999999E-6</v>
      </c>
      <c r="G131" s="10">
        <f>F131/(E131/10^6)</f>
        <v>3.4309831181727909E-2</v>
      </c>
      <c r="H131" s="10">
        <v>1.06E-6</v>
      </c>
      <c r="I131" s="10">
        <f>H131/(E131/10^6)</f>
        <v>5.2631578947368429E-3</v>
      </c>
      <c r="J131" s="12">
        <f>I131/G131</f>
        <v>0.15340086830680175</v>
      </c>
      <c r="K131" s="7">
        <v>9.8000000000000007</v>
      </c>
      <c r="L131" s="7">
        <v>-0.30099999999999999</v>
      </c>
      <c r="M131" s="14">
        <v>225.72660567544446</v>
      </c>
      <c r="N131" s="14">
        <f>M131/K131</f>
        <v>23.033327109739229</v>
      </c>
      <c r="O131" s="10">
        <v>7.8947368421052637E-8</v>
      </c>
      <c r="P131" s="3">
        <v>3.400693711355754E-7</v>
      </c>
      <c r="Q131" s="4">
        <v>4.9172446982090568E-3</v>
      </c>
      <c r="R131" s="4">
        <v>14459.53418794867</v>
      </c>
    </row>
    <row r="132" spans="1:18" x14ac:dyDescent="0.2">
      <c r="A132" s="7" t="s">
        <v>236</v>
      </c>
      <c r="B132" s="7" t="s">
        <v>7</v>
      </c>
      <c r="C132" s="7">
        <v>2691.8</v>
      </c>
      <c r="D132" s="7">
        <v>16.405000000000001</v>
      </c>
      <c r="E132" s="7">
        <v>218.9</v>
      </c>
      <c r="F132" s="10">
        <v>1.9000000000000001E-5</v>
      </c>
      <c r="G132" s="10">
        <f>F132/(E132/10^6)</f>
        <v>8.6797624486066705E-2</v>
      </c>
      <c r="H132" s="10">
        <v>2.1299999999999999E-6</v>
      </c>
      <c r="I132" s="10">
        <f>H132/(E132/10^6)</f>
        <v>9.7304705344906338E-3</v>
      </c>
      <c r="J132" s="12">
        <f>I132/G132</f>
        <v>0.11210526315789471</v>
      </c>
      <c r="K132" s="7">
        <v>7.6</v>
      </c>
      <c r="L132" s="7">
        <v>-0.441</v>
      </c>
      <c r="M132" s="14">
        <v>23.385399995915822</v>
      </c>
      <c r="N132" s="14">
        <f>M132/K132</f>
        <v>3.0770263152520818</v>
      </c>
      <c r="O132" s="10">
        <v>6.1215166742804937E-8</v>
      </c>
      <c r="P132" s="3">
        <v>1.176470588235294E-6</v>
      </c>
      <c r="Q132" s="4">
        <v>8.7740054405406165E-2</v>
      </c>
      <c r="R132" s="4">
        <v>74579.046244595243</v>
      </c>
    </row>
    <row r="133" spans="1:18" x14ac:dyDescent="0.2">
      <c r="A133" s="7" t="s">
        <v>235</v>
      </c>
      <c r="B133" s="7" t="s">
        <v>7</v>
      </c>
      <c r="C133" s="7">
        <v>2691.2000000000003</v>
      </c>
      <c r="D133" s="7">
        <v>14.704000000000001</v>
      </c>
      <c r="E133" s="7">
        <v>222</v>
      </c>
      <c r="F133" s="10">
        <v>5.2299999999999997E-5</v>
      </c>
      <c r="G133" s="10">
        <f>F133/(E133/10^6)</f>
        <v>0.23558558558558557</v>
      </c>
      <c r="H133" s="10">
        <v>8.0499999999999992E-6</v>
      </c>
      <c r="I133" s="10">
        <f>H133/(E133/10^6)</f>
        <v>3.6261261261261259E-2</v>
      </c>
      <c r="J133" s="12">
        <f>I133/G133</f>
        <v>0.15391969407265774</v>
      </c>
      <c r="K133" s="7">
        <v>9.6</v>
      </c>
      <c r="L133" s="7">
        <v>-0.43</v>
      </c>
      <c r="M133" s="14">
        <v>24.402125399474507</v>
      </c>
      <c r="N133" s="14">
        <f>M133/K133</f>
        <v>2.5418880624452611</v>
      </c>
      <c r="O133" s="10">
        <v>1.617117117117117E-7</v>
      </c>
      <c r="P133" s="3">
        <v>2.1388737758433079E-6</v>
      </c>
      <c r="Q133" s="4">
        <v>6.2479103351516595E-2</v>
      </c>
      <c r="R133" s="4">
        <v>29211.215760912561</v>
      </c>
    </row>
    <row r="134" spans="1:18" x14ac:dyDescent="0.2">
      <c r="A134" s="7" t="s">
        <v>234</v>
      </c>
      <c r="B134" s="7" t="s">
        <v>7</v>
      </c>
      <c r="C134" s="7">
        <v>2690.6000000000004</v>
      </c>
      <c r="D134" s="7">
        <v>16.568000000000001</v>
      </c>
      <c r="F134" s="10"/>
      <c r="G134" s="10"/>
      <c r="H134" s="10"/>
      <c r="I134" s="10"/>
      <c r="J134" s="12"/>
      <c r="M134" s="14"/>
      <c r="N134" s="14"/>
      <c r="O134" s="10"/>
      <c r="P134" s="3">
        <v>2.1792008691453402E-6</v>
      </c>
      <c r="Q134" s="4">
        <v>1.4383773004450918E-2</v>
      </c>
      <c r="R134" s="4">
        <v>6600.4805743731567</v>
      </c>
    </row>
    <row r="135" spans="1:18" x14ac:dyDescent="0.2">
      <c r="A135" s="7" t="s">
        <v>233</v>
      </c>
      <c r="B135" s="7" t="s">
        <v>7</v>
      </c>
      <c r="C135" s="7">
        <v>2689.9000000000005</v>
      </c>
      <c r="D135" s="7">
        <v>16.254999999999999</v>
      </c>
      <c r="F135" s="10"/>
      <c r="G135" s="10"/>
      <c r="H135" s="10"/>
      <c r="I135" s="10"/>
      <c r="J135" s="12"/>
      <c r="M135" s="14"/>
      <c r="N135" s="14"/>
      <c r="O135" s="10"/>
      <c r="P135" s="3">
        <v>1.6813288219009539E-6</v>
      </c>
      <c r="Q135" s="4">
        <v>5.3139150551895203E-3</v>
      </c>
      <c r="R135" s="4">
        <v>3160.5447940763129</v>
      </c>
    </row>
    <row r="136" spans="1:18" x14ac:dyDescent="0.2">
      <c r="A136" s="7" t="s">
        <v>232</v>
      </c>
      <c r="B136" s="7" t="s">
        <v>7</v>
      </c>
      <c r="C136" s="7">
        <v>2689.2000000000003</v>
      </c>
      <c r="D136" s="7">
        <v>16.042999999999999</v>
      </c>
      <c r="F136" s="10"/>
      <c r="G136" s="10"/>
      <c r="H136" s="10"/>
      <c r="I136" s="10"/>
      <c r="J136" s="12"/>
      <c r="M136" s="14"/>
      <c r="N136" s="14"/>
      <c r="O136" s="10"/>
      <c r="P136" s="3">
        <v>1.2226516237611422E-6</v>
      </c>
      <c r="Q136" s="4">
        <v>4.9873518569630614E-3</v>
      </c>
      <c r="R136" s="4">
        <v>4079.1274963680025</v>
      </c>
    </row>
    <row r="137" spans="1:18" x14ac:dyDescent="0.2">
      <c r="A137" s="7" t="s">
        <v>231</v>
      </c>
      <c r="C137" s="7">
        <v>2689.0000000000005</v>
      </c>
      <c r="E137" s="7">
        <v>233.9</v>
      </c>
      <c r="F137" s="10">
        <f>10.4/10^6</f>
        <v>1.04E-5</v>
      </c>
      <c r="G137" s="10">
        <f>F137/(E137/10^6)</f>
        <v>4.4463445917058572E-2</v>
      </c>
      <c r="H137" s="10">
        <f>1.1/10^6</f>
        <v>1.1000000000000001E-6</v>
      </c>
      <c r="I137" s="10">
        <f>H137/(E137/10^6)</f>
        <v>4.70286447199658E-3</v>
      </c>
      <c r="J137" s="12">
        <f>I137/G137</f>
        <v>0.10576923076923078</v>
      </c>
      <c r="K137" s="7">
        <v>6.7</v>
      </c>
      <c r="L137" s="7">
        <v>-0.33</v>
      </c>
      <c r="M137" s="14">
        <v>23.390392653853898</v>
      </c>
      <c r="N137" s="14">
        <f>M137/K137</f>
        <v>3.4911033811722234</v>
      </c>
      <c r="O137" s="10">
        <v>4.9166310389055154E-8</v>
      </c>
      <c r="P137" s="3"/>
      <c r="Q137" s="4"/>
      <c r="R137" s="4"/>
    </row>
    <row r="138" spans="1:18" x14ac:dyDescent="0.2">
      <c r="A138" s="7" t="s">
        <v>230</v>
      </c>
      <c r="B138" s="7" t="s">
        <v>7</v>
      </c>
      <c r="C138" s="7">
        <v>2686.6000000000004</v>
      </c>
      <c r="D138" s="7">
        <v>19.933</v>
      </c>
      <c r="F138" s="10"/>
      <c r="G138" s="10"/>
      <c r="H138" s="10"/>
      <c r="I138" s="10"/>
      <c r="J138" s="12"/>
      <c r="M138" s="14"/>
      <c r="N138" s="14"/>
      <c r="O138" s="10"/>
      <c r="P138" s="3">
        <v>2.4988712185822503E-6</v>
      </c>
      <c r="Q138" s="4">
        <v>4.8934736505179356E-2</v>
      </c>
      <c r="R138" s="4">
        <v>19582.736453678783</v>
      </c>
    </row>
    <row r="139" spans="1:18" x14ac:dyDescent="0.2">
      <c r="A139" s="7" t="s">
        <v>229</v>
      </c>
      <c r="B139" s="7" t="s">
        <v>7</v>
      </c>
      <c r="C139" s="7">
        <v>2685.4000000000005</v>
      </c>
      <c r="D139" s="7">
        <v>19.376000000000001</v>
      </c>
      <c r="F139" s="10"/>
      <c r="G139" s="10"/>
      <c r="H139" s="10"/>
      <c r="I139" s="10"/>
      <c r="J139" s="12"/>
      <c r="M139" s="14"/>
      <c r="N139" s="14"/>
      <c r="O139" s="10"/>
      <c r="P139" s="3">
        <v>1.5681771263418662E-6</v>
      </c>
      <c r="Q139" s="4">
        <v>5.7527165974542906E-3</v>
      </c>
      <c r="R139" s="4">
        <v>3668.4099651892161</v>
      </c>
    </row>
    <row r="140" spans="1:18" x14ac:dyDescent="0.2">
      <c r="A140" s="7" t="s">
        <v>228</v>
      </c>
      <c r="B140" s="7" t="s">
        <v>7</v>
      </c>
      <c r="C140" s="7">
        <v>2685.4000000000005</v>
      </c>
      <c r="D140" s="7">
        <v>17.844999999999999</v>
      </c>
      <c r="F140" s="10"/>
      <c r="G140" s="10"/>
      <c r="H140" s="10"/>
      <c r="I140" s="10"/>
      <c r="J140" s="12"/>
      <c r="M140" s="14"/>
      <c r="N140" s="14"/>
      <c r="O140" s="10"/>
      <c r="P140" s="3">
        <v>1.4992995236760998E-6</v>
      </c>
      <c r="Q140" s="4">
        <v>2.5656765352730588E-3</v>
      </c>
      <c r="R140" s="4">
        <v>1711.250150325088</v>
      </c>
    </row>
    <row r="141" spans="1:18" x14ac:dyDescent="0.2">
      <c r="A141" s="7" t="s">
        <v>227</v>
      </c>
      <c r="B141" s="7" t="s">
        <v>7</v>
      </c>
      <c r="C141" s="7">
        <v>2684.1000000000004</v>
      </c>
      <c r="D141" s="7">
        <v>17.431000000000001</v>
      </c>
      <c r="F141" s="10"/>
      <c r="G141" s="10"/>
      <c r="H141" s="10"/>
      <c r="I141" s="10"/>
      <c r="J141" s="12"/>
      <c r="M141" s="14"/>
      <c r="N141" s="14"/>
      <c r="O141" s="10"/>
      <c r="P141" s="3">
        <v>6.3909127416671456E-7</v>
      </c>
      <c r="Q141" s="4">
        <v>5.6170653108503091E-3</v>
      </c>
      <c r="R141" s="4">
        <v>8789.1441143116444</v>
      </c>
    </row>
    <row r="142" spans="1:18" x14ac:dyDescent="0.2">
      <c r="A142" s="7" t="s">
        <v>226</v>
      </c>
      <c r="B142" s="7" t="s">
        <v>7</v>
      </c>
      <c r="C142" s="7">
        <v>2682.6000000000004</v>
      </c>
      <c r="D142" s="7">
        <v>17.431000000000001</v>
      </c>
      <c r="F142" s="10"/>
      <c r="G142" s="10"/>
      <c r="H142" s="10"/>
      <c r="I142" s="10"/>
      <c r="J142" s="12"/>
      <c r="M142" s="14"/>
      <c r="N142" s="14"/>
      <c r="O142" s="10"/>
      <c r="P142" s="3">
        <v>1.0114164419712008E-6</v>
      </c>
      <c r="Q142" s="4">
        <v>2.5828324877212556E-2</v>
      </c>
      <c r="R142" s="4">
        <v>25536.78564575678</v>
      </c>
    </row>
    <row r="143" spans="1:18" x14ac:dyDescent="0.2">
      <c r="A143" s="7" t="s">
        <v>225</v>
      </c>
      <c r="C143" s="7">
        <v>2681.1000000000004</v>
      </c>
      <c r="E143" s="7">
        <v>239.2</v>
      </c>
      <c r="F143" s="10">
        <v>5.2800000000000003E-5</v>
      </c>
      <c r="G143" s="10">
        <f>F143/(E143/10^6)</f>
        <v>0.22073578595317728</v>
      </c>
      <c r="H143" s="10">
        <v>5.2700000000000004E-6</v>
      </c>
      <c r="I143" s="10">
        <f>H143/(E143/10^6)</f>
        <v>2.2031772575250838E-2</v>
      </c>
      <c r="J143" s="12">
        <f>I143/G143</f>
        <v>9.9810606060606058E-2</v>
      </c>
      <c r="K143" s="7">
        <v>5.8</v>
      </c>
      <c r="L143" s="7">
        <v>-0.27800000000000002</v>
      </c>
      <c r="M143" s="14">
        <v>14.237613811201033</v>
      </c>
      <c r="N143" s="14">
        <f>M143/K143</f>
        <v>2.4547610019312125</v>
      </c>
      <c r="O143" s="10">
        <v>2.8344481605351173E-7</v>
      </c>
      <c r="P143" s="3"/>
      <c r="Q143" s="4"/>
      <c r="R143" s="4"/>
    </row>
    <row r="144" spans="1:18" x14ac:dyDescent="0.2">
      <c r="A144" s="7" t="s">
        <v>224</v>
      </c>
      <c r="B144" s="7" t="s">
        <v>7</v>
      </c>
      <c r="C144" s="7">
        <v>2681.1000000000004</v>
      </c>
      <c r="D144" s="7">
        <v>18.16</v>
      </c>
      <c r="F144" s="10"/>
      <c r="G144" s="10"/>
      <c r="H144" s="10"/>
      <c r="I144" s="10"/>
      <c r="J144" s="12"/>
      <c r="M144" s="14"/>
      <c r="N144" s="14"/>
      <c r="O144" s="10"/>
      <c r="P144" s="3">
        <v>6.2362334801762108E-7</v>
      </c>
      <c r="Q144" s="4">
        <v>3.6273904126835612E-3</v>
      </c>
      <c r="R144" s="4">
        <v>5816.636635261234</v>
      </c>
    </row>
    <row r="145" spans="1:18" x14ac:dyDescent="0.2">
      <c r="A145" s="7" t="s">
        <v>223</v>
      </c>
      <c r="C145" s="7">
        <v>2679.0000000000005</v>
      </c>
      <c r="E145" s="7">
        <v>232.20000000000002</v>
      </c>
      <c r="F145" s="10">
        <v>5.0000000000000002E-5</v>
      </c>
      <c r="G145" s="10">
        <f>F145/(E145/10^6)</f>
        <v>0.2153316106804479</v>
      </c>
      <c r="H145" s="10">
        <v>5.7200000000000003E-6</v>
      </c>
      <c r="I145" s="10">
        <f>H145/(E145/10^6)</f>
        <v>2.463393626184324E-2</v>
      </c>
      <c r="J145" s="12">
        <f>I145/G145</f>
        <v>0.1144</v>
      </c>
      <c r="K145" s="7">
        <v>8</v>
      </c>
      <c r="L145" s="7">
        <v>-0.32300000000000001</v>
      </c>
      <c r="M145" s="14">
        <v>29.488009872942868</v>
      </c>
      <c r="N145" s="14">
        <f>M145/K145</f>
        <v>3.6860012341178585</v>
      </c>
      <c r="O145" s="10">
        <v>2.4031007751937983E-7</v>
      </c>
      <c r="P145" s="3"/>
      <c r="Q145" s="4"/>
      <c r="R145" s="4"/>
    </row>
    <row r="146" spans="1:18" x14ac:dyDescent="0.2">
      <c r="A146" s="7" t="s">
        <v>222</v>
      </c>
      <c r="B146" s="7" t="s">
        <v>7</v>
      </c>
      <c r="C146" s="7">
        <v>2679.0000000000005</v>
      </c>
      <c r="D146" s="7">
        <v>18.478000000000002</v>
      </c>
      <c r="F146" s="10"/>
      <c r="G146" s="10"/>
      <c r="H146" s="10"/>
      <c r="I146" s="10"/>
      <c r="J146" s="12"/>
      <c r="M146" s="14"/>
      <c r="N146" s="14"/>
      <c r="O146" s="10"/>
      <c r="P146" s="3">
        <v>7.4331637623119399E-7</v>
      </c>
      <c r="Q146" s="4">
        <v>1.3092402518632611E-3</v>
      </c>
      <c r="R146" s="4">
        <v>1761.3499362161874</v>
      </c>
    </row>
    <row r="147" spans="1:18" x14ac:dyDescent="0.2">
      <c r="A147" s="7" t="s">
        <v>221</v>
      </c>
      <c r="C147" s="7">
        <v>2678.0000000000005</v>
      </c>
      <c r="E147" s="7">
        <v>209.29999999999998</v>
      </c>
      <c r="F147" s="10">
        <v>1.9700000000000001E-5</v>
      </c>
      <c r="G147" s="10">
        <f>F147/(E147/10^6)</f>
        <v>9.4123268036311519E-2</v>
      </c>
      <c r="H147" s="10">
        <v>2.2000000000000001E-6</v>
      </c>
      <c r="I147" s="10">
        <f>H147/(E147/10^6)</f>
        <v>1.0511227902532252E-2</v>
      </c>
      <c r="J147" s="12">
        <f>I147/G147</f>
        <v>0.11167512690355332</v>
      </c>
      <c r="K147" s="7">
        <v>7.4</v>
      </c>
      <c r="L147" s="7">
        <v>-0.26700000000000002</v>
      </c>
      <c r="M147" s="12">
        <v>28.46908732173581</v>
      </c>
      <c r="N147" s="12">
        <f>M147/K147</f>
        <v>3.8471739623967309</v>
      </c>
      <c r="O147" s="10">
        <v>7.5967510750119453E-8</v>
      </c>
      <c r="P147" s="3"/>
      <c r="Q147" s="4"/>
      <c r="R147" s="4"/>
    </row>
    <row r="148" spans="1:18" x14ac:dyDescent="0.2">
      <c r="A148" s="7" t="s">
        <v>220</v>
      </c>
      <c r="B148" s="7" t="s">
        <v>7</v>
      </c>
      <c r="C148" s="7">
        <v>2678.0000000000005</v>
      </c>
      <c r="D148" s="7">
        <v>17.413</v>
      </c>
      <c r="F148" s="10"/>
      <c r="G148" s="10"/>
      <c r="H148" s="10"/>
      <c r="I148" s="10"/>
      <c r="J148" s="12"/>
      <c r="M148" s="14"/>
      <c r="N148" s="14"/>
      <c r="O148" s="10"/>
      <c r="P148" s="3">
        <v>8.2840406592775498E-7</v>
      </c>
      <c r="Q148" s="4">
        <v>6.9945102786003613E-3</v>
      </c>
      <c r="R148" s="4">
        <v>8443.3558045939772</v>
      </c>
    </row>
    <row r="149" spans="1:18" x14ac:dyDescent="0.2">
      <c r="A149" s="7" t="s">
        <v>219</v>
      </c>
      <c r="B149" s="7" t="s">
        <v>7</v>
      </c>
      <c r="C149" s="7">
        <v>2676.9000000000005</v>
      </c>
      <c r="D149" s="7">
        <v>17.131</v>
      </c>
      <c r="F149" s="10"/>
      <c r="G149" s="10"/>
      <c r="H149" s="10"/>
      <c r="I149" s="10"/>
      <c r="J149" s="12"/>
      <c r="M149" s="14"/>
      <c r="N149" s="14"/>
      <c r="O149" s="10"/>
      <c r="P149" s="3">
        <v>7.6644679236471893E-7</v>
      </c>
      <c r="Q149" s="4">
        <v>1.9531828899482261E-3</v>
      </c>
      <c r="R149" s="4">
        <v>2548.3607073650464</v>
      </c>
    </row>
    <row r="150" spans="1:18" x14ac:dyDescent="0.2">
      <c r="A150" s="7" t="s">
        <v>218</v>
      </c>
      <c r="C150" s="7">
        <v>2675.9000000000005</v>
      </c>
      <c r="E150" s="7">
        <v>252.1</v>
      </c>
      <c r="F150" s="10">
        <v>4.3600000000000003E-5</v>
      </c>
      <c r="G150" s="10">
        <f>F150/(E150/10^6)</f>
        <v>0.1729472431574772</v>
      </c>
      <c r="H150" s="10">
        <v>5.22E-6</v>
      </c>
      <c r="I150" s="10">
        <f>H150/(E150/10^6)</f>
        <v>2.0706069020230068E-2</v>
      </c>
      <c r="J150" s="12">
        <f>I150/G150</f>
        <v>0.11972477064220183</v>
      </c>
      <c r="K150" s="7">
        <v>7.6</v>
      </c>
      <c r="L150" s="7">
        <v>-0.39600000000000002</v>
      </c>
      <c r="M150" s="14">
        <v>23.385612135175204</v>
      </c>
      <c r="N150" s="14">
        <f>M150/K150</f>
        <v>3.0770542283125271</v>
      </c>
      <c r="O150" s="10">
        <v>1.2296707655692186E-7</v>
      </c>
      <c r="P150" s="3"/>
      <c r="Q150" s="4"/>
      <c r="R150" s="4"/>
    </row>
    <row r="151" spans="1:18" x14ac:dyDescent="0.2">
      <c r="A151" s="7" t="s">
        <v>217</v>
      </c>
      <c r="B151" s="7" t="s">
        <v>7</v>
      </c>
      <c r="C151" s="7">
        <v>2675.9000000000005</v>
      </c>
      <c r="D151" s="7">
        <v>19.620999999999999</v>
      </c>
      <c r="F151" s="10"/>
      <c r="G151" s="10"/>
      <c r="H151" s="10"/>
      <c r="I151" s="10"/>
      <c r="J151" s="12"/>
      <c r="M151" s="14"/>
      <c r="N151" s="14"/>
      <c r="O151" s="10"/>
      <c r="P151" s="3">
        <v>1.8862443300545338E-6</v>
      </c>
      <c r="Q151" s="4">
        <v>9.6985662560143369E-3</v>
      </c>
      <c r="R151" s="4">
        <v>5141.7338154352137</v>
      </c>
    </row>
    <row r="152" spans="1:18" x14ac:dyDescent="0.2">
      <c r="A152" s="7" t="s">
        <v>216</v>
      </c>
      <c r="C152" s="7">
        <v>2674.8</v>
      </c>
      <c r="E152" s="7">
        <v>241.1</v>
      </c>
      <c r="F152" s="10">
        <v>3.3000000000000003E-5</v>
      </c>
      <c r="G152" s="10">
        <f>F152/(E152/10^6)</f>
        <v>0.13687266694317712</v>
      </c>
      <c r="H152" s="10">
        <v>3.54E-6</v>
      </c>
      <c r="I152" s="10">
        <f>H152/(E152/10^6)</f>
        <v>1.4682704272086271E-2</v>
      </c>
      <c r="J152" s="12">
        <f>I152/G152</f>
        <v>0.10727272727272726</v>
      </c>
      <c r="K152" s="7">
        <v>6.5</v>
      </c>
      <c r="L152" s="7">
        <v>-0.19500000000000001</v>
      </c>
      <c r="M152" s="14">
        <v>25.390380394376354</v>
      </c>
      <c r="N152" s="14">
        <f>M152/K152</f>
        <v>3.9062123683655932</v>
      </c>
      <c r="O152" s="10">
        <v>3.2144338448776444E-7</v>
      </c>
      <c r="P152" s="3"/>
      <c r="Q152" s="4"/>
      <c r="R152" s="4"/>
    </row>
    <row r="153" spans="1:18" x14ac:dyDescent="0.2">
      <c r="A153" s="7" t="s">
        <v>215</v>
      </c>
      <c r="B153" s="7" t="s">
        <v>7</v>
      </c>
      <c r="C153" s="7">
        <v>2674.8</v>
      </c>
      <c r="D153" s="7">
        <v>18.277000000000001</v>
      </c>
      <c r="E153" s="7">
        <v>188.1</v>
      </c>
      <c r="F153" s="10">
        <v>4.6099999999999999E-6</v>
      </c>
      <c r="G153" s="10">
        <f>F153/(E153/10^6)</f>
        <v>2.4508240297713983E-2</v>
      </c>
      <c r="H153" s="10">
        <v>3.8700000000000001E-7</v>
      </c>
      <c r="I153" s="10">
        <f>H153/(E153/10^6)</f>
        <v>2.0574162679425838E-3</v>
      </c>
      <c r="J153" s="12">
        <f>I153/G153</f>
        <v>8.394793926247289E-2</v>
      </c>
      <c r="K153" s="7">
        <v>2.9</v>
      </c>
      <c r="L153" s="7">
        <v>-1E-3</v>
      </c>
      <c r="M153" s="14">
        <v>20.335992677996128</v>
      </c>
      <c r="N153" s="14">
        <f>M153/K153</f>
        <v>7.0124112682745272</v>
      </c>
      <c r="O153" s="10">
        <v>7.2833599149388624E-8</v>
      </c>
      <c r="P153" s="3">
        <v>5.3728730097937318E-7</v>
      </c>
      <c r="Q153" s="4">
        <v>2.9312417895138001E-3</v>
      </c>
      <c r="R153" s="4">
        <v>5455.6319945971181</v>
      </c>
    </row>
    <row r="154" spans="1:18" x14ac:dyDescent="0.2">
      <c r="A154" s="7" t="s">
        <v>214</v>
      </c>
      <c r="C154" s="7">
        <v>2674</v>
      </c>
      <c r="E154" s="7">
        <v>259.10000000000002</v>
      </c>
      <c r="F154" s="10">
        <v>1.8300000000000001E-5</v>
      </c>
      <c r="G154" s="10">
        <f>F154/(E154/10^6)</f>
        <v>7.0629100733307609E-2</v>
      </c>
      <c r="H154" s="10">
        <v>2.2000000000000001E-6</v>
      </c>
      <c r="I154" s="10">
        <f>H154/(E154/10^6)</f>
        <v>8.490930142802007E-3</v>
      </c>
      <c r="J154" s="12">
        <f>I154/G154</f>
        <v>0.12021857923497267</v>
      </c>
      <c r="K154" s="7">
        <v>8</v>
      </c>
      <c r="L154" s="7">
        <v>-0.47399999999999998</v>
      </c>
      <c r="M154" s="14">
        <v>23.385959507747799</v>
      </c>
      <c r="N154" s="14">
        <f>M154/K154</f>
        <v>2.9232449384684749</v>
      </c>
      <c r="O154" s="10">
        <v>6.0980316480123502E-8</v>
      </c>
      <c r="P154" s="3"/>
      <c r="Q154" s="4"/>
      <c r="R154" s="4"/>
    </row>
    <row r="155" spans="1:18" x14ac:dyDescent="0.2">
      <c r="A155" s="7" t="s">
        <v>213</v>
      </c>
      <c r="B155" s="7" t="s">
        <v>7</v>
      </c>
      <c r="C155" s="7">
        <v>2674</v>
      </c>
      <c r="D155" s="7">
        <v>18.202999999999999</v>
      </c>
      <c r="F155" s="10"/>
      <c r="G155" s="10"/>
      <c r="H155" s="10"/>
      <c r="I155" s="10"/>
      <c r="J155" s="12"/>
      <c r="M155" s="14"/>
      <c r="N155" s="14"/>
      <c r="O155" s="10"/>
      <c r="P155" s="3">
        <v>2.0131297038949628E-6</v>
      </c>
      <c r="Q155" s="4">
        <v>5.1986607229372386E-3</v>
      </c>
      <c r="R155" s="4">
        <v>2582.3774359292274</v>
      </c>
    </row>
    <row r="156" spans="1:18" x14ac:dyDescent="0.2">
      <c r="A156" s="7" t="s">
        <v>212</v>
      </c>
      <c r="B156" s="7" t="s">
        <v>7</v>
      </c>
      <c r="C156" s="7">
        <v>2674</v>
      </c>
      <c r="D156" s="7">
        <v>20.974</v>
      </c>
      <c r="F156" s="10"/>
      <c r="G156" s="10"/>
      <c r="H156" s="10"/>
      <c r="I156" s="10"/>
      <c r="J156" s="12"/>
      <c r="M156" s="14"/>
      <c r="N156" s="14"/>
      <c r="O156" s="10"/>
      <c r="P156" s="3">
        <v>1.4920854391150951E-6</v>
      </c>
      <c r="Q156" s="4">
        <v>3.9412952765216667E-3</v>
      </c>
      <c r="R156" s="4">
        <v>2641.4675548734758</v>
      </c>
    </row>
    <row r="157" spans="1:18" x14ac:dyDescent="0.2">
      <c r="A157" s="7" t="s">
        <v>211</v>
      </c>
      <c r="B157" s="7" t="s">
        <v>7</v>
      </c>
      <c r="C157" s="7">
        <v>2672.9000000000005</v>
      </c>
      <c r="D157" s="7">
        <v>15.15</v>
      </c>
      <c r="E157" s="7">
        <v>230.20000000000002</v>
      </c>
      <c r="F157" s="10">
        <f>6.91/10^6</f>
        <v>6.9099999999999999E-6</v>
      </c>
      <c r="G157" s="10">
        <f t="shared" ref="G157:G162" si="0">F157/(E157/10^6)</f>
        <v>3.0017376194613379E-2</v>
      </c>
      <c r="H157" s="10">
        <f>0.883/10^6</f>
        <v>8.8300000000000006E-7</v>
      </c>
      <c r="I157" s="10">
        <f t="shared" ref="I157:I162" si="1">H157/(E157/10^6)</f>
        <v>3.835794960903562E-3</v>
      </c>
      <c r="J157" s="12">
        <f t="shared" ref="J157:J162" si="2">I157/G157</f>
        <v>0.12778581765557162</v>
      </c>
      <c r="K157" s="7">
        <v>7.1</v>
      </c>
      <c r="L157" s="7">
        <v>-0.30399999999999999</v>
      </c>
      <c r="M157" s="14">
        <v>21.35700475791602</v>
      </c>
      <c r="N157" s="14">
        <f t="shared" ref="N157:N162" si="3">M157/K157</f>
        <v>3.0080288391431016</v>
      </c>
      <c r="O157" s="10">
        <v>5.9079061685490872E-8</v>
      </c>
      <c r="P157" s="3">
        <v>4.7788778877887789E-7</v>
      </c>
      <c r="Q157" s="4">
        <v>1.6697594525832925E-3</v>
      </c>
      <c r="R157" s="4">
        <v>3494.0408434581327</v>
      </c>
    </row>
    <row r="158" spans="1:18" x14ac:dyDescent="0.2">
      <c r="A158" s="7" t="s">
        <v>210</v>
      </c>
      <c r="C158" s="7">
        <v>2672.9000000000005</v>
      </c>
      <c r="E158" s="7">
        <v>290.8</v>
      </c>
      <c r="F158" s="10">
        <v>6.19E-5</v>
      </c>
      <c r="G158" s="10">
        <f t="shared" si="0"/>
        <v>0.21286107290233836</v>
      </c>
      <c r="H158" s="10">
        <v>5.6400000000000002E-6</v>
      </c>
      <c r="I158" s="10">
        <f t="shared" si="1"/>
        <v>1.9394773039889956E-2</v>
      </c>
      <c r="J158" s="12">
        <f t="shared" si="2"/>
        <v>9.1114701130856221E-2</v>
      </c>
      <c r="K158" s="7">
        <v>6.8</v>
      </c>
      <c r="L158" s="7">
        <v>-0.46899999999999997</v>
      </c>
      <c r="M158" s="14">
        <v>24.404552807432477</v>
      </c>
      <c r="N158" s="14">
        <f t="shared" si="3"/>
        <v>3.5889048246224231</v>
      </c>
      <c r="O158" s="10">
        <v>1.8363136176066023E-7</v>
      </c>
      <c r="P158" s="3"/>
      <c r="Q158" s="4"/>
      <c r="R158" s="4"/>
    </row>
    <row r="159" spans="1:18" x14ac:dyDescent="0.2">
      <c r="A159" s="7" t="s">
        <v>209</v>
      </c>
      <c r="B159" s="7" t="s">
        <v>7</v>
      </c>
      <c r="C159" s="7">
        <v>2672.0000000000005</v>
      </c>
      <c r="D159" s="7">
        <v>16.419</v>
      </c>
      <c r="E159" s="7">
        <v>236.8</v>
      </c>
      <c r="F159" s="10">
        <v>2.2900000000000001E-6</v>
      </c>
      <c r="G159" s="10">
        <f t="shared" si="0"/>
        <v>9.6706081081081082E-3</v>
      </c>
      <c r="H159" s="10">
        <v>3.22E-7</v>
      </c>
      <c r="I159" s="10">
        <f t="shared" si="1"/>
        <v>1.3597972972972973E-3</v>
      </c>
      <c r="J159" s="12">
        <f t="shared" si="2"/>
        <v>0.1406113537117904</v>
      </c>
      <c r="K159" s="7">
        <v>7.7</v>
      </c>
      <c r="L159" s="7">
        <v>1.2999999999999999E-2</v>
      </c>
      <c r="M159" s="14">
        <v>31.517338410658624</v>
      </c>
      <c r="N159" s="14">
        <f t="shared" si="3"/>
        <v>4.0931608325530684</v>
      </c>
      <c r="O159" s="10">
        <v>4.4763513513513509E-8</v>
      </c>
      <c r="P159" s="3">
        <v>2.2595773189597416E-7</v>
      </c>
      <c r="Q159" s="4">
        <v>5.5716805691272304E-4</v>
      </c>
      <c r="R159" s="4">
        <v>2465.8065569946093</v>
      </c>
    </row>
    <row r="160" spans="1:18" x14ac:dyDescent="0.2">
      <c r="A160" s="7" t="s">
        <v>208</v>
      </c>
      <c r="B160" s="7" t="s">
        <v>7</v>
      </c>
      <c r="C160" s="7">
        <v>2671.0000000000005</v>
      </c>
      <c r="D160" s="7">
        <v>14.742000000000001</v>
      </c>
      <c r="E160" s="7">
        <v>124.9</v>
      </c>
      <c r="F160" s="10">
        <v>1.15E-6</v>
      </c>
      <c r="G160" s="10">
        <f t="shared" si="0"/>
        <v>9.207365892714172E-3</v>
      </c>
      <c r="H160" s="10">
        <v>1.72E-7</v>
      </c>
      <c r="I160" s="10">
        <f t="shared" si="1"/>
        <v>1.377101681345076E-3</v>
      </c>
      <c r="J160" s="12">
        <f t="shared" si="2"/>
        <v>0.14956521739130432</v>
      </c>
      <c r="K160" s="7">
        <v>10.1</v>
      </c>
      <c r="L160" s="7">
        <v>-0.221</v>
      </c>
      <c r="M160" s="14">
        <v>31.518417038622569</v>
      </c>
      <c r="N160" s="14">
        <f t="shared" si="3"/>
        <v>3.1206353503586706</v>
      </c>
      <c r="O160" s="10">
        <v>4.6116893514811846E-8</v>
      </c>
      <c r="P160" s="3">
        <v>2.2418939085605751E-7</v>
      </c>
      <c r="Q160" s="4">
        <v>1.3417642923749787E-3</v>
      </c>
      <c r="R160" s="4">
        <v>5984.958910194232</v>
      </c>
    </row>
    <row r="161" spans="1:18" x14ac:dyDescent="0.2">
      <c r="A161" s="7" t="s">
        <v>207</v>
      </c>
      <c r="B161" s="7" t="s">
        <v>7</v>
      </c>
      <c r="C161" s="7">
        <v>2669.9000000000005</v>
      </c>
      <c r="D161" s="7">
        <v>15.234</v>
      </c>
      <c r="E161" s="7">
        <v>240.6</v>
      </c>
      <c r="F161" s="10">
        <v>7.1500000000000002E-6</v>
      </c>
      <c r="G161" s="10">
        <f t="shared" si="0"/>
        <v>2.9717373233582711E-2</v>
      </c>
      <c r="H161" s="10">
        <v>7.3099999999999997E-7</v>
      </c>
      <c r="I161" s="10">
        <f t="shared" si="1"/>
        <v>3.0382377389858686E-3</v>
      </c>
      <c r="J161" s="12">
        <f t="shared" si="2"/>
        <v>0.10223776223776224</v>
      </c>
      <c r="K161" s="7">
        <v>5.3</v>
      </c>
      <c r="L161" s="7">
        <v>-6.7000000000000004E-2</v>
      </c>
      <c r="M161" s="14">
        <v>26.435445128367483</v>
      </c>
      <c r="N161" s="14">
        <f t="shared" si="3"/>
        <v>4.9878198355410346</v>
      </c>
      <c r="O161" s="10">
        <v>4.904405652535329E-8</v>
      </c>
      <c r="P161" s="3">
        <v>4.9035053170539582E-7</v>
      </c>
      <c r="Q161" s="4">
        <v>2.4263321829987726E-3</v>
      </c>
      <c r="R161" s="4">
        <v>4948.1585643645649</v>
      </c>
    </row>
    <row r="162" spans="1:18" x14ac:dyDescent="0.2">
      <c r="A162" s="7" t="s">
        <v>206</v>
      </c>
      <c r="C162" s="7">
        <v>2669.9000000000005</v>
      </c>
      <c r="E162" s="7">
        <v>210.9</v>
      </c>
      <c r="F162" s="10">
        <v>5.2800000000000003E-6</v>
      </c>
      <c r="G162" s="10">
        <f t="shared" si="0"/>
        <v>2.5035561877667142E-2</v>
      </c>
      <c r="H162" s="10">
        <v>5.9500000000000002E-7</v>
      </c>
      <c r="I162" s="10">
        <f t="shared" si="1"/>
        <v>2.8212422949265054E-3</v>
      </c>
      <c r="J162" s="12">
        <f t="shared" si="2"/>
        <v>0.11268939393939394</v>
      </c>
      <c r="K162" s="7">
        <v>7.1</v>
      </c>
      <c r="L162" s="7">
        <v>-0.183</v>
      </c>
      <c r="M162" s="14">
        <v>29.484006344854929</v>
      </c>
      <c r="N162" s="14">
        <f t="shared" si="3"/>
        <v>4.1526769499795675</v>
      </c>
      <c r="O162" s="10">
        <v>4.4286391654812709E-8</v>
      </c>
      <c r="P162" s="3"/>
      <c r="Q162" s="4"/>
      <c r="R162" s="4"/>
    </row>
    <row r="163" spans="1:18" x14ac:dyDescent="0.2">
      <c r="A163" s="7" t="s">
        <v>205</v>
      </c>
      <c r="B163" s="7" t="s">
        <v>7</v>
      </c>
      <c r="C163" s="7">
        <v>2669.4000000000005</v>
      </c>
      <c r="D163" s="7">
        <v>18.222000000000001</v>
      </c>
      <c r="F163" s="10"/>
      <c r="G163" s="10"/>
      <c r="H163" s="10"/>
      <c r="I163" s="10"/>
      <c r="J163" s="12"/>
      <c r="M163" s="14"/>
      <c r="N163" s="14"/>
      <c r="O163" s="10"/>
      <c r="P163" s="3">
        <v>3.8469981341235867E-7</v>
      </c>
      <c r="Q163" s="4">
        <v>7.026051708514618E-4</v>
      </c>
      <c r="R163" s="4">
        <v>1826.3725282817884</v>
      </c>
    </row>
    <row r="164" spans="1:18" x14ac:dyDescent="0.2">
      <c r="A164" s="7" t="s">
        <v>204</v>
      </c>
      <c r="B164" s="7" t="s">
        <v>7</v>
      </c>
      <c r="C164" s="7">
        <v>2668.2000000000003</v>
      </c>
      <c r="D164" s="7">
        <v>18.292999999999999</v>
      </c>
      <c r="E164" s="7">
        <v>237.4</v>
      </c>
      <c r="F164" s="10">
        <f>0.0447/10^4</f>
        <v>4.4699999999999996E-6</v>
      </c>
      <c r="G164" s="10">
        <f>F164/(E164/10^6)</f>
        <v>1.8828980623420387E-2</v>
      </c>
      <c r="H164" s="10">
        <f>0.0073/10^4</f>
        <v>7.3E-7</v>
      </c>
      <c r="I164" s="10">
        <f>H164/(E164/10^6)</f>
        <v>3.0749789385004214E-3</v>
      </c>
      <c r="J164" s="12">
        <f>I164/G164</f>
        <v>0.16331096196868011</v>
      </c>
      <c r="K164" s="7">
        <v>9</v>
      </c>
      <c r="L164" s="7">
        <v>-5.6000000000000001E-2</v>
      </c>
      <c r="M164" s="14">
        <v>32.533524306581519</v>
      </c>
      <c r="N164" s="14">
        <f>M164/K164</f>
        <v>3.6148360340646133</v>
      </c>
      <c r="O164" s="10">
        <v>7.7927548441449031E-8</v>
      </c>
      <c r="P164" s="3">
        <v>2.8152845350680592E-7</v>
      </c>
      <c r="Q164" s="4">
        <v>7.866107769926833E-3</v>
      </c>
      <c r="R164" s="4">
        <v>27940.720278693501</v>
      </c>
    </row>
    <row r="165" spans="1:18" x14ac:dyDescent="0.2">
      <c r="A165" s="7" t="s">
        <v>203</v>
      </c>
      <c r="B165" s="7" t="s">
        <v>7</v>
      </c>
      <c r="C165" s="7">
        <v>2668.2000000000003</v>
      </c>
      <c r="D165" s="7">
        <v>18.27</v>
      </c>
      <c r="F165" s="10"/>
      <c r="G165" s="10"/>
      <c r="H165" s="10"/>
      <c r="I165" s="10"/>
      <c r="J165" s="12"/>
      <c r="M165" s="14"/>
      <c r="N165" s="14"/>
      <c r="O165" s="10"/>
      <c r="P165" s="3">
        <v>2.9447181171319107E-7</v>
      </c>
      <c r="Q165" s="4">
        <v>1.0359491966019656E-3</v>
      </c>
      <c r="R165" s="4">
        <v>3517.9910449661538</v>
      </c>
    </row>
    <row r="166" spans="1:18" x14ac:dyDescent="0.2">
      <c r="A166" s="7" t="s">
        <v>202</v>
      </c>
      <c r="B166" s="7" t="s">
        <v>7</v>
      </c>
      <c r="C166" s="7">
        <v>2667.5000000000005</v>
      </c>
      <c r="D166" s="7">
        <v>17.667999999999999</v>
      </c>
      <c r="F166" s="10"/>
      <c r="G166" s="10"/>
      <c r="H166" s="10"/>
      <c r="I166" s="10"/>
      <c r="J166" s="12"/>
      <c r="M166" s="14"/>
      <c r="N166" s="14"/>
      <c r="O166" s="10"/>
      <c r="P166" s="3">
        <v>3.1724020828616713E-7</v>
      </c>
      <c r="Q166" s="4">
        <v>7.8577377581753763E-4</v>
      </c>
      <c r="R166" s="4">
        <v>2476.9047406144964</v>
      </c>
    </row>
    <row r="167" spans="1:18" x14ac:dyDescent="0.2">
      <c r="A167" s="7" t="s">
        <v>201</v>
      </c>
      <c r="B167" s="7" t="s">
        <v>7</v>
      </c>
      <c r="C167" s="7">
        <v>2667.5000000000005</v>
      </c>
      <c r="D167" s="7">
        <v>17.425000000000001</v>
      </c>
      <c r="F167" s="10"/>
      <c r="G167" s="10"/>
      <c r="H167" s="10"/>
      <c r="I167" s="10"/>
      <c r="J167" s="12"/>
      <c r="M167" s="14"/>
      <c r="N167" s="14"/>
      <c r="O167" s="10"/>
      <c r="P167" s="3">
        <v>2.6427546628407463E-7</v>
      </c>
      <c r="Q167" s="4">
        <v>1.3887448896641671E-2</v>
      </c>
      <c r="R167" s="4">
        <v>52549.141590441061</v>
      </c>
    </row>
    <row r="168" spans="1:18" x14ac:dyDescent="0.2">
      <c r="A168" s="7" t="s">
        <v>200</v>
      </c>
      <c r="B168" s="7" t="s">
        <v>7</v>
      </c>
      <c r="C168" s="7">
        <v>2666.6000000000004</v>
      </c>
      <c r="D168" s="7">
        <v>18.356999999999999</v>
      </c>
      <c r="F168" s="10"/>
      <c r="G168" s="10"/>
      <c r="H168" s="10"/>
      <c r="I168" s="10"/>
      <c r="J168" s="12"/>
      <c r="M168" s="14"/>
      <c r="N168" s="14"/>
      <c r="O168" s="10"/>
      <c r="P168" s="3">
        <v>2.9089720542572317E-7</v>
      </c>
      <c r="Q168" s="4">
        <v>1.097281696475827E-3</v>
      </c>
      <c r="R168" s="4">
        <v>3772.0599442334747</v>
      </c>
    </row>
    <row r="169" spans="1:18" x14ac:dyDescent="0.2">
      <c r="A169" s="7" t="s">
        <v>199</v>
      </c>
      <c r="B169" s="7" t="s">
        <v>7</v>
      </c>
      <c r="C169" s="7">
        <v>2666.6000000000004</v>
      </c>
      <c r="D169" s="7">
        <v>18.04</v>
      </c>
      <c r="F169" s="10"/>
      <c r="G169" s="10"/>
      <c r="H169" s="10"/>
      <c r="I169" s="10"/>
      <c r="J169" s="12"/>
      <c r="M169" s="14"/>
      <c r="N169" s="14"/>
      <c r="O169" s="10"/>
      <c r="P169" s="3">
        <v>3.0958980044345904E-7</v>
      </c>
      <c r="Q169" s="4">
        <v>3.8331568509298241E-4</v>
      </c>
      <c r="R169" s="4">
        <v>1238.1405477309581</v>
      </c>
    </row>
    <row r="170" spans="1:18" x14ac:dyDescent="0.2">
      <c r="A170" s="7" t="s">
        <v>198</v>
      </c>
      <c r="B170" s="7" t="s">
        <v>7</v>
      </c>
      <c r="C170" s="7">
        <v>2665.9000000000005</v>
      </c>
      <c r="D170" s="7">
        <v>19.542999999999999</v>
      </c>
      <c r="E170" s="7">
        <v>235.8</v>
      </c>
      <c r="F170" s="10">
        <v>2.6199999999999999E-6</v>
      </c>
      <c r="G170" s="10">
        <f>F170/(E170/10^6)</f>
        <v>1.111111111111111E-2</v>
      </c>
      <c r="H170" s="10">
        <v>4.6899999999999998E-7</v>
      </c>
      <c r="I170" s="10">
        <f>H170/(E170/10^6)</f>
        <v>1.9889737065309581E-3</v>
      </c>
      <c r="J170" s="12">
        <f>I170/G170</f>
        <v>0.17900763358778624</v>
      </c>
      <c r="K170" s="7">
        <v>10.3</v>
      </c>
      <c r="L170" s="7">
        <v>5.0000000000000001E-3</v>
      </c>
      <c r="M170" s="14">
        <v>37.618093342888905</v>
      </c>
      <c r="N170" s="14">
        <f>M170/K170</f>
        <v>3.6522420721251363</v>
      </c>
      <c r="O170" s="10">
        <v>7.0822731128074639E-8</v>
      </c>
      <c r="P170" s="3">
        <v>2.8091899913012334E-7</v>
      </c>
      <c r="Q170" s="4">
        <v>6.1457665730649379E-3</v>
      </c>
      <c r="R170" s="4">
        <v>21877.361773662673</v>
      </c>
    </row>
    <row r="171" spans="1:18" x14ac:dyDescent="0.2">
      <c r="A171" s="7" t="s">
        <v>197</v>
      </c>
      <c r="B171" s="7" t="s">
        <v>7</v>
      </c>
      <c r="C171" s="7">
        <v>2665.9000000000005</v>
      </c>
      <c r="D171" s="7">
        <v>19.001000000000001</v>
      </c>
      <c r="F171" s="10"/>
      <c r="G171" s="10"/>
      <c r="H171" s="10"/>
      <c r="I171" s="10"/>
      <c r="J171" s="12"/>
      <c r="M171" s="14"/>
      <c r="N171" s="14"/>
      <c r="O171" s="10"/>
      <c r="P171" s="3">
        <v>3.4261354665543925E-7</v>
      </c>
      <c r="Q171" s="4">
        <v>1.7677809621499242E-3</v>
      </c>
      <c r="R171" s="4">
        <v>5159.69371149166</v>
      </c>
    </row>
    <row r="172" spans="1:18" x14ac:dyDescent="0.2">
      <c r="A172" s="7" t="s">
        <v>196</v>
      </c>
      <c r="B172" s="7" t="s">
        <v>7</v>
      </c>
      <c r="C172" s="7">
        <v>2665.0000000000005</v>
      </c>
      <c r="D172" s="7">
        <v>18.649999999999999</v>
      </c>
      <c r="F172" s="10"/>
      <c r="G172" s="10"/>
      <c r="H172" s="10"/>
      <c r="I172" s="10"/>
      <c r="J172" s="12"/>
      <c r="M172" s="14"/>
      <c r="N172" s="14"/>
      <c r="O172" s="10"/>
      <c r="P172" s="3">
        <v>2.7801608579088476E-7</v>
      </c>
      <c r="Q172" s="4">
        <v>6.0058088143946523E-4</v>
      </c>
      <c r="R172" s="4">
        <v>2160.2378859876617</v>
      </c>
    </row>
    <row r="173" spans="1:18" x14ac:dyDescent="0.2">
      <c r="A173" s="7" t="s">
        <v>195</v>
      </c>
      <c r="B173" s="7" t="s">
        <v>7</v>
      </c>
      <c r="C173" s="7">
        <v>2665.0000000000005</v>
      </c>
      <c r="D173" s="7">
        <v>18.251999999999999</v>
      </c>
      <c r="F173" s="10"/>
      <c r="G173" s="10"/>
      <c r="H173" s="10"/>
      <c r="I173" s="10"/>
      <c r="J173" s="12"/>
      <c r="M173" s="14"/>
      <c r="N173" s="14"/>
      <c r="O173" s="10"/>
      <c r="P173" s="3">
        <v>2.05456936226167E-7</v>
      </c>
      <c r="Q173" s="4">
        <v>4.1321517460181687E-4</v>
      </c>
      <c r="R173" s="4">
        <v>2011.2008978219631</v>
      </c>
    </row>
    <row r="174" spans="1:18" x14ac:dyDescent="0.2">
      <c r="A174" s="7" t="s">
        <v>194</v>
      </c>
      <c r="B174" s="7" t="s">
        <v>7</v>
      </c>
      <c r="C174" s="7">
        <v>2664.0000000000005</v>
      </c>
      <c r="D174" s="7">
        <v>17.86</v>
      </c>
      <c r="F174" s="10"/>
      <c r="G174" s="10"/>
      <c r="H174" s="10"/>
      <c r="I174" s="10"/>
      <c r="J174" s="12"/>
      <c r="M174" s="14"/>
      <c r="N174" s="14"/>
      <c r="O174" s="10"/>
      <c r="P174" s="3">
        <v>1.8225083986562152E-7</v>
      </c>
      <c r="Q174" s="4">
        <v>1.6754946328979392E-3</v>
      </c>
      <c r="R174" s="4">
        <v>9193.3438229054354</v>
      </c>
    </row>
    <row r="175" spans="1:18" x14ac:dyDescent="0.2">
      <c r="A175" s="7" t="s">
        <v>193</v>
      </c>
      <c r="B175" s="7" t="s">
        <v>7</v>
      </c>
      <c r="C175" s="7">
        <v>2664.0000000000005</v>
      </c>
      <c r="D175" s="7">
        <v>17.201000000000001</v>
      </c>
      <c r="F175" s="10"/>
      <c r="G175" s="10"/>
      <c r="H175" s="10"/>
      <c r="I175" s="10"/>
      <c r="J175" s="12"/>
      <c r="M175" s="14"/>
      <c r="N175" s="14"/>
      <c r="O175" s="10"/>
      <c r="P175" s="3">
        <v>1.7440846462414975E-7</v>
      </c>
      <c r="Q175" s="4">
        <v>6.4613442571259379E-4</v>
      </c>
      <c r="R175" s="4">
        <v>3704.7194188941089</v>
      </c>
    </row>
    <row r="176" spans="1:18" x14ac:dyDescent="0.2">
      <c r="A176" s="7" t="s">
        <v>192</v>
      </c>
      <c r="B176" s="7" t="s">
        <v>7</v>
      </c>
      <c r="C176" s="7">
        <v>2663.1000000000004</v>
      </c>
      <c r="D176" s="7">
        <v>18.545000000000002</v>
      </c>
      <c r="E176" s="7">
        <v>229.29999999999998</v>
      </c>
      <c r="F176" s="10">
        <f>40.8/10^6</f>
        <v>4.0799999999999996E-5</v>
      </c>
      <c r="G176" s="10">
        <f>F176/(E176/10^6)</f>
        <v>0.17793283907544699</v>
      </c>
      <c r="H176" s="10">
        <f>3.84/10^6</f>
        <v>3.8399999999999997E-6</v>
      </c>
      <c r="I176" s="10">
        <f>H176/(E176/10^6)</f>
        <v>1.6746620148277366E-2</v>
      </c>
      <c r="J176" s="12">
        <f>I176/G176</f>
        <v>9.4117647058823542E-2</v>
      </c>
      <c r="K176" s="7">
        <v>5</v>
      </c>
      <c r="L176" s="7">
        <v>-2.4E-2</v>
      </c>
      <c r="M176" s="14">
        <v>15.255713177946051</v>
      </c>
      <c r="N176" s="14">
        <f>M176/K176</f>
        <v>3.0511426355892102</v>
      </c>
      <c r="O176" s="10">
        <v>1.5656345399040558E-7</v>
      </c>
      <c r="P176" s="3">
        <v>8.6600161768670802E-7</v>
      </c>
      <c r="Q176" s="4">
        <v>2.3766032076346245E-3</v>
      </c>
      <c r="R176" s="4">
        <v>2744.3403789280269</v>
      </c>
    </row>
    <row r="177" spans="1:18" x14ac:dyDescent="0.2">
      <c r="A177" s="7" t="s">
        <v>191</v>
      </c>
      <c r="B177" s="7" t="s">
        <v>7</v>
      </c>
      <c r="C177" s="7">
        <v>2663.1000000000004</v>
      </c>
      <c r="D177" s="7">
        <v>17.648</v>
      </c>
      <c r="F177" s="10"/>
      <c r="G177" s="10"/>
      <c r="H177" s="10"/>
      <c r="I177" s="10"/>
      <c r="J177" s="12"/>
      <c r="M177" s="14"/>
      <c r="N177" s="14"/>
      <c r="O177" s="10"/>
      <c r="P177" s="3">
        <v>9.42883046237534E-7</v>
      </c>
      <c r="Q177" s="4">
        <v>2.1936737221253293E-3</v>
      </c>
      <c r="R177" s="4">
        <v>2326.5597264463827</v>
      </c>
    </row>
    <row r="178" spans="1:18" x14ac:dyDescent="0.2">
      <c r="A178" s="7" t="s">
        <v>190</v>
      </c>
      <c r="B178" s="7" t="s">
        <v>7</v>
      </c>
      <c r="C178" s="7">
        <v>2662.1000000000004</v>
      </c>
      <c r="D178" s="7">
        <v>18.521000000000001</v>
      </c>
      <c r="F178" s="10"/>
      <c r="G178" s="10"/>
      <c r="H178" s="10"/>
      <c r="I178" s="10"/>
      <c r="J178" s="12"/>
      <c r="M178" s="14"/>
      <c r="N178" s="14"/>
      <c r="O178" s="10"/>
      <c r="P178" s="3">
        <v>8.2392959343447999E-7</v>
      </c>
      <c r="Q178" s="4">
        <v>8.1915528039025239E-3</v>
      </c>
      <c r="R178" s="4">
        <v>9942.0543565582302</v>
      </c>
    </row>
    <row r="179" spans="1:18" x14ac:dyDescent="0.2">
      <c r="A179" s="7" t="s">
        <v>189</v>
      </c>
      <c r="B179" s="7" t="s">
        <v>7</v>
      </c>
      <c r="C179" s="7">
        <v>2662.1000000000004</v>
      </c>
      <c r="D179" s="7">
        <v>17.931000000000001</v>
      </c>
      <c r="F179" s="10"/>
      <c r="G179" s="10"/>
      <c r="H179" s="10"/>
      <c r="I179" s="10"/>
      <c r="J179" s="12"/>
      <c r="M179" s="14"/>
      <c r="N179" s="14"/>
      <c r="O179" s="10"/>
      <c r="P179" s="3">
        <v>9.3357871842061246E-7</v>
      </c>
      <c r="Q179" s="4">
        <v>7.5641373479294269E-3</v>
      </c>
      <c r="R179" s="4">
        <v>8102.3026753717168</v>
      </c>
    </row>
    <row r="180" spans="1:18" x14ac:dyDescent="0.2">
      <c r="A180" s="7" t="s">
        <v>188</v>
      </c>
      <c r="B180" s="7" t="s">
        <v>7</v>
      </c>
      <c r="C180" s="7">
        <v>2660.0000000000005</v>
      </c>
      <c r="D180" s="7">
        <v>19.202999999999999</v>
      </c>
      <c r="F180" s="10"/>
      <c r="G180" s="10"/>
      <c r="H180" s="10"/>
      <c r="I180" s="10"/>
      <c r="J180" s="12"/>
      <c r="M180" s="14"/>
      <c r="N180" s="14"/>
      <c r="O180" s="10"/>
      <c r="P180" s="3">
        <v>8.4127480081237316E-7</v>
      </c>
      <c r="Q180" s="4">
        <v>7.3797123119781335E-3</v>
      </c>
      <c r="R180" s="4">
        <v>8772.0591474414159</v>
      </c>
    </row>
    <row r="181" spans="1:18" x14ac:dyDescent="0.2">
      <c r="A181" s="7" t="s">
        <v>187</v>
      </c>
      <c r="B181" s="7" t="s">
        <v>7</v>
      </c>
      <c r="C181" s="7">
        <v>2660.0000000000005</v>
      </c>
      <c r="D181" s="7">
        <v>19.042999999999999</v>
      </c>
      <c r="E181" s="7">
        <v>250.90000000000003</v>
      </c>
      <c r="F181" s="10">
        <v>1.63E-5</v>
      </c>
      <c r="G181" s="10">
        <f>F181/(E181/10^6)</f>
        <v>6.4966121960940607E-2</v>
      </c>
      <c r="H181" s="10">
        <v>1.79E-6</v>
      </c>
      <c r="I181" s="10">
        <f>H181/(E181/10^6)</f>
        <v>7.1343164607413304E-3</v>
      </c>
      <c r="J181" s="12">
        <f>I181/G181</f>
        <v>0.1098159509202454</v>
      </c>
      <c r="K181" s="7">
        <v>7.8</v>
      </c>
      <c r="L181" s="7">
        <v>-0.374</v>
      </c>
      <c r="M181" s="14">
        <v>24.404632404879777</v>
      </c>
      <c r="N181" s="14">
        <f>M181/K181</f>
        <v>3.1287990262666381</v>
      </c>
      <c r="O181" s="10">
        <v>6.8553208449581496E-8</v>
      </c>
      <c r="P181" s="3">
        <v>9.1871028724465682E-7</v>
      </c>
      <c r="Q181" s="4">
        <v>4.5824090509559998E-3</v>
      </c>
      <c r="R181" s="4">
        <v>4987.8717094801432</v>
      </c>
    </row>
    <row r="182" spans="1:18" x14ac:dyDescent="0.2">
      <c r="A182" s="7" t="s">
        <v>186</v>
      </c>
      <c r="B182" s="7" t="s">
        <v>7</v>
      </c>
      <c r="C182" s="7">
        <v>2658.5000000000005</v>
      </c>
      <c r="D182" s="7">
        <v>21.588999999999999</v>
      </c>
      <c r="F182" s="10"/>
      <c r="G182" s="10"/>
      <c r="H182" s="10"/>
      <c r="I182" s="10"/>
      <c r="J182" s="12"/>
      <c r="M182" s="14"/>
      <c r="N182" s="14"/>
      <c r="O182" s="10"/>
      <c r="P182" s="3">
        <v>3.1664273472601798E-6</v>
      </c>
      <c r="Q182" s="4">
        <v>4.4903567935766584E-3</v>
      </c>
      <c r="R182" s="4">
        <v>1418.1145818684383</v>
      </c>
    </row>
    <row r="183" spans="1:18" x14ac:dyDescent="0.2">
      <c r="A183" s="7" t="s">
        <v>185</v>
      </c>
      <c r="B183" s="7" t="s">
        <v>7</v>
      </c>
      <c r="C183" s="7">
        <v>2658.5000000000005</v>
      </c>
      <c r="D183" s="7">
        <v>20.513000000000002</v>
      </c>
      <c r="E183" s="7">
        <v>249.1</v>
      </c>
      <c r="F183" s="10">
        <v>5.13E-5</v>
      </c>
      <c r="G183" s="10">
        <f>F183/(E183/10^6)</f>
        <v>0.20594138900040146</v>
      </c>
      <c r="H183" s="10">
        <v>4.5299999999999998E-6</v>
      </c>
      <c r="I183" s="10">
        <f>H183/(E183/10^6)</f>
        <v>1.818546768366118E-2</v>
      </c>
      <c r="J183" s="12">
        <f>I183/G183</f>
        <v>8.8304093567251454E-2</v>
      </c>
      <c r="K183" s="7">
        <v>6.4</v>
      </c>
      <c r="L183" s="7">
        <v>-0.47499999999999998</v>
      </c>
      <c r="M183" s="14">
        <v>22.371650058049084</v>
      </c>
      <c r="N183" s="14">
        <f>M183/K183</f>
        <v>3.4955703215701694</v>
      </c>
      <c r="O183" s="10">
        <v>8.3500602167804096E-8</v>
      </c>
      <c r="P183" s="3">
        <v>3.4188075854336276E-6</v>
      </c>
      <c r="Q183" s="4">
        <v>3.6879772197728356E-3</v>
      </c>
      <c r="R183" s="4">
        <v>1078.732022090406</v>
      </c>
    </row>
    <row r="184" spans="1:18" x14ac:dyDescent="0.2">
      <c r="A184" s="7" t="s">
        <v>184</v>
      </c>
      <c r="B184" s="7" t="s">
        <v>7</v>
      </c>
      <c r="C184" s="7">
        <v>2657.2000000000003</v>
      </c>
      <c r="D184" s="7">
        <v>26.504999999999999</v>
      </c>
      <c r="F184" s="10"/>
      <c r="G184" s="10"/>
      <c r="H184" s="10"/>
      <c r="I184" s="10"/>
      <c r="J184" s="12"/>
      <c r="M184" s="14"/>
      <c r="N184" s="14"/>
      <c r="O184" s="10"/>
      <c r="P184" s="3">
        <v>2.5485757404263348E-7</v>
      </c>
      <c r="Q184" s="4">
        <v>1.5205881175344494E-3</v>
      </c>
      <c r="R184" s="4">
        <v>5966.4231021836531</v>
      </c>
    </row>
    <row r="185" spans="1:18" x14ac:dyDescent="0.2">
      <c r="A185" s="7" t="s">
        <v>183</v>
      </c>
      <c r="B185" s="7" t="s">
        <v>7</v>
      </c>
      <c r="C185" s="7">
        <v>2657.2000000000003</v>
      </c>
      <c r="D185" s="7">
        <v>26.577000000000002</v>
      </c>
      <c r="F185" s="10"/>
      <c r="G185" s="10"/>
      <c r="H185" s="10"/>
      <c r="I185" s="10"/>
      <c r="J185" s="12"/>
      <c r="M185" s="14"/>
      <c r="N185" s="14"/>
      <c r="O185" s="10"/>
      <c r="P185" s="3">
        <v>2.3177935809158292E-7</v>
      </c>
      <c r="Q185" s="4">
        <v>7.5115542603996924E-4</v>
      </c>
      <c r="R185" s="4">
        <v>3240.8210645883546</v>
      </c>
    </row>
    <row r="186" spans="1:18" x14ac:dyDescent="0.2">
      <c r="A186" s="7" t="s">
        <v>182</v>
      </c>
      <c r="B186" s="7" t="s">
        <v>7</v>
      </c>
      <c r="C186" s="7">
        <v>2656.1000000000004</v>
      </c>
      <c r="D186" s="7">
        <v>19.41</v>
      </c>
      <c r="F186" s="10"/>
      <c r="G186" s="10"/>
      <c r="H186" s="10"/>
      <c r="I186" s="10"/>
      <c r="J186" s="12"/>
      <c r="M186" s="14"/>
      <c r="N186" s="14"/>
      <c r="O186" s="10"/>
      <c r="P186" s="3">
        <v>2.3060278207109733E-6</v>
      </c>
      <c r="Q186" s="4">
        <v>7.8977316160261674E-3</v>
      </c>
      <c r="R186" s="4">
        <v>3424.8206136520985</v>
      </c>
    </row>
    <row r="187" spans="1:18" x14ac:dyDescent="0.2">
      <c r="A187" s="7" t="s">
        <v>181</v>
      </c>
      <c r="B187" s="7" t="s">
        <v>7</v>
      </c>
      <c r="C187" s="7">
        <v>2656.1000000000004</v>
      </c>
      <c r="D187" s="7">
        <v>19.492999999999999</v>
      </c>
      <c r="F187" s="10"/>
      <c r="G187" s="10"/>
      <c r="H187" s="10"/>
      <c r="I187" s="10"/>
      <c r="J187" s="12"/>
      <c r="M187" s="14"/>
      <c r="N187" s="14"/>
      <c r="O187" s="10"/>
      <c r="P187" s="3">
        <v>1.9173549479300263E-6</v>
      </c>
      <c r="Q187" s="4">
        <v>9.8994062955125479E-3</v>
      </c>
      <c r="R187" s="4">
        <v>5163.0535630348113</v>
      </c>
    </row>
    <row r="188" spans="1:18" x14ac:dyDescent="0.2">
      <c r="A188" s="7" t="s">
        <v>180</v>
      </c>
      <c r="B188" s="7" t="s">
        <v>7</v>
      </c>
      <c r="C188" s="7">
        <v>2654.9000000000005</v>
      </c>
      <c r="D188" s="7">
        <v>27.248999999999999</v>
      </c>
      <c r="F188" s="10"/>
      <c r="G188" s="10"/>
      <c r="H188" s="10"/>
      <c r="I188" s="10"/>
      <c r="J188" s="12"/>
      <c r="M188" s="14"/>
      <c r="N188" s="14"/>
      <c r="O188" s="10"/>
      <c r="P188" s="3">
        <v>2.4013725274322002E-6</v>
      </c>
      <c r="Q188" s="4">
        <v>9.5650490239644996E-3</v>
      </c>
      <c r="R188" s="4">
        <v>3983.1591786354174</v>
      </c>
    </row>
    <row r="189" spans="1:18" x14ac:dyDescent="0.2">
      <c r="A189" s="7" t="s">
        <v>179</v>
      </c>
      <c r="B189" s="7" t="s">
        <v>7</v>
      </c>
      <c r="C189" s="7">
        <v>2654.9000000000005</v>
      </c>
      <c r="D189" s="7">
        <v>27.283999999999999</v>
      </c>
      <c r="F189" s="10"/>
      <c r="G189" s="10"/>
      <c r="H189" s="10"/>
      <c r="I189" s="10"/>
      <c r="J189" s="12"/>
      <c r="M189" s="14"/>
      <c r="N189" s="14"/>
      <c r="O189" s="10"/>
      <c r="P189" s="3">
        <v>2.4175340859111567E-6</v>
      </c>
      <c r="Q189" s="4">
        <v>7.4661156493055049E-3</v>
      </c>
      <c r="R189" s="4">
        <v>3088.3186685210944</v>
      </c>
    </row>
    <row r="190" spans="1:18" x14ac:dyDescent="0.2">
      <c r="A190" s="7" t="s">
        <v>178</v>
      </c>
      <c r="B190" s="7" t="s">
        <v>7</v>
      </c>
      <c r="C190" s="7">
        <v>2653.9000000000005</v>
      </c>
      <c r="D190" s="7">
        <v>18.963999999999999</v>
      </c>
      <c r="F190" s="10"/>
      <c r="G190" s="10"/>
      <c r="H190" s="10"/>
      <c r="I190" s="10"/>
      <c r="J190" s="12"/>
      <c r="M190" s="14"/>
      <c r="N190" s="14"/>
      <c r="O190" s="10"/>
      <c r="P190" s="3">
        <v>6.449061379455813E-7</v>
      </c>
      <c r="Q190" s="4">
        <v>1.0280485709703204E-3</v>
      </c>
      <c r="R190" s="4">
        <v>1594.1057317973141</v>
      </c>
    </row>
    <row r="191" spans="1:18" x14ac:dyDescent="0.2">
      <c r="A191" s="7" t="s">
        <v>177</v>
      </c>
      <c r="B191" s="7" t="s">
        <v>7</v>
      </c>
      <c r="C191" s="7">
        <v>2653.9000000000005</v>
      </c>
      <c r="D191" s="7">
        <v>17.420999999999999</v>
      </c>
      <c r="F191" s="10"/>
      <c r="G191" s="10"/>
      <c r="H191" s="10"/>
      <c r="I191" s="10"/>
      <c r="J191" s="12"/>
      <c r="M191" s="14"/>
      <c r="N191" s="14"/>
      <c r="O191" s="10"/>
      <c r="P191" s="3">
        <v>6.1879341025199477E-7</v>
      </c>
      <c r="Q191" s="4">
        <v>3.5793191272266924E-3</v>
      </c>
      <c r="R191" s="4">
        <v>5784.3523669217257</v>
      </c>
    </row>
    <row r="192" spans="1:18" x14ac:dyDescent="0.2">
      <c r="A192" s="7" t="s">
        <v>176</v>
      </c>
      <c r="B192" s="7" t="s">
        <v>7</v>
      </c>
      <c r="C192" s="7">
        <v>2653.1000000000004</v>
      </c>
      <c r="D192" s="7">
        <v>18.677</v>
      </c>
      <c r="F192" s="10"/>
      <c r="G192" s="10"/>
      <c r="H192" s="10"/>
      <c r="I192" s="10"/>
      <c r="J192" s="12"/>
      <c r="M192" s="14"/>
      <c r="N192" s="14"/>
      <c r="O192" s="10"/>
      <c r="P192" s="3">
        <v>1.4496439471007121E-6</v>
      </c>
      <c r="Q192" s="4">
        <v>2.5566629695309021E-3</v>
      </c>
      <c r="R192" s="4">
        <v>1763.6489116132468</v>
      </c>
    </row>
    <row r="193" spans="1:18" x14ac:dyDescent="0.2">
      <c r="A193" s="7" t="s">
        <v>175</v>
      </c>
      <c r="B193" s="7" t="s">
        <v>7</v>
      </c>
      <c r="C193" s="7">
        <v>2653.1000000000004</v>
      </c>
      <c r="D193" s="7">
        <v>19.123999999999999</v>
      </c>
      <c r="F193" s="10"/>
      <c r="G193" s="10"/>
      <c r="H193" s="10"/>
      <c r="I193" s="10"/>
      <c r="J193" s="12"/>
      <c r="M193" s="14"/>
      <c r="N193" s="14"/>
      <c r="O193" s="10"/>
      <c r="P193" s="3">
        <v>1.2983685421459948E-6</v>
      </c>
      <c r="Q193" s="4">
        <v>1.1901337123117546E-3</v>
      </c>
      <c r="R193" s="4">
        <v>916.63782175795382</v>
      </c>
    </row>
    <row r="194" spans="1:18" x14ac:dyDescent="0.2">
      <c r="A194" s="7" t="s">
        <v>174</v>
      </c>
      <c r="B194" s="7" t="s">
        <v>7</v>
      </c>
      <c r="C194" s="7">
        <v>2651.9000000000005</v>
      </c>
      <c r="D194" s="7">
        <v>20.914000000000001</v>
      </c>
      <c r="F194" s="10"/>
      <c r="G194" s="10"/>
      <c r="H194" s="10"/>
      <c r="I194" s="10"/>
      <c r="J194" s="12"/>
      <c r="M194" s="14"/>
      <c r="N194" s="14"/>
      <c r="O194" s="10"/>
      <c r="P194" s="3">
        <v>7.9277039303815621E-7</v>
      </c>
      <c r="Q194" s="4">
        <v>7.947079847206173E-4</v>
      </c>
      <c r="R194" s="4">
        <v>1002.4440767458981</v>
      </c>
    </row>
    <row r="195" spans="1:18" x14ac:dyDescent="0.2">
      <c r="A195" s="7" t="s">
        <v>173</v>
      </c>
      <c r="B195" s="7" t="s">
        <v>7</v>
      </c>
      <c r="C195" s="7">
        <v>2651.9000000000005</v>
      </c>
      <c r="D195" s="7">
        <v>19.116</v>
      </c>
      <c r="F195" s="10"/>
      <c r="G195" s="10"/>
      <c r="H195" s="10"/>
      <c r="I195" s="10"/>
      <c r="J195" s="12"/>
      <c r="M195" s="14"/>
      <c r="N195" s="14"/>
      <c r="O195" s="10"/>
      <c r="P195" s="3">
        <v>9.0866290018832398E-7</v>
      </c>
      <c r="Q195" s="4">
        <v>2.2512458738133787E-3</v>
      </c>
      <c r="R195" s="4">
        <v>2477.5369098339979</v>
      </c>
    </row>
    <row r="196" spans="1:18" x14ac:dyDescent="0.2">
      <c r="A196" s="7" t="s">
        <v>172</v>
      </c>
      <c r="B196" s="7" t="s">
        <v>7</v>
      </c>
      <c r="C196" s="7">
        <v>2650.5000000000005</v>
      </c>
      <c r="D196" s="7">
        <v>24.515000000000001</v>
      </c>
      <c r="F196" s="10"/>
      <c r="G196" s="10"/>
      <c r="H196" s="10"/>
      <c r="I196" s="10"/>
      <c r="J196" s="12"/>
      <c r="M196" s="14"/>
      <c r="N196" s="14"/>
      <c r="O196" s="10"/>
      <c r="P196" s="3">
        <v>2.5209055680195802E-7</v>
      </c>
      <c r="Q196" s="4">
        <v>4.3046853788745966E-4</v>
      </c>
      <c r="R196" s="4">
        <v>1707.5948553901412</v>
      </c>
    </row>
    <row r="197" spans="1:18" x14ac:dyDescent="0.2">
      <c r="A197" s="7" t="s">
        <v>171</v>
      </c>
      <c r="B197" s="7" t="s">
        <v>7</v>
      </c>
      <c r="C197" s="7">
        <v>2650.5000000000005</v>
      </c>
      <c r="D197" s="7">
        <v>21.922999999999998</v>
      </c>
      <c r="F197" s="10"/>
      <c r="G197" s="10"/>
      <c r="H197" s="10"/>
      <c r="I197" s="10"/>
      <c r="J197" s="12"/>
      <c r="M197" s="14"/>
      <c r="N197" s="14"/>
      <c r="O197" s="10"/>
      <c r="P197" s="3">
        <v>2.4882543447520872E-7</v>
      </c>
      <c r="Q197" s="4">
        <v>3.0970803703635441E-4</v>
      </c>
      <c r="R197" s="4">
        <v>1244.6799809253889</v>
      </c>
    </row>
    <row r="198" spans="1:18" x14ac:dyDescent="0.2">
      <c r="A198" s="7" t="s">
        <v>170</v>
      </c>
      <c r="B198" s="7" t="s">
        <v>7</v>
      </c>
      <c r="C198" s="7">
        <v>2649.5000000000005</v>
      </c>
      <c r="D198" s="7">
        <v>19.641999999999999</v>
      </c>
      <c r="F198" s="10"/>
      <c r="G198" s="10"/>
      <c r="H198" s="10"/>
      <c r="I198" s="10"/>
      <c r="J198" s="12"/>
      <c r="M198" s="14"/>
      <c r="N198" s="14"/>
      <c r="O198" s="10"/>
      <c r="P198" s="3">
        <v>4.1900010182262503E-7</v>
      </c>
      <c r="Q198" s="4">
        <v>1.4127321583231099E-3</v>
      </c>
      <c r="R198" s="4">
        <v>3371.6749761582651</v>
      </c>
    </row>
    <row r="199" spans="1:18" x14ac:dyDescent="0.2">
      <c r="A199" s="7" t="s">
        <v>169</v>
      </c>
      <c r="B199" s="7" t="s">
        <v>7</v>
      </c>
      <c r="C199" s="7">
        <v>2649.5000000000005</v>
      </c>
      <c r="D199" s="7">
        <v>18.664999999999999</v>
      </c>
      <c r="F199" s="10"/>
      <c r="G199" s="10"/>
      <c r="H199" s="10"/>
      <c r="I199" s="10"/>
      <c r="J199" s="12"/>
      <c r="M199" s="14"/>
      <c r="N199" s="14"/>
      <c r="O199" s="10"/>
      <c r="P199" s="3">
        <v>4.620948298955264E-7</v>
      </c>
      <c r="Q199" s="4">
        <v>1.0045371576811947E-3</v>
      </c>
      <c r="R199" s="4">
        <v>2173.876643260232</v>
      </c>
    </row>
    <row r="200" spans="1:18" x14ac:dyDescent="0.2">
      <c r="A200" s="7" t="s">
        <v>168</v>
      </c>
      <c r="B200" s="7" t="s">
        <v>7</v>
      </c>
      <c r="C200" s="7">
        <v>2648.0000000000005</v>
      </c>
      <c r="D200" s="7">
        <v>24.39</v>
      </c>
      <c r="F200" s="10"/>
      <c r="G200" s="10"/>
      <c r="H200" s="10"/>
      <c r="I200" s="10"/>
      <c r="J200" s="12"/>
      <c r="M200" s="14"/>
      <c r="N200" s="14"/>
      <c r="O200" s="10"/>
      <c r="P200" s="3">
        <v>1.9204592045920459E-6</v>
      </c>
      <c r="Q200" s="4">
        <v>2.4690874302742542E-3</v>
      </c>
      <c r="R200" s="4">
        <v>1285.6755427922515</v>
      </c>
    </row>
    <row r="201" spans="1:18" x14ac:dyDescent="0.2">
      <c r="A201" s="7" t="s">
        <v>167</v>
      </c>
      <c r="B201" s="7" t="s">
        <v>7</v>
      </c>
      <c r="C201" s="7">
        <v>2648.0000000000005</v>
      </c>
      <c r="D201" s="7">
        <v>23.06</v>
      </c>
      <c r="E201" s="7">
        <v>295.40000000000003</v>
      </c>
      <c r="F201" s="10">
        <v>3.7799999999999997E-5</v>
      </c>
      <c r="G201" s="10">
        <f>F201/(E201/10^6)</f>
        <v>0.12796208530805686</v>
      </c>
      <c r="H201" s="10">
        <v>3.89E-6</v>
      </c>
      <c r="I201" s="10">
        <f>H201/(E201/10^6)</f>
        <v>1.3168584969532836E-2</v>
      </c>
      <c r="J201" s="12">
        <f>I201/G201</f>
        <v>0.10291005291005291</v>
      </c>
      <c r="K201" s="7">
        <v>6.8</v>
      </c>
      <c r="L201" s="7">
        <v>-0.29599999999999999</v>
      </c>
      <c r="M201" s="14">
        <v>25.421086268700655</v>
      </c>
      <c r="N201" s="14">
        <f>M201/K201</f>
        <v>3.7383950395148022</v>
      </c>
      <c r="O201" s="10">
        <v>1.1882193635748137E-7</v>
      </c>
      <c r="P201" s="3">
        <v>1.6316131830008674E-6</v>
      </c>
      <c r="Q201" s="4">
        <v>5.2006428412980496E-3</v>
      </c>
      <c r="R201" s="4">
        <v>3187.4238915703127</v>
      </c>
    </row>
    <row r="202" spans="1:18" x14ac:dyDescent="0.2">
      <c r="A202" s="7" t="s">
        <v>166</v>
      </c>
      <c r="B202" s="7" t="s">
        <v>7</v>
      </c>
      <c r="C202" s="7">
        <v>2647.1000000000004</v>
      </c>
      <c r="D202" s="7">
        <v>27.181000000000001</v>
      </c>
      <c r="E202" s="7">
        <v>254.1</v>
      </c>
      <c r="F202" s="10">
        <f>0.195/10^4</f>
        <v>1.95E-5</v>
      </c>
      <c r="G202" s="10">
        <f>F202/(E202/10^6)</f>
        <v>7.6741440377804018E-2</v>
      </c>
      <c r="H202" s="10">
        <f>0.02/10^4</f>
        <v>1.9999999999999999E-6</v>
      </c>
      <c r="I202" s="10">
        <f>H202/(E202/10^6)</f>
        <v>7.8709169618260532E-3</v>
      </c>
      <c r="J202" s="12">
        <f>I202/G202</f>
        <v>0.10256410256410256</v>
      </c>
      <c r="K202" s="7">
        <v>6.8</v>
      </c>
      <c r="L202" s="7">
        <v>-0.28999999999999998</v>
      </c>
      <c r="M202" s="14">
        <v>27.452226048756746</v>
      </c>
      <c r="N202" s="14">
        <f>M202/K202</f>
        <v>4.0370920659936393</v>
      </c>
      <c r="O202" s="10">
        <v>5.7457693821330185E-8</v>
      </c>
      <c r="P202" s="3">
        <v>5.8276001618777838E-7</v>
      </c>
      <c r="Q202" s="4">
        <v>1.6678556813877331E-3</v>
      </c>
      <c r="R202" s="4">
        <v>2861.9940199368662</v>
      </c>
    </row>
    <row r="203" spans="1:18" x14ac:dyDescent="0.2">
      <c r="A203" s="7" t="s">
        <v>165</v>
      </c>
      <c r="B203" s="7" t="s">
        <v>7</v>
      </c>
      <c r="C203" s="7">
        <v>2647.1000000000004</v>
      </c>
      <c r="D203" s="7">
        <v>25.739000000000001</v>
      </c>
      <c r="F203" s="10"/>
      <c r="G203" s="10"/>
      <c r="H203" s="10"/>
      <c r="I203" s="10"/>
      <c r="J203" s="12"/>
      <c r="M203" s="14"/>
      <c r="N203" s="14"/>
      <c r="O203" s="10"/>
      <c r="P203" s="3">
        <v>1.3230894751155835E-6</v>
      </c>
      <c r="Q203" s="4">
        <v>2.9068375519586014E-3</v>
      </c>
      <c r="R203" s="4">
        <v>2197.0075392706631</v>
      </c>
    </row>
    <row r="204" spans="1:18" x14ac:dyDescent="0.2">
      <c r="A204" s="7" t="s">
        <v>164</v>
      </c>
      <c r="B204" s="7" t="s">
        <v>7</v>
      </c>
      <c r="C204" s="7">
        <v>2646.3</v>
      </c>
      <c r="D204" s="7">
        <v>20.167000000000002</v>
      </c>
      <c r="F204" s="10"/>
      <c r="G204" s="10"/>
      <c r="H204" s="10"/>
      <c r="I204" s="10"/>
      <c r="J204" s="12"/>
      <c r="M204" s="14"/>
      <c r="N204" s="14"/>
      <c r="O204" s="10"/>
      <c r="P204" s="3">
        <v>7.4254970992215004E-7</v>
      </c>
      <c r="Q204" s="4">
        <v>1.5003828708068817E-3</v>
      </c>
      <c r="R204" s="4">
        <v>2020.582394361428</v>
      </c>
    </row>
    <row r="205" spans="1:18" x14ac:dyDescent="0.2">
      <c r="A205" s="7" t="s">
        <v>163</v>
      </c>
      <c r="B205" s="7" t="s">
        <v>7</v>
      </c>
      <c r="C205" s="7">
        <v>2646.3</v>
      </c>
      <c r="D205" s="7">
        <v>19.329999999999998</v>
      </c>
      <c r="F205" s="10"/>
      <c r="G205" s="10"/>
      <c r="H205" s="10"/>
      <c r="I205" s="10"/>
      <c r="J205" s="12"/>
      <c r="M205" s="14"/>
      <c r="N205" s="14"/>
      <c r="O205" s="10"/>
      <c r="P205" s="3">
        <v>7.6280393171236413E-7</v>
      </c>
      <c r="Q205" s="4">
        <v>5.2814497556472886E-4</v>
      </c>
      <c r="R205" s="4">
        <v>692.37316905162493</v>
      </c>
    </row>
    <row r="206" spans="1:18" x14ac:dyDescent="0.2">
      <c r="A206" s="7" t="s">
        <v>162</v>
      </c>
      <c r="B206" s="7" t="s">
        <v>7</v>
      </c>
      <c r="C206" s="7">
        <v>2645.4000000000005</v>
      </c>
      <c r="D206" s="7">
        <v>16.401</v>
      </c>
      <c r="F206" s="10"/>
      <c r="G206" s="10"/>
      <c r="H206" s="10"/>
      <c r="I206" s="10"/>
      <c r="J206" s="12"/>
      <c r="M206" s="14"/>
      <c r="N206" s="14"/>
      <c r="O206" s="10"/>
      <c r="P206" s="3">
        <v>1.07036156331931E-6</v>
      </c>
      <c r="Q206" s="4">
        <v>3.2585665738936115E-3</v>
      </c>
      <c r="R206" s="4">
        <v>3044.3606025878162</v>
      </c>
    </row>
    <row r="207" spans="1:18" x14ac:dyDescent="0.2">
      <c r="A207" s="7" t="s">
        <v>161</v>
      </c>
      <c r="B207" s="7" t="s">
        <v>7</v>
      </c>
      <c r="C207" s="7">
        <v>2645.4000000000005</v>
      </c>
      <c r="D207" s="7">
        <v>19.100000000000001</v>
      </c>
      <c r="F207" s="10"/>
      <c r="G207" s="10"/>
      <c r="H207" s="10"/>
      <c r="I207" s="10"/>
      <c r="J207" s="12"/>
      <c r="M207" s="14"/>
      <c r="N207" s="14"/>
      <c r="O207" s="10"/>
      <c r="P207" s="3">
        <v>1.0981675392670159E-6</v>
      </c>
      <c r="Q207" s="4">
        <v>1.6347739243957186E-3</v>
      </c>
      <c r="R207" s="4">
        <v>1488.6379955164823</v>
      </c>
    </row>
    <row r="208" spans="1:18" x14ac:dyDescent="0.2">
      <c r="A208" s="7" t="s">
        <v>160</v>
      </c>
      <c r="B208" s="7" t="s">
        <v>7</v>
      </c>
      <c r="C208" s="7">
        <v>2644.3</v>
      </c>
      <c r="D208" s="7">
        <v>19.398</v>
      </c>
      <c r="F208" s="10"/>
      <c r="G208" s="10"/>
      <c r="H208" s="10"/>
      <c r="I208" s="10"/>
      <c r="J208" s="12"/>
      <c r="M208" s="14"/>
      <c r="N208" s="14"/>
      <c r="O208" s="10"/>
      <c r="P208" s="3">
        <v>1.7836890401072275E-7</v>
      </c>
      <c r="Q208" s="4">
        <v>5.7874637364938974E-4</v>
      </c>
      <c r="R208" s="4">
        <v>3244.6595826736598</v>
      </c>
    </row>
    <row r="209" spans="1:18" x14ac:dyDescent="0.2">
      <c r="A209" s="7" t="s">
        <v>159</v>
      </c>
      <c r="B209" s="7" t="s">
        <v>7</v>
      </c>
      <c r="C209" s="7">
        <v>2644.3</v>
      </c>
      <c r="D209" s="7">
        <v>19.085000000000001</v>
      </c>
      <c r="E209" s="7">
        <v>187.70000000000002</v>
      </c>
      <c r="F209" s="10">
        <v>1.72E-6</v>
      </c>
      <c r="G209" s="10">
        <f>F209/(E209/10^6)</f>
        <v>9.1635588705380917E-3</v>
      </c>
      <c r="H209" s="10">
        <v>2.4200000000000002E-7</v>
      </c>
      <c r="I209" s="10">
        <f>H209/(E209/10^6)</f>
        <v>1.2892914224826853E-3</v>
      </c>
      <c r="J209" s="12">
        <f>I209/G209</f>
        <v>0.14069767441860467</v>
      </c>
      <c r="K209" s="7">
        <v>8.6999999999999993</v>
      </c>
      <c r="L209" s="7">
        <v>-0.182</v>
      </c>
      <c r="M209" s="14">
        <v>32.535621540013878</v>
      </c>
      <c r="N209" s="14">
        <f>M209/K209</f>
        <v>3.7397266137946987</v>
      </c>
      <c r="O209" s="10">
        <v>7.831646244006393E-8</v>
      </c>
      <c r="P209" s="3">
        <v>1.7395860623526332E-7</v>
      </c>
      <c r="Q209" s="4">
        <v>5.748865396383719E-4</v>
      </c>
      <c r="R209" s="4">
        <v>3304.7318099392546</v>
      </c>
    </row>
    <row r="210" spans="1:18" x14ac:dyDescent="0.2">
      <c r="A210" s="7" t="s">
        <v>158</v>
      </c>
      <c r="B210" s="7" t="s">
        <v>7</v>
      </c>
      <c r="C210" s="7">
        <v>2644.3</v>
      </c>
      <c r="D210" s="7">
        <v>15.776</v>
      </c>
      <c r="E210" s="7">
        <v>239.10000000000002</v>
      </c>
      <c r="F210" s="10">
        <v>2.1100000000000001E-6</v>
      </c>
      <c r="G210" s="10">
        <f>F210/(E210/10^6)</f>
        <v>8.824759514847345E-3</v>
      </c>
      <c r="H210" s="10">
        <v>2.6800000000000002E-7</v>
      </c>
      <c r="I210" s="10">
        <f>H210/(E210/10^6)</f>
        <v>1.1208699289000418E-3</v>
      </c>
      <c r="J210" s="12">
        <f>I210/G210</f>
        <v>0.12701421800947865</v>
      </c>
      <c r="K210" s="7">
        <v>7.2</v>
      </c>
      <c r="L210" s="7">
        <v>-6.7000000000000004E-2</v>
      </c>
      <c r="M210" s="14">
        <v>33.551374553789756</v>
      </c>
      <c r="N210" s="14">
        <f>M210/K210</f>
        <v>4.6599131324707992</v>
      </c>
      <c r="O210" s="10">
        <v>7.1099958176495184E-8</v>
      </c>
      <c r="P210" s="3">
        <v>1.6512423935091282E-7</v>
      </c>
      <c r="Q210" s="4">
        <v>5.3150537812614285E-4</v>
      </c>
      <c r="R210" s="4">
        <v>3218.8210538648859</v>
      </c>
    </row>
    <row r="211" spans="1:18" x14ac:dyDescent="0.2">
      <c r="A211" s="7" t="s">
        <v>157</v>
      </c>
      <c r="B211" s="7" t="s">
        <v>7</v>
      </c>
      <c r="C211" s="7">
        <v>2643.6000000000004</v>
      </c>
      <c r="D211" s="7">
        <v>18.489999999999998</v>
      </c>
      <c r="E211" s="7">
        <v>209.4</v>
      </c>
      <c r="F211" s="10">
        <v>1.7600000000000001E-6</v>
      </c>
      <c r="G211" s="10">
        <f>F211/(E211/10^6)</f>
        <v>8.4049665711556833E-3</v>
      </c>
      <c r="H211" s="10">
        <v>2.91E-7</v>
      </c>
      <c r="I211" s="10">
        <f>H211/(E211/10^6)</f>
        <v>1.3896848137535816E-3</v>
      </c>
      <c r="J211" s="12">
        <f>I211/G211</f>
        <v>0.16534090909090907</v>
      </c>
      <c r="K211" s="7">
        <v>6.9</v>
      </c>
      <c r="L211" s="7">
        <v>0.185</v>
      </c>
      <c r="M211" s="14">
        <v>38.635032576571639</v>
      </c>
      <c r="N211" s="14">
        <f>M211/K211</f>
        <v>5.5992800835611067</v>
      </c>
      <c r="O211" s="10">
        <v>7.5453677172874886E-8</v>
      </c>
      <c r="P211" s="3">
        <v>2.3769605191995678E-7</v>
      </c>
      <c r="Q211" s="4">
        <v>1.597707844184039E-4</v>
      </c>
      <c r="R211" s="4">
        <v>672.16423296843857</v>
      </c>
    </row>
    <row r="212" spans="1:18" x14ac:dyDescent="0.2">
      <c r="A212" s="7" t="s">
        <v>156</v>
      </c>
      <c r="B212" s="7" t="s">
        <v>7</v>
      </c>
      <c r="C212" s="7">
        <v>2643.6000000000004</v>
      </c>
      <c r="D212" s="7">
        <v>19.535</v>
      </c>
      <c r="F212" s="10"/>
      <c r="G212" s="10"/>
      <c r="H212" s="10"/>
      <c r="I212" s="10"/>
      <c r="J212" s="12"/>
      <c r="L212" s="16"/>
      <c r="M212" s="14"/>
      <c r="N212" s="14"/>
      <c r="O212" s="10"/>
      <c r="P212" s="3">
        <v>2.8103404146403892E-7</v>
      </c>
      <c r="Q212" s="4">
        <v>3.1566240597480307E-4</v>
      </c>
      <c r="R212" s="4">
        <v>1123.2176868338393</v>
      </c>
    </row>
    <row r="213" spans="1:18" x14ac:dyDescent="0.2">
      <c r="A213" s="7" t="s">
        <v>155</v>
      </c>
      <c r="B213" s="7" t="s">
        <v>7</v>
      </c>
      <c r="C213" s="7">
        <v>2642.8</v>
      </c>
      <c r="D213" s="7">
        <v>19.09</v>
      </c>
      <c r="F213" s="10"/>
      <c r="G213" s="10"/>
      <c r="H213" s="10"/>
      <c r="I213" s="10"/>
      <c r="J213" s="12"/>
      <c r="L213" s="16"/>
      <c r="M213" s="14"/>
      <c r="N213" s="14"/>
      <c r="O213" s="10"/>
      <c r="P213" s="3">
        <v>7.7920377160817189E-7</v>
      </c>
      <c r="Q213" s="4">
        <v>6.7147014321476553E-3</v>
      </c>
      <c r="R213" s="4">
        <v>8617.3882581310063</v>
      </c>
    </row>
    <row r="214" spans="1:18" x14ac:dyDescent="0.2">
      <c r="A214" s="7" t="s">
        <v>154</v>
      </c>
      <c r="B214" s="7" t="s">
        <v>7</v>
      </c>
      <c r="C214" s="7">
        <v>2642.8</v>
      </c>
      <c r="D214" s="7">
        <v>19.236000000000001</v>
      </c>
      <c r="F214" s="10"/>
      <c r="G214" s="10"/>
      <c r="H214" s="10"/>
      <c r="I214" s="10"/>
      <c r="J214" s="12"/>
      <c r="L214" s="16"/>
      <c r="M214" s="14"/>
      <c r="N214" s="14"/>
      <c r="O214" s="10"/>
      <c r="P214" s="3">
        <v>7.8992514036182154E-7</v>
      </c>
      <c r="Q214" s="4">
        <v>7.5698196791774974E-3</v>
      </c>
      <c r="R214" s="4">
        <v>9582.9582986941987</v>
      </c>
    </row>
    <row r="215" spans="1:18" x14ac:dyDescent="0.2">
      <c r="A215" s="7" t="s">
        <v>153</v>
      </c>
      <c r="B215" s="7" t="s">
        <v>7</v>
      </c>
      <c r="C215" s="7">
        <v>2641.6000000000004</v>
      </c>
      <c r="D215" s="7">
        <v>18.756</v>
      </c>
      <c r="F215" s="10"/>
      <c r="G215" s="10"/>
      <c r="H215" s="10"/>
      <c r="I215" s="10"/>
      <c r="J215" s="12"/>
      <c r="L215" s="16"/>
      <c r="M215" s="14"/>
      <c r="N215" s="14"/>
      <c r="O215" s="10"/>
      <c r="P215" s="3">
        <v>1.5488377052676477E-7</v>
      </c>
      <c r="Q215" s="4">
        <v>4.4658946619680518E-4</v>
      </c>
      <c r="R215" s="4">
        <v>2883.3845191006121</v>
      </c>
    </row>
    <row r="216" spans="1:18" x14ac:dyDescent="0.2">
      <c r="A216" s="7" t="s">
        <v>152</v>
      </c>
      <c r="B216" s="7" t="s">
        <v>7</v>
      </c>
      <c r="C216" s="7">
        <v>2641.6000000000004</v>
      </c>
      <c r="D216" s="7">
        <v>19.172000000000001</v>
      </c>
      <c r="E216" s="7">
        <v>254.9</v>
      </c>
      <c r="F216" s="10">
        <v>3.1700000000000001E-6</v>
      </c>
      <c r="G216" s="10">
        <f>F216/(E216/10^6)</f>
        <v>1.2436249509611612E-2</v>
      </c>
      <c r="H216" s="10">
        <v>4.4400000000000001E-7</v>
      </c>
      <c r="I216" s="10">
        <f>H216/(E216/10^6)</f>
        <v>1.7418595527657905E-3</v>
      </c>
      <c r="J216" s="12">
        <f>I216/G216</f>
        <v>0.14006309148264987</v>
      </c>
      <c r="K216" s="7">
        <v>8.6999999999999993</v>
      </c>
      <c r="L216" s="7">
        <v>-0.114</v>
      </c>
      <c r="M216" s="14">
        <v>31.5187400048369</v>
      </c>
      <c r="N216" s="14">
        <f>M216/K216</f>
        <v>3.6228436787168854</v>
      </c>
      <c r="O216" s="10">
        <v>6.590819929384071E-8</v>
      </c>
      <c r="P216" s="3">
        <v>2.0550803254746508E-7</v>
      </c>
      <c r="Q216" s="4">
        <v>1.2981831239393083E-2</v>
      </c>
      <c r="R216" s="4">
        <v>63169.45901564572</v>
      </c>
    </row>
    <row r="217" spans="1:18" x14ac:dyDescent="0.2">
      <c r="A217" s="7" t="s">
        <v>151</v>
      </c>
      <c r="B217" s="7" t="s">
        <v>7</v>
      </c>
      <c r="C217" s="7">
        <v>2641.2000000000003</v>
      </c>
      <c r="D217" s="7">
        <v>19.888999999999999</v>
      </c>
      <c r="F217" s="10"/>
      <c r="G217" s="10"/>
      <c r="H217" s="10"/>
      <c r="I217" s="10"/>
      <c r="J217" s="12"/>
      <c r="L217" s="16"/>
      <c r="M217" s="14"/>
      <c r="N217" s="14"/>
      <c r="O217" s="10"/>
      <c r="P217" s="3">
        <v>2.9508773694001713E-6</v>
      </c>
      <c r="Q217" s="4">
        <v>1.212335845934389E-2</v>
      </c>
      <c r="R217" s="4">
        <v>4108.3911466670743</v>
      </c>
    </row>
    <row r="218" spans="1:18" x14ac:dyDescent="0.2">
      <c r="A218" s="7" t="s">
        <v>150</v>
      </c>
      <c r="B218" s="7" t="s">
        <v>7</v>
      </c>
      <c r="C218" s="7">
        <v>2641.2000000000003</v>
      </c>
      <c r="D218" s="7">
        <v>19.699000000000002</v>
      </c>
      <c r="F218" s="10"/>
      <c r="G218" s="10"/>
      <c r="H218" s="10"/>
      <c r="I218" s="10"/>
      <c r="J218" s="12"/>
      <c r="L218" s="16"/>
      <c r="M218" s="14"/>
      <c r="N218" s="14"/>
      <c r="O218" s="10"/>
      <c r="P218" s="3">
        <v>3.2321437636428243E-6</v>
      </c>
      <c r="Q218" s="4">
        <v>1.2446133611210037E-2</v>
      </c>
      <c r="R218" s="4">
        <v>3850.7363908783814</v>
      </c>
    </row>
    <row r="219" spans="1:18" x14ac:dyDescent="0.2">
      <c r="A219" s="7" t="s">
        <v>149</v>
      </c>
      <c r="B219" s="7" t="s">
        <v>7</v>
      </c>
      <c r="C219" s="7">
        <v>2639.6000000000004</v>
      </c>
      <c r="D219" s="7">
        <v>18.949000000000002</v>
      </c>
      <c r="F219" s="10"/>
      <c r="G219" s="10"/>
      <c r="H219" s="10"/>
      <c r="I219" s="10"/>
      <c r="J219" s="12"/>
      <c r="L219" s="16"/>
      <c r="M219" s="14"/>
      <c r="N219" s="14"/>
      <c r="O219" s="10"/>
      <c r="P219" s="3">
        <v>2.152884057206185E-6</v>
      </c>
      <c r="Q219" s="4">
        <v>2.7934859811567132E-3</v>
      </c>
      <c r="R219" s="4">
        <v>1297.5552361058601</v>
      </c>
    </row>
    <row r="220" spans="1:18" x14ac:dyDescent="0.2">
      <c r="A220" s="7" t="s">
        <v>148</v>
      </c>
      <c r="B220" s="7" t="s">
        <v>7</v>
      </c>
      <c r="C220" s="7">
        <v>2639.6000000000004</v>
      </c>
      <c r="D220" s="7">
        <v>19.501000000000001</v>
      </c>
      <c r="F220" s="10"/>
      <c r="G220" s="10"/>
      <c r="H220" s="10"/>
      <c r="I220" s="10"/>
      <c r="J220" s="12"/>
      <c r="L220" s="16"/>
      <c r="M220" s="14"/>
      <c r="N220" s="14"/>
      <c r="O220" s="10"/>
      <c r="P220" s="3">
        <v>2.1016870929695913E-6</v>
      </c>
      <c r="Q220" s="4">
        <v>3.811319623088073E-3</v>
      </c>
      <c r="R220" s="4">
        <v>1813.4572153187876</v>
      </c>
    </row>
    <row r="221" spans="1:18" x14ac:dyDescent="0.2">
      <c r="A221" s="7" t="s">
        <v>147</v>
      </c>
      <c r="B221" s="7" t="s">
        <v>7</v>
      </c>
      <c r="C221" s="7">
        <v>2637.6000000000004</v>
      </c>
      <c r="D221" s="7">
        <v>20.045000000000002</v>
      </c>
      <c r="E221" s="7">
        <v>248.3</v>
      </c>
      <c r="F221" s="10">
        <v>1.34E-4</v>
      </c>
      <c r="G221" s="10">
        <f>F221/(E221/10^6)</f>
        <v>0.5396697543294402</v>
      </c>
      <c r="H221" s="10">
        <v>1.3499999999999999E-5</v>
      </c>
      <c r="I221" s="10">
        <f>H221/(E221/10^6)</f>
        <v>5.4369714055577924E-2</v>
      </c>
      <c r="J221" s="12">
        <f>I221/G221</f>
        <v>0.1007462686567164</v>
      </c>
      <c r="K221" s="7">
        <v>6.7</v>
      </c>
      <c r="L221" s="7">
        <v>-0.48199999999999998</v>
      </c>
      <c r="M221" s="14">
        <v>20.337504121394346</v>
      </c>
      <c r="N221" s="14">
        <f>M221/K221</f>
        <v>3.0354483763275142</v>
      </c>
      <c r="O221" s="10">
        <v>3.8219895287958112E-7</v>
      </c>
      <c r="P221" s="3">
        <v>1.4332751309553506E-6</v>
      </c>
      <c r="Q221" s="4">
        <v>8.9732262886199204E-3</v>
      </c>
      <c r="R221" s="4">
        <v>6260.644655599941</v>
      </c>
    </row>
    <row r="222" spans="1:18" x14ac:dyDescent="0.2">
      <c r="A222" s="7" t="s">
        <v>146</v>
      </c>
      <c r="B222" s="7" t="s">
        <v>7</v>
      </c>
      <c r="C222" s="7">
        <v>2637.6000000000004</v>
      </c>
      <c r="D222" s="7">
        <v>19.881</v>
      </c>
      <c r="F222" s="10"/>
      <c r="G222" s="10"/>
      <c r="H222" s="10"/>
      <c r="I222" s="10"/>
      <c r="J222" s="12"/>
      <c r="L222" s="16"/>
      <c r="M222" s="14"/>
      <c r="N222" s="14"/>
      <c r="O222" s="10"/>
      <c r="P222" s="3">
        <v>1.3236255721543181E-6</v>
      </c>
      <c r="Q222" s="4">
        <v>1.4462884176879258E-2</v>
      </c>
      <c r="R222" s="4">
        <v>10926.718613738802</v>
      </c>
    </row>
    <row r="223" spans="1:18" x14ac:dyDescent="0.2">
      <c r="A223" s="7" t="s">
        <v>145</v>
      </c>
      <c r="B223" s="7" t="s">
        <v>7</v>
      </c>
      <c r="C223" s="7">
        <v>2636.7000000000003</v>
      </c>
      <c r="D223" s="7">
        <v>18.253</v>
      </c>
      <c r="F223" s="10"/>
      <c r="G223" s="10"/>
      <c r="H223" s="10"/>
      <c r="I223" s="10"/>
      <c r="J223" s="12"/>
      <c r="L223" s="16"/>
      <c r="M223" s="14"/>
      <c r="N223" s="14"/>
      <c r="O223" s="10"/>
      <c r="P223" s="3">
        <v>1.2989645537719829E-6</v>
      </c>
      <c r="Q223" s="4">
        <v>1.2142716440114691E-2</v>
      </c>
      <c r="R223" s="4">
        <v>9347.996760076483</v>
      </c>
    </row>
    <row r="224" spans="1:18" x14ac:dyDescent="0.2">
      <c r="A224" s="7" t="s">
        <v>144</v>
      </c>
      <c r="B224" s="7" t="s">
        <v>7</v>
      </c>
      <c r="C224" s="7">
        <v>2636.7000000000003</v>
      </c>
      <c r="D224" s="7">
        <v>18.047999999999998</v>
      </c>
      <c r="F224" s="10"/>
      <c r="G224" s="10"/>
      <c r="H224" s="10"/>
      <c r="I224" s="10"/>
      <c r="J224" s="12"/>
      <c r="L224" s="16"/>
      <c r="M224" s="14"/>
      <c r="N224" s="14"/>
      <c r="O224" s="10"/>
      <c r="P224" s="3">
        <v>1.3400376773049648E-6</v>
      </c>
      <c r="Q224" s="4">
        <v>1.3311140883471592E-2</v>
      </c>
      <c r="R224" s="4">
        <v>9933.4079249491533</v>
      </c>
    </row>
    <row r="225" spans="1:18" x14ac:dyDescent="0.2">
      <c r="A225" s="7" t="s">
        <v>143</v>
      </c>
      <c r="B225" s="7" t="s">
        <v>7</v>
      </c>
      <c r="C225" s="7">
        <v>2635.6000000000004</v>
      </c>
      <c r="D225" s="7">
        <v>18.821999999999999</v>
      </c>
      <c r="F225" s="10"/>
      <c r="G225" s="10"/>
      <c r="H225" s="10"/>
      <c r="I225" s="10"/>
      <c r="J225" s="12"/>
      <c r="L225" s="16"/>
      <c r="M225" s="14"/>
      <c r="N225" s="14"/>
      <c r="O225" s="10"/>
      <c r="P225" s="3">
        <v>2.512751036021677E-6</v>
      </c>
      <c r="Q225" s="4">
        <v>1.473925095529448E-2</v>
      </c>
      <c r="R225" s="4">
        <v>5865.7824607369212</v>
      </c>
    </row>
    <row r="226" spans="1:18" x14ac:dyDescent="0.2">
      <c r="A226" s="7" t="s">
        <v>142</v>
      </c>
      <c r="B226" s="7" t="s">
        <v>7</v>
      </c>
      <c r="C226" s="7">
        <v>2635.6000000000004</v>
      </c>
      <c r="D226" s="7">
        <v>20.068000000000001</v>
      </c>
      <c r="E226" s="7">
        <v>288.8</v>
      </c>
      <c r="F226" s="10">
        <v>6.19E-5</v>
      </c>
      <c r="G226" s="10">
        <f>F226/(E226/10^6)</f>
        <v>0.21433518005540164</v>
      </c>
      <c r="H226" s="10">
        <v>7.7500000000000003E-6</v>
      </c>
      <c r="I226" s="10">
        <f>H226/(E226/10^6)</f>
        <v>2.6835180055401659E-2</v>
      </c>
      <c r="J226" s="12">
        <f>I226/G226</f>
        <v>0.12520193861066237</v>
      </c>
      <c r="K226" s="7">
        <v>8.3000000000000007</v>
      </c>
      <c r="L226" s="16">
        <v>-0.432</v>
      </c>
      <c r="M226" s="14">
        <v>22.376098654602661</v>
      </c>
      <c r="N226" s="14">
        <f>M226/K226</f>
        <v>2.6959155005545372</v>
      </c>
      <c r="O226" s="10">
        <v>9.1412742382271465E-8</v>
      </c>
      <c r="P226" s="3">
        <v>2.4167829380107633E-6</v>
      </c>
      <c r="Q226" s="4">
        <v>4.7987179172782673E-3</v>
      </c>
      <c r="R226" s="4">
        <v>1985.5808487410366</v>
      </c>
    </row>
    <row r="227" spans="1:18" x14ac:dyDescent="0.2">
      <c r="A227" s="7" t="s">
        <v>141</v>
      </c>
      <c r="B227" s="7" t="s">
        <v>7</v>
      </c>
      <c r="C227" s="7">
        <v>2634.5000000000005</v>
      </c>
      <c r="D227" s="7">
        <v>19.302</v>
      </c>
      <c r="E227" s="7">
        <v>221.3</v>
      </c>
      <c r="F227" s="10">
        <v>1.64E-4</v>
      </c>
      <c r="G227" s="10">
        <f>F227/(E227/10^6)</f>
        <v>0.74107546317216444</v>
      </c>
      <c r="H227" s="10">
        <v>1.7200000000000001E-5</v>
      </c>
      <c r="I227" s="10">
        <f>H227/(E227/10^6)</f>
        <v>7.7722548576592859E-2</v>
      </c>
      <c r="J227" s="12">
        <f>I227/G227</f>
        <v>0.10487804878048781</v>
      </c>
      <c r="K227" s="7">
        <v>4.2</v>
      </c>
      <c r="L227" s="16">
        <v>-0.313</v>
      </c>
      <c r="M227" s="14">
        <v>8.1375536600212239</v>
      </c>
      <c r="N227" s="14">
        <f>M227/K227</f>
        <v>1.9375127761955295</v>
      </c>
      <c r="O227" s="10">
        <v>4.1617713511070942E-7</v>
      </c>
      <c r="P227" s="3">
        <v>2.4621800849652886E-6</v>
      </c>
      <c r="Q227" s="4">
        <v>7.2029295143686868E-3</v>
      </c>
      <c r="R227" s="4">
        <v>2925.4275746732119</v>
      </c>
    </row>
    <row r="228" spans="1:18" x14ac:dyDescent="0.2">
      <c r="A228" s="7" t="s">
        <v>140</v>
      </c>
      <c r="B228" s="7" t="s">
        <v>7</v>
      </c>
      <c r="C228" s="7">
        <v>2634.5000000000005</v>
      </c>
      <c r="D228" s="7">
        <v>16.411999999999999</v>
      </c>
      <c r="F228" s="10"/>
      <c r="G228" s="10"/>
      <c r="H228" s="10"/>
      <c r="I228" s="10"/>
      <c r="J228" s="12"/>
      <c r="L228" s="16"/>
      <c r="M228" s="14"/>
      <c r="N228" s="14"/>
      <c r="O228" s="10"/>
      <c r="P228" s="3">
        <v>2.4153058737509146E-6</v>
      </c>
      <c r="Q228" s="4">
        <v>1.037908421998171E-2</v>
      </c>
      <c r="R228" s="4">
        <v>4297.2131740247169</v>
      </c>
    </row>
    <row r="229" spans="1:18" x14ac:dyDescent="0.2">
      <c r="A229" s="7" t="s">
        <v>139</v>
      </c>
      <c r="B229" s="7" t="s">
        <v>7</v>
      </c>
      <c r="C229" s="7">
        <v>2633.3</v>
      </c>
      <c r="D229" s="7">
        <v>19.163</v>
      </c>
      <c r="F229" s="10"/>
      <c r="G229" s="10"/>
      <c r="H229" s="10"/>
      <c r="I229" s="10"/>
      <c r="J229" s="12"/>
      <c r="L229" s="16"/>
      <c r="M229" s="14"/>
      <c r="N229" s="14"/>
      <c r="O229" s="10"/>
      <c r="P229" s="3">
        <v>1.8710535928612432E-6</v>
      </c>
      <c r="Q229" s="4">
        <v>5.0871213666401488E-3</v>
      </c>
      <c r="R229" s="4">
        <v>2718.8539045858365</v>
      </c>
    </row>
    <row r="230" spans="1:18" x14ac:dyDescent="0.2">
      <c r="A230" s="7" t="s">
        <v>138</v>
      </c>
      <c r="B230" s="7" t="s">
        <v>7</v>
      </c>
      <c r="C230" s="7">
        <v>2633.3</v>
      </c>
      <c r="D230" s="7">
        <v>19.654</v>
      </c>
      <c r="F230" s="10"/>
      <c r="G230" s="10"/>
      <c r="H230" s="10"/>
      <c r="I230" s="10"/>
      <c r="J230" s="12"/>
      <c r="L230" s="16"/>
      <c r="M230" s="14"/>
      <c r="N230" s="14"/>
      <c r="O230" s="10"/>
      <c r="P230" s="3">
        <v>1.7749567518062482E-6</v>
      </c>
      <c r="Q230" s="4">
        <v>2.7487448430944653E-3</v>
      </c>
      <c r="R230" s="4">
        <v>1548.6263765566466</v>
      </c>
    </row>
    <row r="231" spans="1:18" x14ac:dyDescent="0.2">
      <c r="A231" s="7" t="s">
        <v>137</v>
      </c>
      <c r="B231" s="7" t="s">
        <v>7</v>
      </c>
      <c r="C231" s="7">
        <v>2623.1000000000004</v>
      </c>
      <c r="D231" s="7">
        <v>20.146000000000001</v>
      </c>
      <c r="F231" s="10"/>
      <c r="G231" s="10"/>
      <c r="H231" s="10"/>
      <c r="I231" s="10"/>
      <c r="J231" s="12"/>
      <c r="L231" s="16"/>
      <c r="M231" s="14"/>
      <c r="N231" s="14"/>
      <c r="O231" s="10"/>
      <c r="P231" s="3">
        <v>1.4196366524372086E-7</v>
      </c>
      <c r="Q231" s="4">
        <v>7.8830454256084497E-4</v>
      </c>
      <c r="R231" s="4">
        <v>5552.861298752021</v>
      </c>
    </row>
    <row r="232" spans="1:18" x14ac:dyDescent="0.2">
      <c r="A232" s="7" t="s">
        <v>136</v>
      </c>
      <c r="B232" s="7" t="s">
        <v>7</v>
      </c>
      <c r="C232" s="7">
        <v>2623.1000000000004</v>
      </c>
      <c r="D232" s="7">
        <v>20.041</v>
      </c>
      <c r="F232" s="10"/>
      <c r="G232" s="10"/>
      <c r="H232" s="10"/>
      <c r="I232" s="10"/>
      <c r="J232" s="12"/>
      <c r="L232" s="16"/>
      <c r="M232" s="14"/>
      <c r="N232" s="14"/>
      <c r="O232" s="10"/>
      <c r="P232" s="3">
        <v>1.3971358714635E-7</v>
      </c>
      <c r="Q232" s="4">
        <v>5.2866709802317793E-4</v>
      </c>
      <c r="R232" s="4">
        <v>3783.9347541008956</v>
      </c>
    </row>
    <row r="233" spans="1:18" x14ac:dyDescent="0.2">
      <c r="A233" s="7" t="s">
        <v>135</v>
      </c>
      <c r="B233" s="7" t="s">
        <v>7</v>
      </c>
      <c r="C233" s="7">
        <v>2621.1000000000004</v>
      </c>
      <c r="D233" s="7">
        <v>18.686</v>
      </c>
      <c r="F233" s="10"/>
      <c r="G233" s="10"/>
      <c r="H233" s="10"/>
      <c r="I233" s="10"/>
      <c r="J233" s="12"/>
      <c r="L233" s="16"/>
      <c r="M233" s="14"/>
      <c r="N233" s="14"/>
      <c r="O233" s="10"/>
      <c r="P233" s="3">
        <v>1.3084662314031899E-7</v>
      </c>
      <c r="Q233" s="4">
        <v>1.4127499954477696E-4</v>
      </c>
      <c r="R233" s="4">
        <v>1079.6992398747245</v>
      </c>
    </row>
    <row r="234" spans="1:18" x14ac:dyDescent="0.2">
      <c r="A234" s="7" t="s">
        <v>134</v>
      </c>
      <c r="B234" s="7" t="s">
        <v>7</v>
      </c>
      <c r="C234" s="7">
        <v>2621.1000000000004</v>
      </c>
      <c r="D234" s="7">
        <v>17.827999999999999</v>
      </c>
      <c r="F234" s="10"/>
      <c r="G234" s="10"/>
      <c r="H234" s="10"/>
      <c r="I234" s="10"/>
      <c r="J234" s="12"/>
      <c r="L234" s="16"/>
      <c r="M234" s="14"/>
      <c r="N234" s="14"/>
      <c r="O234" s="10"/>
      <c r="P234" s="3">
        <v>1.2873008750280459E-7</v>
      </c>
      <c r="Q234" s="4">
        <v>3.4998250465762118E-4</v>
      </c>
      <c r="R234" s="4">
        <v>2718.7311952226883</v>
      </c>
    </row>
    <row r="235" spans="1:18" x14ac:dyDescent="0.2">
      <c r="A235" s="7" t="s">
        <v>133</v>
      </c>
      <c r="B235" s="7" t="s">
        <v>7</v>
      </c>
      <c r="C235" s="7">
        <v>2619.6000000000004</v>
      </c>
      <c r="D235" s="7">
        <v>19.344999999999999</v>
      </c>
      <c r="E235" s="7">
        <v>203.79999999999998</v>
      </c>
      <c r="F235" s="10">
        <v>6.99E-7</v>
      </c>
      <c r="G235" s="10">
        <f>F235/(E235/10^6)</f>
        <v>3.4298331697742886E-3</v>
      </c>
      <c r="H235" s="10">
        <v>1.05E-7</v>
      </c>
      <c r="I235" s="10">
        <f>H235/(E235/10^6)</f>
        <v>5.1521099116781156E-4</v>
      </c>
      <c r="J235" s="12">
        <f>I235/G235</f>
        <v>0.15021459227467809</v>
      </c>
      <c r="K235" s="7">
        <v>7.7</v>
      </c>
      <c r="L235" s="7">
        <v>4.0000000000000001E-3</v>
      </c>
      <c r="M235" s="14">
        <v>31.517270895271231</v>
      </c>
      <c r="N235" s="14">
        <f>M235/K235</f>
        <v>4.0931520643209387</v>
      </c>
      <c r="O235" s="10">
        <v>7.1638861629048088E-8</v>
      </c>
      <c r="P235" s="3">
        <v>1.1527526492633757E-7</v>
      </c>
      <c r="Q235" s="4">
        <v>3.5310547428003944E-4</v>
      </c>
      <c r="R235" s="4">
        <v>3063.1504035638395</v>
      </c>
    </row>
    <row r="236" spans="1:18" x14ac:dyDescent="0.2">
      <c r="A236" s="7" t="s">
        <v>132</v>
      </c>
      <c r="B236" s="7" t="s">
        <v>7</v>
      </c>
      <c r="C236" s="7">
        <v>2619.6000000000004</v>
      </c>
      <c r="D236" s="7">
        <v>16.574999999999999</v>
      </c>
      <c r="F236" s="10"/>
      <c r="G236" s="10"/>
      <c r="H236" s="10"/>
      <c r="I236" s="10"/>
      <c r="J236" s="12"/>
      <c r="L236" s="16"/>
      <c r="M236" s="14"/>
      <c r="N236" s="14"/>
      <c r="O236" s="10"/>
      <c r="P236" s="3">
        <v>1.1553544494720967E-7</v>
      </c>
      <c r="Q236" s="4">
        <v>4.1888882511774563E-4</v>
      </c>
      <c r="R236" s="4">
        <v>3625.630431502158</v>
      </c>
    </row>
    <row r="237" spans="1:18" x14ac:dyDescent="0.2">
      <c r="A237" s="7" t="s">
        <v>332</v>
      </c>
      <c r="B237" s="7" t="s">
        <v>7</v>
      </c>
      <c r="C237" s="7">
        <v>2617.1000000000004</v>
      </c>
      <c r="D237" s="7">
        <v>19.702999999999999</v>
      </c>
      <c r="J237" s="12"/>
      <c r="M237" s="14"/>
      <c r="N237" s="14"/>
      <c r="O237" s="10"/>
      <c r="P237" s="3">
        <v>3.3116784246053904E-7</v>
      </c>
      <c r="Q237" s="4">
        <v>9.4391891168702977E-4</v>
      </c>
      <c r="R237" s="4">
        <v>2850.2734585393941</v>
      </c>
    </row>
    <row r="238" spans="1:18" x14ac:dyDescent="0.2">
      <c r="A238" s="7" t="s">
        <v>331</v>
      </c>
      <c r="B238" s="7" t="s">
        <v>7</v>
      </c>
      <c r="C238" s="7">
        <v>2617.1000000000004</v>
      </c>
      <c r="D238" s="7">
        <v>20.257999999999999</v>
      </c>
      <c r="J238" s="12"/>
      <c r="M238" s="14"/>
      <c r="N238" s="14"/>
      <c r="O238" s="10"/>
      <c r="P238" s="3">
        <v>3.4109981241978483E-7</v>
      </c>
      <c r="Q238" s="4">
        <v>3.2135631463259858E-4</v>
      </c>
      <c r="R238" s="4">
        <v>942.11812182737788</v>
      </c>
    </row>
    <row r="239" spans="1:18" x14ac:dyDescent="0.2">
      <c r="A239" s="7" t="s">
        <v>334</v>
      </c>
      <c r="B239" s="7" t="s">
        <v>7</v>
      </c>
      <c r="C239" s="7">
        <v>2614.9</v>
      </c>
      <c r="D239" s="7">
        <v>19.869</v>
      </c>
      <c r="J239" s="12"/>
      <c r="M239" s="14"/>
      <c r="N239" s="14"/>
      <c r="O239" s="10"/>
      <c r="P239" s="3">
        <v>3.9332628718103579E-7</v>
      </c>
      <c r="Q239" s="4">
        <v>9.3344706421913534E-4</v>
      </c>
      <c r="R239" s="4">
        <v>2373.2130158630839</v>
      </c>
    </row>
    <row r="240" spans="1:18" x14ac:dyDescent="0.2">
      <c r="A240" s="7" t="s">
        <v>333</v>
      </c>
      <c r="B240" s="7" t="s">
        <v>7</v>
      </c>
      <c r="C240" s="7">
        <v>2614.9</v>
      </c>
      <c r="D240" s="7">
        <v>20.257999999999999</v>
      </c>
      <c r="E240" s="7">
        <v>266</v>
      </c>
      <c r="F240" s="10">
        <f>3.87/10^6</f>
        <v>3.8700000000000002E-6</v>
      </c>
      <c r="G240" s="10">
        <f>F240/(E240/10^6)</f>
        <v>1.4548872180451127E-2</v>
      </c>
      <c r="H240" s="10">
        <f>0.313/10^6</f>
        <v>3.1300000000000001E-7</v>
      </c>
      <c r="I240" s="10">
        <f>H240/(E240/10^6)</f>
        <v>1.1766917293233082E-3</v>
      </c>
      <c r="J240" s="12">
        <f>I240/G240</f>
        <v>8.0878552971576229E-2</v>
      </c>
      <c r="K240" s="7">
        <v>3.7</v>
      </c>
      <c r="L240" s="7">
        <v>6.0000000000000001E-3</v>
      </c>
      <c r="M240" s="14">
        <v>25.424311000000003</v>
      </c>
      <c r="N240" s="14">
        <f>M240/K240</f>
        <v>6.8714354054054061</v>
      </c>
      <c r="O240" s="10">
        <v>1.0187969924812031E-7</v>
      </c>
      <c r="P240" s="3">
        <v>3.5270016783492943E-7</v>
      </c>
      <c r="Q240" s="4">
        <v>4.873800067676653E-4</v>
      </c>
      <c r="R240" s="4">
        <v>1381.8536287052993</v>
      </c>
    </row>
    <row r="241" spans="1:18" x14ac:dyDescent="0.2">
      <c r="A241" s="7" t="s">
        <v>336</v>
      </c>
      <c r="B241" s="7" t="s">
        <v>7</v>
      </c>
      <c r="C241" s="7">
        <v>2613</v>
      </c>
      <c r="D241" s="7">
        <v>20.661999999999999</v>
      </c>
      <c r="G241" s="10"/>
      <c r="I241" s="10"/>
      <c r="J241" s="12"/>
      <c r="M241" s="14"/>
      <c r="N241" s="14"/>
      <c r="O241" s="10"/>
      <c r="P241" s="3">
        <v>3.0926338205401217E-6</v>
      </c>
      <c r="Q241" s="4">
        <v>1.0456531385449223E-2</v>
      </c>
      <c r="R241" s="4">
        <v>3381.1087869507332</v>
      </c>
    </row>
    <row r="242" spans="1:18" x14ac:dyDescent="0.2">
      <c r="A242" s="7" t="s">
        <v>335</v>
      </c>
      <c r="B242" s="7" t="s">
        <v>7</v>
      </c>
      <c r="C242" s="7">
        <v>2613</v>
      </c>
      <c r="D242" s="7">
        <v>20.904</v>
      </c>
      <c r="E242" s="7">
        <v>266.8</v>
      </c>
      <c r="F242" s="10">
        <f>0.996/10^4</f>
        <v>9.9599999999999995E-5</v>
      </c>
      <c r="G242" s="10">
        <f>F242/(E242/10^6)</f>
        <v>0.37331334332833577</v>
      </c>
      <c r="H242" s="10">
        <f>0.114/10^4</f>
        <v>1.1400000000000001E-5</v>
      </c>
      <c r="I242" s="10">
        <f>H242/(E242/10^6)</f>
        <v>4.2728635682158921E-2</v>
      </c>
      <c r="J242" s="12">
        <f>I242/G242</f>
        <v>0.11445783132530123</v>
      </c>
      <c r="K242" s="7">
        <v>8</v>
      </c>
      <c r="L242" s="7">
        <v>-0.42399999999999999</v>
      </c>
      <c r="M242" s="14">
        <v>25.419924999999999</v>
      </c>
      <c r="N242" s="14">
        <f>M242/K242</f>
        <v>3.1774906249999999</v>
      </c>
      <c r="O242" s="10">
        <v>1.8365817091454269E-7</v>
      </c>
      <c r="P242" s="3">
        <v>3.1666188289322622E-6</v>
      </c>
      <c r="Q242" s="4">
        <v>4.9219455222370666E-3</v>
      </c>
      <c r="R242" s="4">
        <v>1554.3220665736631</v>
      </c>
    </row>
    <row r="243" spans="1:18" x14ac:dyDescent="0.2">
      <c r="A243" s="7" t="s">
        <v>338</v>
      </c>
      <c r="B243" s="7" t="s">
        <v>7</v>
      </c>
      <c r="C243" s="7">
        <v>2611.4</v>
      </c>
      <c r="D243" s="7">
        <v>18.963000000000001</v>
      </c>
      <c r="G243" s="10"/>
      <c r="I243" s="10"/>
      <c r="J243" s="12"/>
      <c r="M243" s="14"/>
      <c r="N243" s="14"/>
      <c r="O243" s="10"/>
      <c r="P243" s="3">
        <v>1.8124769287559989E-6</v>
      </c>
      <c r="Q243" s="4">
        <v>8.613311965492516E-3</v>
      </c>
      <c r="R243" s="4">
        <v>4752.2326098817148</v>
      </c>
    </row>
    <row r="244" spans="1:18" x14ac:dyDescent="0.2">
      <c r="A244" s="7" t="s">
        <v>337</v>
      </c>
      <c r="B244" s="7" t="s">
        <v>7</v>
      </c>
      <c r="C244" s="7">
        <v>2611.4</v>
      </c>
      <c r="D244" s="7">
        <v>19.004000000000001</v>
      </c>
      <c r="G244" s="10"/>
      <c r="I244" s="10"/>
      <c r="J244" s="12"/>
      <c r="M244" s="14"/>
      <c r="N244" s="14"/>
      <c r="O244" s="10"/>
      <c r="P244" s="3">
        <v>1.6870132603662388E-6</v>
      </c>
      <c r="Q244" s="4">
        <v>1.6226131577115918E-3</v>
      </c>
      <c r="R244" s="4">
        <v>961.82596535093853</v>
      </c>
    </row>
    <row r="245" spans="1:18" x14ac:dyDescent="0.2">
      <c r="A245" s="7" t="s">
        <v>340</v>
      </c>
      <c r="B245" s="7" t="s">
        <v>7</v>
      </c>
      <c r="C245" s="7">
        <v>2610</v>
      </c>
      <c r="D245" s="7">
        <v>26.061</v>
      </c>
      <c r="G245" s="10"/>
      <c r="I245" s="10"/>
      <c r="J245" s="12"/>
      <c r="M245" s="14"/>
      <c r="N245" s="14"/>
      <c r="O245" s="10"/>
      <c r="P245" s="3">
        <v>2.3805686658224938E-6</v>
      </c>
      <c r="Q245" s="4">
        <v>8.7988349334546211E-3</v>
      </c>
      <c r="R245" s="4">
        <v>3696.1063378588142</v>
      </c>
    </row>
    <row r="246" spans="1:18" x14ac:dyDescent="0.2">
      <c r="A246" s="7" t="s">
        <v>339</v>
      </c>
      <c r="B246" s="7" t="s">
        <v>7</v>
      </c>
      <c r="C246" s="7">
        <v>2610</v>
      </c>
      <c r="D246" s="7">
        <v>26.137</v>
      </c>
      <c r="G246" s="10"/>
      <c r="I246" s="10"/>
      <c r="J246" s="12"/>
      <c r="M246" s="14"/>
      <c r="N246" s="14"/>
      <c r="O246" s="10"/>
      <c r="P246" s="3">
        <v>1.2656387496652256E-6</v>
      </c>
      <c r="Q246" s="4">
        <v>4.8162701692263847E-3</v>
      </c>
      <c r="R246" s="4">
        <v>3805.406693260883</v>
      </c>
    </row>
    <row r="247" spans="1:18" x14ac:dyDescent="0.2">
      <c r="A247" s="7" t="s">
        <v>342</v>
      </c>
      <c r="B247" s="7" t="s">
        <v>7</v>
      </c>
      <c r="C247" s="7">
        <v>2608.3000000000002</v>
      </c>
      <c r="D247" s="7">
        <v>27.381</v>
      </c>
      <c r="G247" s="10"/>
      <c r="I247" s="10"/>
      <c r="J247" s="12"/>
      <c r="M247" s="14"/>
      <c r="N247" s="14"/>
      <c r="O247" s="10"/>
      <c r="P247" s="3">
        <v>2.662795369051532E-6</v>
      </c>
      <c r="Q247" s="4">
        <v>9.1461156162557632E-3</v>
      </c>
      <c r="R247" s="4">
        <v>3434.7797515937327</v>
      </c>
    </row>
    <row r="248" spans="1:18" x14ac:dyDescent="0.2">
      <c r="A248" s="7" t="s">
        <v>341</v>
      </c>
      <c r="B248" s="7" t="s">
        <v>7</v>
      </c>
      <c r="C248" s="7">
        <v>2608.3000000000002</v>
      </c>
      <c r="D248" s="7">
        <v>27.631</v>
      </c>
      <c r="G248" s="10"/>
      <c r="I248" s="10"/>
      <c r="J248" s="12"/>
      <c r="M248" s="14"/>
      <c r="N248" s="14"/>
      <c r="O248" s="10"/>
      <c r="P248" s="3">
        <v>2.5753682458108649E-6</v>
      </c>
      <c r="Q248" s="4">
        <v>1.1813337650301211E-2</v>
      </c>
      <c r="R248" s="4">
        <v>4587.0479569346926</v>
      </c>
    </row>
    <row r="249" spans="1:18" x14ac:dyDescent="0.2">
      <c r="A249" s="7" t="s">
        <v>344</v>
      </c>
      <c r="B249" s="7" t="s">
        <v>7</v>
      </c>
      <c r="C249" s="7">
        <v>2608.1000000000004</v>
      </c>
      <c r="D249" s="7">
        <v>26.295999999999999</v>
      </c>
      <c r="G249" s="10"/>
      <c r="I249" s="10"/>
      <c r="J249" s="12"/>
      <c r="M249" s="14"/>
      <c r="N249" s="14"/>
      <c r="O249" s="10"/>
      <c r="P249" s="3">
        <v>2.2600395497414051E-6</v>
      </c>
      <c r="Q249" s="4">
        <v>7.57380819935908E-3</v>
      </c>
      <c r="R249" s="4">
        <v>3351.183920752926</v>
      </c>
    </row>
    <row r="250" spans="1:18" x14ac:dyDescent="0.2">
      <c r="A250" s="7" t="s">
        <v>343</v>
      </c>
      <c r="B250" s="7" t="s">
        <v>7</v>
      </c>
      <c r="C250" s="7">
        <v>2608.1000000000004</v>
      </c>
      <c r="D250" s="7">
        <v>26.213000000000001</v>
      </c>
      <c r="G250" s="10"/>
      <c r="I250" s="10"/>
      <c r="J250" s="12"/>
      <c r="M250" s="14"/>
      <c r="N250" s="14"/>
      <c r="O250" s="10"/>
      <c r="P250" s="3">
        <v>2.4218899019570449E-6</v>
      </c>
      <c r="Q250" s="4">
        <v>5.5955097756175808E-3</v>
      </c>
      <c r="R250" s="4">
        <v>2310.3898204026714</v>
      </c>
    </row>
    <row r="251" spans="1:18" x14ac:dyDescent="0.2">
      <c r="A251" s="7" t="s">
        <v>346</v>
      </c>
      <c r="B251" s="7" t="s">
        <v>7</v>
      </c>
      <c r="C251" s="7">
        <v>2607.2000000000003</v>
      </c>
      <c r="D251" s="7">
        <v>19.425000000000001</v>
      </c>
      <c r="G251" s="10"/>
      <c r="I251" s="10"/>
      <c r="J251" s="12"/>
      <c r="M251" s="14"/>
      <c r="N251" s="14"/>
      <c r="O251" s="10"/>
      <c r="P251" s="3">
        <v>1.8751608751608754E-6</v>
      </c>
      <c r="Q251" s="4">
        <v>5.0458555963271328E-3</v>
      </c>
      <c r="R251" s="4">
        <v>2690.892105934236</v>
      </c>
    </row>
    <row r="252" spans="1:18" x14ac:dyDescent="0.2">
      <c r="A252" s="7" t="s">
        <v>345</v>
      </c>
      <c r="B252" s="7" t="s">
        <v>7</v>
      </c>
      <c r="C252" s="7">
        <v>2607.2000000000003</v>
      </c>
      <c r="D252" s="7">
        <v>19.638999999999999</v>
      </c>
      <c r="G252" s="10"/>
      <c r="I252" s="10"/>
      <c r="J252" s="12"/>
      <c r="M252" s="14"/>
      <c r="N252" s="14"/>
      <c r="O252" s="10"/>
      <c r="P252" s="3">
        <v>1.9364529762207856E-6</v>
      </c>
      <c r="Q252" s="4">
        <v>1.7397711994198745E-3</v>
      </c>
      <c r="R252" s="4">
        <v>898.43193756000278</v>
      </c>
    </row>
    <row r="253" spans="1:18" x14ac:dyDescent="0.2">
      <c r="A253" s="7" t="s">
        <v>348</v>
      </c>
      <c r="B253" s="7" t="s">
        <v>7</v>
      </c>
      <c r="C253" s="7">
        <v>2606</v>
      </c>
      <c r="D253" s="7">
        <v>18.431000000000001</v>
      </c>
      <c r="G253" s="10"/>
      <c r="I253" s="10"/>
      <c r="J253" s="12"/>
      <c r="M253" s="14"/>
      <c r="N253" s="14"/>
      <c r="O253" s="10"/>
      <c r="P253" s="3">
        <v>2.8807443980250668E-6</v>
      </c>
      <c r="Q253" s="4">
        <v>6.5027639574494062E-3</v>
      </c>
      <c r="R253" s="4">
        <v>2257.3206987428193</v>
      </c>
    </row>
    <row r="254" spans="1:18" x14ac:dyDescent="0.2">
      <c r="A254" s="7" t="s">
        <v>347</v>
      </c>
      <c r="B254" s="7" t="s">
        <v>7</v>
      </c>
      <c r="C254" s="7">
        <v>2606</v>
      </c>
      <c r="D254" s="7">
        <v>18.292999999999999</v>
      </c>
      <c r="G254" s="10"/>
      <c r="I254" s="10"/>
      <c r="J254" s="12"/>
      <c r="M254" s="14"/>
      <c r="N254" s="14"/>
      <c r="O254" s="10"/>
      <c r="P254" s="3">
        <v>2.6004482588968462E-6</v>
      </c>
      <c r="Q254" s="4">
        <v>4.2425723548008779E-3</v>
      </c>
      <c r="R254" s="4">
        <v>1631.477319452858</v>
      </c>
    </row>
    <row r="255" spans="1:18" x14ac:dyDescent="0.2">
      <c r="A255" s="7" t="s">
        <v>350</v>
      </c>
      <c r="B255" s="7" t="s">
        <v>7</v>
      </c>
      <c r="C255" s="7">
        <v>2604.3000000000002</v>
      </c>
      <c r="D255" s="7">
        <v>19.834</v>
      </c>
      <c r="G255" s="10"/>
      <c r="I255" s="10"/>
      <c r="J255" s="12"/>
      <c r="M255" s="14"/>
      <c r="N255" s="14"/>
      <c r="O255" s="10"/>
      <c r="P255" s="3">
        <v>4.1322980740143197E-6</v>
      </c>
      <c r="Q255" s="4">
        <v>4.5462401807151817E-2</v>
      </c>
      <c r="R255" s="4">
        <v>11001.723736494008</v>
      </c>
    </row>
    <row r="256" spans="1:18" x14ac:dyDescent="0.2">
      <c r="A256" s="7" t="s">
        <v>349</v>
      </c>
      <c r="B256" s="7" t="s">
        <v>7</v>
      </c>
      <c r="C256" s="7">
        <v>2604.3000000000002</v>
      </c>
      <c r="D256" s="7">
        <v>20.175000000000001</v>
      </c>
      <c r="G256" s="10"/>
      <c r="I256" s="10"/>
      <c r="J256" s="12"/>
      <c r="M256" s="14"/>
      <c r="N256" s="14"/>
      <c r="O256" s="10"/>
      <c r="P256" s="3">
        <v>4.6654275092936799E-6</v>
      </c>
      <c r="Q256" s="4">
        <v>1.529308389713065E-2</v>
      </c>
      <c r="R256" s="4">
        <v>3277.9598154009127</v>
      </c>
    </row>
    <row r="257" spans="1:18" x14ac:dyDescent="0.2">
      <c r="A257" s="7" t="s">
        <v>352</v>
      </c>
      <c r="B257" s="7" t="s">
        <v>7</v>
      </c>
      <c r="C257" s="7">
        <v>2603.3000000000002</v>
      </c>
      <c r="D257" s="7">
        <v>20.99</v>
      </c>
      <c r="G257" s="10"/>
      <c r="I257" s="10"/>
      <c r="J257" s="12"/>
      <c r="M257" s="14"/>
      <c r="N257" s="14"/>
      <c r="O257" s="10"/>
      <c r="P257" s="3">
        <v>4.6646021915197718E-6</v>
      </c>
      <c r="Q257" s="4">
        <v>9.8338900256716197E-2</v>
      </c>
      <c r="R257" s="4">
        <v>21081.947874460962</v>
      </c>
    </row>
    <row r="258" spans="1:18" x14ac:dyDescent="0.2">
      <c r="A258" s="7" t="s">
        <v>351</v>
      </c>
      <c r="B258" s="7" t="s">
        <v>7</v>
      </c>
      <c r="C258" s="7">
        <v>2603.3000000000002</v>
      </c>
      <c r="D258" s="7">
        <v>17.568999999999999</v>
      </c>
      <c r="E258" s="7">
        <v>284</v>
      </c>
      <c r="F258" s="10">
        <f>168/10^6</f>
        <v>1.6799999999999999E-4</v>
      </c>
      <c r="G258" s="10">
        <f>F258/(E258/10^6)</f>
        <v>0.59154929577464777</v>
      </c>
      <c r="H258" s="10">
        <f>22.2/10^6</f>
        <v>2.2200000000000001E-5</v>
      </c>
      <c r="I258" s="10">
        <f>H258/(E258/10^6)</f>
        <v>7.8169014084507035E-2</v>
      </c>
      <c r="J258" s="12">
        <f>I258/G258</f>
        <v>0.13214285714285715</v>
      </c>
      <c r="K258" s="7">
        <v>8.9</v>
      </c>
      <c r="L258" s="7">
        <v>-0.377</v>
      </c>
      <c r="M258" s="14">
        <v>25.423957000000001</v>
      </c>
      <c r="N258" s="14">
        <f>M258/K258</f>
        <v>2.8566243820224719</v>
      </c>
      <c r="O258" s="10">
        <v>1.9542253521126759E-7</v>
      </c>
      <c r="P258" s="3"/>
      <c r="Q258" s="4">
        <v>0.11211087043654422</v>
      </c>
      <c r="R258" s="4"/>
    </row>
    <row r="259" spans="1:18" x14ac:dyDescent="0.2">
      <c r="A259" s="7" t="s">
        <v>353</v>
      </c>
      <c r="B259" s="7" t="s">
        <v>7</v>
      </c>
      <c r="C259" s="7">
        <v>2601.2000000000003</v>
      </c>
      <c r="D259" s="7">
        <v>18.986000000000001</v>
      </c>
      <c r="G259" s="10"/>
      <c r="I259" s="10"/>
      <c r="J259" s="12"/>
      <c r="M259" s="14"/>
      <c r="N259" s="14"/>
      <c r="O259" s="10"/>
      <c r="P259" s="3">
        <v>3.5460339197303278E-6</v>
      </c>
      <c r="Q259" s="4">
        <v>2.5771530917984065E-2</v>
      </c>
      <c r="R259" s="4">
        <v>7267.70569638092</v>
      </c>
    </row>
    <row r="260" spans="1:18" x14ac:dyDescent="0.2">
      <c r="A260" s="7" t="s">
        <v>354</v>
      </c>
      <c r="B260" s="7" t="s">
        <v>7</v>
      </c>
      <c r="C260" s="7">
        <v>2601.2000000000003</v>
      </c>
      <c r="D260" s="7">
        <v>18.166</v>
      </c>
      <c r="G260" s="10"/>
      <c r="I260" s="10"/>
      <c r="J260" s="12"/>
      <c r="M260" s="14"/>
      <c r="N260" s="14"/>
      <c r="O260" s="10"/>
      <c r="P260" s="3">
        <v>4.3385995816360238E-6</v>
      </c>
      <c r="Q260" s="4">
        <v>2.812756201880046E-2</v>
      </c>
      <c r="R260" s="4">
        <v>6483.0970200282827</v>
      </c>
    </row>
    <row r="261" spans="1:18" x14ac:dyDescent="0.2">
      <c r="A261" s="7" t="s">
        <v>355</v>
      </c>
      <c r="B261" s="7" t="s">
        <v>7</v>
      </c>
      <c r="C261" s="7">
        <v>2599.9</v>
      </c>
      <c r="D261" s="7">
        <v>27.866</v>
      </c>
      <c r="G261" s="10"/>
      <c r="I261" s="10"/>
      <c r="J261" s="12"/>
      <c r="M261" s="14"/>
      <c r="N261" s="14"/>
      <c r="O261" s="10"/>
      <c r="P261" s="3">
        <v>1.4013493145769037E-6</v>
      </c>
      <c r="Q261" s="4">
        <v>2.7023906658821081E-2</v>
      </c>
      <c r="R261" s="4">
        <v>19284.204429057831</v>
      </c>
    </row>
    <row r="262" spans="1:18" x14ac:dyDescent="0.2">
      <c r="A262" s="7" t="s">
        <v>356</v>
      </c>
      <c r="B262" s="7" t="s">
        <v>7</v>
      </c>
      <c r="C262" s="7">
        <v>2599.9</v>
      </c>
      <c r="D262" s="7">
        <v>28.834</v>
      </c>
      <c r="G262" s="10"/>
      <c r="I262" s="10"/>
      <c r="J262" s="12"/>
      <c r="M262" s="14"/>
      <c r="N262" s="14"/>
      <c r="O262" s="10"/>
      <c r="P262" s="3">
        <v>3.1181937989873069E-6</v>
      </c>
      <c r="Q262" s="4">
        <v>1.2205608490041398E-2</v>
      </c>
      <c r="R262" s="4">
        <v>3914.3200445095499</v>
      </c>
    </row>
    <row r="263" spans="1:18" x14ac:dyDescent="0.2">
      <c r="A263" s="7" t="s">
        <v>358</v>
      </c>
      <c r="B263" s="7" t="s">
        <v>7</v>
      </c>
      <c r="C263" s="7">
        <v>2598.5</v>
      </c>
      <c r="D263" s="7">
        <v>19.751999999999999</v>
      </c>
      <c r="F263" s="10"/>
      <c r="G263" s="10"/>
      <c r="H263" s="10"/>
      <c r="I263" s="10"/>
      <c r="J263" s="12"/>
      <c r="L263" s="16"/>
      <c r="M263" s="14"/>
      <c r="N263" s="14"/>
      <c r="O263" s="10"/>
      <c r="P263" s="3">
        <v>2.0218205751316324E-6</v>
      </c>
      <c r="Q263" s="4">
        <v>5.960010292712592E-3</v>
      </c>
      <c r="R263" s="4">
        <v>2947.8433279493956</v>
      </c>
    </row>
    <row r="264" spans="1:18" x14ac:dyDescent="0.2">
      <c r="A264" s="7" t="s">
        <v>357</v>
      </c>
      <c r="B264" s="7" t="s">
        <v>7</v>
      </c>
      <c r="C264" s="7">
        <v>2598.5</v>
      </c>
      <c r="D264" s="7">
        <v>19.343</v>
      </c>
      <c r="F264" s="10"/>
      <c r="G264" s="10"/>
      <c r="H264" s="10"/>
      <c r="I264" s="10"/>
      <c r="J264" s="12"/>
      <c r="L264" s="16"/>
      <c r="M264" s="14"/>
      <c r="N264" s="14"/>
      <c r="O264" s="10"/>
      <c r="P264" s="3">
        <v>1.8955177583621986E-6</v>
      </c>
      <c r="Q264" s="4">
        <v>7.7956146544352917E-3</v>
      </c>
      <c r="R264" s="4">
        <v>4112.6571460723253</v>
      </c>
    </row>
    <row r="265" spans="1:18" x14ac:dyDescent="0.2">
      <c r="A265" s="7" t="s">
        <v>360</v>
      </c>
      <c r="B265" s="7" t="s">
        <v>7</v>
      </c>
      <c r="C265" s="7">
        <v>2598</v>
      </c>
      <c r="D265" s="7">
        <v>27.446999999999999</v>
      </c>
      <c r="F265" s="10"/>
      <c r="G265" s="10"/>
      <c r="H265" s="10"/>
      <c r="I265" s="10"/>
      <c r="J265" s="12"/>
      <c r="L265" s="16"/>
      <c r="M265" s="14"/>
      <c r="N265" s="14"/>
      <c r="O265" s="10"/>
      <c r="P265" s="3">
        <v>2.46985098553576E-6</v>
      </c>
      <c r="Q265" s="4">
        <v>1.1902168082495687E-2</v>
      </c>
      <c r="R265" s="4">
        <v>4818.9822593341069</v>
      </c>
    </row>
    <row r="266" spans="1:18" x14ac:dyDescent="0.2">
      <c r="A266" s="7" t="s">
        <v>359</v>
      </c>
      <c r="B266" s="7" t="s">
        <v>7</v>
      </c>
      <c r="C266" s="7">
        <v>2598</v>
      </c>
      <c r="D266" s="7">
        <v>26.577999999999999</v>
      </c>
      <c r="F266" s="10"/>
      <c r="G266" s="10"/>
      <c r="H266" s="10"/>
      <c r="I266" s="10"/>
      <c r="J266" s="12"/>
      <c r="L266" s="16"/>
      <c r="M266" s="14"/>
      <c r="N266" s="14"/>
      <c r="O266" s="10"/>
      <c r="P266" s="3">
        <v>1.875423282414027E-6</v>
      </c>
      <c r="Q266" s="4">
        <v>2.9024168234298466E-2</v>
      </c>
      <c r="R266" s="4">
        <v>15476.062660872394</v>
      </c>
    </row>
    <row r="267" spans="1:18" x14ac:dyDescent="0.2">
      <c r="A267" s="7" t="s">
        <v>362</v>
      </c>
      <c r="B267" s="7" t="s">
        <v>7</v>
      </c>
      <c r="C267" s="7">
        <v>2597.2000000000003</v>
      </c>
      <c r="D267" s="7">
        <v>18.927</v>
      </c>
      <c r="E267" s="7">
        <v>259.3</v>
      </c>
      <c r="F267" s="10">
        <v>2.1100000000000001E-4</v>
      </c>
      <c r="G267" s="10">
        <f>F267/(E267/10^6)</f>
        <v>0.81372927111453908</v>
      </c>
      <c r="H267" s="10">
        <v>2.5700000000000001E-5</v>
      </c>
      <c r="I267" s="10">
        <f>H267/(E267/10^6)</f>
        <v>9.9112996529116856E-2</v>
      </c>
      <c r="J267" s="12">
        <f>I267/G267</f>
        <v>0.12180094786729859</v>
      </c>
      <c r="K267" s="7">
        <v>8.4</v>
      </c>
      <c r="L267" s="7">
        <v>-0.39700000000000002</v>
      </c>
      <c r="M267" s="14"/>
      <c r="N267" s="14"/>
      <c r="O267" s="10">
        <v>4.3578866178171996E-7</v>
      </c>
      <c r="P267" s="3">
        <v>2.1244782585724099E-6</v>
      </c>
      <c r="Q267" s="4">
        <v>4.3297849126763877E-2</v>
      </c>
      <c r="R267" s="4">
        <v>20380.462333306637</v>
      </c>
    </row>
    <row r="268" spans="1:18" x14ac:dyDescent="0.2">
      <c r="A268" s="7" t="s">
        <v>361</v>
      </c>
      <c r="B268" s="7" t="s">
        <v>7</v>
      </c>
      <c r="C268" s="7">
        <v>2597.2000000000003</v>
      </c>
      <c r="D268" s="7">
        <v>18.503</v>
      </c>
      <c r="E268" s="7">
        <v>259.3</v>
      </c>
      <c r="F268" s="10">
        <f>62.3/10^6</f>
        <v>6.2299999999999996E-5</v>
      </c>
      <c r="G268" s="10">
        <f>F268/(E268/10^6)</f>
        <v>0.24026224450443498</v>
      </c>
      <c r="H268" s="10">
        <f>6.99/10^6</f>
        <v>6.99E-6</v>
      </c>
      <c r="I268" s="10">
        <f>H268/(E268/10^6)</f>
        <v>2.6957192441187813E-2</v>
      </c>
      <c r="J268" s="12">
        <f>I268/G268</f>
        <v>0.11219903691813805</v>
      </c>
      <c r="K268" s="7">
        <v>8.4</v>
      </c>
      <c r="L268" s="16">
        <v>-0.49099999999999999</v>
      </c>
      <c r="M268" s="14">
        <v>24.407242999999998</v>
      </c>
      <c r="N268" s="14">
        <f>M268/K268</f>
        <v>2.9056241666666662</v>
      </c>
      <c r="O268" s="10">
        <v>8.2144234477439252E-8</v>
      </c>
      <c r="P268" s="3">
        <v>2.2823325947143715E-6</v>
      </c>
      <c r="Q268" s="4">
        <v>4.4019071865729842E-2</v>
      </c>
      <c r="R268" s="4">
        <v>19286.878681780701</v>
      </c>
    </row>
    <row r="269" spans="1:18" x14ac:dyDescent="0.2">
      <c r="A269" s="7" t="s">
        <v>364</v>
      </c>
      <c r="B269" s="7" t="s">
        <v>7</v>
      </c>
      <c r="C269" s="7">
        <v>2595.6000000000004</v>
      </c>
      <c r="D269" s="7">
        <v>18.577000000000002</v>
      </c>
      <c r="F269" s="10"/>
      <c r="G269" s="10"/>
      <c r="H269" s="10"/>
      <c r="I269" s="10"/>
      <c r="J269" s="12"/>
      <c r="L269" s="16"/>
      <c r="M269" s="14"/>
      <c r="N269" s="14"/>
      <c r="O269" s="10"/>
      <c r="P269" s="3">
        <v>1.6046724444205199E-6</v>
      </c>
      <c r="Q269" s="4">
        <v>2.413483129957851E-2</v>
      </c>
      <c r="R269" s="4">
        <v>15040.347569683663</v>
      </c>
    </row>
    <row r="270" spans="1:18" x14ac:dyDescent="0.2">
      <c r="A270" s="7" t="s">
        <v>363</v>
      </c>
      <c r="B270" s="7" t="s">
        <v>7</v>
      </c>
      <c r="C270" s="7">
        <v>2595.6000000000004</v>
      </c>
      <c r="D270" s="7">
        <v>18.555</v>
      </c>
      <c r="F270" s="10"/>
      <c r="G270" s="10"/>
      <c r="H270" s="10"/>
      <c r="I270" s="10"/>
      <c r="J270" s="12"/>
      <c r="L270" s="16"/>
      <c r="M270" s="14"/>
      <c r="N270" s="14"/>
      <c r="O270" s="10"/>
      <c r="P270" s="3">
        <v>1.5454055510644033E-6</v>
      </c>
      <c r="Q270" s="4">
        <v>2.466138472280709E-2</v>
      </c>
      <c r="R270" s="4">
        <v>15957.872485847794</v>
      </c>
    </row>
    <row r="271" spans="1:18" x14ac:dyDescent="0.2">
      <c r="A271" s="7" t="s">
        <v>366</v>
      </c>
      <c r="B271" s="7" t="s">
        <v>7</v>
      </c>
      <c r="C271" s="7">
        <v>2593</v>
      </c>
      <c r="D271" s="7">
        <v>19.352</v>
      </c>
      <c r="F271" s="10"/>
      <c r="G271" s="10"/>
      <c r="H271" s="10"/>
      <c r="I271" s="10"/>
      <c r="J271" s="12"/>
      <c r="L271" s="16"/>
      <c r="M271" s="14"/>
      <c r="N271" s="14"/>
      <c r="O271" s="10"/>
      <c r="P271" s="3">
        <v>2.6617403885903267E-6</v>
      </c>
      <c r="Q271" s="4">
        <v>3.5545493002298611E-3</v>
      </c>
      <c r="R271" s="4">
        <v>1335.4229869549265</v>
      </c>
    </row>
    <row r="272" spans="1:18" x14ac:dyDescent="0.2">
      <c r="A272" s="7" t="s">
        <v>365</v>
      </c>
      <c r="B272" s="7" t="s">
        <v>7</v>
      </c>
      <c r="C272" s="7">
        <v>2593</v>
      </c>
      <c r="D272" s="7">
        <v>19.52</v>
      </c>
      <c r="F272" s="10"/>
      <c r="G272" s="10"/>
      <c r="H272" s="10"/>
      <c r="I272" s="10"/>
      <c r="J272" s="12"/>
      <c r="L272" s="16"/>
      <c r="M272" s="14"/>
      <c r="N272" s="14"/>
      <c r="O272" s="10"/>
      <c r="P272" s="3">
        <v>2.8078893442622953E-6</v>
      </c>
      <c r="Q272" s="4">
        <v>7.3338853485290147E-3</v>
      </c>
      <c r="R272" s="4">
        <v>2611.8854589178318</v>
      </c>
    </row>
    <row r="273" spans="1:18" x14ac:dyDescent="0.2">
      <c r="A273" s="7" t="s">
        <v>368</v>
      </c>
      <c r="B273" s="7" t="s">
        <v>6</v>
      </c>
      <c r="C273" s="7">
        <v>2591.9</v>
      </c>
      <c r="D273" s="7">
        <v>18.337</v>
      </c>
      <c r="E273" s="7">
        <v>216.3</v>
      </c>
      <c r="F273" s="10">
        <v>1.3200000000000001E-4</v>
      </c>
      <c r="G273" s="10">
        <f>F273/(E273/10^6)</f>
        <v>0.61026352288488217</v>
      </c>
      <c r="H273" s="10">
        <v>1.56E-5</v>
      </c>
      <c r="I273" s="10">
        <f>H273/(E273/10^6)</f>
        <v>7.2122052704576972E-2</v>
      </c>
      <c r="J273" s="12">
        <f>I273/G273</f>
        <v>0.11818181818181817</v>
      </c>
      <c r="K273" s="7">
        <v>8.5</v>
      </c>
      <c r="L273" s="16">
        <v>-0.249</v>
      </c>
      <c r="M273" s="14">
        <v>28.470966000000001</v>
      </c>
      <c r="N273" s="14">
        <f>M273/K273</f>
        <v>3.3495254117647058</v>
      </c>
      <c r="O273" s="10">
        <v>3.7031900138696253E-7</v>
      </c>
      <c r="P273" s="3">
        <v>1.8239079456835909E-6</v>
      </c>
      <c r="Q273" s="4">
        <v>9.8485962545984043E-3</v>
      </c>
      <c r="R273" s="4">
        <v>5399.7222161928812</v>
      </c>
    </row>
    <row r="274" spans="1:18" x14ac:dyDescent="0.2">
      <c r="A274" s="7" t="s">
        <v>367</v>
      </c>
      <c r="B274" s="7" t="s">
        <v>7</v>
      </c>
      <c r="C274" s="7">
        <v>2591.9</v>
      </c>
      <c r="D274" s="7">
        <v>17.988</v>
      </c>
      <c r="E274" s="7">
        <v>271.2</v>
      </c>
      <c r="F274" s="10">
        <f>37.5/10^6</f>
        <v>3.7499999999999997E-5</v>
      </c>
      <c r="G274" s="10">
        <f>F274/(E274/10^6)</f>
        <v>0.13827433628318583</v>
      </c>
      <c r="H274" s="10">
        <f>4.05/10^6</f>
        <v>4.0500000000000002E-6</v>
      </c>
      <c r="I274" s="10">
        <f>H274/(E274/10^6)</f>
        <v>1.4933628318584073E-2</v>
      </c>
      <c r="J274" s="12">
        <f>I274/G274</f>
        <v>0.10800000000000003</v>
      </c>
      <c r="K274" s="7">
        <v>7.6</v>
      </c>
      <c r="L274" s="16">
        <v>-0.44400000000000001</v>
      </c>
      <c r="M274" s="14">
        <v>23.390286</v>
      </c>
      <c r="N274" s="14">
        <f>M274/K274</f>
        <v>3.0776692105263157</v>
      </c>
      <c r="O274" s="10">
        <v>8.4070796460176986E-8</v>
      </c>
      <c r="P274" s="3">
        <v>1.5943962641761178E-6</v>
      </c>
      <c r="Q274" s="4">
        <v>5.8406586218774145E-3</v>
      </c>
      <c r="R274" s="4">
        <v>3663.2415373197668</v>
      </c>
    </row>
    <row r="275" spans="1:18" x14ac:dyDescent="0.2">
      <c r="A275" s="7" t="s">
        <v>370</v>
      </c>
      <c r="B275" s="7" t="s">
        <v>7</v>
      </c>
      <c r="C275" s="7">
        <v>2590.7000000000003</v>
      </c>
      <c r="D275" s="7">
        <v>18.789000000000001</v>
      </c>
      <c r="F275" s="10"/>
      <c r="G275" s="10"/>
      <c r="H275" s="10"/>
      <c r="I275" s="10"/>
      <c r="J275" s="12"/>
      <c r="L275" s="16"/>
      <c r="M275" s="14"/>
      <c r="N275" s="14"/>
      <c r="O275" s="10"/>
      <c r="P275" s="3">
        <v>1.8313907073287559E-6</v>
      </c>
      <c r="Q275" s="4">
        <v>3.1568882233816209E-2</v>
      </c>
      <c r="R275" s="4">
        <v>17237.655573704527</v>
      </c>
    </row>
    <row r="276" spans="1:18" x14ac:dyDescent="0.2">
      <c r="A276" s="7" t="s">
        <v>369</v>
      </c>
      <c r="B276" s="7" t="s">
        <v>7</v>
      </c>
      <c r="C276" s="7">
        <v>2590.7000000000003</v>
      </c>
      <c r="D276" s="7">
        <v>18.18</v>
      </c>
      <c r="F276" s="10"/>
      <c r="G276" s="10"/>
      <c r="H276" s="10"/>
      <c r="I276" s="10"/>
      <c r="J276" s="12"/>
      <c r="L276" s="16"/>
      <c r="M276" s="14"/>
      <c r="N276" s="14"/>
      <c r="O276" s="10"/>
      <c r="P276" s="3">
        <v>1.7211221122112215E-6</v>
      </c>
      <c r="Q276" s="4">
        <v>2.9076027817601467E-2</v>
      </c>
      <c r="R276" s="4">
        <v>16893.6460761903</v>
      </c>
    </row>
    <row r="277" spans="1:18" x14ac:dyDescent="0.2">
      <c r="A277" s="7" t="s">
        <v>372</v>
      </c>
      <c r="B277" s="7" t="s">
        <v>7</v>
      </c>
      <c r="C277" s="7">
        <v>2589.7000000000003</v>
      </c>
      <c r="D277" s="7">
        <v>18.68</v>
      </c>
      <c r="F277" s="10"/>
      <c r="G277" s="10"/>
      <c r="H277" s="10"/>
      <c r="I277" s="10"/>
      <c r="J277" s="12"/>
      <c r="L277" s="16"/>
      <c r="M277" s="14"/>
      <c r="N277" s="14"/>
      <c r="O277" s="10"/>
      <c r="P277" s="3">
        <v>1.2430406852248397E-6</v>
      </c>
      <c r="Q277" s="4">
        <v>9.4637765340123137E-3</v>
      </c>
      <c r="R277" s="4">
        <v>7613.4085122889737</v>
      </c>
    </row>
    <row r="278" spans="1:18" x14ac:dyDescent="0.2">
      <c r="A278" s="7" t="s">
        <v>371</v>
      </c>
      <c r="B278" s="7" t="s">
        <v>7</v>
      </c>
      <c r="C278" s="7">
        <v>2589.7000000000003</v>
      </c>
      <c r="D278" s="7">
        <v>16.914999999999999</v>
      </c>
      <c r="F278" s="10"/>
      <c r="G278" s="10"/>
      <c r="H278" s="10"/>
      <c r="I278" s="10"/>
      <c r="J278" s="12"/>
      <c r="L278" s="16"/>
      <c r="M278" s="14"/>
      <c r="N278" s="14"/>
      <c r="O278" s="10"/>
      <c r="P278" s="3">
        <v>1.1888856044930539E-6</v>
      </c>
      <c r="Q278" s="4">
        <v>7.0741009848174566E-3</v>
      </c>
      <c r="R278" s="4">
        <v>5950.194836309659</v>
      </c>
    </row>
    <row r="279" spans="1:18" x14ac:dyDescent="0.2">
      <c r="A279" s="7" t="s">
        <v>374</v>
      </c>
      <c r="B279" s="7" t="s">
        <v>7</v>
      </c>
      <c r="C279" s="7">
        <v>2588.6000000000004</v>
      </c>
      <c r="D279" s="7">
        <v>19.202000000000002</v>
      </c>
      <c r="F279" s="10"/>
      <c r="G279" s="10"/>
      <c r="H279" s="10"/>
      <c r="I279" s="10"/>
      <c r="J279" s="12"/>
      <c r="L279" s="16"/>
      <c r="M279" s="14"/>
      <c r="N279" s="14"/>
      <c r="O279" s="10"/>
      <c r="P279" s="3">
        <v>2.1482137277366937E-7</v>
      </c>
      <c r="Q279" s="4">
        <v>5.8149306286921806E-4</v>
      </c>
      <c r="R279" s="4">
        <v>2706.8678286581157</v>
      </c>
    </row>
    <row r="280" spans="1:18" x14ac:dyDescent="0.2">
      <c r="A280" s="7" t="s">
        <v>373</v>
      </c>
      <c r="B280" s="7" t="s">
        <v>7</v>
      </c>
      <c r="C280" s="7">
        <v>2588.6000000000004</v>
      </c>
      <c r="D280" s="7">
        <v>19.039000000000001</v>
      </c>
      <c r="F280" s="10"/>
      <c r="G280" s="10"/>
      <c r="H280" s="10"/>
      <c r="I280" s="10"/>
      <c r="J280" s="12"/>
      <c r="L280" s="16"/>
      <c r="M280" s="14"/>
      <c r="N280" s="14"/>
      <c r="O280" s="10"/>
      <c r="P280" s="3">
        <v>2.342560008403803E-7</v>
      </c>
      <c r="Q280" s="4">
        <v>2.8761624630836892E-4</v>
      </c>
      <c r="R280" s="4">
        <v>1227.7860344092007</v>
      </c>
    </row>
    <row r="281" spans="1:18" x14ac:dyDescent="0.2">
      <c r="A281" s="7" t="s">
        <v>375</v>
      </c>
      <c r="B281" s="7" t="s">
        <v>7</v>
      </c>
      <c r="C281" s="7">
        <v>2586.1000000000004</v>
      </c>
      <c r="D281" s="7">
        <v>18.678999999999998</v>
      </c>
      <c r="F281" s="10"/>
      <c r="G281" s="10"/>
      <c r="H281" s="10"/>
      <c r="I281" s="10"/>
      <c r="J281" s="12"/>
      <c r="L281" s="16"/>
      <c r="M281" s="14"/>
      <c r="N281" s="14"/>
      <c r="O281" s="10"/>
      <c r="P281" s="3">
        <v>3.0638685154451529E-6</v>
      </c>
      <c r="Q281" s="4">
        <v>3.5147798785845313E-2</v>
      </c>
      <c r="R281" s="4">
        <v>11471.705984986973</v>
      </c>
    </row>
    <row r="282" spans="1:18" x14ac:dyDescent="0.2">
      <c r="A282" s="7" t="s">
        <v>376</v>
      </c>
      <c r="B282" s="7" t="s">
        <v>7</v>
      </c>
      <c r="C282" s="7">
        <v>2586.1000000000004</v>
      </c>
      <c r="D282" s="7">
        <v>18.821000000000002</v>
      </c>
      <c r="F282" s="10"/>
      <c r="G282" s="10"/>
      <c r="H282" s="10"/>
      <c r="I282" s="10"/>
      <c r="J282" s="12"/>
      <c r="L282" s="16"/>
      <c r="M282" s="14"/>
      <c r="N282" s="14"/>
      <c r="O282" s="10"/>
      <c r="P282" s="3">
        <v>3.336698368843313E-6</v>
      </c>
      <c r="Q282" s="4">
        <v>4.4914133279557934E-2</v>
      </c>
      <c r="R282" s="4">
        <v>13460.6513129707</v>
      </c>
    </row>
    <row r="283" spans="1:18" x14ac:dyDescent="0.2">
      <c r="A283" s="7" t="s">
        <v>378</v>
      </c>
      <c r="B283" s="7" t="s">
        <v>7</v>
      </c>
      <c r="C283" s="7">
        <v>2582.6000000000004</v>
      </c>
      <c r="D283" s="7">
        <v>17.446999999999999</v>
      </c>
      <c r="E283" s="7">
        <v>265.7</v>
      </c>
      <c r="F283" s="10">
        <f>1.51/10^4</f>
        <v>1.5100000000000001E-4</v>
      </c>
      <c r="G283" s="10">
        <f>F283/(E283/10^6)</f>
        <v>0.56831012420022586</v>
      </c>
      <c r="H283" s="10">
        <f>0.17/10^4</f>
        <v>1.7E-5</v>
      </c>
      <c r="I283" s="10">
        <f>H283/(E283/10^6)</f>
        <v>6.3981934512608196E-2</v>
      </c>
      <c r="J283" s="12">
        <f>I283/G283</f>
        <v>0.11258278145695362</v>
      </c>
      <c r="K283" s="7">
        <v>7.1</v>
      </c>
      <c r="L283" s="16">
        <v>-0.45200000000000001</v>
      </c>
      <c r="M283" s="14">
        <v>20.336707000000001</v>
      </c>
      <c r="N283" s="14">
        <f>M283/K283</f>
        <v>2.8643249295774651</v>
      </c>
      <c r="O283" s="10">
        <v>1.8667670304855101E-7</v>
      </c>
      <c r="P283" s="3">
        <v>4.284117613343269E-6</v>
      </c>
      <c r="Q283" s="4">
        <v>6.9200866806372026E-3</v>
      </c>
      <c r="R283" s="4">
        <v>1615.2886790698676</v>
      </c>
    </row>
    <row r="284" spans="1:18" x14ac:dyDescent="0.2">
      <c r="A284" s="7" t="s">
        <v>377</v>
      </c>
      <c r="B284" s="7" t="s">
        <v>7</v>
      </c>
      <c r="C284" s="7">
        <v>2582.6000000000004</v>
      </c>
      <c r="D284" s="7">
        <v>17.102</v>
      </c>
      <c r="E284" s="7">
        <v>219.7</v>
      </c>
      <c r="F284" s="10">
        <f>87.6/10^6</f>
        <v>8.7599999999999988E-5</v>
      </c>
      <c r="G284" s="10">
        <f>F284/(E284/10^6)</f>
        <v>0.39872553482020934</v>
      </c>
      <c r="H284" s="10">
        <f>9.63/10^6</f>
        <v>9.630000000000001E-6</v>
      </c>
      <c r="I284" s="10">
        <f>H284/(E284/10^6)</f>
        <v>4.3832498862084665E-2</v>
      </c>
      <c r="J284" s="12">
        <f>I284/G284</f>
        <v>0.10993150684931509</v>
      </c>
      <c r="K284" s="7">
        <v>6.9</v>
      </c>
      <c r="L284" s="16">
        <v>-0.44700000000000001</v>
      </c>
      <c r="M284" s="14">
        <v>20.339815999999999</v>
      </c>
      <c r="N284" s="14">
        <f>M284/K284</f>
        <v>2.9477994202898548</v>
      </c>
      <c r="O284" s="10">
        <v>1.2881201638598088E-7</v>
      </c>
      <c r="P284" s="3">
        <v>4.5567769851479368E-6</v>
      </c>
      <c r="Q284" s="4">
        <v>1.0869539157820084E-2</v>
      </c>
      <c r="R284" s="4">
        <v>2385.3568417430906</v>
      </c>
    </row>
    <row r="285" spans="1:18" x14ac:dyDescent="0.2">
      <c r="A285" s="7" t="s">
        <v>380</v>
      </c>
      <c r="B285" s="7" t="s">
        <v>7</v>
      </c>
      <c r="C285" s="7">
        <v>2581.5</v>
      </c>
      <c r="D285" s="7">
        <v>16.923999999999999</v>
      </c>
      <c r="F285" s="10"/>
      <c r="G285" s="10"/>
      <c r="H285" s="10"/>
      <c r="I285" s="10"/>
      <c r="J285" s="12"/>
      <c r="L285" s="16"/>
      <c r="M285" s="14"/>
      <c r="N285" s="14"/>
      <c r="O285" s="10"/>
      <c r="P285" s="3">
        <v>1.6848853698889151E-6</v>
      </c>
      <c r="Q285" s="4">
        <v>8.0304976042913784E-3</v>
      </c>
      <c r="R285" s="4">
        <v>4766.1981923558578</v>
      </c>
    </row>
    <row r="286" spans="1:18" x14ac:dyDescent="0.2">
      <c r="A286" s="7" t="s">
        <v>379</v>
      </c>
      <c r="B286" s="7" t="s">
        <v>7</v>
      </c>
      <c r="C286" s="7">
        <v>2581.5</v>
      </c>
      <c r="D286" s="7">
        <v>15.837999999999999</v>
      </c>
      <c r="E286" s="7">
        <v>185.1</v>
      </c>
      <c r="F286" s="10">
        <f>29.3/10^6</f>
        <v>2.9300000000000001E-5</v>
      </c>
      <c r="G286" s="10">
        <f>F286/(E286/10^6)</f>
        <v>0.15829281469475959</v>
      </c>
      <c r="H286" s="10">
        <f>3.25/10^6</f>
        <v>3.2499999999999998E-6</v>
      </c>
      <c r="I286" s="10">
        <f>H286/(E286/10^6)</f>
        <v>1.7558076715289032E-2</v>
      </c>
      <c r="J286" s="12">
        <f>I286/G286</f>
        <v>0.11092150170648464</v>
      </c>
      <c r="K286" s="7">
        <v>8</v>
      </c>
      <c r="L286" s="16">
        <v>-0.437</v>
      </c>
      <c r="M286" s="14">
        <v>23.390260999999999</v>
      </c>
      <c r="N286" s="14">
        <f>M286/K286</f>
        <v>2.9237826249999999</v>
      </c>
      <c r="O286" s="10">
        <v>7.617504051863857E-8</v>
      </c>
      <c r="P286" s="3">
        <v>1.7199141305720423E-6</v>
      </c>
      <c r="Q286" s="4">
        <v>2.1146417191903076E-3</v>
      </c>
      <c r="R286" s="4">
        <v>1229.5042418699004</v>
      </c>
    </row>
    <row r="287" spans="1:18" x14ac:dyDescent="0.2">
      <c r="A287" s="7" t="s">
        <v>382</v>
      </c>
      <c r="B287" s="7" t="s">
        <v>7</v>
      </c>
      <c r="C287" s="7">
        <v>2580.2000000000003</v>
      </c>
      <c r="D287" s="7">
        <v>16.263000000000002</v>
      </c>
      <c r="F287" s="10"/>
      <c r="G287" s="10"/>
      <c r="H287" s="10"/>
      <c r="I287" s="10"/>
      <c r="J287" s="12"/>
      <c r="L287" s="16"/>
      <c r="M287" s="14"/>
      <c r="N287" s="14"/>
      <c r="O287" s="10"/>
      <c r="P287" s="3">
        <v>2.3645698825554935E-6</v>
      </c>
      <c r="Q287" s="4">
        <v>4.1667577544221733E-3</v>
      </c>
      <c r="R287" s="4">
        <v>1762.1630830884883</v>
      </c>
    </row>
    <row r="288" spans="1:18" x14ac:dyDescent="0.2">
      <c r="A288" s="7" t="s">
        <v>381</v>
      </c>
      <c r="B288" s="7" t="s">
        <v>7</v>
      </c>
      <c r="C288" s="7">
        <v>2580.2000000000003</v>
      </c>
      <c r="D288" s="7">
        <v>16.155999999999999</v>
      </c>
      <c r="E288" s="7">
        <v>263.2</v>
      </c>
      <c r="F288" s="10">
        <f>67.2/10^6</f>
        <v>6.7200000000000007E-5</v>
      </c>
      <c r="G288" s="10">
        <f>F288/(E288/10^6)</f>
        <v>0.25531914893617025</v>
      </c>
      <c r="H288" s="10">
        <f>6.68/10^6</f>
        <v>6.6799999999999996E-6</v>
      </c>
      <c r="I288" s="10">
        <f>H288/(E288/10^6)</f>
        <v>2.5379939209726442E-2</v>
      </c>
      <c r="J288" s="12">
        <f>I288/G288</f>
        <v>9.9404761904761885E-2</v>
      </c>
      <c r="K288" s="7">
        <v>8.4</v>
      </c>
      <c r="L288" s="16">
        <v>-0.45100000000000001</v>
      </c>
      <c r="M288" s="14">
        <v>27.457179</v>
      </c>
      <c r="N288" s="14">
        <f>M288/K288</f>
        <v>3.2687117857142858</v>
      </c>
      <c r="O288" s="10">
        <v>6.3449848024316099E-8</v>
      </c>
      <c r="P288" s="3">
        <v>2.3003837583560289E-6</v>
      </c>
      <c r="Q288" s="4">
        <v>6.0029063441991723E-3</v>
      </c>
      <c r="R288" s="4">
        <v>2609.5238772200141</v>
      </c>
    </row>
    <row r="289" spans="1:18" x14ac:dyDescent="0.2">
      <c r="A289" s="7" t="s">
        <v>384</v>
      </c>
      <c r="B289" s="7" t="s">
        <v>7</v>
      </c>
      <c r="C289" s="7">
        <v>2579.1</v>
      </c>
      <c r="D289" s="7">
        <v>25.846</v>
      </c>
      <c r="F289" s="10"/>
      <c r="G289" s="10"/>
      <c r="H289" s="10"/>
      <c r="I289" s="10"/>
      <c r="J289" s="12"/>
      <c r="L289" s="16"/>
      <c r="M289" s="14"/>
      <c r="N289" s="14"/>
      <c r="O289" s="10"/>
      <c r="P289" s="3">
        <v>1.479919523330496E-7</v>
      </c>
      <c r="Q289" s="4">
        <v>2.5249877356285758E-4</v>
      </c>
      <c r="R289" s="4">
        <v>1706.1655690210764</v>
      </c>
    </row>
    <row r="290" spans="1:18" x14ac:dyDescent="0.2">
      <c r="A290" s="7" t="s">
        <v>383</v>
      </c>
      <c r="B290" s="7" t="s">
        <v>7</v>
      </c>
      <c r="C290" s="7">
        <v>2579.1</v>
      </c>
      <c r="D290" s="7">
        <v>25.134</v>
      </c>
      <c r="F290" s="10"/>
      <c r="G290" s="10"/>
      <c r="H290" s="10"/>
      <c r="I290" s="10"/>
      <c r="J290" s="12"/>
      <c r="L290" s="16"/>
      <c r="M290" s="14"/>
      <c r="N290" s="14"/>
      <c r="O290" s="10"/>
      <c r="P290" s="3">
        <v>1.3726426354738602E-7</v>
      </c>
      <c r="Q290" s="4">
        <v>2.8375506161442418E-4</v>
      </c>
      <c r="R290" s="4">
        <v>2067.2173097440395</v>
      </c>
    </row>
    <row r="291" spans="1:18" x14ac:dyDescent="0.2">
      <c r="A291" s="7" t="s">
        <v>402</v>
      </c>
      <c r="B291" s="7" t="s">
        <v>7</v>
      </c>
      <c r="C291" s="7">
        <v>2578.3000000000002</v>
      </c>
      <c r="D291" s="7">
        <v>18.158999999999999</v>
      </c>
      <c r="F291" s="10"/>
      <c r="G291" s="10"/>
      <c r="H291" s="10"/>
      <c r="I291" s="10"/>
      <c r="J291" s="12"/>
      <c r="L291" s="16"/>
      <c r="M291" s="14"/>
      <c r="N291" s="14"/>
      <c r="O291" s="10"/>
      <c r="P291" s="3">
        <v>1.4593314609835346E-6</v>
      </c>
      <c r="Q291" s="4">
        <v>4.8799489953244906E-3</v>
      </c>
      <c r="R291" s="4">
        <v>3343.9620304187702</v>
      </c>
    </row>
    <row r="292" spans="1:18" x14ac:dyDescent="0.2">
      <c r="A292" s="7" t="s">
        <v>401</v>
      </c>
      <c r="B292" s="7" t="s">
        <v>7</v>
      </c>
      <c r="C292" s="7">
        <v>2578.3000000000002</v>
      </c>
      <c r="D292" s="7">
        <v>18.428000000000001</v>
      </c>
      <c r="E292" s="7">
        <v>216.8</v>
      </c>
      <c r="F292" s="10">
        <v>2.1699999999999999E-5</v>
      </c>
      <c r="G292" s="10">
        <f>F292/(E292/10^6)</f>
        <v>0.10009225092250922</v>
      </c>
      <c r="H292" s="10">
        <v>3.6799999999999999E-6</v>
      </c>
      <c r="I292" s="10">
        <f>H292/(E292/10^6)</f>
        <v>1.6974169741697416E-2</v>
      </c>
      <c r="J292" s="12">
        <f>I292/G292</f>
        <v>0.16958525345622122</v>
      </c>
      <c r="K292" s="7">
        <v>6.2</v>
      </c>
      <c r="L292" s="16">
        <v>0.23799999999999999</v>
      </c>
      <c r="M292" s="14">
        <v>18.304023968576555</v>
      </c>
      <c r="N292" s="14">
        <f>M292/K292</f>
        <v>2.9522619304155735</v>
      </c>
      <c r="O292" s="10">
        <v>1.6190036900369002E-7</v>
      </c>
      <c r="P292" s="3">
        <v>1.4629911004992403E-6</v>
      </c>
      <c r="Q292" s="4">
        <v>2.4156687967814214E-3</v>
      </c>
      <c r="R292" s="4">
        <v>1651.1848882451052</v>
      </c>
    </row>
    <row r="293" spans="1:18" x14ac:dyDescent="0.2">
      <c r="A293" s="7" t="s">
        <v>400</v>
      </c>
      <c r="B293" s="7" t="s">
        <v>7</v>
      </c>
      <c r="C293" s="7">
        <v>2577.7000000000003</v>
      </c>
      <c r="D293" s="7">
        <v>28.006</v>
      </c>
      <c r="F293" s="10"/>
      <c r="G293" s="10"/>
      <c r="H293" s="10"/>
      <c r="I293" s="10"/>
      <c r="J293" s="12"/>
      <c r="L293" s="16"/>
      <c r="M293" s="14"/>
      <c r="N293" s="14"/>
      <c r="O293" s="10"/>
      <c r="P293" s="3">
        <v>3.5304934656859241E-6</v>
      </c>
      <c r="Q293" s="4">
        <v>1.601763071356713E-2</v>
      </c>
      <c r="R293" s="4">
        <v>4536.9382125326028</v>
      </c>
    </row>
    <row r="294" spans="1:18" x14ac:dyDescent="0.2">
      <c r="A294" s="7" t="s">
        <v>399</v>
      </c>
      <c r="B294" s="7" t="s">
        <v>7</v>
      </c>
      <c r="C294" s="7">
        <v>2577.7000000000003</v>
      </c>
      <c r="D294" s="7">
        <v>28.164000000000001</v>
      </c>
      <c r="F294" s="10"/>
      <c r="G294" s="10"/>
      <c r="H294" s="10"/>
      <c r="I294" s="10"/>
      <c r="J294" s="12"/>
      <c r="L294" s="16"/>
      <c r="M294" s="14"/>
      <c r="N294" s="14"/>
      <c r="O294" s="10"/>
      <c r="P294" s="3">
        <v>3.0945533304928274E-6</v>
      </c>
      <c r="Q294" s="4">
        <v>2.0928669401144996E-2</v>
      </c>
      <c r="R294" s="4">
        <v>6763.0663187866185</v>
      </c>
    </row>
    <row r="295" spans="1:18" x14ac:dyDescent="0.2">
      <c r="A295" s="7" t="s">
        <v>398</v>
      </c>
      <c r="B295" s="7" t="s">
        <v>7</v>
      </c>
      <c r="C295" s="7">
        <v>2576.3000000000002</v>
      </c>
      <c r="D295" s="7">
        <v>16.891999999999999</v>
      </c>
      <c r="E295" s="7">
        <v>241.79999999999998</v>
      </c>
      <c r="F295" s="10">
        <f>23/10^6</f>
        <v>2.3E-5</v>
      </c>
      <c r="G295" s="10">
        <f>F295/(E295/10^6)</f>
        <v>9.5119933829611245E-2</v>
      </c>
      <c r="H295" s="10">
        <f>2.62/10^6</f>
        <v>2.6199999999999999E-6</v>
      </c>
      <c r="I295" s="10">
        <f>H295/(E295/10^6)</f>
        <v>1.0835401157981803E-2</v>
      </c>
      <c r="J295" s="12">
        <f>I295/G295</f>
        <v>0.11391304347826087</v>
      </c>
      <c r="K295" s="7">
        <v>5.6</v>
      </c>
      <c r="L295" s="16">
        <v>0.35299999999999998</v>
      </c>
      <c r="M295" s="14">
        <v>38.642780904646791</v>
      </c>
      <c r="N295" s="14">
        <f>M295/K295</f>
        <v>6.9004965901154991</v>
      </c>
      <c r="O295" s="10">
        <v>2.3655913978494625E-7</v>
      </c>
      <c r="P295" s="3">
        <v>8.5898650248638411E-7</v>
      </c>
      <c r="Q295" s="4">
        <v>2.7589567957267778E-3</v>
      </c>
      <c r="R295" s="4">
        <v>3211.8744447564941</v>
      </c>
    </row>
    <row r="296" spans="1:18" x14ac:dyDescent="0.2">
      <c r="A296" s="7" t="s">
        <v>397</v>
      </c>
      <c r="B296" s="7" t="s">
        <v>7</v>
      </c>
      <c r="C296" s="7">
        <v>2576.3000000000002</v>
      </c>
      <c r="D296" s="7">
        <v>16.625</v>
      </c>
      <c r="F296" s="10"/>
      <c r="G296" s="10"/>
      <c r="H296" s="10"/>
      <c r="I296" s="10"/>
      <c r="J296" s="12"/>
      <c r="L296" s="16"/>
      <c r="M296" s="14"/>
      <c r="N296" s="14"/>
      <c r="O296" s="10"/>
      <c r="P296" s="3">
        <v>8.8360902255639096E-7</v>
      </c>
      <c r="Q296" s="4">
        <v>5.8172118617814072E-4</v>
      </c>
      <c r="R296" s="4">
        <v>658.34681553516612</v>
      </c>
    </row>
    <row r="297" spans="1:18" x14ac:dyDescent="0.2">
      <c r="A297" s="7" t="s">
        <v>396</v>
      </c>
      <c r="B297" s="7" t="s">
        <v>7</v>
      </c>
      <c r="C297" s="7">
        <v>2575.3000000000002</v>
      </c>
      <c r="D297" s="7">
        <v>19.797999999999998</v>
      </c>
      <c r="F297" s="10"/>
      <c r="G297" s="10"/>
      <c r="H297" s="10"/>
      <c r="I297" s="10"/>
      <c r="J297" s="12"/>
      <c r="L297" s="16"/>
      <c r="M297" s="14"/>
      <c r="N297" s="14"/>
      <c r="O297" s="10"/>
      <c r="P297" s="3">
        <v>3.0129305990504099E-7</v>
      </c>
      <c r="Q297" s="4">
        <v>2.0074130949357537E-3</v>
      </c>
      <c r="R297" s="4">
        <v>6662.6595898638798</v>
      </c>
    </row>
    <row r="298" spans="1:18" x14ac:dyDescent="0.2">
      <c r="A298" s="7" t="s">
        <v>395</v>
      </c>
      <c r="B298" s="7" t="s">
        <v>7</v>
      </c>
      <c r="C298" s="7">
        <v>2575.3000000000002</v>
      </c>
      <c r="D298" s="7">
        <v>19.800999999999998</v>
      </c>
      <c r="F298" s="10"/>
      <c r="G298" s="10"/>
      <c r="H298" s="10"/>
      <c r="I298" s="10"/>
      <c r="J298" s="12"/>
      <c r="L298" s="16"/>
      <c r="M298" s="14"/>
      <c r="N298" s="14"/>
      <c r="O298" s="10"/>
      <c r="P298" s="3">
        <v>3.0907529922731178E-7</v>
      </c>
      <c r="Q298" s="4">
        <v>1.7555119981541567E-3</v>
      </c>
      <c r="R298" s="4">
        <v>5679.8844894526883</v>
      </c>
    </row>
    <row r="299" spans="1:18" x14ac:dyDescent="0.2">
      <c r="A299" s="7" t="s">
        <v>394</v>
      </c>
      <c r="B299" s="7" t="s">
        <v>7</v>
      </c>
      <c r="C299" s="7">
        <v>2573.7000000000003</v>
      </c>
      <c r="D299" s="7">
        <v>16.077000000000002</v>
      </c>
      <c r="E299" s="7">
        <v>241.7</v>
      </c>
      <c r="F299" s="10">
        <f>0.716/10^6</f>
        <v>7.1600000000000001E-7</v>
      </c>
      <c r="G299" s="10">
        <f>F299/(E299/10^6)</f>
        <v>2.962350020686802E-3</v>
      </c>
      <c r="H299" s="10">
        <f>0.135/10^6</f>
        <v>1.35E-7</v>
      </c>
      <c r="I299" s="10">
        <f>H299/(E299/10^6)</f>
        <v>5.5854364915184111E-4</v>
      </c>
      <c r="J299" s="12">
        <f>I299/G299</f>
        <v>0.18854748603351953</v>
      </c>
      <c r="K299" s="7">
        <v>9.9</v>
      </c>
      <c r="L299" s="16">
        <v>-1.0999999999999999E-2</v>
      </c>
      <c r="M299" s="14">
        <v>41.693378280018067</v>
      </c>
      <c r="N299" s="14">
        <f>M299/K299</f>
        <v>4.2114523515169759</v>
      </c>
      <c r="O299" s="10">
        <v>1.2784443525031029E-7</v>
      </c>
      <c r="P299" s="3">
        <v>7.9305840641910801E-8</v>
      </c>
      <c r="Q299" s="4">
        <v>2.1887018345110746E-4</v>
      </c>
      <c r="R299" s="4">
        <v>2759.8242661517293</v>
      </c>
    </row>
    <row r="300" spans="1:18" x14ac:dyDescent="0.2">
      <c r="A300" s="7" t="s">
        <v>393</v>
      </c>
      <c r="B300" s="7" t="s">
        <v>7</v>
      </c>
      <c r="C300" s="7">
        <v>2573.7000000000003</v>
      </c>
      <c r="D300" s="7">
        <v>15.942</v>
      </c>
      <c r="E300" s="7">
        <v>260.59999999999997</v>
      </c>
      <c r="F300" s="10">
        <v>4.9599999999999999E-7</v>
      </c>
      <c r="G300" s="10">
        <f>F300/(E300/10^6)</f>
        <v>1.9033000767459708E-3</v>
      </c>
      <c r="H300" s="10">
        <v>8.6000000000000002E-8</v>
      </c>
      <c r="I300" s="10">
        <f>H300/(E300/10^6)</f>
        <v>3.3000767459708365E-4</v>
      </c>
      <c r="J300" s="12">
        <f>I300/G300</f>
        <v>0.17338709677419356</v>
      </c>
      <c r="K300" s="7">
        <v>11.4</v>
      </c>
      <c r="L300" s="16">
        <v>-4.5999999999999999E-2</v>
      </c>
      <c r="M300" s="14">
        <v>42.703927056150228</v>
      </c>
      <c r="N300" s="14">
        <f>M300/K300</f>
        <v>3.7459585136973881</v>
      </c>
      <c r="O300" s="10">
        <v>6.1396776669224862E-8</v>
      </c>
      <c r="P300" s="3">
        <v>8.0604692008530926E-8</v>
      </c>
      <c r="Q300" s="4">
        <v>2.8496849183028529E-4</v>
      </c>
      <c r="R300" s="4">
        <v>3535.383421601874</v>
      </c>
    </row>
    <row r="301" spans="1:18" x14ac:dyDescent="0.2">
      <c r="A301" s="7" t="s">
        <v>392</v>
      </c>
      <c r="B301" s="7" t="s">
        <v>6</v>
      </c>
      <c r="C301" s="7">
        <v>2571.9</v>
      </c>
      <c r="D301" s="7">
        <v>15.798</v>
      </c>
      <c r="F301" s="10"/>
      <c r="G301" s="10"/>
      <c r="H301" s="10"/>
      <c r="I301" s="10"/>
      <c r="J301" s="12"/>
      <c r="L301" s="16"/>
      <c r="M301" s="14"/>
      <c r="N301" s="14"/>
      <c r="O301" s="10"/>
      <c r="P301" s="3">
        <v>9.3682744651221671E-8</v>
      </c>
      <c r="Q301" s="4">
        <v>1.4620573805479808E-4</v>
      </c>
      <c r="R301" s="4">
        <v>1560.6474660741217</v>
      </c>
    </row>
    <row r="302" spans="1:18" x14ac:dyDescent="0.2">
      <c r="A302" s="7" t="s">
        <v>391</v>
      </c>
      <c r="B302" s="7" t="s">
        <v>7</v>
      </c>
      <c r="C302" s="7">
        <v>2571.9</v>
      </c>
      <c r="D302" s="7">
        <v>17.466000000000001</v>
      </c>
      <c r="F302" s="10"/>
      <c r="G302" s="10"/>
      <c r="H302" s="10"/>
      <c r="I302" s="10"/>
      <c r="J302" s="12"/>
      <c r="L302" s="16"/>
      <c r="M302" s="14"/>
      <c r="N302" s="14"/>
      <c r="O302" s="10"/>
      <c r="P302" s="3">
        <v>9.5041795488377435E-8</v>
      </c>
      <c r="Q302" s="4">
        <v>1.3209560560468859E-4</v>
      </c>
      <c r="R302" s="4">
        <v>1389.8685828261991</v>
      </c>
    </row>
    <row r="303" spans="1:18" x14ac:dyDescent="0.2">
      <c r="A303" s="7" t="s">
        <v>390</v>
      </c>
      <c r="B303" s="7" t="s">
        <v>7</v>
      </c>
      <c r="C303" s="7">
        <v>2561.3000000000002</v>
      </c>
      <c r="D303" s="7">
        <v>19.484999999999999</v>
      </c>
      <c r="F303" s="10"/>
      <c r="G303" s="10"/>
      <c r="H303" s="10"/>
      <c r="I303" s="10"/>
      <c r="J303" s="12"/>
      <c r="L303" s="16"/>
      <c r="M303" s="14"/>
      <c r="N303" s="14"/>
      <c r="O303" s="10"/>
      <c r="P303" s="3">
        <v>3.6002052861175268E-7</v>
      </c>
      <c r="Q303" s="4">
        <v>1.1045653779019385E-4</v>
      </c>
      <c r="R303" s="4">
        <v>306.80622079001097</v>
      </c>
    </row>
    <row r="304" spans="1:18" x14ac:dyDescent="0.2">
      <c r="A304" s="7" t="s">
        <v>389</v>
      </c>
      <c r="B304" s="7" t="s">
        <v>7</v>
      </c>
      <c r="C304" s="7">
        <v>2561.3000000000002</v>
      </c>
      <c r="D304" s="7">
        <v>16.728000000000002</v>
      </c>
      <c r="E304" s="7">
        <v>237.5</v>
      </c>
      <c r="F304" s="10">
        <f>0.017/10^4</f>
        <v>1.7E-6</v>
      </c>
      <c r="G304" s="10">
        <f>F304/(E304/10^6)</f>
        <v>7.1578947368421053E-3</v>
      </c>
      <c r="H304" s="10">
        <f>0.00369/10^4</f>
        <v>3.6900000000000004E-7</v>
      </c>
      <c r="I304" s="10">
        <f>H304/(E304/10^6)</f>
        <v>1.5536842105263158E-3</v>
      </c>
      <c r="J304" s="12">
        <f>I304/G304</f>
        <v>0.21705882352941178</v>
      </c>
      <c r="K304" s="7">
        <v>11.3</v>
      </c>
      <c r="L304" s="16">
        <v>0.17499999999999999</v>
      </c>
      <c r="M304" s="14">
        <v>39.654834630150184</v>
      </c>
      <c r="N304" s="14">
        <f>M304/K304</f>
        <v>3.5092774008982461</v>
      </c>
      <c r="O304" s="10">
        <v>1.9494736842105263E-7</v>
      </c>
      <c r="P304" s="3">
        <v>9.3854615016738412E-8</v>
      </c>
      <c r="Q304" s="4">
        <v>3.240168550588377E-4</v>
      </c>
      <c r="R304" s="4">
        <v>3452.3273575950552</v>
      </c>
    </row>
    <row r="305" spans="1:18" x14ac:dyDescent="0.2">
      <c r="A305" s="7" t="s">
        <v>388</v>
      </c>
      <c r="B305" s="7" t="s">
        <v>7</v>
      </c>
      <c r="C305" s="7">
        <v>2550.7000000000003</v>
      </c>
      <c r="D305" s="7">
        <v>18.783000000000001</v>
      </c>
      <c r="F305" s="10"/>
      <c r="G305" s="10"/>
      <c r="H305" s="10"/>
      <c r="I305" s="10"/>
      <c r="J305" s="12"/>
      <c r="L305" s="16"/>
      <c r="M305" s="14"/>
      <c r="N305" s="14"/>
      <c r="O305" s="10"/>
      <c r="P305" s="3">
        <v>1.4694138316562848E-7</v>
      </c>
      <c r="Q305" s="4">
        <v>3.687104237650065E-4</v>
      </c>
      <c r="R305" s="4">
        <v>2509.2347426007673</v>
      </c>
    </row>
    <row r="306" spans="1:18" x14ac:dyDescent="0.2">
      <c r="A306" s="7" t="s">
        <v>387</v>
      </c>
      <c r="B306" s="7" t="s">
        <v>7</v>
      </c>
      <c r="C306" s="7">
        <v>2550.7000000000003</v>
      </c>
      <c r="D306" s="7">
        <v>18.683</v>
      </c>
      <c r="F306" s="10"/>
      <c r="G306" s="10"/>
      <c r="H306" s="10"/>
      <c r="I306" s="10"/>
      <c r="J306" s="12"/>
      <c r="L306" s="16"/>
      <c r="M306" s="14"/>
      <c r="N306" s="14"/>
      <c r="O306" s="10"/>
      <c r="P306" s="3">
        <v>1.4184017556067014E-7</v>
      </c>
      <c r="Q306" s="4">
        <v>3.0264697007179552E-4</v>
      </c>
      <c r="R306" s="4">
        <v>2133.7182422080587</v>
      </c>
    </row>
    <row r="307" spans="1:18" x14ac:dyDescent="0.2">
      <c r="A307" s="7" t="s">
        <v>386</v>
      </c>
      <c r="B307" s="7" t="s">
        <v>7</v>
      </c>
      <c r="C307" s="7">
        <v>2549.1999999999998</v>
      </c>
      <c r="D307" s="7">
        <v>18.908999999999999</v>
      </c>
      <c r="F307" s="10"/>
      <c r="G307" s="10"/>
      <c r="H307" s="10"/>
      <c r="I307" s="10"/>
      <c r="J307" s="12"/>
      <c r="L307" s="16"/>
      <c r="M307" s="14"/>
      <c r="N307" s="14"/>
      <c r="O307" s="10"/>
      <c r="P307" s="3">
        <v>1.2560156539214131E-7</v>
      </c>
      <c r="Q307" s="4">
        <v>3.0542615334483149E-4</v>
      </c>
      <c r="R307" s="4">
        <v>2431.706582567334</v>
      </c>
    </row>
    <row r="308" spans="1:18" x14ac:dyDescent="0.2">
      <c r="A308" s="7" t="s">
        <v>385</v>
      </c>
      <c r="B308" s="7" t="s">
        <v>7</v>
      </c>
      <c r="C308" s="7">
        <v>2549.1999999999998</v>
      </c>
      <c r="D308" s="7">
        <v>18.417999999999999</v>
      </c>
      <c r="F308" s="10"/>
      <c r="G308" s="10"/>
      <c r="H308" s="10"/>
      <c r="I308" s="10"/>
      <c r="J308" s="12"/>
      <c r="L308" s="16"/>
      <c r="M308" s="14"/>
      <c r="N308" s="14"/>
      <c r="O308" s="10"/>
      <c r="P308" s="3">
        <v>1.4659572157671844E-7</v>
      </c>
      <c r="Q308" s="4">
        <v>2.9663357043846879E-4</v>
      </c>
      <c r="R308" s="4">
        <v>2023.4804075317472</v>
      </c>
    </row>
    <row r="309" spans="1:18" x14ac:dyDescent="0.2">
      <c r="A309" s="7" t="s">
        <v>442</v>
      </c>
      <c r="B309" s="7" t="s">
        <v>7</v>
      </c>
      <c r="C309" s="7">
        <v>2523.9</v>
      </c>
      <c r="D309" s="7">
        <v>19.744</v>
      </c>
      <c r="J309" s="12"/>
      <c r="M309" s="14"/>
      <c r="N309" s="14"/>
      <c r="O309" s="10"/>
      <c r="P309" s="3">
        <v>1.3472447325769856E-7</v>
      </c>
      <c r="Q309" s="4">
        <v>2.3414611208252484E-4</v>
      </c>
      <c r="R309" s="4">
        <v>1737.9627206606654</v>
      </c>
    </row>
    <row r="310" spans="1:18" x14ac:dyDescent="0.2">
      <c r="A310" s="7" t="s">
        <v>442</v>
      </c>
      <c r="B310" s="7" t="s">
        <v>6</v>
      </c>
      <c r="C310" s="7">
        <v>2523.9</v>
      </c>
      <c r="D310" s="7">
        <v>17.262</v>
      </c>
      <c r="J310" s="12"/>
      <c r="M310" s="14"/>
      <c r="N310" s="14"/>
      <c r="O310" s="10"/>
      <c r="P310" s="3">
        <v>1.3439925848684976E-7</v>
      </c>
      <c r="Q310" s="4">
        <v>1.7973403060794727E-4</v>
      </c>
      <c r="R310" s="4">
        <v>1337.314153601028</v>
      </c>
    </row>
    <row r="311" spans="1:18" x14ac:dyDescent="0.2">
      <c r="A311" s="7" t="s">
        <v>441</v>
      </c>
      <c r="B311" s="7" t="s">
        <v>7</v>
      </c>
      <c r="C311" s="7">
        <v>2522.6999999999998</v>
      </c>
      <c r="D311" s="7">
        <v>19.963999999999999</v>
      </c>
      <c r="F311" s="10"/>
      <c r="G311" s="10"/>
      <c r="H311" s="10"/>
      <c r="J311" s="12"/>
      <c r="M311" s="14"/>
      <c r="N311" s="14"/>
      <c r="O311" s="10"/>
      <c r="P311" s="3">
        <v>1.5177319174514126E-7</v>
      </c>
      <c r="Q311" s="4">
        <v>1.0587691860627567E-4</v>
      </c>
      <c r="R311" s="4">
        <v>697.59960496887368</v>
      </c>
    </row>
    <row r="312" spans="1:18" x14ac:dyDescent="0.2">
      <c r="A312" s="7" t="s">
        <v>441</v>
      </c>
      <c r="B312" s="7" t="s">
        <v>6</v>
      </c>
      <c r="C312" s="7">
        <v>2522.6999999999998</v>
      </c>
      <c r="D312" s="7">
        <v>18.111999999999998</v>
      </c>
      <c r="F312" s="10"/>
      <c r="G312" s="10"/>
      <c r="H312" s="10"/>
      <c r="J312" s="12"/>
      <c r="M312" s="14"/>
      <c r="N312" s="14"/>
      <c r="O312" s="10"/>
      <c r="P312" s="3">
        <v>1.5790636042402831E-7</v>
      </c>
      <c r="Q312" s="4">
        <v>3.0400927966049235E-4</v>
      </c>
      <c r="R312" s="4">
        <v>1925.2503752485441</v>
      </c>
    </row>
    <row r="313" spans="1:18" x14ac:dyDescent="0.2">
      <c r="A313" s="7" t="s">
        <v>440</v>
      </c>
      <c r="B313" s="7" t="s">
        <v>7</v>
      </c>
      <c r="C313" s="7">
        <v>2521.6000000000004</v>
      </c>
      <c r="D313" s="7">
        <v>17.399999999999999</v>
      </c>
      <c r="E313" s="7">
        <v>188.8</v>
      </c>
      <c r="F313" s="10">
        <v>4.0199999999999996E-6</v>
      </c>
      <c r="G313" s="10">
        <f>F313/(E313/10^6)</f>
        <v>2.129237288135593E-2</v>
      </c>
      <c r="H313" s="10">
        <v>1.0899999999999999E-6</v>
      </c>
      <c r="I313" s="10">
        <f>H313/(E313/10^6)</f>
        <v>5.7733050847457619E-3</v>
      </c>
      <c r="J313" s="12">
        <f>I313/G313</f>
        <v>0.27114427860696516</v>
      </c>
      <c r="K313" s="7">
        <v>17</v>
      </c>
      <c r="L313" s="7">
        <v>0.38</v>
      </c>
      <c r="M313" s="14">
        <v>65.071175881496472</v>
      </c>
      <c r="N313" s="14">
        <f>M313/K313</f>
        <v>3.8277162283233217</v>
      </c>
      <c r="O313" s="10">
        <v>3.3368644067796609E-7</v>
      </c>
      <c r="P313" s="3">
        <v>1.4137931034482761E-7</v>
      </c>
      <c r="Q313" s="4">
        <v>3.6314947097619799E-4</v>
      </c>
      <c r="R313" s="4">
        <v>2568.6182093438388</v>
      </c>
    </row>
    <row r="314" spans="1:18" x14ac:dyDescent="0.2">
      <c r="A314" s="7" t="s">
        <v>439</v>
      </c>
      <c r="B314" s="7" t="s">
        <v>6</v>
      </c>
      <c r="C314" s="7">
        <v>2521.6000000000004</v>
      </c>
      <c r="D314" s="7">
        <v>17.972000000000001</v>
      </c>
      <c r="E314" s="7">
        <v>207.70000000000002</v>
      </c>
      <c r="F314" s="10">
        <v>1.7099999999999999E-6</v>
      </c>
      <c r="G314" s="10">
        <f>F314/(E314/10^6)</f>
        <v>8.2330284063553191E-3</v>
      </c>
      <c r="H314" s="10">
        <v>2.6600000000000003E-7</v>
      </c>
      <c r="I314" s="10">
        <f>H314/(E314/10^6)</f>
        <v>1.2806933076552722E-3</v>
      </c>
      <c r="J314" s="12">
        <f>I314/G314</f>
        <v>0.15555555555555559</v>
      </c>
      <c r="K314" s="7">
        <v>14.1</v>
      </c>
      <c r="L314" s="7">
        <v>6.9000000000000006E-2</v>
      </c>
      <c r="M314" s="14">
        <v>62.021483933933922</v>
      </c>
      <c r="N314" s="14">
        <f>M314/K314</f>
        <v>4.3986868038251012</v>
      </c>
      <c r="O314" s="10">
        <v>7.4626865671641789E-8</v>
      </c>
      <c r="P314" s="3">
        <v>1.4550411751613622E-7</v>
      </c>
      <c r="Q314" s="4">
        <v>4.4481225911492759E-4</v>
      </c>
      <c r="R314" s="4">
        <v>3057.0424171370855</v>
      </c>
    </row>
    <row r="315" spans="1:18" x14ac:dyDescent="0.2">
      <c r="A315" s="7" t="s">
        <v>438</v>
      </c>
      <c r="B315" s="7" t="s">
        <v>7</v>
      </c>
      <c r="C315" s="7">
        <v>2520.7000000000003</v>
      </c>
      <c r="D315" s="7">
        <v>20.052</v>
      </c>
      <c r="F315" s="10"/>
      <c r="G315" s="10"/>
      <c r="H315" s="10"/>
      <c r="I315" s="10"/>
      <c r="J315" s="12"/>
      <c r="M315" s="14"/>
      <c r="N315" s="14"/>
      <c r="O315" s="10"/>
      <c r="P315" s="3">
        <v>1.6357470576501098E-7</v>
      </c>
      <c r="Q315" s="4">
        <v>2.6653310998190065E-4</v>
      </c>
      <c r="R315" s="4">
        <v>1629.4274150478877</v>
      </c>
    </row>
    <row r="316" spans="1:18" x14ac:dyDescent="0.2">
      <c r="A316" s="7" t="s">
        <v>438</v>
      </c>
      <c r="B316" s="7" t="s">
        <v>6</v>
      </c>
      <c r="C316" s="7">
        <v>2520.7000000000003</v>
      </c>
      <c r="D316" s="7">
        <v>18.227</v>
      </c>
      <c r="F316" s="10"/>
      <c r="G316" s="10"/>
      <c r="H316" s="10"/>
      <c r="I316" s="10"/>
      <c r="J316" s="12"/>
      <c r="M316" s="14"/>
      <c r="N316" s="14"/>
      <c r="O316" s="10"/>
      <c r="P316" s="3">
        <v>1.7611236078345314E-7</v>
      </c>
      <c r="Q316" s="4">
        <v>1.5990274781946568E-4</v>
      </c>
      <c r="R316" s="4">
        <v>907.95868676180703</v>
      </c>
    </row>
    <row r="317" spans="1:18" x14ac:dyDescent="0.2">
      <c r="A317" s="7" t="s">
        <v>437</v>
      </c>
      <c r="B317" s="7" t="s">
        <v>7</v>
      </c>
      <c r="C317" s="7">
        <v>2519.9</v>
      </c>
      <c r="D317" s="7">
        <v>19.649999999999999</v>
      </c>
      <c r="F317" s="10"/>
      <c r="G317" s="10"/>
      <c r="H317" s="10"/>
      <c r="I317" s="10"/>
      <c r="J317" s="12"/>
      <c r="M317" s="14"/>
      <c r="N317" s="14"/>
      <c r="O317" s="10"/>
      <c r="P317" s="3">
        <v>1.4961832061068702E-7</v>
      </c>
      <c r="Q317" s="4">
        <v>1.9346615213432865E-4</v>
      </c>
      <c r="R317" s="4">
        <v>1293.0645882447477</v>
      </c>
    </row>
    <row r="318" spans="1:18" x14ac:dyDescent="0.2">
      <c r="A318" s="7" t="s">
        <v>437</v>
      </c>
      <c r="B318" s="7" t="s">
        <v>6</v>
      </c>
      <c r="C318" s="7">
        <v>2519.9</v>
      </c>
      <c r="D318" s="7">
        <v>17.939</v>
      </c>
      <c r="F318" s="10"/>
      <c r="G318" s="10"/>
      <c r="H318" s="10"/>
      <c r="I318" s="10"/>
      <c r="J318" s="12"/>
      <c r="M318" s="14"/>
      <c r="N318" s="14"/>
      <c r="O318" s="10"/>
      <c r="P318" s="3">
        <v>1.6333128936953007E-7</v>
      </c>
      <c r="Q318" s="4">
        <v>3.7879758233407132E-4</v>
      </c>
      <c r="R318" s="4">
        <v>2319.1978940241997</v>
      </c>
    </row>
    <row r="319" spans="1:18" x14ac:dyDescent="0.2">
      <c r="A319" s="7" t="s">
        <v>436</v>
      </c>
      <c r="C319" s="7">
        <v>2519.9</v>
      </c>
      <c r="D319" s="7">
        <v>17.893999999999998</v>
      </c>
      <c r="E319" s="7">
        <v>203.1</v>
      </c>
      <c r="F319" s="10">
        <v>1.72E-6</v>
      </c>
      <c r="G319" s="10">
        <f>F319/(E319/10^6)</f>
        <v>8.4687346134908921E-3</v>
      </c>
      <c r="H319" s="10">
        <v>3.0800000000000001E-7</v>
      </c>
      <c r="I319" s="10">
        <f>H319/(E319/10^6)</f>
        <v>1.516494337764648E-3</v>
      </c>
      <c r="J319" s="12">
        <f>I319/G319</f>
        <v>0.17906976744186046</v>
      </c>
      <c r="K319" s="7">
        <v>13.9</v>
      </c>
      <c r="L319" s="7">
        <v>0.153</v>
      </c>
      <c r="M319" s="14">
        <v>59.988685537037178</v>
      </c>
      <c r="N319" s="14">
        <f>M319/K319</f>
        <v>4.315732772448718</v>
      </c>
      <c r="O319" s="10">
        <v>8.1733136386016735E-8</v>
      </c>
      <c r="P319" s="3">
        <v>1.6430088297753439E-7</v>
      </c>
      <c r="Q319" s="4"/>
      <c r="R319" s="4"/>
    </row>
    <row r="320" spans="1:18" x14ac:dyDescent="0.2">
      <c r="A320" s="7" t="s">
        <v>435</v>
      </c>
      <c r="B320" s="7" t="s">
        <v>7</v>
      </c>
      <c r="C320" s="7">
        <v>2518.2000000000003</v>
      </c>
      <c r="D320" s="7">
        <v>16.86</v>
      </c>
      <c r="E320" s="7">
        <v>199.8</v>
      </c>
      <c r="F320" s="10">
        <v>6.64E-6</v>
      </c>
      <c r="G320" s="10">
        <f>F320/(E320/10^6)</f>
        <v>3.3233233233233232E-2</v>
      </c>
      <c r="H320" s="10">
        <v>1.4899999999999999E-6</v>
      </c>
      <c r="I320" s="10">
        <f>H320/(E320/10^6)</f>
        <v>7.4574574574574571E-3</v>
      </c>
      <c r="J320" s="12">
        <f>I320/G320</f>
        <v>0.22439759036144577</v>
      </c>
      <c r="K320" s="7">
        <v>14.1</v>
      </c>
      <c r="L320" s="7">
        <v>0.38600000000000001</v>
      </c>
      <c r="M320" s="14">
        <v>58.97228047468883</v>
      </c>
      <c r="N320" s="14">
        <f>M320/K320</f>
        <v>4.1824312393396337</v>
      </c>
      <c r="O320" s="10">
        <v>3.5135135135135134E-7</v>
      </c>
      <c r="P320" s="3">
        <v>1.8742586002372481E-7</v>
      </c>
      <c r="Q320" s="4">
        <v>2.4719671957479481E-4</v>
      </c>
      <c r="R320" s="4">
        <v>1318.9040164655191</v>
      </c>
    </row>
    <row r="321" spans="1:19" x14ac:dyDescent="0.2">
      <c r="A321" s="7" t="s">
        <v>435</v>
      </c>
      <c r="B321" s="7" t="s">
        <v>6</v>
      </c>
      <c r="C321" s="7">
        <v>2518.2000000000003</v>
      </c>
      <c r="D321" s="7">
        <v>16.655000000000001</v>
      </c>
      <c r="F321" s="10"/>
      <c r="G321" s="10"/>
      <c r="H321" s="10"/>
      <c r="I321" s="10"/>
      <c r="J321" s="12"/>
      <c r="M321" s="14"/>
      <c r="N321" s="14"/>
      <c r="O321" s="10"/>
      <c r="P321" s="3">
        <v>1.9003302311618131E-7</v>
      </c>
      <c r="Q321" s="4">
        <v>4.8993730086894995E-4</v>
      </c>
      <c r="R321" s="4">
        <v>2578.1692720291821</v>
      </c>
    </row>
    <row r="322" spans="1:19" x14ac:dyDescent="0.2">
      <c r="A322" s="7" t="s">
        <v>434</v>
      </c>
      <c r="B322" s="7" t="s">
        <v>7</v>
      </c>
      <c r="C322" s="7">
        <v>2516.7000000000003</v>
      </c>
      <c r="D322" s="7">
        <v>19.202999999999999</v>
      </c>
      <c r="F322" s="10"/>
      <c r="G322" s="10"/>
      <c r="H322" s="10"/>
      <c r="I322" s="10"/>
      <c r="J322" s="12"/>
      <c r="M322" s="14"/>
      <c r="N322" s="14"/>
      <c r="O322" s="10"/>
      <c r="P322" s="3">
        <v>2.6870801437275424E-7</v>
      </c>
      <c r="Q322" s="4">
        <v>9.8420786126040237E-5</v>
      </c>
      <c r="R322" s="4">
        <v>366.27409999580442</v>
      </c>
    </row>
    <row r="323" spans="1:19" x14ac:dyDescent="0.2">
      <c r="A323" s="7" t="s">
        <v>434</v>
      </c>
      <c r="B323" s="7" t="s">
        <v>6</v>
      </c>
      <c r="C323" s="7">
        <v>2516.7000000000003</v>
      </c>
      <c r="D323" s="7">
        <v>17.59</v>
      </c>
      <c r="F323" s="10"/>
      <c r="G323" s="10"/>
      <c r="H323" s="10"/>
      <c r="I323" s="10"/>
      <c r="J323" s="12"/>
      <c r="M323" s="14"/>
      <c r="N323" s="14"/>
      <c r="O323" s="10"/>
      <c r="P323" s="3">
        <v>2.8510517339397393E-7</v>
      </c>
      <c r="Q323" s="4">
        <v>4.8428171845741995E-4</v>
      </c>
      <c r="R323" s="4">
        <v>1698.607263741977</v>
      </c>
    </row>
    <row r="324" spans="1:19" x14ac:dyDescent="0.2">
      <c r="A324" s="7" t="s">
        <v>433</v>
      </c>
      <c r="B324" s="7" t="s">
        <v>7</v>
      </c>
      <c r="C324" s="7">
        <v>2513.6000000000004</v>
      </c>
      <c r="D324" s="7">
        <v>20.108000000000001</v>
      </c>
      <c r="F324" s="10"/>
      <c r="G324" s="10"/>
      <c r="H324" s="10"/>
      <c r="I324" s="10"/>
      <c r="J324" s="12"/>
      <c r="M324" s="14"/>
      <c r="N324" s="14"/>
      <c r="O324" s="10"/>
      <c r="P324" s="3">
        <v>3.9088919832902331E-7</v>
      </c>
      <c r="Q324" s="4">
        <v>2.4765449134717754E-3</v>
      </c>
      <c r="R324" s="4">
        <v>6335.6698626069283</v>
      </c>
    </row>
    <row r="325" spans="1:19" x14ac:dyDescent="0.2">
      <c r="A325" s="7" t="s">
        <v>433</v>
      </c>
      <c r="B325" s="7" t="s">
        <v>6</v>
      </c>
      <c r="C325" s="7">
        <v>2513.6000000000004</v>
      </c>
      <c r="D325" s="7">
        <v>18.181000000000001</v>
      </c>
      <c r="F325" s="10"/>
      <c r="G325" s="10"/>
      <c r="H325" s="10"/>
      <c r="I325" s="10"/>
      <c r="J325" s="12"/>
      <c r="M325" s="14"/>
      <c r="N325" s="14"/>
      <c r="O325" s="10"/>
      <c r="P325" s="3">
        <v>3.7896705351740834E-7</v>
      </c>
      <c r="Q325" s="4">
        <v>1.5072230045295651E-3</v>
      </c>
      <c r="R325" s="4">
        <v>3977.1874376418023</v>
      </c>
    </row>
    <row r="326" spans="1:19" x14ac:dyDescent="0.2">
      <c r="A326" s="7" t="s">
        <v>432</v>
      </c>
      <c r="B326" s="7" t="s">
        <v>7</v>
      </c>
      <c r="C326" s="7">
        <v>2512.7000000000003</v>
      </c>
      <c r="D326" s="7">
        <v>14.308999999999999</v>
      </c>
      <c r="F326" s="10"/>
      <c r="G326" s="10"/>
      <c r="H326" s="10"/>
      <c r="I326" s="10"/>
      <c r="J326" s="12"/>
      <c r="M326" s="14"/>
      <c r="N326" s="14"/>
      <c r="O326" s="10"/>
      <c r="P326" s="3">
        <v>1.6143685792158782E-6</v>
      </c>
      <c r="Q326" s="4">
        <v>3.5376447629632615E-3</v>
      </c>
      <c r="R326" s="4">
        <v>2191.348870703087</v>
      </c>
    </row>
    <row r="327" spans="1:19" x14ac:dyDescent="0.2">
      <c r="A327" s="7" t="s">
        <v>431</v>
      </c>
      <c r="B327" s="7" t="s">
        <v>7</v>
      </c>
      <c r="C327" s="7">
        <v>2511.5</v>
      </c>
      <c r="D327" s="7">
        <v>19.678999999999998</v>
      </c>
      <c r="F327" s="10"/>
      <c r="G327" s="10"/>
      <c r="H327" s="10"/>
      <c r="I327" s="10"/>
      <c r="J327" s="12"/>
      <c r="M327" s="14"/>
      <c r="N327" s="14"/>
      <c r="O327" s="10"/>
      <c r="P327" s="3">
        <v>2.1190101123024547E-7</v>
      </c>
      <c r="Q327" s="4">
        <v>2.1673712503738311E-4</v>
      </c>
      <c r="R327" s="4">
        <v>1022.8225140553145</v>
      </c>
    </row>
    <row r="328" spans="1:19" x14ac:dyDescent="0.2">
      <c r="A328" s="7" t="s">
        <v>431</v>
      </c>
      <c r="B328" s="7" t="s">
        <v>6</v>
      </c>
      <c r="C328" s="7">
        <v>2511.5</v>
      </c>
      <c r="D328" s="7">
        <v>17.352</v>
      </c>
      <c r="F328" s="10"/>
      <c r="G328" s="10"/>
      <c r="H328" s="10"/>
      <c r="I328" s="10"/>
      <c r="J328" s="12"/>
      <c r="M328" s="14"/>
      <c r="N328" s="14"/>
      <c r="O328" s="10"/>
      <c r="P328" s="3">
        <v>2.2130013831258645E-7</v>
      </c>
      <c r="Q328" s="4">
        <v>5.6246706242650774E-4</v>
      </c>
      <c r="R328" s="4">
        <v>2541.648038339782</v>
      </c>
    </row>
    <row r="329" spans="1:19" x14ac:dyDescent="0.2">
      <c r="A329" s="7" t="s">
        <v>430</v>
      </c>
      <c r="B329" s="7" t="s">
        <v>7</v>
      </c>
      <c r="C329" s="7">
        <v>2510</v>
      </c>
      <c r="D329" s="7">
        <v>16.141999999999999</v>
      </c>
      <c r="E329" s="7">
        <v>229</v>
      </c>
      <c r="F329" s="10">
        <f>0.00000282</f>
        <v>2.8200000000000001E-6</v>
      </c>
      <c r="G329" s="10">
        <f>F329/(E329/10^6)</f>
        <v>1.2314410480349345E-2</v>
      </c>
      <c r="H329" s="10">
        <f>0.000000863</f>
        <v>8.6300000000000004E-7</v>
      </c>
      <c r="I329" s="10">
        <f>H329/(E329/10^6)</f>
        <v>3.7685589519650653E-3</v>
      </c>
      <c r="J329" s="12">
        <f>I329/G329</f>
        <v>0.30602836879432621</v>
      </c>
      <c r="K329" s="7">
        <v>19.5</v>
      </c>
      <c r="L329" s="7">
        <v>-8.7999999999999995E-2</v>
      </c>
      <c r="M329" s="14">
        <v>50.840191953184124</v>
      </c>
      <c r="N329" s="14">
        <f>M329/K329</f>
        <v>2.6071893309325191</v>
      </c>
      <c r="O329" s="10">
        <v>3.4934497816593882E-7</v>
      </c>
      <c r="P329" s="3">
        <v>1.3009540329575022E-7</v>
      </c>
      <c r="Q329" s="4">
        <v>7.4926170676918938E-4</v>
      </c>
      <c r="R329" s="4">
        <v>5759.3249860325022</v>
      </c>
    </row>
    <row r="330" spans="1:19" x14ac:dyDescent="0.2">
      <c r="A330" s="7" t="s">
        <v>429</v>
      </c>
      <c r="B330" s="7" t="s">
        <v>7</v>
      </c>
      <c r="C330" s="7">
        <v>2510</v>
      </c>
      <c r="D330" s="7">
        <v>18.117999999999999</v>
      </c>
      <c r="E330" s="7">
        <v>249.2</v>
      </c>
      <c r="F330" s="10">
        <v>1.0899999999999999E-6</v>
      </c>
      <c r="G330" s="10">
        <f>F330/(E330/10^6)</f>
        <v>4.3739967897271272E-3</v>
      </c>
      <c r="H330" s="10">
        <v>4.5400000000000002E-7</v>
      </c>
      <c r="I330" s="10">
        <f>H330/(E330/10^6)</f>
        <v>1.8218298555377208E-3</v>
      </c>
      <c r="J330" s="12">
        <f>I330/G330</f>
        <v>0.41651376146788988</v>
      </c>
      <c r="K330" s="7">
        <v>29.8</v>
      </c>
      <c r="L330" s="7">
        <v>-0.251</v>
      </c>
      <c r="M330" s="14">
        <v>51.853336746282451</v>
      </c>
      <c r="N330" s="14">
        <f>M330/K330</f>
        <v>1.7400448572578004</v>
      </c>
      <c r="O330" s="10">
        <v>9.229534510433388E-8</v>
      </c>
      <c r="P330" s="3">
        <v>1.3080914008168674E-7</v>
      </c>
      <c r="Q330" s="4">
        <v>1.0045000612460024E-3</v>
      </c>
      <c r="R330" s="4">
        <v>7679.1274724282985</v>
      </c>
    </row>
    <row r="331" spans="1:19" x14ac:dyDescent="0.2">
      <c r="A331" s="7" t="s">
        <v>428</v>
      </c>
      <c r="B331" s="7" t="s">
        <v>7</v>
      </c>
      <c r="C331" s="7">
        <v>2508.2000000000003</v>
      </c>
      <c r="D331" s="7">
        <v>14.058</v>
      </c>
      <c r="E331" s="7">
        <v>213.3</v>
      </c>
      <c r="F331" s="10">
        <f>0.0321/10^4</f>
        <v>3.2099999999999998E-6</v>
      </c>
      <c r="G331" s="10">
        <f>F331/(E331/10^6)</f>
        <v>1.5049226441631503E-2</v>
      </c>
      <c r="H331" s="10">
        <f>0.0131/10^4</f>
        <v>1.31E-6</v>
      </c>
      <c r="I331" s="10">
        <f>H331/(E331/10^6)</f>
        <v>6.1415846225972804E-3</v>
      </c>
      <c r="J331" s="12">
        <f>I331/G331</f>
        <v>0.40809968847352029</v>
      </c>
      <c r="K331" s="7">
        <v>32.6</v>
      </c>
      <c r="L331" s="7">
        <v>-0.309</v>
      </c>
      <c r="M331" s="14">
        <v>51.854984845009056</v>
      </c>
      <c r="N331" s="14">
        <f>M331/K331</f>
        <v>1.5906437069021182</v>
      </c>
      <c r="O331" s="10">
        <v>2.1378340365682138E-7</v>
      </c>
      <c r="P331" s="3">
        <v>1.4226774790155071E-7</v>
      </c>
      <c r="Q331" s="4">
        <v>1.2631449268199202E-3</v>
      </c>
      <c r="R331" s="4">
        <v>8878.6456906172189</v>
      </c>
    </row>
    <row r="332" spans="1:19" x14ac:dyDescent="0.2">
      <c r="A332" s="7" t="s">
        <v>428</v>
      </c>
      <c r="B332" s="7" t="s">
        <v>6</v>
      </c>
      <c r="C332" s="7">
        <v>2508.2000000000003</v>
      </c>
      <c r="D332" s="7">
        <v>17.664999999999999</v>
      </c>
      <c r="F332" s="10"/>
      <c r="G332" s="10"/>
      <c r="H332" s="10"/>
      <c r="I332" s="10"/>
      <c r="J332" s="12"/>
      <c r="M332" s="14"/>
      <c r="N332" s="14"/>
      <c r="O332" s="10"/>
      <c r="P332" s="3">
        <v>1.248230965185395E-7</v>
      </c>
      <c r="Q332" s="4">
        <v>6.2138186431943759E-4</v>
      </c>
      <c r="R332" s="4">
        <v>4978.1000604094625</v>
      </c>
    </row>
    <row r="333" spans="1:19" x14ac:dyDescent="0.2">
      <c r="A333" s="7" t="s">
        <v>427</v>
      </c>
      <c r="B333" s="7" t="s">
        <v>7</v>
      </c>
      <c r="C333" s="7">
        <v>2507.3000000000002</v>
      </c>
      <c r="D333" s="7">
        <v>16.658000000000001</v>
      </c>
      <c r="F333" s="10"/>
      <c r="G333" s="10"/>
      <c r="H333" s="10"/>
      <c r="I333" s="10"/>
      <c r="J333" s="12"/>
      <c r="M333" s="14"/>
      <c r="N333" s="14"/>
      <c r="O333" s="10"/>
      <c r="P333" s="3">
        <v>1.7078881018129428E-7</v>
      </c>
      <c r="Q333" s="4">
        <v>2.0980092423675202E-3</v>
      </c>
      <c r="R333" s="4">
        <v>12284.231268667188</v>
      </c>
    </row>
    <row r="334" spans="1:19" x14ac:dyDescent="0.2">
      <c r="A334" s="7" t="s">
        <v>427</v>
      </c>
      <c r="B334" s="7" t="s">
        <v>6</v>
      </c>
      <c r="C334" s="7">
        <v>2507.3000000000002</v>
      </c>
      <c r="D334" s="7">
        <v>12.276</v>
      </c>
      <c r="F334" s="10"/>
      <c r="G334" s="10"/>
      <c r="H334" s="10"/>
      <c r="I334" s="10"/>
      <c r="J334" s="12"/>
      <c r="M334" s="14"/>
      <c r="N334" s="14"/>
      <c r="O334" s="10"/>
      <c r="P334" s="3">
        <v>1.3359400456174649E-7</v>
      </c>
      <c r="Q334" s="4">
        <v>1.1022359345773209E-3</v>
      </c>
      <c r="R334" s="4">
        <v>8250.6392273604833</v>
      </c>
    </row>
    <row r="335" spans="1:19" x14ac:dyDescent="0.2">
      <c r="A335" s="7" t="s">
        <v>426</v>
      </c>
      <c r="C335" s="7">
        <v>2507.3000000000002</v>
      </c>
      <c r="E335" s="7">
        <v>259.89999999999998</v>
      </c>
      <c r="F335" s="10"/>
      <c r="G335" s="10"/>
      <c r="H335" s="10"/>
      <c r="I335" s="10"/>
      <c r="J335" s="12"/>
      <c r="M335" s="14">
        <v>50.83760817691185</v>
      </c>
      <c r="N335" s="14"/>
      <c r="O335" s="10"/>
      <c r="P335" s="3"/>
      <c r="Q335" s="4"/>
      <c r="R335" s="4"/>
      <c r="S335" s="7" t="s">
        <v>443</v>
      </c>
    </row>
    <row r="336" spans="1:19" x14ac:dyDescent="0.2">
      <c r="A336" s="7" t="s">
        <v>425</v>
      </c>
      <c r="B336" s="7" t="s">
        <v>7</v>
      </c>
      <c r="C336" s="7">
        <v>2506.4</v>
      </c>
      <c r="D336" s="7">
        <v>18.762</v>
      </c>
      <c r="F336" s="10"/>
      <c r="G336" s="10"/>
      <c r="H336" s="10"/>
      <c r="I336" s="10"/>
      <c r="J336" s="12"/>
      <c r="M336" s="14"/>
      <c r="N336" s="14"/>
      <c r="O336" s="10"/>
      <c r="P336" s="3">
        <v>1.0713143588103616E-7</v>
      </c>
      <c r="Q336" s="4">
        <v>2.0307803345980915E-4</v>
      </c>
      <c r="R336" s="4">
        <v>1895.5970466532033</v>
      </c>
    </row>
    <row r="337" spans="1:19" x14ac:dyDescent="0.2">
      <c r="A337" s="7" t="s">
        <v>425</v>
      </c>
      <c r="B337" s="7" t="s">
        <v>6</v>
      </c>
      <c r="C337" s="7">
        <v>2506.4</v>
      </c>
      <c r="D337" s="7">
        <v>16.312000000000001</v>
      </c>
      <c r="F337" s="10"/>
      <c r="G337" s="10"/>
      <c r="H337" s="10"/>
      <c r="I337" s="10"/>
      <c r="J337" s="12"/>
      <c r="M337" s="14"/>
      <c r="N337" s="14"/>
      <c r="O337" s="10"/>
      <c r="P337" s="3">
        <v>1.0973516429622364E-7</v>
      </c>
      <c r="Q337" s="4">
        <v>2.4933002130120323E-4</v>
      </c>
      <c r="R337" s="4">
        <v>2272.1068756788977</v>
      </c>
    </row>
    <row r="338" spans="1:19" x14ac:dyDescent="0.2">
      <c r="A338" s="7" t="s">
        <v>424</v>
      </c>
      <c r="C338" s="7">
        <v>2506.4</v>
      </c>
      <c r="D338" s="7">
        <v>14.583</v>
      </c>
      <c r="E338" s="7">
        <v>209.8</v>
      </c>
      <c r="F338" s="10">
        <v>4.4000000000000002E-7</v>
      </c>
      <c r="G338" s="10">
        <f>F338/(E338/10^6)</f>
        <v>2.0972354623450908E-3</v>
      </c>
      <c r="H338" s="10">
        <v>9.8500000000000002E-8</v>
      </c>
      <c r="I338" s="10">
        <f>H338/(E338/10^6)</f>
        <v>4.6949475691134414E-4</v>
      </c>
      <c r="J338" s="12">
        <f>I338/G338</f>
        <v>0.22386363636363632</v>
      </c>
      <c r="K338" s="7">
        <v>10.5</v>
      </c>
      <c r="L338" s="7">
        <v>9.4E-2</v>
      </c>
      <c r="M338" s="14">
        <v>36.604104742846921</v>
      </c>
      <c r="N338" s="14">
        <f>M338/K338</f>
        <v>3.4861052136044686</v>
      </c>
      <c r="O338" s="10">
        <v>7.6739752144899913E-8</v>
      </c>
      <c r="P338" s="3">
        <v>1.076596036480834E-7</v>
      </c>
      <c r="Q338" s="4"/>
      <c r="R338" s="4"/>
    </row>
    <row r="339" spans="1:19" x14ac:dyDescent="0.2">
      <c r="A339" s="7" t="s">
        <v>423</v>
      </c>
      <c r="B339" s="7" t="s">
        <v>7</v>
      </c>
      <c r="C339" s="7">
        <v>2500.1</v>
      </c>
      <c r="D339" s="7">
        <v>15.09</v>
      </c>
      <c r="E339" s="7">
        <v>157</v>
      </c>
      <c r="F339" s="10">
        <v>2.9799999999999998E-6</v>
      </c>
      <c r="G339" s="10">
        <f>F339/(E339/10^6)</f>
        <v>1.8980891719745221E-2</v>
      </c>
      <c r="H339" s="10">
        <v>4.6199999999999998E-7</v>
      </c>
      <c r="I339" s="10">
        <f>H339/(E339/10^6)</f>
        <v>2.942675159235669E-3</v>
      </c>
      <c r="J339" s="12">
        <f>I339/G339</f>
        <v>0.15503355704697988</v>
      </c>
      <c r="K339" s="7">
        <v>10.8</v>
      </c>
      <c r="L339" s="7">
        <v>-8.7999999999999995E-2</v>
      </c>
      <c r="M339" s="14">
        <v>40.67237844929339</v>
      </c>
      <c r="N339" s="14">
        <f>M339/K339</f>
        <v>3.7659609675271657</v>
      </c>
      <c r="O339" s="10">
        <v>4.0828025477707011E-7</v>
      </c>
      <c r="P339" s="3">
        <v>1.2458581842279658E-7</v>
      </c>
      <c r="Q339" s="4">
        <v>3.337719586759642E-3</v>
      </c>
      <c r="R339" s="4">
        <v>26790.525832022868</v>
      </c>
    </row>
    <row r="340" spans="1:19" x14ac:dyDescent="0.2">
      <c r="A340" s="7" t="s">
        <v>423</v>
      </c>
      <c r="B340" s="7" t="s">
        <v>6</v>
      </c>
      <c r="C340" s="7">
        <v>2500.1</v>
      </c>
      <c r="D340" s="7">
        <v>16.059000000000001</v>
      </c>
      <c r="F340" s="10"/>
      <c r="G340" s="10"/>
      <c r="H340" s="10"/>
      <c r="I340" s="10"/>
      <c r="J340" s="12"/>
      <c r="M340" s="14"/>
      <c r="N340" s="14"/>
      <c r="O340" s="10"/>
      <c r="P340" s="3">
        <v>1.2018182950370511E-7</v>
      </c>
      <c r="Q340" s="4">
        <v>2.9505767015683537E-3</v>
      </c>
      <c r="R340" s="4">
        <v>24550.9384717545</v>
      </c>
    </row>
    <row r="341" spans="1:19" x14ac:dyDescent="0.2">
      <c r="A341" s="7" t="s">
        <v>422</v>
      </c>
      <c r="C341" s="7">
        <v>2500.1</v>
      </c>
      <c r="E341" s="7">
        <v>255.20000000000002</v>
      </c>
      <c r="F341" s="10">
        <v>5.1900000000000003E-7</v>
      </c>
      <c r="G341" s="10">
        <f>F341/(E341/10^6)</f>
        <v>2.0336990595611285E-3</v>
      </c>
      <c r="H341" s="10">
        <v>1.04E-7</v>
      </c>
      <c r="I341" s="10">
        <f>H341/(E341/10^6)</f>
        <v>4.0752351097178682E-4</v>
      </c>
      <c r="J341" s="12">
        <f>I341/G341</f>
        <v>0.20038535645472061</v>
      </c>
      <c r="K341" s="7">
        <v>10.3</v>
      </c>
      <c r="L341" s="7">
        <v>1.7999999999999999E-2</v>
      </c>
      <c r="M341" s="14">
        <v>39.654387484444499</v>
      </c>
      <c r="N341" s="14">
        <f>M341/K341</f>
        <v>3.8499405324703395</v>
      </c>
      <c r="O341" s="10">
        <v>8.620689655172414E-8</v>
      </c>
      <c r="P341" s="3"/>
      <c r="Q341" s="4"/>
      <c r="R341" s="4"/>
    </row>
    <row r="342" spans="1:19" x14ac:dyDescent="0.2">
      <c r="A342" s="7" t="s">
        <v>421</v>
      </c>
      <c r="B342" s="7" t="s">
        <v>7</v>
      </c>
      <c r="C342" s="7">
        <v>2499</v>
      </c>
      <c r="D342" s="7">
        <v>17.225000000000001</v>
      </c>
      <c r="F342" s="10"/>
      <c r="G342" s="10"/>
      <c r="H342" s="10"/>
      <c r="I342" s="10"/>
      <c r="J342" s="12"/>
      <c r="M342" s="14"/>
      <c r="N342" s="14"/>
      <c r="O342" s="10"/>
      <c r="P342" s="3">
        <v>9.6081277213352694E-8</v>
      </c>
      <c r="Q342" s="4">
        <v>1.2980053864556323E-3</v>
      </c>
      <c r="R342" s="4">
        <v>13509.451831841852</v>
      </c>
    </row>
    <row r="343" spans="1:19" x14ac:dyDescent="0.2">
      <c r="A343" s="7" t="s">
        <v>421</v>
      </c>
      <c r="B343" s="7" t="s">
        <v>80</v>
      </c>
      <c r="C343" s="7">
        <v>2499</v>
      </c>
      <c r="D343" s="7">
        <v>14.42</v>
      </c>
      <c r="F343" s="10"/>
      <c r="G343" s="10"/>
      <c r="H343" s="10"/>
      <c r="I343" s="10"/>
      <c r="J343" s="12"/>
      <c r="M343" s="14"/>
      <c r="N343" s="14"/>
      <c r="O343" s="10"/>
      <c r="P343" s="3">
        <v>1.0263522884882109E-7</v>
      </c>
      <c r="Q343" s="4">
        <v>1.115101079004978E-3</v>
      </c>
      <c r="R343" s="4">
        <v>10864.701053548501</v>
      </c>
    </row>
    <row r="344" spans="1:19" x14ac:dyDescent="0.2">
      <c r="A344" s="7" t="s">
        <v>420</v>
      </c>
      <c r="C344" s="7">
        <v>2499</v>
      </c>
      <c r="E344" s="7">
        <v>221.7</v>
      </c>
      <c r="F344" s="10">
        <v>3.5100000000000001E-7</v>
      </c>
      <c r="G344" s="10">
        <f>F344/(E344/10^6)</f>
        <v>1.5832205683355886E-3</v>
      </c>
      <c r="H344" s="10">
        <v>7.7700000000000001E-8</v>
      </c>
      <c r="I344" s="10">
        <f>H344/(E344/10^6)</f>
        <v>3.5047361299052777E-4</v>
      </c>
      <c r="J344" s="12">
        <f>I344/G344</f>
        <v>0.22136752136752139</v>
      </c>
      <c r="K344" s="7">
        <v>8.6999999999999993</v>
      </c>
      <c r="L344" s="7">
        <v>0.184</v>
      </c>
      <c r="M344" s="14">
        <v>40.671627802230212</v>
      </c>
      <c r="N344" s="14">
        <f>M344/K344</f>
        <v>4.6748997473827831</v>
      </c>
      <c r="O344" s="10">
        <v>7.8935498421290039E-8</v>
      </c>
      <c r="P344" s="3"/>
      <c r="Q344" s="4"/>
      <c r="R344" s="4"/>
    </row>
    <row r="345" spans="1:19" x14ac:dyDescent="0.2">
      <c r="A345" s="7" t="s">
        <v>419</v>
      </c>
      <c r="B345" s="7" t="s">
        <v>7</v>
      </c>
      <c r="C345" s="7">
        <v>2498.4</v>
      </c>
      <c r="D345" s="7">
        <v>15.616</v>
      </c>
      <c r="F345" s="10"/>
      <c r="G345" s="10"/>
      <c r="H345" s="10"/>
      <c r="I345" s="10"/>
      <c r="J345" s="12"/>
      <c r="M345" s="14"/>
      <c r="N345" s="14"/>
      <c r="O345" s="10"/>
      <c r="P345" s="3">
        <v>1.0341956967213115E-7</v>
      </c>
      <c r="Q345" s="4">
        <v>5.2528562439160191E-4</v>
      </c>
      <c r="R345" s="4">
        <v>5079.1704708973721</v>
      </c>
    </row>
    <row r="346" spans="1:19" x14ac:dyDescent="0.2">
      <c r="A346" s="7" t="s">
        <v>419</v>
      </c>
      <c r="B346" s="7" t="s">
        <v>80</v>
      </c>
      <c r="C346" s="7">
        <v>2498.4</v>
      </c>
      <c r="D346" s="7">
        <v>9.3040000000000003</v>
      </c>
      <c r="F346" s="10"/>
      <c r="G346" s="10"/>
      <c r="H346" s="10"/>
      <c r="I346" s="10"/>
      <c r="J346" s="12"/>
      <c r="M346" s="14"/>
      <c r="N346" s="14"/>
      <c r="O346" s="10"/>
      <c r="P346" s="3">
        <v>1.0855546001719692E-7</v>
      </c>
      <c r="Q346" s="4">
        <v>5.0647537781192231E-4</v>
      </c>
      <c r="R346" s="4">
        <v>4665.5910051110141</v>
      </c>
    </row>
    <row r="347" spans="1:19" x14ac:dyDescent="0.2">
      <c r="A347" s="7" t="s">
        <v>418</v>
      </c>
      <c r="C347" s="7">
        <v>2498.4</v>
      </c>
      <c r="D347" s="7">
        <v>14.259</v>
      </c>
      <c r="E347" s="7">
        <v>235.4</v>
      </c>
      <c r="F347" s="10">
        <v>6.75E-7</v>
      </c>
      <c r="G347" s="10">
        <f>F347/(E347/10^6)</f>
        <v>2.8674596431605779E-3</v>
      </c>
      <c r="H347" s="10">
        <v>8.72E-8</v>
      </c>
      <c r="I347" s="10">
        <f>H347/(E347/10^6)</f>
        <v>3.7043330501274426E-4</v>
      </c>
      <c r="J347" s="12">
        <f>I347/G347</f>
        <v>0.12918518518518518</v>
      </c>
      <c r="K347" s="7">
        <v>10.3</v>
      </c>
      <c r="L347" s="7">
        <v>-0.58499999999999996</v>
      </c>
      <c r="M347" s="14">
        <v>37.6208270016295</v>
      </c>
      <c r="N347" s="14">
        <f>M347/K347</f>
        <v>3.6525074758863592</v>
      </c>
      <c r="O347" s="10">
        <v>8.5386576040781651E-8</v>
      </c>
      <c r="P347" s="3">
        <v>1.129111438389789E-7</v>
      </c>
      <c r="Q347" s="4"/>
      <c r="R347" s="4"/>
    </row>
    <row r="348" spans="1:19" x14ac:dyDescent="0.2">
      <c r="A348" s="7" t="s">
        <v>417</v>
      </c>
      <c r="B348" s="7" t="s">
        <v>7</v>
      </c>
      <c r="C348" s="7">
        <v>2458.2000000000003</v>
      </c>
      <c r="D348" s="7">
        <v>16.085000000000001</v>
      </c>
      <c r="E348" s="7">
        <v>201.29999999999998</v>
      </c>
      <c r="F348" s="10">
        <v>3.8299999999999998E-6</v>
      </c>
      <c r="G348" s="10">
        <f>F348/(E348/10^6)</f>
        <v>1.9026328862394436E-2</v>
      </c>
      <c r="H348" s="10">
        <v>7.2699999999999999E-7</v>
      </c>
      <c r="I348" s="10">
        <f>H348/(E348/10^6)</f>
        <v>3.6115250869349232E-3</v>
      </c>
      <c r="J348" s="12">
        <f>I348/G348</f>
        <v>0.18981723237597914</v>
      </c>
      <c r="K348" s="7">
        <v>17.399999999999999</v>
      </c>
      <c r="L348" s="7">
        <v>-0.48599999999999999</v>
      </c>
      <c r="M348" s="14">
        <v>50.839757186555531</v>
      </c>
      <c r="N348" s="14">
        <f>M348/K348</f>
        <v>2.9218251256641112</v>
      </c>
      <c r="O348" s="10">
        <v>3.2538499751614513E-7</v>
      </c>
      <c r="P348" s="3">
        <v>1.4299036369288156E-7</v>
      </c>
      <c r="Q348" s="4">
        <v>1.221614997506769E-3</v>
      </c>
      <c r="R348" s="4">
        <v>8543.3379282158185</v>
      </c>
    </row>
    <row r="349" spans="1:19" x14ac:dyDescent="0.2">
      <c r="A349" s="7" t="s">
        <v>416</v>
      </c>
      <c r="C349" s="7">
        <v>2457.4</v>
      </c>
      <c r="D349" s="7">
        <v>14.945</v>
      </c>
      <c r="E349" s="7">
        <v>225.2</v>
      </c>
      <c r="F349" s="10">
        <f>0.0289/10^4</f>
        <v>2.8899999999999999E-6</v>
      </c>
      <c r="G349" s="10">
        <f>F349/(E349/10^6)</f>
        <v>1.2833037300177619E-2</v>
      </c>
      <c r="H349" s="10">
        <f>0.00947/10^4</f>
        <v>9.4699999999999989E-7</v>
      </c>
      <c r="I349" s="10">
        <f>H349/(E349/10^6)</f>
        <v>4.2051509769094131E-3</v>
      </c>
      <c r="J349" s="12">
        <f>I349/G349</f>
        <v>0.32768166089965395</v>
      </c>
      <c r="K349" s="7">
        <v>25.3</v>
      </c>
      <c r="L349" s="7">
        <v>-0.26500000000000001</v>
      </c>
      <c r="M349" s="14">
        <v>55.922111234322337</v>
      </c>
      <c r="N349" s="14">
        <f>M349/K349</f>
        <v>2.2103601278388276</v>
      </c>
      <c r="O349" s="10">
        <v>2.8730017761989348E-7</v>
      </c>
      <c r="P349" s="3">
        <v>1.518902643024423E-7</v>
      </c>
      <c r="Q349" s="4"/>
      <c r="R349" s="4"/>
    </row>
    <row r="350" spans="1:19" x14ac:dyDescent="0.2">
      <c r="A350" s="7" t="s">
        <v>415</v>
      </c>
      <c r="B350" s="7" t="s">
        <v>7</v>
      </c>
      <c r="C350" s="7">
        <v>2457.4</v>
      </c>
      <c r="D350" s="7">
        <v>16.405999999999999</v>
      </c>
      <c r="E350" s="7">
        <v>244.6</v>
      </c>
      <c r="F350" s="10">
        <f>0.037/10^4</f>
        <v>3.6999999999999997E-6</v>
      </c>
      <c r="G350" s="10">
        <f>F350/(E350/10^6)</f>
        <v>1.5126737530662305E-2</v>
      </c>
      <c r="H350" s="10">
        <f>0.00988/10^4</f>
        <v>9.879999999999999E-7</v>
      </c>
      <c r="I350" s="10">
        <f>H350/(E350/10^6)</f>
        <v>4.0392477514309072E-3</v>
      </c>
      <c r="J350" s="12">
        <f>I350/G350</f>
        <v>0.26702702702702702</v>
      </c>
      <c r="K350" s="7">
        <v>30.3</v>
      </c>
      <c r="L350" s="7">
        <v>-0.63</v>
      </c>
      <c r="M350" s="14">
        <v>57.955897085807841</v>
      </c>
      <c r="N350" s="14">
        <f>M350/K350</f>
        <v>1.9127358774194005</v>
      </c>
      <c r="O350" s="10">
        <v>2.1627146361406382E-7</v>
      </c>
      <c r="P350" s="3">
        <v>1.5238327441180056E-7</v>
      </c>
      <c r="Q350" s="4">
        <v>2.2613060996961583E-3</v>
      </c>
      <c r="R350" s="4">
        <v>14839.595148646069</v>
      </c>
    </row>
    <row r="351" spans="1:19" x14ac:dyDescent="0.2">
      <c r="A351" s="7" t="s">
        <v>414</v>
      </c>
      <c r="C351" s="7">
        <v>2456.1</v>
      </c>
      <c r="E351" s="7">
        <v>198.29999999999998</v>
      </c>
      <c r="F351" s="10"/>
      <c r="G351" s="10"/>
      <c r="H351" s="10"/>
      <c r="I351" s="10"/>
      <c r="J351" s="12"/>
      <c r="M351" s="14"/>
      <c r="N351" s="14"/>
      <c r="O351" s="10"/>
      <c r="P351" s="3"/>
      <c r="Q351" s="4"/>
      <c r="R351" s="4"/>
      <c r="S351" s="7" t="s">
        <v>443</v>
      </c>
    </row>
    <row r="352" spans="1:19" x14ac:dyDescent="0.2">
      <c r="A352" s="7" t="s">
        <v>413</v>
      </c>
      <c r="B352" s="7" t="s">
        <v>7</v>
      </c>
      <c r="C352" s="7">
        <v>2456.1</v>
      </c>
      <c r="D352" s="7">
        <v>16.155999999999999</v>
      </c>
      <c r="F352" s="10"/>
      <c r="G352" s="10"/>
      <c r="H352" s="10"/>
      <c r="I352" s="10"/>
      <c r="J352" s="12"/>
      <c r="M352" s="14"/>
      <c r="N352" s="14"/>
      <c r="O352" s="10"/>
      <c r="P352" s="3">
        <v>1.2657836098044073E-7</v>
      </c>
      <c r="Q352" s="4">
        <v>7.6641728384139703E-4</v>
      </c>
      <c r="R352" s="4">
        <v>6054.8839304359935</v>
      </c>
    </row>
    <row r="353" spans="1:19" x14ac:dyDescent="0.2">
      <c r="A353" s="7" t="s">
        <v>413</v>
      </c>
      <c r="B353" s="7" t="s">
        <v>80</v>
      </c>
      <c r="C353" s="7">
        <v>2456.1</v>
      </c>
      <c r="D353" s="7">
        <v>6.94</v>
      </c>
      <c r="F353" s="10"/>
      <c r="G353" s="10"/>
      <c r="H353" s="10"/>
      <c r="I353" s="10"/>
      <c r="J353" s="12"/>
      <c r="M353" s="14"/>
      <c r="N353" s="14"/>
      <c r="O353" s="10"/>
      <c r="P353" s="3">
        <v>1.5778097982708932E-7</v>
      </c>
      <c r="Q353" s="4">
        <v>1.0076616361570773E-3</v>
      </c>
      <c r="R353" s="4">
        <v>6386.4582236804717</v>
      </c>
    </row>
    <row r="354" spans="1:19" x14ac:dyDescent="0.2">
      <c r="A354" s="7" t="s">
        <v>412</v>
      </c>
      <c r="B354" s="7" t="s">
        <v>7</v>
      </c>
      <c r="C354" s="17">
        <v>2455.3000000000002</v>
      </c>
      <c r="D354" s="7">
        <v>18.087</v>
      </c>
      <c r="E354" s="7">
        <v>200.8</v>
      </c>
      <c r="F354" s="10"/>
      <c r="G354" s="10"/>
      <c r="H354" s="10"/>
      <c r="I354" s="10"/>
      <c r="J354" s="12"/>
      <c r="M354" s="14"/>
      <c r="N354" s="14"/>
      <c r="O354" s="10"/>
      <c r="P354" s="3">
        <v>1.2826892243047496E-7</v>
      </c>
      <c r="Q354" s="4">
        <v>3.2677475822858208E-3</v>
      </c>
      <c r="R354" s="4">
        <v>25475.75453482915</v>
      </c>
      <c r="S354" s="7" t="s">
        <v>443</v>
      </c>
    </row>
    <row r="355" spans="1:19" x14ac:dyDescent="0.2">
      <c r="A355" s="7" t="s">
        <v>412</v>
      </c>
      <c r="B355" s="7" t="s">
        <v>80</v>
      </c>
      <c r="C355" s="17">
        <v>2455.3000000000002</v>
      </c>
      <c r="D355" s="7">
        <v>10.005000000000001</v>
      </c>
      <c r="F355" s="10"/>
      <c r="G355" s="10"/>
      <c r="H355" s="10"/>
      <c r="I355" s="10"/>
      <c r="J355" s="12"/>
      <c r="M355" s="14"/>
      <c r="N355" s="14"/>
      <c r="O355" s="10"/>
      <c r="P355" s="3">
        <v>1.4792603698150924E-7</v>
      </c>
      <c r="Q355" s="4">
        <v>1.3579454832258243E-3</v>
      </c>
      <c r="R355" s="4">
        <v>9179.8949727529543</v>
      </c>
    </row>
    <row r="356" spans="1:19" x14ac:dyDescent="0.2">
      <c r="A356" s="7" t="s">
        <v>411</v>
      </c>
      <c r="B356" s="7" t="s">
        <v>7</v>
      </c>
      <c r="C356" s="17">
        <v>2453.6999999999998</v>
      </c>
      <c r="D356" s="7">
        <v>18.939</v>
      </c>
      <c r="G356" s="10"/>
      <c r="H356" s="10"/>
      <c r="I356" s="10"/>
      <c r="J356" s="12"/>
      <c r="M356" s="14"/>
      <c r="N356" s="14"/>
      <c r="O356" s="10"/>
      <c r="P356" s="3">
        <v>1.8691588785046729E-7</v>
      </c>
      <c r="Q356" s="4">
        <v>5.2641618342466638E-3</v>
      </c>
      <c r="R356" s="4">
        <v>28163.265813219652</v>
      </c>
    </row>
    <row r="357" spans="1:19" x14ac:dyDescent="0.2">
      <c r="A357" s="7" t="s">
        <v>411</v>
      </c>
      <c r="B357" s="7" t="s">
        <v>6</v>
      </c>
      <c r="C357" s="17">
        <v>2453.6999999999998</v>
      </c>
      <c r="D357" s="7">
        <v>17.617000000000001</v>
      </c>
      <c r="F357" s="10"/>
      <c r="G357" s="10"/>
      <c r="H357" s="10"/>
      <c r="I357" s="10"/>
      <c r="J357" s="12"/>
      <c r="M357" s="14"/>
      <c r="N357" s="14"/>
      <c r="O357" s="10"/>
      <c r="P357" s="3">
        <v>2.0406425611625135E-7</v>
      </c>
      <c r="Q357" s="4">
        <v>4.5685680842358503E-3</v>
      </c>
      <c r="R357" s="4">
        <v>22387.889830315155</v>
      </c>
    </row>
    <row r="358" spans="1:19" x14ac:dyDescent="0.2">
      <c r="A358" s="7" t="s">
        <v>410</v>
      </c>
      <c r="B358" s="7" t="s">
        <v>8</v>
      </c>
      <c r="C358" s="7">
        <v>2451.4</v>
      </c>
      <c r="D358" s="7">
        <v>17.945</v>
      </c>
      <c r="G358" s="10"/>
      <c r="H358" s="10"/>
      <c r="I358" s="10"/>
      <c r="J358" s="12"/>
      <c r="M358" s="14"/>
      <c r="N358" s="14"/>
      <c r="O358" s="10"/>
      <c r="P358" s="3">
        <v>1.8500975202006133E-7</v>
      </c>
      <c r="Q358" s="4">
        <v>4.6270348709319929E-4</v>
      </c>
      <c r="R358" s="4">
        <v>2500.9680951468254</v>
      </c>
    </row>
    <row r="359" spans="1:19" x14ac:dyDescent="0.2">
      <c r="A359" s="7" t="s">
        <v>409</v>
      </c>
      <c r="B359" s="7" t="s">
        <v>7</v>
      </c>
      <c r="C359" s="7">
        <v>2451.4</v>
      </c>
      <c r="D359" s="7">
        <v>17.437999999999999</v>
      </c>
      <c r="G359" s="10"/>
      <c r="H359" s="10"/>
      <c r="I359" s="10"/>
      <c r="J359" s="12"/>
      <c r="M359" s="14"/>
      <c r="N359" s="14"/>
      <c r="O359" s="10"/>
      <c r="P359" s="3">
        <v>1.5741484115150822E-7</v>
      </c>
      <c r="Q359" s="4">
        <v>3.1234407359146744E-4</v>
      </c>
      <c r="R359" s="4">
        <v>1984.2098197770524</v>
      </c>
    </row>
    <row r="360" spans="1:19" x14ac:dyDescent="0.2">
      <c r="A360" s="7" t="s">
        <v>408</v>
      </c>
      <c r="B360" s="7" t="s">
        <v>7</v>
      </c>
      <c r="C360" s="7">
        <v>2450.1000000000004</v>
      </c>
      <c r="D360" s="7">
        <v>19.564</v>
      </c>
      <c r="G360" s="10"/>
      <c r="H360" s="10"/>
      <c r="I360" s="10"/>
      <c r="J360" s="12"/>
      <c r="M360" s="14"/>
      <c r="N360" s="14"/>
      <c r="O360" s="10"/>
      <c r="P360" s="3">
        <v>1.5640973216111225E-7</v>
      </c>
      <c r="Q360" s="4">
        <v>1.9431528156200361E-4</v>
      </c>
      <c r="R360" s="4">
        <v>1242.3477674768101</v>
      </c>
    </row>
    <row r="361" spans="1:19" x14ac:dyDescent="0.2">
      <c r="A361" s="7" t="s">
        <v>408</v>
      </c>
      <c r="B361" s="7" t="s">
        <v>6</v>
      </c>
      <c r="C361" s="7">
        <v>2450.1000000000004</v>
      </c>
      <c r="D361" s="7">
        <v>16.236000000000001</v>
      </c>
      <c r="G361" s="10"/>
      <c r="H361" s="10"/>
      <c r="I361" s="10"/>
      <c r="J361" s="12"/>
      <c r="M361" s="14"/>
      <c r="N361" s="14"/>
      <c r="O361" s="10"/>
      <c r="P361" s="3">
        <v>1.8261887164326192E-7</v>
      </c>
      <c r="Q361" s="4">
        <v>3.1026979091669412E-4</v>
      </c>
      <c r="R361" s="4">
        <v>1699.00179606187</v>
      </c>
    </row>
    <row r="362" spans="1:19" x14ac:dyDescent="0.2">
      <c r="A362" s="7" t="s">
        <v>407</v>
      </c>
      <c r="B362" s="7" t="s">
        <v>6</v>
      </c>
      <c r="C362" s="7">
        <v>2419.9</v>
      </c>
      <c r="D362" s="7">
        <v>17.832999999999998</v>
      </c>
      <c r="G362" s="10"/>
      <c r="H362" s="10"/>
      <c r="I362" s="10"/>
      <c r="J362" s="12"/>
      <c r="M362" s="14"/>
      <c r="N362" s="14"/>
      <c r="O362" s="10"/>
      <c r="P362" s="3">
        <v>2.4364941400773847E-7</v>
      </c>
      <c r="Q362" s="4">
        <v>5.2368357251081918E-4</v>
      </c>
      <c r="R362" s="4">
        <v>2149.3323702152907</v>
      </c>
    </row>
    <row r="363" spans="1:19" x14ac:dyDescent="0.2">
      <c r="A363" s="7" t="s">
        <v>406</v>
      </c>
      <c r="B363" s="7" t="s">
        <v>7</v>
      </c>
      <c r="C363" s="7">
        <v>2419.9</v>
      </c>
      <c r="D363" s="7">
        <v>20.187999999999999</v>
      </c>
      <c r="G363" s="10"/>
      <c r="H363" s="10"/>
      <c r="I363" s="10"/>
      <c r="J363" s="12"/>
      <c r="M363" s="14"/>
      <c r="N363" s="14"/>
      <c r="O363" s="10"/>
      <c r="P363" s="3">
        <v>1.9566078858727959E-7</v>
      </c>
      <c r="Q363" s="4">
        <v>3.8297237693743079E-4</v>
      </c>
      <c r="R363" s="4">
        <v>1957.3281887627472</v>
      </c>
    </row>
    <row r="364" spans="1:19" x14ac:dyDescent="0.2">
      <c r="A364" s="7" t="s">
        <v>406</v>
      </c>
      <c r="B364" s="7" t="s">
        <v>6</v>
      </c>
      <c r="C364" s="7">
        <v>2419.9</v>
      </c>
      <c r="D364" s="7">
        <v>19.170000000000002</v>
      </c>
      <c r="G364" s="10"/>
      <c r="H364" s="10"/>
      <c r="I364" s="10"/>
      <c r="J364" s="12"/>
      <c r="M364" s="14"/>
      <c r="N364" s="14"/>
      <c r="O364" s="10"/>
      <c r="P364" s="3">
        <v>2.4830464267083985E-7</v>
      </c>
      <c r="Q364" s="4">
        <v>2.8219658240806553E-4</v>
      </c>
      <c r="R364" s="4">
        <v>1136.4933791518101</v>
      </c>
    </row>
    <row r="365" spans="1:19" x14ac:dyDescent="0.2">
      <c r="A365" s="7" t="s">
        <v>405</v>
      </c>
      <c r="B365" s="7" t="s">
        <v>7</v>
      </c>
      <c r="C365" s="7">
        <v>2418</v>
      </c>
      <c r="D365" s="7">
        <v>19.190999999999999</v>
      </c>
      <c r="G365" s="10"/>
      <c r="H365" s="10"/>
      <c r="I365" s="10"/>
      <c r="J365" s="12"/>
      <c r="M365" s="14"/>
      <c r="N365" s="14"/>
      <c r="O365" s="10"/>
      <c r="P365" s="3">
        <v>1.6179459121463187E-7</v>
      </c>
      <c r="Q365" s="4">
        <v>5.3114459032097016E-4</v>
      </c>
      <c r="R365" s="4">
        <v>3282.8327964089331</v>
      </c>
    </row>
    <row r="366" spans="1:19" x14ac:dyDescent="0.2">
      <c r="A366" s="7" t="s">
        <v>405</v>
      </c>
      <c r="B366" s="7" t="s">
        <v>6</v>
      </c>
      <c r="C366" s="7">
        <v>2418</v>
      </c>
      <c r="D366" s="7">
        <v>17.82</v>
      </c>
      <c r="G366" s="10"/>
      <c r="H366" s="10"/>
      <c r="I366" s="10"/>
      <c r="J366" s="12"/>
      <c r="M366" s="14"/>
      <c r="N366" s="14"/>
      <c r="O366" s="10"/>
      <c r="P366" s="3">
        <v>1.8490460157126825E-7</v>
      </c>
      <c r="Q366" s="4">
        <v>3.8920092191263648E-4</v>
      </c>
      <c r="R366" s="4">
        <v>2104.8741816337424</v>
      </c>
    </row>
    <row r="367" spans="1:19" x14ac:dyDescent="0.2">
      <c r="A367" s="7" t="s">
        <v>404</v>
      </c>
      <c r="B367" s="7" t="s">
        <v>7</v>
      </c>
      <c r="C367" s="7">
        <v>2415.3000000000002</v>
      </c>
      <c r="D367" s="7">
        <v>18.3</v>
      </c>
      <c r="E367" s="7">
        <v>254.5</v>
      </c>
      <c r="F367" s="10">
        <v>7.9500000000000001E-7</v>
      </c>
      <c r="G367" s="10">
        <f>F367/(E367/10^6)</f>
        <v>3.1237721021611002E-3</v>
      </c>
      <c r="H367" s="10">
        <v>1.7700000000000001E-7</v>
      </c>
      <c r="I367" s="10">
        <f>H367/(E367/10^6)</f>
        <v>6.9548133595284873E-4</v>
      </c>
      <c r="J367" s="12">
        <f>I367/G367</f>
        <v>0.22264150943396227</v>
      </c>
      <c r="K367" s="7">
        <v>13.1</v>
      </c>
      <c r="L367" s="7">
        <v>0.13200000000000001</v>
      </c>
      <c r="M367" s="14">
        <v>43.720895228712699</v>
      </c>
      <c r="N367" s="14">
        <f>M367/K367</f>
        <v>3.3374729182223435</v>
      </c>
      <c r="O367" s="10">
        <v>6.758349705304518E-8</v>
      </c>
      <c r="P367" s="3">
        <v>1.1092896174863388E-7</v>
      </c>
      <c r="Q367" s="4">
        <v>2.0318588705764187E-4</v>
      </c>
      <c r="R367" s="4">
        <v>1831.675730618151</v>
      </c>
    </row>
    <row r="368" spans="1:19" x14ac:dyDescent="0.2">
      <c r="A368" s="7" t="s">
        <v>403</v>
      </c>
      <c r="C368" s="7">
        <v>2415.3000000000002</v>
      </c>
      <c r="E368" s="7">
        <v>223.4</v>
      </c>
      <c r="F368" s="10">
        <f>0.0387/10^4</f>
        <v>3.8700000000000002E-6</v>
      </c>
      <c r="G368" s="10">
        <f>F368/(E368/10^6)</f>
        <v>1.7323187108325873E-2</v>
      </c>
      <c r="H368" s="10">
        <f>0.00632/10^4</f>
        <v>6.3200000000000005E-7</v>
      </c>
      <c r="I368" s="10">
        <f>H368/(E368/10^6)</f>
        <v>2.829006266786034E-3</v>
      </c>
      <c r="J368" s="12">
        <f>I368/G368</f>
        <v>0.16330749354005167</v>
      </c>
      <c r="K368" s="7">
        <v>11.2</v>
      </c>
      <c r="L368" s="7">
        <v>3.4000000000000002E-2</v>
      </c>
      <c r="M368" s="14">
        <v>47.789248029429523</v>
      </c>
      <c r="N368" s="14">
        <f>M368/K368</f>
        <v>4.2668971454847791</v>
      </c>
      <c r="O368" s="10">
        <v>2.1128021486123542E-7</v>
      </c>
      <c r="P368" s="3"/>
      <c r="Q368" s="3"/>
      <c r="R368" s="3"/>
    </row>
    <row r="369" spans="1:18" x14ac:dyDescent="0.2">
      <c r="A369" s="7" t="s">
        <v>109</v>
      </c>
      <c r="B369" s="7" t="s">
        <v>7</v>
      </c>
      <c r="C369" s="7">
        <v>640.80000000000007</v>
      </c>
      <c r="D369" s="7">
        <v>24.751000000000001</v>
      </c>
      <c r="F369" s="10"/>
      <c r="G369" s="10"/>
      <c r="H369" s="10"/>
      <c r="I369" s="10"/>
      <c r="J369" s="12"/>
      <c r="M369" s="18"/>
      <c r="N369" s="18"/>
      <c r="O369" s="10"/>
      <c r="P369" s="3">
        <v>9.4945658761262165E-8</v>
      </c>
      <c r="Q369" s="4">
        <v>1.2927094645709227E-4</v>
      </c>
      <c r="R369" s="4">
        <v>1361.5256152168047</v>
      </c>
    </row>
    <row r="370" spans="1:18" x14ac:dyDescent="0.2">
      <c r="A370" s="7" t="s">
        <v>131</v>
      </c>
      <c r="C370" s="7">
        <v>639.30000000000007</v>
      </c>
      <c r="E370" s="7">
        <v>223.7</v>
      </c>
      <c r="F370" s="10">
        <v>6.3E-7</v>
      </c>
      <c r="G370" s="10">
        <f>F370/(E370/10^6)</f>
        <v>2.8162717925793476E-3</v>
      </c>
      <c r="H370" s="10">
        <v>1.97E-7</v>
      </c>
      <c r="I370" s="10">
        <f>H370/(E370/10^6)</f>
        <v>8.806437192668753E-4</v>
      </c>
      <c r="J370" s="12">
        <f>I370/G370</f>
        <v>0.3126984126984127</v>
      </c>
      <c r="K370" s="7">
        <v>16.899999999999999</v>
      </c>
      <c r="L370" s="7">
        <v>0.36699999999999999</v>
      </c>
      <c r="M370" s="14">
        <v>47.78389406194983</v>
      </c>
      <c r="N370" s="14">
        <f>M370/K370</f>
        <v>2.8274493527780966</v>
      </c>
      <c r="O370" s="10">
        <v>8.1358962896736697E-8</v>
      </c>
      <c r="P370" s="3"/>
      <c r="Q370" s="4"/>
      <c r="R370" s="4"/>
    </row>
    <row r="371" spans="1:18" x14ac:dyDescent="0.2">
      <c r="A371" s="7" t="s">
        <v>108</v>
      </c>
      <c r="B371" s="7" t="s">
        <v>7</v>
      </c>
      <c r="C371" s="7">
        <v>639.30000000000007</v>
      </c>
      <c r="D371" s="7">
        <v>19.170000000000002</v>
      </c>
      <c r="F371" s="10"/>
      <c r="G371" s="10"/>
      <c r="H371" s="10"/>
      <c r="I371" s="10"/>
      <c r="J371" s="12"/>
      <c r="M371" s="14"/>
      <c r="N371" s="14"/>
      <c r="O371" s="10"/>
      <c r="P371" s="3">
        <v>9.963484611371935E-8</v>
      </c>
      <c r="Q371" s="4">
        <v>7.3863163811978462E-5</v>
      </c>
      <c r="R371" s="4">
        <v>741.3386650657734</v>
      </c>
    </row>
    <row r="372" spans="1:18" x14ac:dyDescent="0.2">
      <c r="A372" s="7" t="s">
        <v>79</v>
      </c>
      <c r="B372" s="7" t="s">
        <v>7</v>
      </c>
      <c r="C372" s="7">
        <v>638.20000000000005</v>
      </c>
      <c r="D372" s="7">
        <v>20.146999999999998</v>
      </c>
      <c r="F372" s="10"/>
      <c r="G372" s="10"/>
      <c r="H372" s="10"/>
      <c r="I372" s="10"/>
      <c r="J372" s="12"/>
      <c r="M372" s="14"/>
      <c r="N372" s="14"/>
      <c r="O372" s="10"/>
      <c r="P372" s="3">
        <v>8.5372512036531508E-8</v>
      </c>
      <c r="Q372" s="4">
        <v>3.7338436466915814E-4</v>
      </c>
      <c r="R372" s="4">
        <v>4373.589997086935</v>
      </c>
    </row>
    <row r="373" spans="1:18" x14ac:dyDescent="0.2">
      <c r="A373" s="7" t="s">
        <v>107</v>
      </c>
      <c r="B373" s="7" t="s">
        <v>6</v>
      </c>
      <c r="C373" s="7">
        <v>638.20000000000005</v>
      </c>
      <c r="D373" s="7">
        <v>18.817</v>
      </c>
      <c r="E373" s="7">
        <v>179.2</v>
      </c>
      <c r="F373" s="10">
        <v>1.97E-7</v>
      </c>
      <c r="G373" s="10">
        <f>F373/(E373/10^6)</f>
        <v>1.0993303571428573E-3</v>
      </c>
      <c r="H373" s="10">
        <v>6.2499999999999997E-8</v>
      </c>
      <c r="I373" s="10">
        <f>H373/(E373/10^6)</f>
        <v>3.4877232142857144E-4</v>
      </c>
      <c r="J373" s="12">
        <f>I373/G373</f>
        <v>0.31725888324873092</v>
      </c>
      <c r="K373" s="7">
        <v>13.6</v>
      </c>
      <c r="L373" s="7">
        <v>0.22500000000000001</v>
      </c>
      <c r="M373" s="14">
        <v>43.721822460432548</v>
      </c>
      <c r="N373" s="14">
        <f>M373/K373</f>
        <v>3.2148398867965109</v>
      </c>
      <c r="O373" s="10">
        <v>7.4776785714285715E-8</v>
      </c>
      <c r="P373" s="3">
        <v>8.7155231971089981E-8</v>
      </c>
      <c r="Q373" s="4">
        <v>9.3196693362974968E-4</v>
      </c>
      <c r="R373" s="4">
        <v>10693.184018360365</v>
      </c>
    </row>
    <row r="374" spans="1:18" x14ac:dyDescent="0.2">
      <c r="A374" s="7" t="s">
        <v>106</v>
      </c>
      <c r="B374" s="7" t="s">
        <v>7</v>
      </c>
      <c r="C374" s="7">
        <v>636.00000000000011</v>
      </c>
      <c r="D374" s="7">
        <v>17.579999999999998</v>
      </c>
      <c r="E374" s="7">
        <v>216.3</v>
      </c>
      <c r="F374" s="10">
        <v>3.6300000000000001E-7</v>
      </c>
      <c r="G374" s="10">
        <f>F374/(E374/10^6)</f>
        <v>1.6782246879334258E-3</v>
      </c>
      <c r="H374" s="10">
        <v>9.3200000000000001E-8</v>
      </c>
      <c r="I374" s="10">
        <f>H374/(E374/10^6)</f>
        <v>4.308830328247804E-4</v>
      </c>
      <c r="J374" s="12">
        <f>I374/G374</f>
        <v>0.25674931129476586</v>
      </c>
      <c r="K374" s="7">
        <v>13.5</v>
      </c>
      <c r="L374" s="7">
        <v>0.11</v>
      </c>
      <c r="M374" s="14">
        <v>40.671582014060071</v>
      </c>
      <c r="N374" s="14">
        <f>M374/K374</f>
        <v>3.0127097788192647</v>
      </c>
      <c r="O374" s="10">
        <v>8.0906148867313924E-8</v>
      </c>
      <c r="P374" s="3">
        <v>9.4994311717861217E-8</v>
      </c>
      <c r="Q374" s="4">
        <v>4.0296084193761826E-4</v>
      </c>
      <c r="R374" s="4">
        <v>4241.9470666247471</v>
      </c>
    </row>
    <row r="375" spans="1:18" x14ac:dyDescent="0.2">
      <c r="A375" s="7" t="s">
        <v>105</v>
      </c>
      <c r="B375" s="7" t="s">
        <v>7</v>
      </c>
      <c r="C375" s="7">
        <v>634.20000000000005</v>
      </c>
      <c r="D375" s="7">
        <v>17.817</v>
      </c>
      <c r="F375" s="10"/>
      <c r="G375" s="10"/>
      <c r="H375" s="10"/>
      <c r="I375" s="10"/>
      <c r="J375" s="12"/>
      <c r="M375" s="14"/>
      <c r="N375" s="14"/>
      <c r="O375" s="10"/>
      <c r="P375" s="3">
        <v>1.0102710894089914E-7</v>
      </c>
      <c r="Q375" s="4">
        <v>4.7626863873279757E-4</v>
      </c>
      <c r="R375" s="4">
        <v>4714.265742390141</v>
      </c>
    </row>
    <row r="376" spans="1:18" x14ac:dyDescent="0.2">
      <c r="A376" s="7" t="s">
        <v>104</v>
      </c>
      <c r="B376" s="7" t="s">
        <v>7</v>
      </c>
      <c r="C376" s="7">
        <v>632.60000000000014</v>
      </c>
      <c r="D376" s="7">
        <v>25.446999999999999</v>
      </c>
      <c r="F376" s="10"/>
      <c r="G376" s="10"/>
      <c r="H376" s="10"/>
      <c r="I376" s="10"/>
      <c r="J376" s="12"/>
      <c r="M376" s="14"/>
      <c r="N376" s="14"/>
      <c r="O376" s="10"/>
      <c r="P376" s="3">
        <v>1.3203914017369436E-7</v>
      </c>
      <c r="Q376" s="4">
        <v>2.5569117173408794E-4</v>
      </c>
      <c r="R376" s="4">
        <v>1936.4801330706355</v>
      </c>
    </row>
    <row r="377" spans="1:18" x14ac:dyDescent="0.2">
      <c r="A377" s="7" t="s">
        <v>103</v>
      </c>
      <c r="B377" s="7" t="s">
        <v>6</v>
      </c>
      <c r="C377" s="7">
        <v>631.90000000000009</v>
      </c>
      <c r="D377" s="7">
        <v>24.966999999999999</v>
      </c>
      <c r="F377" s="10"/>
      <c r="G377" s="10"/>
      <c r="H377" s="10"/>
      <c r="I377" s="10"/>
      <c r="J377" s="12"/>
      <c r="M377" s="14"/>
      <c r="N377" s="14"/>
      <c r="O377" s="10"/>
      <c r="P377" s="3">
        <v>1.1334962150038053E-7</v>
      </c>
      <c r="Q377" s="4">
        <v>1.9596029587983085E-4</v>
      </c>
      <c r="R377" s="4">
        <v>1728.8129707532635</v>
      </c>
    </row>
    <row r="378" spans="1:18" x14ac:dyDescent="0.2">
      <c r="A378" s="7" t="s">
        <v>102</v>
      </c>
      <c r="B378" s="7" t="s">
        <v>7</v>
      </c>
      <c r="C378" s="7">
        <v>630.40000000000009</v>
      </c>
      <c r="D378" s="7">
        <v>20.297999999999998</v>
      </c>
      <c r="E378" s="7">
        <v>241</v>
      </c>
      <c r="F378" s="10">
        <v>9.95E-7</v>
      </c>
      <c r="G378" s="10">
        <f>F378/(E378/10^6)</f>
        <v>4.1286307053941904E-3</v>
      </c>
      <c r="H378" s="10">
        <v>1.5699999999999999E-7</v>
      </c>
      <c r="I378" s="10">
        <f>H378/(E378/10^6)</f>
        <v>6.514522821576763E-4</v>
      </c>
      <c r="J378" s="12">
        <f>I378/G378</f>
        <v>0.1577889447236181</v>
      </c>
      <c r="K378" s="7">
        <v>10.8</v>
      </c>
      <c r="L378" s="7">
        <v>0.127</v>
      </c>
      <c r="M378" s="14">
        <v>41.690552641607702</v>
      </c>
      <c r="N378" s="14">
        <f>M378/K378</f>
        <v>3.8602363557044166</v>
      </c>
      <c r="O378" s="10">
        <v>6.5560165975103736E-8</v>
      </c>
      <c r="P378" s="3">
        <v>1.0838506256774068E-7</v>
      </c>
      <c r="Q378" s="4">
        <v>2.9216717304658994E-4</v>
      </c>
      <c r="R378" s="4">
        <v>2695.6405811362188</v>
      </c>
    </row>
    <row r="379" spans="1:18" x14ac:dyDescent="0.2">
      <c r="A379" s="7" t="s">
        <v>101</v>
      </c>
      <c r="B379" s="7" t="s">
        <v>7</v>
      </c>
      <c r="C379" s="7">
        <v>629.20000000000005</v>
      </c>
      <c r="D379" s="7">
        <v>19.861000000000001</v>
      </c>
      <c r="E379" s="7">
        <v>207.5</v>
      </c>
      <c r="F379" s="10">
        <f>1.13/10^6</f>
        <v>1.13E-6</v>
      </c>
      <c r="G379" s="10">
        <f>F379/(E379/10^6)</f>
        <v>5.4457831325301206E-3</v>
      </c>
      <c r="H379" s="10">
        <f>0.183/10^6</f>
        <v>1.8299999999999998E-7</v>
      </c>
      <c r="I379" s="10">
        <f>H379/(E379/10^6)</f>
        <v>8.8192771084337344E-4</v>
      </c>
      <c r="J379" s="12">
        <f>I379/G379</f>
        <v>0.16194690265486725</v>
      </c>
      <c r="K379" s="7">
        <v>10</v>
      </c>
      <c r="L379" s="7">
        <v>0.14799999999999999</v>
      </c>
      <c r="M379" s="14">
        <v>39.656980873993945</v>
      </c>
      <c r="N379" s="14">
        <f>M379/K379</f>
        <v>3.9656980873993946</v>
      </c>
      <c r="O379" s="10">
        <v>6.5542168674698793E-8</v>
      </c>
      <c r="P379" s="3">
        <v>1.3040632395146268E-7</v>
      </c>
      <c r="Q379" s="4">
        <v>3.0169139548697627E-4</v>
      </c>
      <c r="R379" s="4">
        <v>2313.472125778701</v>
      </c>
    </row>
    <row r="380" spans="1:18" x14ac:dyDescent="0.2">
      <c r="A380" s="7" t="s">
        <v>78</v>
      </c>
      <c r="B380" s="7" t="s">
        <v>7</v>
      </c>
      <c r="C380" s="7">
        <v>627.30000000000007</v>
      </c>
      <c r="D380" s="7">
        <v>21.058</v>
      </c>
      <c r="F380" s="10"/>
      <c r="G380" s="10"/>
      <c r="H380" s="10"/>
      <c r="I380" s="10"/>
      <c r="J380" s="12"/>
      <c r="M380" s="14"/>
      <c r="N380" s="14"/>
      <c r="O380" s="10"/>
      <c r="P380" s="3">
        <v>1.0138664640516669E-7</v>
      </c>
      <c r="Q380" s="4">
        <v>2.4335597970887374E-4</v>
      </c>
      <c r="R380" s="4">
        <v>2400.2764499810132</v>
      </c>
    </row>
    <row r="381" spans="1:18" x14ac:dyDescent="0.2">
      <c r="A381" s="7" t="s">
        <v>100</v>
      </c>
      <c r="B381" s="7" t="s">
        <v>7</v>
      </c>
      <c r="C381" s="7">
        <v>627.30000000000007</v>
      </c>
      <c r="D381" s="7">
        <v>20.152999999999999</v>
      </c>
      <c r="F381" s="10"/>
      <c r="G381" s="10"/>
      <c r="H381" s="10"/>
      <c r="I381" s="10"/>
      <c r="J381" s="12"/>
      <c r="M381" s="14"/>
      <c r="N381" s="14"/>
      <c r="O381" s="10"/>
      <c r="P381" s="3">
        <v>1.1214211283679849E-7</v>
      </c>
      <c r="Q381" s="4">
        <v>2.1975118520965251E-4</v>
      </c>
      <c r="R381" s="4">
        <v>1959.5777148363393</v>
      </c>
    </row>
    <row r="382" spans="1:18" x14ac:dyDescent="0.2">
      <c r="A382" s="7" t="s">
        <v>99</v>
      </c>
      <c r="B382" s="7" t="s">
        <v>7</v>
      </c>
      <c r="C382" s="7">
        <v>625.50000000000011</v>
      </c>
      <c r="D382" s="7">
        <v>20.83</v>
      </c>
      <c r="E382" s="7">
        <v>247.5</v>
      </c>
      <c r="F382" s="10">
        <f>1.69/10^6</f>
        <v>1.6899999999999999E-6</v>
      </c>
      <c r="G382" s="10">
        <f>F382/(E382/10^6)</f>
        <v>6.8282828282828284E-3</v>
      </c>
      <c r="H382" s="10">
        <f>0.265/10^6</f>
        <v>2.65E-7</v>
      </c>
      <c r="I382" s="10">
        <f>H382/(E382/10^6)</f>
        <v>1.0707070707070708E-3</v>
      </c>
      <c r="J382" s="12">
        <f>I382/G382</f>
        <v>0.15680473372781067</v>
      </c>
      <c r="K382" s="7">
        <v>12.8</v>
      </c>
      <c r="L382" s="7">
        <v>-9.0999999999999998E-2</v>
      </c>
      <c r="M382" s="14">
        <v>43.723740970434413</v>
      </c>
      <c r="N382" s="14">
        <f>M382/K382</f>
        <v>3.4159172633151882</v>
      </c>
      <c r="O382" s="10">
        <v>6.303030303030303E-8</v>
      </c>
      <c r="P382" s="3">
        <v>1.3010081613058093E-7</v>
      </c>
      <c r="Q382" s="4">
        <v>1.9041841142357661E-4</v>
      </c>
      <c r="R382" s="4">
        <v>1463.6219593922876</v>
      </c>
    </row>
    <row r="383" spans="1:18" x14ac:dyDescent="0.2">
      <c r="A383" s="7" t="s">
        <v>130</v>
      </c>
      <c r="C383" s="7">
        <v>624.40000000000009</v>
      </c>
      <c r="E383" s="7">
        <v>296.09999999999997</v>
      </c>
      <c r="F383" s="10">
        <v>3.8099999999999999E-6</v>
      </c>
      <c r="G383" s="10">
        <f>F383/(E383/10^6)</f>
        <v>1.286727456940223E-2</v>
      </c>
      <c r="H383" s="10">
        <v>5.44E-7</v>
      </c>
      <c r="I383" s="10">
        <f>H383/(E383/10^6)</f>
        <v>1.8372171563660925E-3</v>
      </c>
      <c r="J383" s="12">
        <f>I383/G383</f>
        <v>0.14278215223097113</v>
      </c>
      <c r="K383" s="7">
        <v>11</v>
      </c>
      <c r="L383" s="7">
        <v>-0.30499999999999999</v>
      </c>
      <c r="M383" s="14">
        <v>35.58432438962955</v>
      </c>
      <c r="N383" s="14">
        <f>M383/K383</f>
        <v>3.2349385808754136</v>
      </c>
      <c r="O383" s="10">
        <v>9.8277608915906793E-8</v>
      </c>
      <c r="P383" s="3"/>
      <c r="Q383" s="4"/>
      <c r="R383" s="4"/>
    </row>
    <row r="384" spans="1:18" x14ac:dyDescent="0.2">
      <c r="A384" s="7" t="s">
        <v>98</v>
      </c>
      <c r="B384" s="7" t="s">
        <v>7</v>
      </c>
      <c r="C384" s="7">
        <v>624.40000000000009</v>
      </c>
      <c r="D384" s="7">
        <v>26.352</v>
      </c>
      <c r="F384" s="10"/>
      <c r="G384" s="10"/>
      <c r="H384" s="10"/>
      <c r="I384" s="10"/>
      <c r="J384" s="12"/>
      <c r="M384" s="14"/>
      <c r="N384" s="14"/>
      <c r="O384" s="10"/>
      <c r="P384" s="3">
        <v>2.5994231936854888E-7</v>
      </c>
      <c r="Q384" s="4">
        <v>7.4724999049409046E-4</v>
      </c>
      <c r="R384" s="4">
        <v>2874.6761678102584</v>
      </c>
    </row>
    <row r="385" spans="1:18" x14ac:dyDescent="0.2">
      <c r="A385" s="7" t="s">
        <v>97</v>
      </c>
      <c r="B385" s="7" t="s">
        <v>7</v>
      </c>
      <c r="C385" s="7">
        <v>622.50000000000011</v>
      </c>
      <c r="D385" s="7">
        <v>26.231999999999999</v>
      </c>
      <c r="F385" s="10"/>
      <c r="G385" s="10"/>
      <c r="H385" s="10"/>
      <c r="I385" s="10"/>
      <c r="J385" s="12"/>
      <c r="M385" s="14"/>
      <c r="N385" s="14"/>
      <c r="O385" s="10"/>
      <c r="P385" s="3">
        <v>1.2694419030192132E-7</v>
      </c>
      <c r="Q385" s="4">
        <v>1.2897284479318426E-4</v>
      </c>
      <c r="R385" s="4">
        <v>1015.9806800645073</v>
      </c>
    </row>
    <row r="386" spans="1:18" x14ac:dyDescent="0.2">
      <c r="A386" s="7" t="s">
        <v>96</v>
      </c>
      <c r="B386" s="7" t="s">
        <v>7</v>
      </c>
      <c r="C386" s="7">
        <v>620.80000000000007</v>
      </c>
      <c r="D386" s="7">
        <v>16.222000000000001</v>
      </c>
      <c r="F386" s="10"/>
      <c r="G386" s="10"/>
      <c r="H386" s="10"/>
      <c r="I386" s="10"/>
      <c r="J386" s="12"/>
      <c r="M386" s="14"/>
      <c r="N386" s="14"/>
      <c r="O386" s="10"/>
      <c r="P386" s="3">
        <v>1.3130316853655529E-7</v>
      </c>
      <c r="Q386" s="4">
        <v>2.0350838829475234E-4</v>
      </c>
      <c r="R386" s="4">
        <v>1549.9122417452922</v>
      </c>
    </row>
    <row r="387" spans="1:18" x14ac:dyDescent="0.2">
      <c r="A387" s="7" t="s">
        <v>77</v>
      </c>
      <c r="B387" s="7" t="s">
        <v>7</v>
      </c>
      <c r="C387" s="7">
        <v>618.79999999999995</v>
      </c>
      <c r="D387" s="7">
        <v>27.033999999999999</v>
      </c>
      <c r="F387" s="10"/>
      <c r="G387" s="10"/>
      <c r="H387" s="10"/>
      <c r="I387" s="10"/>
      <c r="J387" s="12"/>
      <c r="M387" s="14"/>
      <c r="N387" s="14"/>
      <c r="O387" s="10"/>
      <c r="P387" s="3">
        <v>1.387142117333728E-7</v>
      </c>
      <c r="Q387" s="4">
        <v>1.9953241366395955E-4</v>
      </c>
      <c r="R387" s="4">
        <v>1438.4424722643951</v>
      </c>
    </row>
    <row r="388" spans="1:18" x14ac:dyDescent="0.2">
      <c r="A388" s="7" t="s">
        <v>95</v>
      </c>
      <c r="B388" s="7" t="s">
        <v>7</v>
      </c>
      <c r="C388" s="7">
        <v>618.79999999999995</v>
      </c>
      <c r="D388" s="7">
        <v>26.631</v>
      </c>
      <c r="F388" s="10"/>
      <c r="G388" s="10"/>
      <c r="H388" s="10"/>
      <c r="I388" s="10"/>
      <c r="J388" s="12"/>
      <c r="M388" s="14"/>
      <c r="N388" s="14"/>
      <c r="O388" s="10"/>
      <c r="P388" s="3">
        <v>1.441928579475048E-7</v>
      </c>
      <c r="Q388" s="4">
        <v>2.3916681594882347E-4</v>
      </c>
      <c r="R388" s="4">
        <v>1658.6592384200826</v>
      </c>
    </row>
    <row r="389" spans="1:18" x14ac:dyDescent="0.2">
      <c r="A389" s="7" t="s">
        <v>94</v>
      </c>
      <c r="B389" s="7" t="s">
        <v>7</v>
      </c>
      <c r="C389" s="7">
        <v>616.4</v>
      </c>
      <c r="D389" s="7">
        <v>24.725999999999999</v>
      </c>
      <c r="F389" s="10"/>
      <c r="G389" s="10"/>
      <c r="H389" s="10"/>
      <c r="I389" s="10"/>
      <c r="J389" s="12"/>
      <c r="M389" s="14"/>
      <c r="N389" s="14"/>
      <c r="O389" s="10"/>
      <c r="P389" s="3">
        <v>1.6541292566529165E-7</v>
      </c>
      <c r="Q389" s="4">
        <v>8.0018129553951318E-4</v>
      </c>
      <c r="R389" s="4">
        <v>4837.477436066014</v>
      </c>
    </row>
    <row r="390" spans="1:18" x14ac:dyDescent="0.2">
      <c r="A390" s="7" t="s">
        <v>76</v>
      </c>
      <c r="B390" s="7" t="s">
        <v>7</v>
      </c>
      <c r="C390" s="7">
        <v>605.9</v>
      </c>
      <c r="D390" s="7">
        <v>19.038</v>
      </c>
      <c r="F390" s="10"/>
      <c r="G390" s="10"/>
      <c r="H390" s="10"/>
      <c r="I390" s="10"/>
      <c r="J390" s="12"/>
      <c r="M390" s="14"/>
      <c r="N390" s="14"/>
      <c r="O390" s="10"/>
      <c r="P390" s="3">
        <v>1.2553839689042968E-7</v>
      </c>
      <c r="Q390" s="4">
        <v>2.4383107603036786E-4</v>
      </c>
      <c r="R390" s="4">
        <v>1942.2828558435745</v>
      </c>
    </row>
    <row r="391" spans="1:18" x14ac:dyDescent="0.2">
      <c r="A391" s="7" t="s">
        <v>93</v>
      </c>
      <c r="B391" s="7" t="s">
        <v>7</v>
      </c>
      <c r="C391" s="7">
        <v>605.9</v>
      </c>
      <c r="D391" s="7">
        <v>18.475999999999999</v>
      </c>
      <c r="F391" s="10"/>
      <c r="G391" s="10"/>
      <c r="H391" s="10"/>
      <c r="I391" s="10"/>
      <c r="J391" s="12"/>
      <c r="M391" s="14"/>
      <c r="N391" s="14"/>
      <c r="O391" s="10"/>
      <c r="P391" s="3">
        <v>1.3909937215847589E-7</v>
      </c>
      <c r="Q391" s="4">
        <v>2.3702247356122442E-4</v>
      </c>
      <c r="R391" s="4">
        <v>1703.9794636253625</v>
      </c>
    </row>
    <row r="392" spans="1:18" x14ac:dyDescent="0.2">
      <c r="A392" s="7" t="s">
        <v>92</v>
      </c>
      <c r="B392" s="7" t="s">
        <v>7</v>
      </c>
      <c r="C392" s="7">
        <v>605.20000000000005</v>
      </c>
      <c r="D392" s="7">
        <v>24.335000000000001</v>
      </c>
      <c r="F392" s="10"/>
      <c r="G392" s="10"/>
      <c r="H392" s="10"/>
      <c r="I392" s="10"/>
      <c r="J392" s="12"/>
      <c r="M392" s="14"/>
      <c r="N392" s="14"/>
      <c r="O392" s="10"/>
      <c r="P392" s="3">
        <v>1.327306348880214E-7</v>
      </c>
      <c r="Q392" s="4">
        <v>2.8046084390652702E-4</v>
      </c>
      <c r="R392" s="4">
        <v>2113.0076273886484</v>
      </c>
    </row>
    <row r="393" spans="1:18" x14ac:dyDescent="0.2">
      <c r="A393" s="7" t="s">
        <v>129</v>
      </c>
      <c r="C393" s="7">
        <v>603.9</v>
      </c>
      <c r="E393" s="7">
        <v>226.6</v>
      </c>
      <c r="F393" s="10">
        <v>7.7599999999999996E-7</v>
      </c>
      <c r="G393" s="10">
        <f>F393/(E393/10^6)</f>
        <v>3.4245366284201234E-3</v>
      </c>
      <c r="H393" s="10">
        <v>1.4499999999999999E-7</v>
      </c>
      <c r="I393" s="10">
        <f>H393/(E393/10^6)</f>
        <v>6.3989408649602812E-4</v>
      </c>
      <c r="J393" s="12">
        <f>I393/G393</f>
        <v>0.18685567010309276</v>
      </c>
      <c r="K393" s="7">
        <v>11.2</v>
      </c>
      <c r="L393" s="7">
        <v>0.25</v>
      </c>
      <c r="M393" s="14">
        <v>47.783542390630544</v>
      </c>
      <c r="N393" s="14">
        <f>M393/K393</f>
        <v>4.2663877134491557</v>
      </c>
      <c r="O393" s="10">
        <v>6.3548102383053836E-8</v>
      </c>
      <c r="P393" s="3"/>
      <c r="Q393" s="4"/>
      <c r="R393" s="4"/>
    </row>
    <row r="394" spans="1:18" x14ac:dyDescent="0.2">
      <c r="A394" s="7" t="s">
        <v>91</v>
      </c>
      <c r="B394" s="7" t="s">
        <v>7</v>
      </c>
      <c r="C394" s="7">
        <v>603.9</v>
      </c>
      <c r="D394" s="7">
        <v>20.302</v>
      </c>
      <c r="F394" s="10"/>
      <c r="G394" s="10"/>
      <c r="H394" s="10"/>
      <c r="I394" s="10"/>
      <c r="J394" s="12"/>
      <c r="M394" s="14"/>
      <c r="N394" s="14"/>
      <c r="O394" s="10"/>
      <c r="P394" s="3">
        <v>1.1673726726430897E-7</v>
      </c>
      <c r="Q394" s="4">
        <v>3.4960712939331685E-4</v>
      </c>
      <c r="R394" s="4">
        <v>2994.8202282460406</v>
      </c>
    </row>
    <row r="395" spans="1:18" x14ac:dyDescent="0.2">
      <c r="A395" s="7" t="s">
        <v>128</v>
      </c>
      <c r="C395" s="7">
        <v>602</v>
      </c>
      <c r="E395" s="7">
        <v>226.6</v>
      </c>
      <c r="F395" s="10">
        <v>6.6199999999999997E-7</v>
      </c>
      <c r="G395" s="10">
        <f>F395/(E395/10^6)</f>
        <v>2.9214474845542806E-3</v>
      </c>
      <c r="H395" s="10">
        <v>1.1899999999999999E-7</v>
      </c>
      <c r="I395" s="10">
        <f>H395/(E395/10^6)</f>
        <v>5.2515445719329213E-4</v>
      </c>
      <c r="J395" s="12">
        <f>I395/G395</f>
        <v>0.1797583081570997</v>
      </c>
      <c r="K395" s="7">
        <v>12.1</v>
      </c>
      <c r="L395" s="7">
        <v>3.5999999999999997E-2</v>
      </c>
      <c r="M395" s="14">
        <v>47.783619949333335</v>
      </c>
      <c r="N395" s="14">
        <f>M395/K395</f>
        <v>3.9490594999449038</v>
      </c>
      <c r="O395" s="10">
        <v>9.8411297440423647E-8</v>
      </c>
      <c r="P395" s="3"/>
      <c r="Q395" s="4"/>
      <c r="R395" s="4"/>
    </row>
    <row r="396" spans="1:18" x14ac:dyDescent="0.2">
      <c r="A396" s="7" t="s">
        <v>90</v>
      </c>
      <c r="B396" s="7" t="s">
        <v>7</v>
      </c>
      <c r="C396" s="7">
        <v>602</v>
      </c>
      <c r="D396" s="7">
        <v>26.434999999999999</v>
      </c>
      <c r="F396" s="10"/>
      <c r="G396" s="10"/>
      <c r="H396" s="10"/>
      <c r="I396" s="10"/>
      <c r="J396" s="12"/>
      <c r="M396" s="14"/>
      <c r="N396" s="14"/>
      <c r="O396" s="10"/>
      <c r="P396" s="3">
        <v>1.4942311329676568E-7</v>
      </c>
      <c r="Q396" s="4">
        <v>3.1026459925321284E-4</v>
      </c>
      <c r="R396" s="4">
        <v>2076.4163750021976</v>
      </c>
    </row>
    <row r="397" spans="1:18" x14ac:dyDescent="0.2">
      <c r="A397" s="7" t="s">
        <v>89</v>
      </c>
      <c r="B397" s="7" t="s">
        <v>7</v>
      </c>
      <c r="C397" s="7">
        <v>600</v>
      </c>
      <c r="D397" s="7">
        <v>22.044</v>
      </c>
      <c r="F397" s="10"/>
      <c r="G397" s="10"/>
      <c r="H397" s="10"/>
      <c r="I397" s="10"/>
      <c r="J397" s="12"/>
      <c r="M397" s="14"/>
      <c r="N397" s="14"/>
      <c r="O397" s="10"/>
      <c r="P397" s="3">
        <v>1.288332426056977E-7</v>
      </c>
      <c r="Q397" s="4">
        <v>3.1657193664952652E-4</v>
      </c>
      <c r="R397" s="4">
        <v>2457.2224547542824</v>
      </c>
    </row>
    <row r="398" spans="1:18" x14ac:dyDescent="0.2">
      <c r="A398" s="7" t="s">
        <v>88</v>
      </c>
      <c r="B398" s="7" t="s">
        <v>6</v>
      </c>
      <c r="C398" s="7">
        <v>597.9</v>
      </c>
      <c r="D398" s="7">
        <v>19.396999999999998</v>
      </c>
      <c r="F398" s="10"/>
      <c r="G398" s="10"/>
      <c r="H398" s="10"/>
      <c r="I398" s="10"/>
      <c r="J398" s="12"/>
      <c r="M398" s="14"/>
      <c r="N398" s="14"/>
      <c r="O398" s="10"/>
      <c r="P398" s="3">
        <v>1.0259318451306905E-7</v>
      </c>
      <c r="Q398" s="4">
        <v>6.5731191716575669E-4</v>
      </c>
      <c r="R398" s="4">
        <v>6406.974501137779</v>
      </c>
    </row>
    <row r="399" spans="1:18" x14ac:dyDescent="0.2">
      <c r="A399" s="7" t="s">
        <v>127</v>
      </c>
      <c r="C399" s="7">
        <v>597.9</v>
      </c>
      <c r="E399" s="7">
        <v>222.3</v>
      </c>
      <c r="F399" s="10">
        <v>3.2300000000000002E-7</v>
      </c>
      <c r="G399" s="10">
        <f>F399/(E399/10^6)</f>
        <v>1.452991452991453E-3</v>
      </c>
      <c r="H399" s="10">
        <v>8.3799999999999996E-8</v>
      </c>
      <c r="I399" s="10">
        <f>H399/(E399/10^6)</f>
        <v>3.7696806117858746E-4</v>
      </c>
      <c r="J399" s="12">
        <f>I399/G399</f>
        <v>0.25944272445820432</v>
      </c>
      <c r="K399" s="7">
        <v>14.4</v>
      </c>
      <c r="L399" s="7">
        <v>0.05</v>
      </c>
      <c r="M399" s="14">
        <v>52.866376369036125</v>
      </c>
      <c r="N399" s="14">
        <f>M399/K399</f>
        <v>3.6712761367386197</v>
      </c>
      <c r="O399" s="10">
        <v>8.2321187584345481E-8</v>
      </c>
      <c r="P399" s="3"/>
      <c r="Q399" s="4"/>
      <c r="R399" s="4"/>
    </row>
    <row r="400" spans="1:18" x14ac:dyDescent="0.2">
      <c r="A400" s="7" t="s">
        <v>87</v>
      </c>
      <c r="B400" s="7" t="s">
        <v>7</v>
      </c>
      <c r="C400" s="7">
        <v>596.1</v>
      </c>
      <c r="D400" s="7">
        <v>17.885000000000002</v>
      </c>
      <c r="F400" s="10"/>
      <c r="G400" s="10"/>
      <c r="H400" s="10"/>
      <c r="I400" s="10"/>
      <c r="J400" s="12"/>
      <c r="M400" s="14"/>
      <c r="N400" s="14"/>
      <c r="O400" s="10"/>
      <c r="P400" s="3">
        <v>1.1070729661727704E-7</v>
      </c>
      <c r="Q400" s="4">
        <v>3.8981811570385996E-4</v>
      </c>
      <c r="R400" s="4">
        <v>3521.1601006886544</v>
      </c>
    </row>
    <row r="401" spans="1:19" x14ac:dyDescent="0.2">
      <c r="A401" s="7" t="s">
        <v>75</v>
      </c>
      <c r="B401" s="7" t="s">
        <v>7</v>
      </c>
      <c r="C401" s="7">
        <v>596.1</v>
      </c>
      <c r="D401" s="7">
        <v>20.643000000000001</v>
      </c>
      <c r="F401" s="18"/>
      <c r="G401" s="18"/>
      <c r="H401" s="18"/>
      <c r="I401" s="18"/>
      <c r="J401" s="14"/>
      <c r="K401" s="15"/>
      <c r="L401" s="15"/>
      <c r="M401" s="14"/>
      <c r="N401" s="14"/>
      <c r="O401" s="10"/>
      <c r="P401" s="3">
        <v>1.0633144407305141E-7</v>
      </c>
      <c r="Q401" s="4">
        <v>4.2909863712532531E-4</v>
      </c>
      <c r="R401" s="4">
        <v>4035.4820802633662</v>
      </c>
    </row>
    <row r="402" spans="1:19" x14ac:dyDescent="0.2">
      <c r="A402" s="7" t="s">
        <v>86</v>
      </c>
      <c r="B402" s="7" t="s">
        <v>7</v>
      </c>
      <c r="C402" s="7">
        <v>594.70000000000005</v>
      </c>
      <c r="D402" s="7">
        <v>22.853000000000002</v>
      </c>
      <c r="F402" s="10"/>
      <c r="G402" s="10"/>
      <c r="H402" s="10"/>
      <c r="I402" s="10"/>
      <c r="J402" s="12"/>
      <c r="M402" s="14"/>
      <c r="N402" s="14"/>
      <c r="O402" s="10"/>
      <c r="P402" s="3">
        <v>1.5052728307005646E-7</v>
      </c>
      <c r="Q402" s="4">
        <v>4.0603177741075573E-4</v>
      </c>
      <c r="R402" s="4">
        <v>2697.3965724325581</v>
      </c>
    </row>
    <row r="403" spans="1:19" x14ac:dyDescent="0.2">
      <c r="A403" s="7" t="s">
        <v>85</v>
      </c>
      <c r="B403" s="7" t="s">
        <v>7</v>
      </c>
      <c r="C403" s="7">
        <v>594.10000000000014</v>
      </c>
      <c r="D403" s="7">
        <v>18.57</v>
      </c>
      <c r="F403" s="10"/>
      <c r="G403" s="10"/>
      <c r="H403" s="10"/>
      <c r="I403" s="10"/>
      <c r="J403" s="12"/>
      <c r="M403" s="14"/>
      <c r="N403" s="14"/>
      <c r="O403" s="10"/>
      <c r="P403" s="3">
        <v>1.163166397415186E-7</v>
      </c>
      <c r="Q403" s="4">
        <v>3.1646489575058452E-4</v>
      </c>
      <c r="R403" s="4">
        <v>2720.7190343001635</v>
      </c>
    </row>
    <row r="404" spans="1:19" x14ac:dyDescent="0.2">
      <c r="A404" s="7" t="s">
        <v>126</v>
      </c>
      <c r="C404" s="7">
        <v>594.10000000000014</v>
      </c>
      <c r="E404" s="7">
        <v>246.3</v>
      </c>
      <c r="F404" s="10">
        <v>5.1900000000000003E-7</v>
      </c>
      <c r="G404" s="10">
        <f>F404/(E404/10^6)</f>
        <v>2.1071863580998779E-3</v>
      </c>
      <c r="H404" s="10">
        <v>1.09E-7</v>
      </c>
      <c r="I404" s="10">
        <f>H404/(E404/10^6)</f>
        <v>4.4254973609419404E-4</v>
      </c>
      <c r="J404" s="12">
        <f>I404/G404</f>
        <v>0.21001926782273606</v>
      </c>
      <c r="K404" s="7">
        <v>13.8</v>
      </c>
      <c r="L404" s="7">
        <v>0.20899999999999999</v>
      </c>
      <c r="M404" s="14">
        <v>50.832459712291445</v>
      </c>
      <c r="N404" s="14">
        <f>M404/K404</f>
        <v>3.6835115733544526</v>
      </c>
      <c r="O404" s="10">
        <v>9.7442143727161992E-8</v>
      </c>
      <c r="P404" s="3"/>
      <c r="Q404" s="4"/>
      <c r="R404" s="4"/>
    </row>
    <row r="405" spans="1:19" x14ac:dyDescent="0.2">
      <c r="A405" s="7" t="s">
        <v>84</v>
      </c>
      <c r="B405" s="7" t="s">
        <v>7</v>
      </c>
      <c r="C405" s="7">
        <v>592.80000000000007</v>
      </c>
      <c r="D405" s="7">
        <v>24.838999999999999</v>
      </c>
      <c r="F405" s="10"/>
      <c r="G405" s="10"/>
      <c r="H405" s="10"/>
      <c r="I405" s="10"/>
      <c r="J405" s="12"/>
      <c r="M405" s="14"/>
      <c r="N405" s="14"/>
      <c r="O405" s="10"/>
      <c r="P405" s="3">
        <v>1.0105076693908773E-7</v>
      </c>
      <c r="Q405" s="4">
        <v>1.8545676997339228E-4</v>
      </c>
      <c r="R405" s="4">
        <v>1835.2831511430641</v>
      </c>
    </row>
    <row r="406" spans="1:19" x14ac:dyDescent="0.2">
      <c r="A406" s="7" t="s">
        <v>83</v>
      </c>
      <c r="B406" s="7" t="s">
        <v>7</v>
      </c>
      <c r="C406" s="7">
        <v>591</v>
      </c>
      <c r="D406" s="7">
        <v>18.504000000000001</v>
      </c>
      <c r="E406" s="7">
        <v>196.2</v>
      </c>
      <c r="F406" s="10">
        <v>1.14E-7</v>
      </c>
      <c r="G406" s="10">
        <f>F406/(E406/10^6)</f>
        <v>5.8103975535168202E-4</v>
      </c>
      <c r="H406" s="10">
        <v>5.1200000000000002E-8</v>
      </c>
      <c r="I406" s="10">
        <f>H406/(E406/10^6)</f>
        <v>2.6095820591233437E-4</v>
      </c>
      <c r="J406" s="12">
        <f>I406/G406</f>
        <v>0.44912280701754387</v>
      </c>
      <c r="K406" s="7">
        <v>14.8</v>
      </c>
      <c r="L406" s="7">
        <v>0.182</v>
      </c>
      <c r="M406" s="14">
        <v>50.842009187872961</v>
      </c>
      <c r="N406" s="14">
        <f>M406/K406</f>
        <v>3.4352708910724972</v>
      </c>
      <c r="O406" s="10">
        <v>1.055045871559633E-7</v>
      </c>
      <c r="P406" s="3">
        <v>1.1511024643320363E-7</v>
      </c>
      <c r="Q406" s="4">
        <v>4.4833955353801145E-4</v>
      </c>
      <c r="R406" s="4">
        <v>3894.8709383414857</v>
      </c>
    </row>
    <row r="407" spans="1:19" x14ac:dyDescent="0.2">
      <c r="A407" s="7" t="s">
        <v>125</v>
      </c>
      <c r="C407" s="7">
        <v>591</v>
      </c>
      <c r="E407" s="7">
        <v>227.6</v>
      </c>
      <c r="F407" s="10">
        <v>2.2999999999999999E-7</v>
      </c>
      <c r="G407" s="10">
        <f>F407/(E407/10^6)</f>
        <v>1.0105448154657294E-3</v>
      </c>
      <c r="H407" s="10">
        <v>7.3900000000000007E-8</v>
      </c>
      <c r="I407" s="10">
        <f>H407/(E407/10^6)</f>
        <v>3.2469244288224961E-4</v>
      </c>
      <c r="J407" s="12">
        <f>I407/G407</f>
        <v>0.32130434782608697</v>
      </c>
      <c r="K407" s="7">
        <v>14.9</v>
      </c>
      <c r="L407" s="7">
        <v>0.17699999999999999</v>
      </c>
      <c r="M407" s="14">
        <v>53.883080094040082</v>
      </c>
      <c r="N407" s="14">
        <f>M407/K407</f>
        <v>3.6163141002711465</v>
      </c>
      <c r="O407" s="10">
        <v>9.7539543057996487E-8</v>
      </c>
      <c r="P407" s="3"/>
      <c r="Q407" s="4"/>
      <c r="R407" s="4"/>
    </row>
    <row r="408" spans="1:19" x14ac:dyDescent="0.2">
      <c r="A408" s="7" t="s">
        <v>82</v>
      </c>
      <c r="B408" s="7" t="s">
        <v>7</v>
      </c>
      <c r="C408" s="7">
        <v>589.4</v>
      </c>
      <c r="D408" s="7">
        <v>26.462</v>
      </c>
      <c r="F408" s="10"/>
      <c r="G408" s="10"/>
      <c r="H408" s="10"/>
      <c r="I408" s="10"/>
      <c r="J408" s="12"/>
      <c r="M408" s="14"/>
      <c r="N408" s="14"/>
      <c r="O408" s="10"/>
      <c r="P408" s="3">
        <v>5.7818758975134159E-8</v>
      </c>
      <c r="Q408" s="4">
        <v>1.0530089307429934E-4</v>
      </c>
      <c r="R408" s="4">
        <v>1821.2236813935351</v>
      </c>
    </row>
    <row r="409" spans="1:19" x14ac:dyDescent="0.2">
      <c r="A409" s="7" t="s">
        <v>74</v>
      </c>
      <c r="B409" s="7" t="s">
        <v>7</v>
      </c>
      <c r="C409" s="7">
        <v>589.4</v>
      </c>
      <c r="D409" s="7">
        <v>25.608000000000001</v>
      </c>
      <c r="F409" s="10"/>
      <c r="G409" s="10"/>
      <c r="H409" s="10"/>
      <c r="I409" s="10"/>
      <c r="J409" s="12"/>
      <c r="M409" s="14"/>
      <c r="N409" s="14"/>
      <c r="O409" s="10"/>
      <c r="P409" s="3">
        <v>6.2285223367697591E-8</v>
      </c>
      <c r="Q409" s="4">
        <v>8.1152814828750546E-5</v>
      </c>
      <c r="R409" s="4">
        <v>1302.9224339402158</v>
      </c>
    </row>
    <row r="410" spans="1:19" x14ac:dyDescent="0.2">
      <c r="A410" s="7" t="s">
        <v>81</v>
      </c>
      <c r="B410" s="7" t="s">
        <v>7</v>
      </c>
      <c r="C410" s="7">
        <v>588.30000000000007</v>
      </c>
      <c r="D410" s="7">
        <v>15.888999999999999</v>
      </c>
      <c r="E410" s="7">
        <v>208.29999999999998</v>
      </c>
      <c r="F410" s="10">
        <v>2.16E-7</v>
      </c>
      <c r="G410" s="10">
        <f>F410/(E410/10^6)</f>
        <v>1.0369659145463275E-3</v>
      </c>
      <c r="H410" s="10">
        <v>6.0500000000000006E-8</v>
      </c>
      <c r="I410" s="10">
        <f>H410/(E410/10^6)</f>
        <v>2.9044647143542968E-4</v>
      </c>
      <c r="J410" s="12">
        <f>I410/G410</f>
        <v>0.28009259259259256</v>
      </c>
      <c r="K410" s="7">
        <v>14.6</v>
      </c>
      <c r="L410" s="7">
        <v>5.8000000000000003E-2</v>
      </c>
      <c r="M410" s="14">
        <v>50.839962293210085</v>
      </c>
      <c r="N410" s="14">
        <f>M410/K410</f>
        <v>3.4821891981650746</v>
      </c>
      <c r="O410" s="10">
        <v>8.1613058089294282E-8</v>
      </c>
      <c r="P410" s="3">
        <v>1.1139782239285038E-7</v>
      </c>
      <c r="Q410" s="4">
        <v>2.9493373305210577E-4</v>
      </c>
      <c r="R410" s="4">
        <v>2647.5717991327174</v>
      </c>
    </row>
    <row r="411" spans="1:19" x14ac:dyDescent="0.2">
      <c r="A411" s="7" t="s">
        <v>124</v>
      </c>
      <c r="C411" s="7">
        <v>588.30000000000007</v>
      </c>
      <c r="E411" s="7">
        <v>270.90000000000003</v>
      </c>
      <c r="F411" s="10">
        <v>3.0400000000000002E-7</v>
      </c>
      <c r="G411" s="10">
        <f>F411/(E411/10^6)</f>
        <v>1.1221853082318198E-3</v>
      </c>
      <c r="H411" s="10">
        <v>8.8300000000000003E-8</v>
      </c>
      <c r="I411" s="10">
        <f>H411/(E411/10^6)</f>
        <v>3.2595053525286084E-4</v>
      </c>
      <c r="J411" s="12">
        <f>I411/G411</f>
        <v>0.2904605263157895</v>
      </c>
      <c r="K411" s="7">
        <v>14.1</v>
      </c>
      <c r="L411" s="7">
        <v>0.13300000000000001</v>
      </c>
      <c r="M411" s="14">
        <v>49.822189205055103</v>
      </c>
      <c r="N411" s="14">
        <f>M411/K411</f>
        <v>3.533488596103199</v>
      </c>
      <c r="O411" s="10">
        <v>9.1177556293835347E-8</v>
      </c>
      <c r="P411" s="3"/>
      <c r="Q411" s="4"/>
      <c r="R411" s="4"/>
    </row>
    <row r="412" spans="1:19" x14ac:dyDescent="0.2">
      <c r="A412" s="7" t="s">
        <v>73</v>
      </c>
      <c r="B412" s="7" t="s">
        <v>7</v>
      </c>
      <c r="C412" s="7">
        <v>586.10000000000014</v>
      </c>
      <c r="D412" s="7">
        <v>20.619</v>
      </c>
      <c r="F412" s="10"/>
      <c r="G412" s="10"/>
      <c r="H412" s="10"/>
      <c r="I412" s="10"/>
      <c r="J412" s="12"/>
      <c r="M412" s="14"/>
      <c r="N412" s="14"/>
      <c r="O412" s="10"/>
      <c r="P412" s="3">
        <v>1.0112032591299288E-7</v>
      </c>
      <c r="Q412" s="4">
        <v>5.281438509950752E-4</v>
      </c>
      <c r="R412" s="4">
        <v>5222.9247307757578</v>
      </c>
    </row>
    <row r="413" spans="1:19" x14ac:dyDescent="0.2">
      <c r="A413" s="7" t="s">
        <v>123</v>
      </c>
      <c r="C413" s="7">
        <v>586.10000000000014</v>
      </c>
      <c r="E413" s="7">
        <v>250.50000000000003</v>
      </c>
      <c r="F413" s="10">
        <v>2.8000000000000002E-7</v>
      </c>
      <c r="G413" s="10">
        <f>F413/(E413/10^6)</f>
        <v>1.1177644710578841E-3</v>
      </c>
      <c r="H413" s="10">
        <v>7.24E-8</v>
      </c>
      <c r="I413" s="10">
        <f>H413/(E413/10^6)</f>
        <v>2.8902195608782435E-4</v>
      </c>
      <c r="J413" s="12">
        <f>I413/G413</f>
        <v>0.25857142857142856</v>
      </c>
      <c r="K413" s="7">
        <v>13.3</v>
      </c>
      <c r="L413" s="7">
        <v>9.1999999999999998E-2</v>
      </c>
      <c r="M413" s="14">
        <v>48.80026338092491</v>
      </c>
      <c r="N413" s="14">
        <f>M413/K413</f>
        <v>3.6691927354078877</v>
      </c>
      <c r="O413" s="10">
        <v>8.1037924151696603E-8</v>
      </c>
      <c r="P413" s="3"/>
      <c r="Q413" s="4"/>
      <c r="R413" s="4"/>
    </row>
    <row r="414" spans="1:19" x14ac:dyDescent="0.2">
      <c r="A414" s="7" t="s">
        <v>72</v>
      </c>
      <c r="B414" s="7" t="s">
        <v>7</v>
      </c>
      <c r="C414" s="7">
        <v>584.80000000000007</v>
      </c>
      <c r="D414" s="7">
        <v>22.991</v>
      </c>
      <c r="F414" s="10"/>
      <c r="G414" s="10"/>
      <c r="H414" s="10"/>
      <c r="I414" s="10"/>
      <c r="J414" s="12"/>
      <c r="M414" s="14"/>
      <c r="N414" s="14"/>
      <c r="O414" s="10"/>
      <c r="P414" s="3">
        <v>8.28585098516811E-8</v>
      </c>
      <c r="Q414" s="4">
        <v>1.5721054753565803E-4</v>
      </c>
      <c r="R414" s="4">
        <v>1897.337374484154</v>
      </c>
    </row>
    <row r="415" spans="1:19" x14ac:dyDescent="0.2">
      <c r="A415" s="7" t="s">
        <v>71</v>
      </c>
      <c r="B415" s="7" t="s">
        <v>7</v>
      </c>
      <c r="C415" s="7">
        <v>582.5</v>
      </c>
      <c r="D415" s="7">
        <v>20.029</v>
      </c>
      <c r="F415" s="10"/>
      <c r="G415" s="10"/>
      <c r="H415" s="10"/>
      <c r="I415" s="10"/>
      <c r="J415" s="12"/>
      <c r="M415" s="14"/>
      <c r="N415" s="14"/>
      <c r="O415" s="10"/>
      <c r="P415" s="3">
        <v>1.0409905636826603E-7</v>
      </c>
      <c r="Q415" s="4">
        <v>4.0926650568326721E-4</v>
      </c>
      <c r="R415" s="4">
        <v>3931.5102361295721</v>
      </c>
    </row>
    <row r="416" spans="1:19" x14ac:dyDescent="0.2">
      <c r="A416" s="7" t="s">
        <v>70</v>
      </c>
      <c r="B416" s="7" t="s">
        <v>7</v>
      </c>
      <c r="C416" s="7">
        <v>581.4</v>
      </c>
      <c r="D416" s="7">
        <v>19.335999999999999</v>
      </c>
      <c r="E416" s="7">
        <v>201</v>
      </c>
      <c r="F416" s="10"/>
      <c r="G416" s="10"/>
      <c r="H416" s="10"/>
      <c r="I416" s="10"/>
      <c r="J416" s="12"/>
      <c r="M416" s="14">
        <v>47.789858503695768</v>
      </c>
      <c r="N416" s="14"/>
      <c r="O416" s="10"/>
      <c r="P416" s="3">
        <v>1.0265825403392636E-7</v>
      </c>
      <c r="Q416" s="4">
        <v>5.5806712762338417E-4</v>
      </c>
      <c r="R416" s="4">
        <v>5436.1642215243101</v>
      </c>
      <c r="S416" s="7" t="s">
        <v>443</v>
      </c>
    </row>
    <row r="417" spans="1:19" x14ac:dyDescent="0.2">
      <c r="A417" s="7" t="s">
        <v>69</v>
      </c>
      <c r="B417" s="7" t="s">
        <v>7</v>
      </c>
      <c r="C417" s="7">
        <v>579.79999999999995</v>
      </c>
      <c r="D417" s="7">
        <v>18.940000000000001</v>
      </c>
      <c r="F417" s="10"/>
      <c r="G417" s="10"/>
      <c r="H417" s="10"/>
      <c r="I417" s="10"/>
      <c r="J417" s="12"/>
      <c r="M417" s="14"/>
      <c r="N417" s="14"/>
      <c r="O417" s="10"/>
      <c r="P417" s="3">
        <v>1.0295670538542767E-7</v>
      </c>
      <c r="Q417" s="4">
        <v>2.6209447591080609E-4</v>
      </c>
      <c r="R417" s="4">
        <v>2545.6766019234192</v>
      </c>
    </row>
    <row r="418" spans="1:19" x14ac:dyDescent="0.2">
      <c r="A418" s="7" t="s">
        <v>68</v>
      </c>
      <c r="B418" s="7" t="s">
        <v>7</v>
      </c>
      <c r="C418" s="7">
        <v>579.79999999999995</v>
      </c>
      <c r="D418" s="7">
        <v>18.388999999999999</v>
      </c>
      <c r="E418" s="7">
        <v>224.1</v>
      </c>
      <c r="F418" s="10"/>
      <c r="G418" s="10"/>
      <c r="H418" s="10"/>
      <c r="I418" s="10"/>
      <c r="J418" s="12"/>
      <c r="M418" s="14"/>
      <c r="N418" s="14"/>
      <c r="O418" s="10"/>
      <c r="P418" s="3">
        <v>1.0223503181249662E-7</v>
      </c>
      <c r="Q418" s="4">
        <v>5.0143537958755784E-4</v>
      </c>
      <c r="R418" s="4">
        <v>4904.731486827447</v>
      </c>
      <c r="S418" s="7" t="s">
        <v>443</v>
      </c>
    </row>
    <row r="419" spans="1:19" x14ac:dyDescent="0.2">
      <c r="A419" s="7" t="s">
        <v>67</v>
      </c>
      <c r="B419" s="7" t="s">
        <v>7</v>
      </c>
      <c r="C419" s="7">
        <v>577.4</v>
      </c>
      <c r="D419" s="7">
        <v>20.759</v>
      </c>
      <c r="F419" s="10"/>
      <c r="G419" s="10"/>
      <c r="H419" s="10"/>
      <c r="I419" s="10"/>
      <c r="J419" s="12"/>
      <c r="M419" s="14"/>
      <c r="N419" s="14"/>
      <c r="O419" s="10"/>
      <c r="P419" s="3">
        <v>9.3212582494339805E-8</v>
      </c>
      <c r="Q419" s="4">
        <v>3.5843470407727427E-4</v>
      </c>
      <c r="R419" s="4">
        <v>3845.3467813644115</v>
      </c>
    </row>
    <row r="420" spans="1:19" x14ac:dyDescent="0.2">
      <c r="A420" s="7" t="s">
        <v>39</v>
      </c>
      <c r="B420" s="7" t="s">
        <v>6</v>
      </c>
      <c r="C420" s="7">
        <v>390.9</v>
      </c>
      <c r="D420" s="7">
        <v>28.574999999999999</v>
      </c>
      <c r="F420" s="10"/>
      <c r="G420" s="10"/>
      <c r="H420" s="10"/>
      <c r="I420" s="10"/>
      <c r="J420" s="12"/>
      <c r="M420" s="14"/>
      <c r="N420" s="14"/>
      <c r="O420" s="10"/>
      <c r="P420" s="3">
        <v>9.7987751531058636E-8</v>
      </c>
      <c r="Q420" s="4">
        <v>7.8234051591061999E-5</v>
      </c>
      <c r="R420" s="4">
        <v>798.40643721949868</v>
      </c>
    </row>
    <row r="421" spans="1:19" x14ac:dyDescent="0.2">
      <c r="A421" s="7" t="s">
        <v>39</v>
      </c>
      <c r="B421" s="7" t="s">
        <v>7</v>
      </c>
      <c r="C421" s="7">
        <v>390.9</v>
      </c>
      <c r="D421" s="7">
        <v>23.715</v>
      </c>
      <c r="F421" s="10"/>
      <c r="G421" s="10"/>
      <c r="H421" s="10"/>
      <c r="I421" s="10"/>
      <c r="J421" s="12"/>
      <c r="M421" s="14"/>
      <c r="N421" s="14"/>
      <c r="O421" s="10"/>
      <c r="P421" s="3">
        <v>1.045751633986928E-7</v>
      </c>
      <c r="Q421" s="4">
        <v>1.1342415071856402E-4</v>
      </c>
      <c r="R421" s="4">
        <v>1084.6184412462685</v>
      </c>
    </row>
    <row r="422" spans="1:19" x14ac:dyDescent="0.2">
      <c r="A422" s="7" t="s">
        <v>38</v>
      </c>
      <c r="B422" s="7" t="s">
        <v>7</v>
      </c>
      <c r="C422" s="7">
        <v>390.9</v>
      </c>
      <c r="D422" s="7">
        <v>27.210999999999999</v>
      </c>
      <c r="F422" s="10"/>
      <c r="G422" s="10"/>
      <c r="H422" s="10"/>
      <c r="I422" s="10"/>
      <c r="J422" s="12"/>
      <c r="M422" s="14"/>
      <c r="N422" s="14"/>
      <c r="O422" s="10"/>
      <c r="P422" s="3">
        <v>1.0363455955312191E-7</v>
      </c>
      <c r="Q422" s="4">
        <v>1.0973870828654362E-4</v>
      </c>
      <c r="R422" s="4">
        <v>1058.9007060940205</v>
      </c>
    </row>
    <row r="423" spans="1:19" x14ac:dyDescent="0.2">
      <c r="A423" s="7" t="s">
        <v>38</v>
      </c>
      <c r="B423" s="7" t="s">
        <v>6</v>
      </c>
      <c r="C423" s="7">
        <v>390.9</v>
      </c>
      <c r="D423" s="7">
        <v>28.347000000000001</v>
      </c>
      <c r="F423" s="10"/>
      <c r="G423" s="10"/>
      <c r="H423" s="10"/>
      <c r="I423" s="10"/>
      <c r="J423" s="12"/>
      <c r="M423" s="14"/>
      <c r="N423" s="14"/>
      <c r="O423" s="10"/>
      <c r="P423" s="3">
        <v>1.0724238896532261E-7</v>
      </c>
      <c r="Q423" s="4">
        <v>1.4367126064057474E-4</v>
      </c>
      <c r="R423" s="4">
        <v>1339.6872451902539</v>
      </c>
    </row>
    <row r="424" spans="1:19" x14ac:dyDescent="0.2">
      <c r="A424" s="7" t="s">
        <v>120</v>
      </c>
      <c r="C424" s="7">
        <v>390.9</v>
      </c>
      <c r="E424" s="7">
        <v>201.5</v>
      </c>
      <c r="F424" s="10">
        <v>4.5900000000000002E-7</v>
      </c>
      <c r="G424" s="10">
        <f>F424/(E424/10^6)</f>
        <v>2.2779156327543426E-3</v>
      </c>
      <c r="H424" s="10">
        <v>1.05E-7</v>
      </c>
      <c r="I424" s="10">
        <f>H424/(E424/10^6)</f>
        <v>5.2109181141439206E-4</v>
      </c>
      <c r="J424" s="12">
        <f>I424/G424</f>
        <v>0.22875816993464052</v>
      </c>
      <c r="K424" s="7">
        <v>12.2</v>
      </c>
      <c r="L424" s="7">
        <v>0.18</v>
      </c>
      <c r="M424" s="14">
        <v>40.67258858411904</v>
      </c>
      <c r="N424" s="14">
        <f>M424/K424</f>
        <v>3.3338187364032001</v>
      </c>
      <c r="O424" s="10">
        <v>8.9330024813895775E-8</v>
      </c>
      <c r="P424" s="3"/>
      <c r="Q424" s="4"/>
      <c r="R424" s="4"/>
    </row>
    <row r="425" spans="1:19" x14ac:dyDescent="0.2">
      <c r="A425" s="7" t="s">
        <v>37</v>
      </c>
      <c r="B425" s="7" t="s">
        <v>7</v>
      </c>
      <c r="C425" s="7">
        <v>390.9</v>
      </c>
      <c r="D425" s="7">
        <v>19.318999999999999</v>
      </c>
      <c r="F425" s="10"/>
      <c r="G425" s="10"/>
      <c r="H425" s="10"/>
      <c r="I425" s="10"/>
      <c r="J425" s="12"/>
      <c r="M425" s="14"/>
      <c r="N425" s="14"/>
      <c r="O425" s="10"/>
      <c r="P425" s="3">
        <v>1.2190071949893887E-7</v>
      </c>
      <c r="Q425" s="4">
        <v>4.8731690060271427E-4</v>
      </c>
      <c r="R425" s="4">
        <v>3997.6540139039648</v>
      </c>
    </row>
    <row r="426" spans="1:19" x14ac:dyDescent="0.2">
      <c r="A426" s="7" t="s">
        <v>37</v>
      </c>
      <c r="B426" s="7" t="s">
        <v>6</v>
      </c>
      <c r="C426" s="7">
        <v>390.9</v>
      </c>
      <c r="D426" s="7">
        <v>19.085999999999999</v>
      </c>
      <c r="F426" s="10"/>
      <c r="G426" s="10"/>
      <c r="H426" s="10"/>
      <c r="I426" s="10"/>
      <c r="J426" s="12"/>
      <c r="M426" s="14"/>
      <c r="N426" s="14"/>
      <c r="O426" s="10"/>
      <c r="P426" s="3">
        <v>1.2417478780257783E-7</v>
      </c>
      <c r="Q426" s="4">
        <v>4.2651942142886082E-4</v>
      </c>
      <c r="R426" s="4">
        <v>3434.8310875068505</v>
      </c>
    </row>
    <row r="427" spans="1:19" x14ac:dyDescent="0.2">
      <c r="A427" s="7" t="s">
        <v>119</v>
      </c>
      <c r="C427" s="7">
        <v>390.9</v>
      </c>
      <c r="E427" s="7">
        <v>206.3</v>
      </c>
      <c r="F427" s="10">
        <v>3.6699999999999999E-7</v>
      </c>
      <c r="G427" s="10">
        <f>F427/(E427/10^6)</f>
        <v>1.7789626757149781E-3</v>
      </c>
      <c r="H427" s="10">
        <v>5.4E-8</v>
      </c>
      <c r="I427" s="10">
        <f>H427/(E427/10^6)</f>
        <v>2.6175472612699951E-4</v>
      </c>
      <c r="J427" s="12">
        <f>I427/G427</f>
        <v>0.14713896457765668</v>
      </c>
      <c r="K427" s="7">
        <v>9.5</v>
      </c>
      <c r="L427" s="7">
        <v>-0.124</v>
      </c>
      <c r="M427" s="14">
        <v>40.672797954156124</v>
      </c>
      <c r="N427" s="14">
        <f>M427/K427</f>
        <v>4.2813471530690661</v>
      </c>
      <c r="O427" s="10">
        <v>6.6892874454677659E-8</v>
      </c>
      <c r="P427" s="3"/>
      <c r="Q427" s="4"/>
      <c r="R427" s="4"/>
    </row>
    <row r="428" spans="1:19" x14ac:dyDescent="0.2">
      <c r="A428" s="7" t="s">
        <v>36</v>
      </c>
      <c r="B428" s="7" t="s">
        <v>7</v>
      </c>
      <c r="C428" s="7">
        <v>390.9</v>
      </c>
      <c r="D428" s="7">
        <v>20.87</v>
      </c>
      <c r="F428" s="10"/>
      <c r="G428" s="10"/>
      <c r="H428" s="10"/>
      <c r="I428" s="10"/>
      <c r="J428" s="12"/>
      <c r="M428" s="14"/>
      <c r="N428" s="14"/>
      <c r="O428" s="10"/>
      <c r="P428" s="3">
        <v>9.6070915189266888E-8</v>
      </c>
      <c r="Q428" s="4">
        <v>2.9812004855762751E-4</v>
      </c>
      <c r="R428" s="4">
        <v>3103.1248944626864</v>
      </c>
    </row>
    <row r="429" spans="1:19" x14ac:dyDescent="0.2">
      <c r="A429" s="7" t="s">
        <v>118</v>
      </c>
      <c r="C429" s="7">
        <v>390.9</v>
      </c>
      <c r="E429" s="7">
        <v>245.1</v>
      </c>
      <c r="F429" s="10">
        <v>3.2599999999999998E-7</v>
      </c>
      <c r="G429" s="10">
        <f>F429/(E429/10^6)</f>
        <v>1.3300693594451244E-3</v>
      </c>
      <c r="H429" s="10">
        <v>6.8600000000000005E-8</v>
      </c>
      <c r="I429" s="10">
        <f>H429/(E429/10^6)</f>
        <v>2.7988576091391272E-4</v>
      </c>
      <c r="J429" s="12">
        <f>I429/G429</f>
        <v>0.21042944785276077</v>
      </c>
      <c r="K429" s="7">
        <v>12.4</v>
      </c>
      <c r="L429" s="16">
        <v>7.2999999999999995E-2</v>
      </c>
      <c r="M429" s="14">
        <v>41.69017009662668</v>
      </c>
      <c r="N429" s="14">
        <f>M429/K429</f>
        <v>3.3621104916634419</v>
      </c>
      <c r="O429" s="10">
        <v>7.7927376580987357E-8</v>
      </c>
      <c r="P429" s="3"/>
      <c r="Q429" s="4"/>
      <c r="R429" s="4"/>
    </row>
    <row r="430" spans="1:19" x14ac:dyDescent="0.2">
      <c r="A430" s="7" t="s">
        <v>35</v>
      </c>
      <c r="B430" s="7" t="s">
        <v>7</v>
      </c>
      <c r="C430" s="7">
        <v>345.2</v>
      </c>
      <c r="D430" s="7">
        <v>21.196000000000002</v>
      </c>
      <c r="E430" s="7">
        <v>206.89999999999998</v>
      </c>
      <c r="F430" s="10">
        <v>3.7300000000000002E-7</v>
      </c>
      <c r="G430" s="10">
        <f>F430/(E430/10^6)</f>
        <v>1.80280328661189E-3</v>
      </c>
      <c r="H430" s="10">
        <v>7.4999999999999997E-8</v>
      </c>
      <c r="I430" s="10">
        <f>H430/(E430/10^6)</f>
        <v>3.6249395843402613E-4</v>
      </c>
      <c r="J430" s="12">
        <f>I430/G430</f>
        <v>0.20107238605898123</v>
      </c>
      <c r="K430" s="7">
        <v>13.2</v>
      </c>
      <c r="L430" s="16">
        <v>-3.7999999999999999E-2</v>
      </c>
      <c r="M430" s="14">
        <v>37.62100483874076</v>
      </c>
      <c r="N430" s="14">
        <f>M430/K430</f>
        <v>2.8500761241470274</v>
      </c>
      <c r="O430" s="10">
        <v>8.4098598356694059E-8</v>
      </c>
      <c r="P430" s="3">
        <v>1.009624457444801E-7</v>
      </c>
      <c r="Q430" s="4">
        <v>2.7803781313857819E-4</v>
      </c>
      <c r="R430" s="4">
        <v>2753.873592189394</v>
      </c>
    </row>
    <row r="431" spans="1:19" x14ac:dyDescent="0.2">
      <c r="A431" s="7" t="s">
        <v>117</v>
      </c>
      <c r="C431" s="7">
        <v>345.2</v>
      </c>
      <c r="E431" s="7">
        <v>226.6</v>
      </c>
      <c r="F431" s="10">
        <v>4.5400000000000002E-7</v>
      </c>
      <c r="G431" s="10">
        <f>F431/(E431/10^6)</f>
        <v>2.0035304501323918E-3</v>
      </c>
      <c r="H431" s="10">
        <v>1.29E-7</v>
      </c>
      <c r="I431" s="10">
        <f>H431/(E431/10^6)</f>
        <v>5.6928508384819065E-4</v>
      </c>
      <c r="J431" s="12">
        <f>I431/G431</f>
        <v>0.28414096916299564</v>
      </c>
      <c r="K431" s="7">
        <v>14.2</v>
      </c>
      <c r="L431" s="16">
        <v>0.19700000000000001</v>
      </c>
      <c r="M431" s="14">
        <v>41.687558085937937</v>
      </c>
      <c r="N431" s="14">
        <f>M431/K431</f>
        <v>2.9357435271787282</v>
      </c>
      <c r="O431" s="10">
        <v>7.6787290379523387E-8</v>
      </c>
      <c r="P431" s="3"/>
      <c r="Q431" s="4"/>
      <c r="R431" s="4"/>
    </row>
    <row r="432" spans="1:19" x14ac:dyDescent="0.2">
      <c r="A432" s="7" t="s">
        <v>34</v>
      </c>
      <c r="B432" s="7" t="s">
        <v>6</v>
      </c>
      <c r="C432" s="7">
        <v>345.2</v>
      </c>
      <c r="D432" s="7">
        <v>19.614999999999998</v>
      </c>
      <c r="F432" s="10"/>
      <c r="G432" s="10"/>
      <c r="H432" s="10"/>
      <c r="I432" s="10"/>
      <c r="J432" s="12"/>
      <c r="L432" s="16"/>
      <c r="M432" s="14"/>
      <c r="N432" s="14"/>
      <c r="O432" s="10"/>
      <c r="P432" s="3">
        <v>9.5845016568952336E-8</v>
      </c>
      <c r="Q432" s="4">
        <v>3.1111393843873825E-4</v>
      </c>
      <c r="R432" s="4">
        <v>3246.0105864233246</v>
      </c>
    </row>
    <row r="433" spans="1:18" x14ac:dyDescent="0.2">
      <c r="A433" s="7" t="s">
        <v>33</v>
      </c>
      <c r="B433" s="7" t="s">
        <v>6</v>
      </c>
      <c r="C433" s="7">
        <v>345.2</v>
      </c>
      <c r="D433" s="7">
        <v>27.587</v>
      </c>
      <c r="F433" s="10"/>
      <c r="G433" s="10"/>
      <c r="H433" s="10"/>
      <c r="I433" s="10"/>
      <c r="J433" s="12"/>
      <c r="L433" s="16"/>
      <c r="M433" s="14"/>
      <c r="N433" s="14"/>
      <c r="O433" s="10"/>
      <c r="P433" s="3">
        <v>8.4278826983724226E-8</v>
      </c>
      <c r="Q433" s="4">
        <v>6.0911353592732758E-5</v>
      </c>
      <c r="R433" s="4">
        <v>722.73613400547026</v>
      </c>
    </row>
    <row r="434" spans="1:18" x14ac:dyDescent="0.2">
      <c r="A434" s="7" t="s">
        <v>33</v>
      </c>
      <c r="B434" s="7" t="s">
        <v>7</v>
      </c>
      <c r="C434" s="7">
        <v>345.2</v>
      </c>
      <c r="D434" s="7">
        <v>26.78</v>
      </c>
      <c r="F434" s="10"/>
      <c r="G434" s="10"/>
      <c r="H434" s="10"/>
      <c r="I434" s="10"/>
      <c r="J434" s="12"/>
      <c r="M434" s="14"/>
      <c r="N434" s="14"/>
      <c r="O434" s="10"/>
      <c r="P434" s="3">
        <v>8.999253174010455E-8</v>
      </c>
      <c r="Q434" s="4">
        <v>1.075626423270402E-4</v>
      </c>
      <c r="R434" s="4">
        <v>1195.2396520822144</v>
      </c>
    </row>
    <row r="435" spans="1:18" x14ac:dyDescent="0.2">
      <c r="A435" s="7" t="s">
        <v>32</v>
      </c>
      <c r="B435" s="7" t="s">
        <v>7</v>
      </c>
      <c r="C435" s="7">
        <v>345.2</v>
      </c>
      <c r="D435" s="7">
        <v>27.283999999999999</v>
      </c>
      <c r="F435" s="10"/>
      <c r="G435" s="10"/>
      <c r="H435" s="10"/>
      <c r="I435" s="10"/>
      <c r="J435" s="12"/>
      <c r="L435" s="16"/>
      <c r="M435" s="14"/>
      <c r="N435" s="14"/>
      <c r="O435" s="10"/>
      <c r="P435" s="3">
        <v>8.5764550652397028E-8</v>
      </c>
      <c r="Q435" s="4">
        <v>6.8145326107460337E-5</v>
      </c>
      <c r="R435" s="4">
        <v>794.56285363929373</v>
      </c>
    </row>
    <row r="436" spans="1:18" x14ac:dyDescent="0.2">
      <c r="A436" s="7" t="s">
        <v>31</v>
      </c>
      <c r="B436" s="7" t="s">
        <v>6</v>
      </c>
      <c r="C436" s="7">
        <v>345.2</v>
      </c>
      <c r="D436" s="7">
        <v>25.420999999999999</v>
      </c>
      <c r="F436" s="10"/>
      <c r="G436" s="10"/>
      <c r="H436" s="10"/>
      <c r="I436" s="10"/>
      <c r="J436" s="12"/>
      <c r="L436" s="16"/>
      <c r="M436" s="14"/>
      <c r="N436" s="14"/>
      <c r="O436" s="10"/>
      <c r="P436" s="3">
        <v>1.125054089138901E-7</v>
      </c>
      <c r="Q436" s="4">
        <v>1.0929916881225257E-4</v>
      </c>
      <c r="R436" s="4">
        <v>971.50145817352177</v>
      </c>
    </row>
    <row r="437" spans="1:18" x14ac:dyDescent="0.2">
      <c r="A437" s="7" t="s">
        <v>31</v>
      </c>
      <c r="B437" s="7" t="s">
        <v>7</v>
      </c>
      <c r="C437" s="7">
        <v>345.2</v>
      </c>
      <c r="D437" s="7">
        <v>26.859000000000002</v>
      </c>
      <c r="F437" s="10"/>
      <c r="G437" s="10"/>
      <c r="H437" s="10"/>
      <c r="I437" s="10"/>
      <c r="J437" s="12"/>
      <c r="M437" s="14"/>
      <c r="N437" s="14"/>
      <c r="O437" s="10"/>
      <c r="P437" s="3">
        <v>1.1914069771771101E-7</v>
      </c>
      <c r="Q437" s="4">
        <v>1.0255836923265637E-4</v>
      </c>
      <c r="R437" s="4">
        <v>860.81726225622424</v>
      </c>
    </row>
    <row r="438" spans="1:18" x14ac:dyDescent="0.2">
      <c r="A438" s="7" t="s">
        <v>30</v>
      </c>
      <c r="B438" s="7" t="s">
        <v>7</v>
      </c>
      <c r="C438" s="7">
        <v>345.2</v>
      </c>
      <c r="D438" s="7">
        <v>28.428999999999998</v>
      </c>
      <c r="F438" s="10"/>
      <c r="G438" s="10"/>
      <c r="H438" s="10"/>
      <c r="I438" s="10"/>
      <c r="J438" s="12"/>
      <c r="L438" s="16"/>
      <c r="M438" s="14"/>
      <c r="N438" s="14"/>
      <c r="O438" s="10"/>
      <c r="P438" s="3">
        <v>1.0886770551197721E-7</v>
      </c>
      <c r="Q438" s="4">
        <v>1.0572840120147169E-4</v>
      </c>
      <c r="R438" s="4">
        <v>971.16404450941468</v>
      </c>
    </row>
    <row r="439" spans="1:18" x14ac:dyDescent="0.2">
      <c r="A439" s="7" t="s">
        <v>29</v>
      </c>
      <c r="B439" s="7" t="s">
        <v>6</v>
      </c>
      <c r="C439" s="7">
        <v>345.2</v>
      </c>
      <c r="D439" s="7">
        <v>28.119</v>
      </c>
      <c r="F439" s="10"/>
      <c r="G439" s="10"/>
      <c r="H439" s="10"/>
      <c r="I439" s="10"/>
      <c r="J439" s="12"/>
      <c r="L439" s="16"/>
      <c r="M439" s="14"/>
      <c r="N439" s="14"/>
      <c r="O439" s="10"/>
      <c r="P439" s="3">
        <v>9.4953590099221187E-8</v>
      </c>
      <c r="Q439" s="4">
        <v>4.7326543367729839E-5</v>
      </c>
      <c r="R439" s="4">
        <v>498.41763032104683</v>
      </c>
    </row>
    <row r="440" spans="1:18" x14ac:dyDescent="0.2">
      <c r="A440" s="7" t="s">
        <v>29</v>
      </c>
      <c r="B440" s="7" t="s">
        <v>7</v>
      </c>
      <c r="C440" s="7">
        <v>345.2</v>
      </c>
      <c r="D440" s="7">
        <v>28.99</v>
      </c>
      <c r="F440" s="10"/>
      <c r="G440" s="10"/>
      <c r="H440" s="10"/>
      <c r="I440" s="10"/>
      <c r="J440" s="12"/>
      <c r="M440" s="14"/>
      <c r="N440" s="14"/>
      <c r="O440" s="10"/>
      <c r="P440" s="3">
        <v>9.8309761986892041E-8</v>
      </c>
      <c r="Q440" s="4">
        <v>4.9721883572973753E-5</v>
      </c>
      <c r="R440" s="4">
        <v>505.76751044930137</v>
      </c>
    </row>
    <row r="441" spans="1:18" x14ac:dyDescent="0.2">
      <c r="A441" s="7" t="s">
        <v>28</v>
      </c>
      <c r="B441" s="7" t="s">
        <v>7</v>
      </c>
      <c r="C441" s="7">
        <v>227.2</v>
      </c>
      <c r="D441" s="7">
        <v>27.765999999999998</v>
      </c>
      <c r="F441" s="10"/>
      <c r="G441" s="10"/>
      <c r="H441" s="10"/>
      <c r="I441" s="10"/>
      <c r="J441" s="12"/>
      <c r="L441" s="16"/>
      <c r="M441" s="14"/>
      <c r="N441" s="14"/>
      <c r="O441" s="10"/>
      <c r="P441" s="3">
        <v>5.2222142188287842E-8</v>
      </c>
      <c r="Q441" s="4">
        <v>1.0586645698589421E-4</v>
      </c>
      <c r="R441" s="4">
        <v>2027.2331342554057</v>
      </c>
    </row>
    <row r="442" spans="1:18" x14ac:dyDescent="0.2">
      <c r="A442" s="7" t="s">
        <v>27</v>
      </c>
      <c r="B442" s="7" t="s">
        <v>6</v>
      </c>
      <c r="C442" s="7">
        <v>227.2</v>
      </c>
      <c r="D442" s="7">
        <v>27.149000000000001</v>
      </c>
      <c r="F442" s="10"/>
      <c r="G442" s="10"/>
      <c r="H442" s="10"/>
      <c r="I442" s="10"/>
      <c r="J442" s="12"/>
      <c r="L442" s="16"/>
      <c r="M442" s="14"/>
      <c r="N442" s="14"/>
      <c r="O442" s="10"/>
      <c r="P442" s="3">
        <v>8.2323474161110909E-8</v>
      </c>
      <c r="Q442" s="4">
        <v>5.0407300738334031E-4</v>
      </c>
      <c r="R442" s="4">
        <v>6123.0774395750814</v>
      </c>
    </row>
    <row r="443" spans="1:18" x14ac:dyDescent="0.2">
      <c r="A443" s="7" t="s">
        <v>27</v>
      </c>
      <c r="B443" s="7" t="s">
        <v>7</v>
      </c>
      <c r="C443" s="7">
        <v>227.2</v>
      </c>
      <c r="D443" s="7">
        <v>25.129000000000001</v>
      </c>
      <c r="F443" s="10"/>
      <c r="G443" s="10"/>
      <c r="H443" s="10"/>
      <c r="I443" s="10"/>
      <c r="J443" s="12"/>
      <c r="M443" s="14"/>
      <c r="N443" s="14"/>
      <c r="O443" s="10"/>
      <c r="P443" s="3">
        <v>8.6354411238011866E-8</v>
      </c>
      <c r="Q443" s="4">
        <v>1.7387329142398277E-3</v>
      </c>
      <c r="R443" s="4">
        <v>20134.847650660198</v>
      </c>
    </row>
    <row r="444" spans="1:18" x14ac:dyDescent="0.2">
      <c r="A444" s="7" t="s">
        <v>26</v>
      </c>
      <c r="B444" s="7" t="s">
        <v>7</v>
      </c>
      <c r="C444" s="7">
        <v>227.2</v>
      </c>
      <c r="D444" s="7">
        <v>27.780999999999999</v>
      </c>
      <c r="F444" s="10"/>
      <c r="G444" s="10"/>
      <c r="H444" s="10"/>
      <c r="I444" s="10"/>
      <c r="J444" s="12"/>
      <c r="L444" s="16"/>
      <c r="M444" s="14"/>
      <c r="N444" s="14"/>
      <c r="O444" s="10"/>
      <c r="P444" s="3">
        <v>7.9010834743169806E-8</v>
      </c>
      <c r="Q444" s="4">
        <v>5.8401331985336783E-5</v>
      </c>
      <c r="R444" s="4">
        <v>739.15599265815069</v>
      </c>
    </row>
    <row r="445" spans="1:18" x14ac:dyDescent="0.2">
      <c r="A445" s="7" t="s">
        <v>26</v>
      </c>
      <c r="B445" s="7" t="s">
        <v>6</v>
      </c>
      <c r="C445" s="7">
        <v>227.2</v>
      </c>
      <c r="D445" s="7">
        <v>26.646999999999998</v>
      </c>
      <c r="F445" s="10"/>
      <c r="G445" s="10"/>
      <c r="H445" s="10"/>
      <c r="I445" s="10"/>
      <c r="J445" s="12"/>
      <c r="M445" s="14"/>
      <c r="N445" s="14"/>
      <c r="O445" s="10"/>
      <c r="P445" s="3">
        <v>8.1059781588921837E-8</v>
      </c>
      <c r="Q445" s="4">
        <v>9.6128085305575251E-5</v>
      </c>
      <c r="R445" s="4">
        <v>1185.8912449711404</v>
      </c>
    </row>
    <row r="446" spans="1:18" x14ac:dyDescent="0.2">
      <c r="A446" s="7" t="s">
        <v>116</v>
      </c>
      <c r="C446" s="7">
        <v>227.2</v>
      </c>
      <c r="E446" s="7">
        <v>245.1</v>
      </c>
      <c r="F446" s="10">
        <v>1.7700000000000001E-7</v>
      </c>
      <c r="G446" s="10">
        <f>F446/(E446/10^6)</f>
        <v>7.2215422276621793E-4</v>
      </c>
      <c r="H446" s="10">
        <v>6.2900000000000001E-8</v>
      </c>
      <c r="I446" s="10">
        <f>H446/(E446/10^6)</f>
        <v>2.5662994696042433E-4</v>
      </c>
      <c r="J446" s="12">
        <f>I446/G446</f>
        <v>0.35536723163841805</v>
      </c>
      <c r="K446" s="7">
        <v>10.6</v>
      </c>
      <c r="L446" s="7">
        <v>0.11899999999999999</v>
      </c>
      <c r="M446" s="14">
        <v>32.539318065584524</v>
      </c>
      <c r="N446" s="14">
        <f>M446/K446</f>
        <v>3.0697469873192946</v>
      </c>
      <c r="O446" s="10">
        <v>7.2623419012647895E-8</v>
      </c>
      <c r="P446" s="3"/>
      <c r="Q446" s="4"/>
      <c r="R446" s="4"/>
    </row>
    <row r="447" spans="1:18" x14ac:dyDescent="0.2">
      <c r="A447" s="7" t="s">
        <v>25</v>
      </c>
      <c r="B447" s="7" t="s">
        <v>7</v>
      </c>
      <c r="C447" s="7">
        <v>227.2</v>
      </c>
      <c r="D447" s="7">
        <v>19.946000000000002</v>
      </c>
      <c r="F447" s="10"/>
      <c r="G447" s="10"/>
      <c r="H447" s="10"/>
      <c r="I447" s="10"/>
      <c r="J447" s="12"/>
      <c r="L447" s="16"/>
      <c r="M447" s="14"/>
      <c r="N447" s="14"/>
      <c r="O447" s="10"/>
      <c r="P447" s="3">
        <v>8.5731474982452632E-8</v>
      </c>
      <c r="Q447" s="4">
        <v>2.1107894268006201E-4</v>
      </c>
      <c r="R447" s="4">
        <v>2462.0939126880212</v>
      </c>
    </row>
    <row r="448" spans="1:18" x14ac:dyDescent="0.2">
      <c r="A448" s="7" t="s">
        <v>25</v>
      </c>
      <c r="B448" s="7" t="s">
        <v>6</v>
      </c>
      <c r="C448" s="7">
        <v>227.2</v>
      </c>
      <c r="D448" s="7">
        <v>19.364000000000001</v>
      </c>
      <c r="F448" s="10"/>
      <c r="G448" s="10"/>
      <c r="H448" s="10"/>
      <c r="I448" s="10"/>
      <c r="J448" s="12"/>
      <c r="M448" s="14"/>
      <c r="N448" s="14"/>
      <c r="O448" s="10"/>
      <c r="P448" s="3">
        <v>9.0373889692212351E-8</v>
      </c>
      <c r="Q448" s="4">
        <v>2.8141028765579665E-4</v>
      </c>
      <c r="R448" s="4">
        <v>3113.845034381055</v>
      </c>
    </row>
    <row r="449" spans="1:19" x14ac:dyDescent="0.2">
      <c r="A449" s="7" t="s">
        <v>115</v>
      </c>
      <c r="C449" s="7">
        <v>227.2</v>
      </c>
      <c r="E449" s="7">
        <v>242.4</v>
      </c>
      <c r="F449" s="10">
        <v>1.3E-7</v>
      </c>
      <c r="G449" s="10">
        <f>F449/(E449/10^6)</f>
        <v>5.3630363036303631E-4</v>
      </c>
      <c r="H449" s="10">
        <v>5.8000000000000003E-8</v>
      </c>
      <c r="I449" s="10">
        <f>H449/(E449/10^6)</f>
        <v>2.3927392739273929E-4</v>
      </c>
      <c r="J449" s="12">
        <f>I449/G449</f>
        <v>0.44615384615384618</v>
      </c>
      <c r="K449" s="7">
        <v>12.1</v>
      </c>
      <c r="L449" s="16">
        <v>0.23499999999999999</v>
      </c>
      <c r="M449" s="14">
        <v>33.556324833585506</v>
      </c>
      <c r="N449" s="14">
        <f>M449/K449</f>
        <v>2.7732499862467361</v>
      </c>
      <c r="O449" s="10">
        <v>7.5082508250825077E-8</v>
      </c>
      <c r="P449" s="3"/>
      <c r="Q449" s="4"/>
      <c r="R449" s="4"/>
    </row>
    <row r="450" spans="1:19" x14ac:dyDescent="0.2">
      <c r="A450" s="7" t="s">
        <v>24</v>
      </c>
      <c r="B450" s="7" t="s">
        <v>7</v>
      </c>
      <c r="C450" s="7">
        <v>175.3</v>
      </c>
      <c r="D450" s="7">
        <v>20.829000000000001</v>
      </c>
      <c r="E450" s="7">
        <v>242.1</v>
      </c>
      <c r="F450" s="10">
        <f>1.2*10^-6</f>
        <v>1.1999999999999999E-6</v>
      </c>
      <c r="G450" s="10">
        <f>F450/(E450/10^6)</f>
        <v>4.9566294919454771E-3</v>
      </c>
      <c r="H450" s="10">
        <f>0.211*10^-6</f>
        <v>2.1099999999999997E-7</v>
      </c>
      <c r="I450" s="10">
        <f>H450/(E450/10^6)</f>
        <v>8.7154068566707961E-4</v>
      </c>
      <c r="J450" s="12">
        <f>I450/G450</f>
        <v>0.17583333333333331</v>
      </c>
      <c r="K450" s="7">
        <v>12.9</v>
      </c>
      <c r="L450" s="16">
        <v>-9.6000000000000002E-2</v>
      </c>
      <c r="M450" s="14">
        <v>40.673310096775886</v>
      </c>
      <c r="N450" s="14">
        <f>M450/K450</f>
        <v>3.152969774943867</v>
      </c>
      <c r="O450" s="10">
        <v>6.5675340768277558E-8</v>
      </c>
      <c r="P450" s="3">
        <v>1.2386576407892843E-7</v>
      </c>
      <c r="Q450" s="4">
        <v>6.2401928714584211E-4</v>
      </c>
      <c r="R450" s="4">
        <v>5037.8673379692809</v>
      </c>
    </row>
    <row r="451" spans="1:19" x14ac:dyDescent="0.2">
      <c r="A451" s="7" t="s">
        <v>23</v>
      </c>
      <c r="B451" s="7" t="s">
        <v>8</v>
      </c>
      <c r="C451" s="7">
        <v>175.3</v>
      </c>
      <c r="D451" s="7">
        <v>26.279</v>
      </c>
      <c r="F451" s="10"/>
      <c r="G451" s="10"/>
      <c r="H451" s="10"/>
      <c r="I451" s="10"/>
      <c r="J451" s="12"/>
      <c r="L451" s="16"/>
      <c r="M451" s="14"/>
      <c r="N451" s="14"/>
      <c r="O451" s="10"/>
      <c r="P451" s="3">
        <v>1.1549145705696565E-7</v>
      </c>
      <c r="Q451" s="4">
        <v>3.6194923402536178E-4</v>
      </c>
      <c r="R451" s="4">
        <v>3133.9914072331076</v>
      </c>
    </row>
    <row r="452" spans="1:19" s="1" customFormat="1" x14ac:dyDescent="0.2">
      <c r="A452" s="7" t="s">
        <v>23</v>
      </c>
      <c r="B452" s="7" t="s">
        <v>7</v>
      </c>
      <c r="C452" s="7">
        <v>175.3</v>
      </c>
      <c r="D452" s="7">
        <v>24.132999999999999</v>
      </c>
      <c r="E452" s="7"/>
      <c r="F452" s="10"/>
      <c r="G452" s="10"/>
      <c r="H452" s="10"/>
      <c r="I452" s="10"/>
      <c r="J452" s="12"/>
      <c r="K452" s="7"/>
      <c r="L452" s="7"/>
      <c r="M452" s="12"/>
      <c r="N452" s="12"/>
      <c r="O452" s="10"/>
      <c r="P452" s="3">
        <v>1.1105125761405545E-7</v>
      </c>
      <c r="Q452" s="4">
        <v>1.7024028750311834E-4</v>
      </c>
      <c r="R452" s="4">
        <v>1532.9883799674458</v>
      </c>
      <c r="S452" s="7"/>
    </row>
    <row r="453" spans="1:19" x14ac:dyDescent="0.2">
      <c r="A453" s="7" t="s">
        <v>22</v>
      </c>
      <c r="B453" s="7" t="s">
        <v>7</v>
      </c>
      <c r="C453" s="7">
        <v>175.3</v>
      </c>
      <c r="D453" s="7">
        <v>28.143000000000001</v>
      </c>
      <c r="F453" s="10"/>
      <c r="G453" s="10"/>
      <c r="H453" s="10"/>
      <c r="I453" s="10"/>
      <c r="J453" s="12"/>
      <c r="L453" s="16"/>
      <c r="M453" s="12"/>
      <c r="N453" s="12"/>
      <c r="O453" s="10"/>
      <c r="P453" s="3">
        <v>9.5583271150907873E-8</v>
      </c>
      <c r="Q453" s="4">
        <v>2.185462926766793E-4</v>
      </c>
      <c r="R453" s="4">
        <v>2286.4491876579127</v>
      </c>
    </row>
    <row r="454" spans="1:19" x14ac:dyDescent="0.2">
      <c r="A454" s="7" t="s">
        <v>22</v>
      </c>
      <c r="B454" s="7" t="s">
        <v>6</v>
      </c>
      <c r="C454" s="7">
        <v>175.3</v>
      </c>
      <c r="D454" s="7">
        <v>23.597000000000001</v>
      </c>
      <c r="F454" s="10"/>
      <c r="G454" s="10"/>
      <c r="H454" s="10"/>
      <c r="I454" s="10"/>
      <c r="J454" s="12"/>
      <c r="M454" s="12"/>
      <c r="N454" s="12"/>
      <c r="O454" s="10"/>
      <c r="P454" s="3">
        <v>1.1526889011314998E-7</v>
      </c>
      <c r="Q454" s="4">
        <v>3.8196523680974928E-4</v>
      </c>
      <c r="R454" s="4">
        <v>3313.6888577204609</v>
      </c>
    </row>
    <row r="455" spans="1:19" x14ac:dyDescent="0.2">
      <c r="A455" s="7" t="s">
        <v>21</v>
      </c>
      <c r="B455" s="7" t="s">
        <v>6</v>
      </c>
      <c r="C455" s="7">
        <v>175.3</v>
      </c>
      <c r="D455" s="7">
        <v>27.231000000000002</v>
      </c>
      <c r="F455" s="10"/>
      <c r="G455" s="10"/>
      <c r="H455" s="10"/>
      <c r="I455" s="10"/>
      <c r="J455" s="12"/>
      <c r="L455" s="16"/>
      <c r="M455" s="12"/>
      <c r="N455" s="12"/>
      <c r="O455" s="10"/>
      <c r="P455" s="3">
        <v>9.7682787998971755E-8</v>
      </c>
      <c r="Q455" s="4">
        <v>1.4845295031661312E-4</v>
      </c>
      <c r="R455" s="4">
        <v>1519.7452218314631</v>
      </c>
    </row>
    <row r="456" spans="1:19" x14ac:dyDescent="0.2">
      <c r="A456" s="7" t="s">
        <v>21</v>
      </c>
      <c r="B456" s="7" t="s">
        <v>7</v>
      </c>
      <c r="C456" s="7">
        <v>175.3</v>
      </c>
      <c r="D456" s="7">
        <v>24.283000000000001</v>
      </c>
      <c r="F456" s="10"/>
      <c r="G456" s="10"/>
      <c r="H456" s="10"/>
      <c r="I456" s="10"/>
      <c r="J456" s="12"/>
      <c r="M456" s="12"/>
      <c r="N456" s="12"/>
      <c r="O456" s="10"/>
      <c r="P456" s="3">
        <v>9.059836099328749E-8</v>
      </c>
      <c r="Q456" s="4">
        <v>1.7965553428688118E-4</v>
      </c>
      <c r="R456" s="4">
        <v>1982.9887904946979</v>
      </c>
    </row>
    <row r="457" spans="1:19" x14ac:dyDescent="0.2">
      <c r="A457" s="7" t="s">
        <v>20</v>
      </c>
      <c r="B457" s="7" t="s">
        <v>7</v>
      </c>
      <c r="C457" s="7">
        <v>175.3</v>
      </c>
      <c r="D457" s="7">
        <v>25.509</v>
      </c>
      <c r="F457" s="10"/>
      <c r="G457" s="10"/>
      <c r="H457" s="10"/>
      <c r="I457" s="10"/>
      <c r="J457" s="12"/>
      <c r="L457" s="16"/>
      <c r="M457" s="12"/>
      <c r="N457" s="12"/>
      <c r="O457" s="10"/>
      <c r="P457" s="3">
        <v>1.0172880159943551E-7</v>
      </c>
      <c r="Q457" s="4">
        <v>1.1529204599098833E-4</v>
      </c>
      <c r="R457" s="4">
        <v>1133.3274763715301</v>
      </c>
    </row>
    <row r="458" spans="1:19" x14ac:dyDescent="0.2">
      <c r="A458" s="7" t="s">
        <v>19</v>
      </c>
      <c r="B458" s="7" t="s">
        <v>7</v>
      </c>
      <c r="C458" s="7">
        <v>64.2</v>
      </c>
      <c r="D458" s="7">
        <v>21.33</v>
      </c>
      <c r="E458" s="7">
        <v>261.90000000000003</v>
      </c>
      <c r="F458" s="10">
        <f>1.07*10^-6</f>
        <v>1.0699999999999999E-6</v>
      </c>
      <c r="G458" s="10">
        <f>F458/(E458/10^6)</f>
        <v>4.0855288277968681E-3</v>
      </c>
      <c r="H458" s="10">
        <f>0.26*10^-6</f>
        <v>2.6E-7</v>
      </c>
      <c r="I458" s="10">
        <f>H458/(E458/10^6)</f>
        <v>9.9274532264222973E-4</v>
      </c>
      <c r="J458" s="12">
        <f>I458/G458</f>
        <v>0.2429906542056075</v>
      </c>
      <c r="K458" s="7">
        <v>13.9</v>
      </c>
      <c r="L458" s="16">
        <v>0.40100000000000002</v>
      </c>
      <c r="M458" s="12">
        <v>49.823885215865893</v>
      </c>
      <c r="N458" s="12">
        <f>M458/K458</f>
        <v>3.5844521738033017</v>
      </c>
      <c r="O458" s="10">
        <v>9.7747231767850308E-8</v>
      </c>
      <c r="P458" s="3">
        <v>1.5705578996718238E-7</v>
      </c>
      <c r="Q458" s="4">
        <v>5.2604582938622002E-3</v>
      </c>
      <c r="R458" s="4">
        <v>33494.201614352452</v>
      </c>
    </row>
    <row r="459" spans="1:19" x14ac:dyDescent="0.2">
      <c r="A459" s="7" t="s">
        <v>19</v>
      </c>
      <c r="B459" s="7" t="s">
        <v>6</v>
      </c>
      <c r="C459" s="7">
        <v>64.2</v>
      </c>
      <c r="D459" s="7">
        <v>21.739000000000001</v>
      </c>
      <c r="F459" s="10"/>
      <c r="G459" s="10"/>
      <c r="H459" s="10"/>
      <c r="I459" s="10"/>
      <c r="J459" s="12"/>
      <c r="M459" s="12"/>
      <c r="N459" s="12"/>
      <c r="O459" s="10"/>
      <c r="P459" s="3">
        <v>1.5916095496572979E-7</v>
      </c>
      <c r="Q459" s="4">
        <v>1.466096510662889E-3</v>
      </c>
      <c r="R459" s="4">
        <v>9211.4081055781917</v>
      </c>
    </row>
    <row r="460" spans="1:19" x14ac:dyDescent="0.2">
      <c r="A460" s="7" t="s">
        <v>114</v>
      </c>
      <c r="C460" s="7">
        <v>64.2</v>
      </c>
      <c r="E460" s="7">
        <v>269.39999999999998</v>
      </c>
      <c r="F460" s="10">
        <f>1.27*10^-6</f>
        <v>1.2699999999999999E-6</v>
      </c>
      <c r="G460" s="10">
        <f>F460/(E460/10^6)</f>
        <v>4.7141796585003712E-3</v>
      </c>
      <c r="H460" s="10">
        <f>0.297*10^-6</f>
        <v>2.9699999999999997E-7</v>
      </c>
      <c r="I460" s="10">
        <f>H460/(E460/10^6)</f>
        <v>1.1024498886414253E-3</v>
      </c>
      <c r="J460" s="12">
        <f>I460/G460</f>
        <v>0.23385826771653542</v>
      </c>
      <c r="K460" s="7">
        <v>13.9</v>
      </c>
      <c r="L460" s="16">
        <v>0.37</v>
      </c>
      <c r="M460" s="12">
        <v>50.840564115483431</v>
      </c>
      <c r="N460" s="12">
        <f>M460/K460</f>
        <v>3.6575945406822612</v>
      </c>
      <c r="O460" s="10">
        <v>9.9480326651818858E-8</v>
      </c>
      <c r="P460" s="3"/>
      <c r="Q460" s="4"/>
      <c r="R460" s="4"/>
    </row>
    <row r="461" spans="1:19" x14ac:dyDescent="0.2">
      <c r="A461" s="7" t="s">
        <v>18</v>
      </c>
      <c r="B461" s="7" t="s">
        <v>7</v>
      </c>
      <c r="C461" s="7">
        <v>64.2</v>
      </c>
      <c r="D461" s="7">
        <v>19.372</v>
      </c>
      <c r="E461" s="7">
        <v>206.70000000000002</v>
      </c>
      <c r="F461" s="10">
        <f>0.954*10^-6</f>
        <v>9.5399999999999989E-7</v>
      </c>
      <c r="G461" s="10">
        <f>F461/(E461/10^6)</f>
        <v>4.6153846153846149E-3</v>
      </c>
      <c r="H461" s="10">
        <f>0.173*10^-6</f>
        <v>1.7299999999999997E-7</v>
      </c>
      <c r="I461" s="10">
        <f>H461/(E461/10^6)</f>
        <v>8.3696178035800662E-4</v>
      </c>
      <c r="J461" s="12">
        <f>I461/G461</f>
        <v>0.18134171907756813</v>
      </c>
      <c r="K461" s="7">
        <v>10.8</v>
      </c>
      <c r="L461" s="16">
        <v>-0.03</v>
      </c>
      <c r="M461" s="12">
        <v>34.573351541101196</v>
      </c>
      <c r="N461" s="12">
        <f>M461/K461</f>
        <v>3.201236253805666</v>
      </c>
      <c r="O461" s="10">
        <v>9.1436865021770666E-8</v>
      </c>
      <c r="P461" s="3">
        <v>1.3679537476770596E-7</v>
      </c>
      <c r="Q461" s="4">
        <v>8.3367792944782156E-4</v>
      </c>
      <c r="R461" s="4">
        <v>6094.3429619861126</v>
      </c>
    </row>
    <row r="462" spans="1:19" x14ac:dyDescent="0.2">
      <c r="A462" s="7" t="s">
        <v>18</v>
      </c>
      <c r="B462" s="7" t="s">
        <v>80</v>
      </c>
      <c r="C462" s="7">
        <v>64.2</v>
      </c>
      <c r="D462" s="7">
        <v>13.423999999999999</v>
      </c>
      <c r="F462" s="10"/>
      <c r="G462" s="10"/>
      <c r="H462" s="10"/>
      <c r="I462" s="10"/>
      <c r="J462" s="12"/>
      <c r="M462" s="12"/>
      <c r="N462" s="12"/>
      <c r="O462" s="10"/>
      <c r="P462" s="3">
        <v>1.3483313468414781E-7</v>
      </c>
      <c r="Q462" s="4">
        <v>9.5394556397561349E-4</v>
      </c>
      <c r="R462" s="4">
        <v>7075.0084258611241</v>
      </c>
    </row>
    <row r="463" spans="1:19" x14ac:dyDescent="0.2">
      <c r="A463" s="7" t="s">
        <v>113</v>
      </c>
      <c r="C463" s="7">
        <v>64.2</v>
      </c>
      <c r="E463" s="7">
        <v>346.1</v>
      </c>
      <c r="F463" s="10">
        <f>0.638*10^-6</f>
        <v>6.3799999999999997E-7</v>
      </c>
      <c r="G463" s="10">
        <f>F463/(E463/10^6)</f>
        <v>1.843397861889627E-3</v>
      </c>
      <c r="H463" s="10">
        <f>0.159*10^-6</f>
        <v>1.5900000000000001E-7</v>
      </c>
      <c r="I463" s="10">
        <f>H463/(E463/10^6)</f>
        <v>4.5940479630164692E-4</v>
      </c>
      <c r="J463" s="12">
        <f>I463/G463</f>
        <v>0.2492163009404389</v>
      </c>
      <c r="K463" s="7">
        <v>11.5</v>
      </c>
      <c r="L463" s="16">
        <v>0.26500000000000001</v>
      </c>
      <c r="M463" s="12">
        <v>34.572198983838895</v>
      </c>
      <c r="N463" s="12">
        <f>M463/K463</f>
        <v>3.0062781725077299</v>
      </c>
      <c r="O463" s="10">
        <v>5.6053163825483961E-8</v>
      </c>
      <c r="P463" s="3"/>
      <c r="Q463" s="4"/>
      <c r="R463" s="4"/>
    </row>
    <row r="464" spans="1:19" x14ac:dyDescent="0.2">
      <c r="A464" s="7" t="s">
        <v>17</v>
      </c>
      <c r="B464" s="7" t="s">
        <v>7</v>
      </c>
      <c r="C464" s="7">
        <v>64.2</v>
      </c>
      <c r="D464" s="7">
        <v>21.263000000000002</v>
      </c>
      <c r="E464" s="7">
        <v>239.5</v>
      </c>
      <c r="F464" s="10">
        <f>0.745*10^-6</f>
        <v>7.4499999999999996E-7</v>
      </c>
      <c r="G464" s="10">
        <f>F464/(E464/10^6)</f>
        <v>3.1106471816283923E-3</v>
      </c>
      <c r="H464" s="10">
        <f>0.177*10^-6</f>
        <v>1.7699999999999998E-7</v>
      </c>
      <c r="I464" s="10">
        <f>H464/(E464/10^6)</f>
        <v>7.3903966597077238E-4</v>
      </c>
      <c r="J464" s="12">
        <f>I464/G464</f>
        <v>0.23758389261744967</v>
      </c>
      <c r="K464" s="7">
        <v>12</v>
      </c>
      <c r="L464" s="16">
        <v>0.32400000000000001</v>
      </c>
      <c r="M464" s="12">
        <v>40.673175302298304</v>
      </c>
      <c r="N464" s="12">
        <f>M464/K464</f>
        <v>3.3894312751915252</v>
      </c>
      <c r="O464" s="10">
        <v>9.6450939457202496E-8</v>
      </c>
      <c r="P464" s="3">
        <v>1.488501152236279E-7</v>
      </c>
      <c r="Q464" s="4">
        <v>1.4401990988648281E-3</v>
      </c>
      <c r="R464" s="4">
        <v>9675.4987169550841</v>
      </c>
    </row>
    <row r="465" spans="1:19" x14ac:dyDescent="0.2">
      <c r="A465" s="7" t="s">
        <v>17</v>
      </c>
      <c r="B465" s="7" t="s">
        <v>80</v>
      </c>
      <c r="C465" s="7">
        <v>64.2</v>
      </c>
      <c r="D465" s="7">
        <v>9.6240000000000006</v>
      </c>
      <c r="F465" s="10"/>
      <c r="G465" s="10"/>
      <c r="H465" s="10"/>
      <c r="I465" s="10"/>
      <c r="J465" s="12"/>
      <c r="M465" s="12"/>
      <c r="N465" s="12"/>
      <c r="O465" s="10"/>
      <c r="P465" s="3">
        <v>1.4650872817955113E-7</v>
      </c>
      <c r="Q465" s="4">
        <v>2.2681968148989084E-3</v>
      </c>
      <c r="R465" s="4">
        <v>15481.649749352549</v>
      </c>
    </row>
    <row r="466" spans="1:19" x14ac:dyDescent="0.2">
      <c r="A466" s="7" t="s">
        <v>112</v>
      </c>
      <c r="C466" s="7">
        <v>64.2</v>
      </c>
      <c r="E466" s="7">
        <v>268.79999999999995</v>
      </c>
      <c r="F466" s="10">
        <f>0.778*10^-6</f>
        <v>7.7800000000000001E-7</v>
      </c>
      <c r="G466" s="10">
        <f>F466/(E466/10^6)</f>
        <v>2.8943452380952384E-3</v>
      </c>
      <c r="H466" s="10">
        <f>0.187*10^-6</f>
        <v>1.8699999999999999E-7</v>
      </c>
      <c r="I466" s="10">
        <f>H466/(E466/10^6)</f>
        <v>6.9568452380952387E-4</v>
      </c>
      <c r="J466" s="12">
        <f>I466/G466</f>
        <v>0.24035989717223649</v>
      </c>
      <c r="K466" s="7">
        <v>12.1</v>
      </c>
      <c r="L466" s="16">
        <v>0.27800000000000002</v>
      </c>
      <c r="M466" s="12">
        <v>40.67236287424236</v>
      </c>
      <c r="N466" s="12">
        <f>M466/K466</f>
        <v>3.3613523036563935</v>
      </c>
      <c r="O466" s="10">
        <v>8.4077380952380957E-8</v>
      </c>
      <c r="P466" s="3"/>
      <c r="Q466" s="4"/>
      <c r="R466" s="4"/>
    </row>
    <row r="467" spans="1:19" x14ac:dyDescent="0.2">
      <c r="A467" s="7" t="s">
        <v>111</v>
      </c>
      <c r="C467" s="7">
        <v>0</v>
      </c>
      <c r="E467" s="7">
        <v>239.2</v>
      </c>
      <c r="F467" s="10">
        <v>2.1199999999999999E-7</v>
      </c>
      <c r="G467" s="10">
        <f>F467/(E467/10^6)</f>
        <v>8.8628762541806026E-4</v>
      </c>
      <c r="H467" s="10">
        <v>7.8400000000000001E-8</v>
      </c>
      <c r="I467" s="10">
        <f>H467/(E467/10^6)</f>
        <v>3.2775919732441473E-4</v>
      </c>
      <c r="J467" s="12">
        <f>I467/G467</f>
        <v>0.36981132075471695</v>
      </c>
      <c r="K467" s="7">
        <v>9.8000000000000007</v>
      </c>
      <c r="L467" s="16">
        <v>0.215</v>
      </c>
      <c r="M467" s="12">
        <v>32.539197096083996</v>
      </c>
      <c r="N467" s="12">
        <f>M467/K467</f>
        <v>3.320326234294285</v>
      </c>
      <c r="O467" s="10">
        <v>9.6571906354515055E-8</v>
      </c>
      <c r="P467" s="3"/>
      <c r="Q467" s="4"/>
      <c r="R467" s="4"/>
    </row>
    <row r="468" spans="1:19" x14ac:dyDescent="0.2">
      <c r="A468" s="7" t="s">
        <v>16</v>
      </c>
      <c r="B468" s="7" t="s">
        <v>7</v>
      </c>
      <c r="C468" s="7">
        <v>0</v>
      </c>
      <c r="D468" s="7">
        <v>22.44</v>
      </c>
      <c r="F468" s="10"/>
      <c r="G468" s="10"/>
      <c r="H468" s="10"/>
      <c r="I468" s="10"/>
      <c r="J468" s="12"/>
      <c r="L468" s="16"/>
      <c r="M468" s="12"/>
      <c r="N468" s="12"/>
      <c r="O468" s="10"/>
      <c r="P468" s="3">
        <v>1.0628342245989305E-7</v>
      </c>
      <c r="Q468" s="4">
        <v>4.4361006693116351E-4</v>
      </c>
      <c r="R468" s="4">
        <v>4173.840629742268</v>
      </c>
    </row>
    <row r="469" spans="1:19" x14ac:dyDescent="0.2">
      <c r="A469" s="7" t="s">
        <v>110</v>
      </c>
      <c r="C469" s="7">
        <v>0</v>
      </c>
      <c r="E469" s="7">
        <v>232.79999999999998</v>
      </c>
      <c r="F469" s="10">
        <v>1.5599999999999999E-7</v>
      </c>
      <c r="G469" s="10">
        <f>F469/(E469/10^6)</f>
        <v>6.7010309278350518E-4</v>
      </c>
      <c r="H469" s="10">
        <v>6.1099999999999998E-8</v>
      </c>
      <c r="I469" s="10">
        <f>H469/(E469/10^6)</f>
        <v>2.6245704467353951E-4</v>
      </c>
      <c r="J469" s="12">
        <f>I469/G469</f>
        <v>0.39166666666666666</v>
      </c>
      <c r="K469" s="7">
        <v>10.7</v>
      </c>
      <c r="L469" s="16">
        <v>0.24299999999999999</v>
      </c>
      <c r="M469" s="12">
        <v>34.57282003254258</v>
      </c>
      <c r="N469" s="12">
        <f>M469/K469</f>
        <v>3.2311046759385591</v>
      </c>
      <c r="O469" s="10">
        <v>9.0635738831615129E-8</v>
      </c>
      <c r="P469" s="3"/>
      <c r="Q469" s="4"/>
      <c r="R469" s="4"/>
    </row>
    <row r="470" spans="1:19" x14ac:dyDescent="0.2">
      <c r="A470" s="7" t="s">
        <v>15</v>
      </c>
      <c r="B470" s="7" t="s">
        <v>7</v>
      </c>
      <c r="C470" s="7">
        <v>0</v>
      </c>
      <c r="D470" s="7">
        <v>23.672999999999998</v>
      </c>
      <c r="F470" s="10"/>
      <c r="G470" s="10"/>
      <c r="H470" s="10"/>
      <c r="I470" s="10"/>
      <c r="J470" s="12"/>
      <c r="L470" s="16"/>
      <c r="M470" s="12"/>
      <c r="N470" s="12"/>
      <c r="O470" s="10"/>
      <c r="P470" s="3">
        <v>1.5017108097832975E-7</v>
      </c>
      <c r="Q470" s="4">
        <v>1.3119832376092179E-4</v>
      </c>
      <c r="R470" s="4">
        <v>873.65904877420564</v>
      </c>
    </row>
    <row r="471" spans="1:19" x14ac:dyDescent="0.2">
      <c r="A471" s="7" t="s">
        <v>15</v>
      </c>
      <c r="B471" s="7" t="s">
        <v>6</v>
      </c>
      <c r="C471" s="7">
        <v>0</v>
      </c>
      <c r="D471" s="7">
        <v>22.986999999999998</v>
      </c>
      <c r="F471" s="10"/>
      <c r="G471" s="10"/>
      <c r="H471" s="10"/>
      <c r="I471" s="10"/>
      <c r="J471" s="12"/>
      <c r="M471" s="12"/>
      <c r="N471" s="12"/>
      <c r="O471" s="10"/>
      <c r="P471" s="3">
        <v>1.5095488754513424E-7</v>
      </c>
      <c r="Q471" s="4">
        <v>1.5194678082672698E-4</v>
      </c>
      <c r="R471" s="4">
        <v>1006.570792756188</v>
      </c>
    </row>
    <row r="472" spans="1:19" x14ac:dyDescent="0.2">
      <c r="A472" s="7" t="s">
        <v>14</v>
      </c>
      <c r="B472" s="7" t="s">
        <v>6</v>
      </c>
      <c r="C472" s="7">
        <v>0</v>
      </c>
      <c r="D472" s="7">
        <v>23.09</v>
      </c>
      <c r="F472" s="10"/>
      <c r="G472" s="10"/>
      <c r="H472" s="10"/>
      <c r="I472" s="10"/>
      <c r="J472" s="12"/>
      <c r="L472" s="16"/>
      <c r="M472" s="12"/>
      <c r="N472" s="12"/>
      <c r="O472" s="10"/>
      <c r="P472" s="3">
        <v>1.5006496318752707E-7</v>
      </c>
      <c r="Q472" s="4">
        <v>2.2448618757895899E-4</v>
      </c>
      <c r="R472" s="4">
        <v>1495.926716074506</v>
      </c>
    </row>
    <row r="473" spans="1:19" x14ac:dyDescent="0.2">
      <c r="A473" s="7" t="s">
        <v>13</v>
      </c>
      <c r="B473" s="7" t="s">
        <v>7</v>
      </c>
      <c r="C473" s="7">
        <v>0</v>
      </c>
      <c r="D473" s="7">
        <v>25.841000000000001</v>
      </c>
      <c r="F473" s="10"/>
      <c r="G473" s="10"/>
      <c r="H473" s="10"/>
      <c r="I473" s="10"/>
      <c r="J473" s="12"/>
      <c r="L473" s="16"/>
      <c r="M473" s="12"/>
      <c r="N473" s="12"/>
      <c r="O473" s="10"/>
      <c r="P473" s="3">
        <v>1.8497736155721529E-7</v>
      </c>
      <c r="Q473" s="4">
        <v>9.8630183468081641E-4</v>
      </c>
      <c r="R473" s="4">
        <v>5332.0137468592002</v>
      </c>
    </row>
    <row r="474" spans="1:19" x14ac:dyDescent="0.2">
      <c r="A474" s="7" t="s">
        <v>13</v>
      </c>
      <c r="B474" s="7" t="s">
        <v>6</v>
      </c>
      <c r="C474" s="7">
        <v>0</v>
      </c>
      <c r="D474" s="7">
        <v>24.806000000000001</v>
      </c>
      <c r="F474" s="10"/>
      <c r="G474" s="10"/>
      <c r="H474" s="10"/>
      <c r="I474" s="10"/>
      <c r="J474" s="12"/>
      <c r="M474" s="12"/>
      <c r="N474" s="12"/>
      <c r="O474" s="10"/>
      <c r="P474" s="3">
        <v>1.5439812948480206E-7</v>
      </c>
      <c r="Q474" s="4">
        <v>5.1871502545861698E-4</v>
      </c>
      <c r="R474" s="4">
        <v>3359.5939742888913</v>
      </c>
    </row>
    <row r="475" spans="1:19" x14ac:dyDescent="0.2">
      <c r="A475" s="7" t="s">
        <v>12</v>
      </c>
      <c r="B475" s="7" t="s">
        <v>6</v>
      </c>
      <c r="C475" s="7">
        <v>0</v>
      </c>
      <c r="D475" s="7">
        <v>26.280999999999999</v>
      </c>
      <c r="F475" s="10"/>
      <c r="G475" s="10"/>
      <c r="H475" s="10"/>
      <c r="I475" s="10"/>
      <c r="J475" s="12"/>
      <c r="L475" s="16"/>
      <c r="M475" s="12"/>
      <c r="N475" s="12"/>
      <c r="O475" s="10"/>
      <c r="P475" s="3">
        <v>1.40405616224649E-7</v>
      </c>
      <c r="Q475" s="4">
        <v>3.5376335699987345E-4</v>
      </c>
      <c r="R475" s="4">
        <v>2519.5812426324319</v>
      </c>
      <c r="S475" s="7" t="s">
        <v>443</v>
      </c>
    </row>
    <row r="476" spans="1:19" x14ac:dyDescent="0.2">
      <c r="A476" s="7" t="s">
        <v>11</v>
      </c>
      <c r="B476" s="7" t="s">
        <v>7</v>
      </c>
      <c r="C476" s="7">
        <v>0</v>
      </c>
      <c r="D476" s="7">
        <v>25.353000000000002</v>
      </c>
      <c r="F476" s="10"/>
      <c r="G476" s="10"/>
      <c r="H476" s="10"/>
      <c r="I476" s="10"/>
      <c r="J476" s="12"/>
      <c r="L476" s="16"/>
      <c r="M476" s="12"/>
      <c r="N476" s="12"/>
      <c r="P476" s="3">
        <v>1.0669348795014396E-7</v>
      </c>
      <c r="Q476" s="4">
        <v>8.2778630257581055E-5</v>
      </c>
      <c r="R476" s="4">
        <v>775.85457039573112</v>
      </c>
    </row>
    <row r="477" spans="1:19" x14ac:dyDescent="0.2">
      <c r="A477" s="7" t="s">
        <v>11</v>
      </c>
      <c r="B477" s="7" t="s">
        <v>6</v>
      </c>
      <c r="C477" s="7">
        <v>0</v>
      </c>
      <c r="D477" s="7">
        <v>24.75</v>
      </c>
      <c r="F477" s="10"/>
      <c r="G477" s="10"/>
      <c r="H477" s="10"/>
      <c r="I477" s="10"/>
      <c r="J477" s="12"/>
      <c r="M477" s="12"/>
      <c r="N477" s="12"/>
      <c r="P477" s="3">
        <v>1.1232323232323233E-7</v>
      </c>
      <c r="Q477" s="4">
        <v>6.2518070803855644E-5</v>
      </c>
      <c r="R477" s="4">
        <v>556.59073827173643</v>
      </c>
    </row>
    <row r="478" spans="1:19" x14ac:dyDescent="0.2">
      <c r="A478" s="7" t="s">
        <v>10</v>
      </c>
      <c r="B478" s="7" t="s">
        <v>6</v>
      </c>
      <c r="C478" s="7">
        <v>0</v>
      </c>
      <c r="D478" s="7">
        <v>27.292999999999999</v>
      </c>
      <c r="F478" s="10"/>
      <c r="G478" s="10"/>
      <c r="H478" s="10"/>
      <c r="I478" s="10"/>
      <c r="J478" s="12"/>
      <c r="L478" s="16"/>
      <c r="M478" s="12"/>
      <c r="N478" s="12"/>
      <c r="P478" s="3">
        <v>8.8301029568021105E-8</v>
      </c>
      <c r="Q478" s="4">
        <v>9.3217501169375462E-5</v>
      </c>
      <c r="R478" s="4">
        <v>1055.6785308779106</v>
      </c>
    </row>
    <row r="479" spans="1:19" customFormat="1" x14ac:dyDescent="0.2">
      <c r="A479" s="7" t="s">
        <v>444</v>
      </c>
      <c r="B479" s="7" t="s">
        <v>6</v>
      </c>
      <c r="C479" s="7"/>
      <c r="D479" s="7">
        <v>14.247</v>
      </c>
      <c r="E479" s="7">
        <v>266.5</v>
      </c>
      <c r="F479" s="10">
        <v>1.9099999999999999E-6</v>
      </c>
      <c r="G479" s="10">
        <f>F479/(E479/10^6)</f>
        <v>7.166979362101312E-3</v>
      </c>
      <c r="H479" s="10">
        <v>2.96E-7</v>
      </c>
      <c r="I479" s="10">
        <f>H479/(E479/10^6)</f>
        <v>1.1106941838649154E-3</v>
      </c>
      <c r="J479" s="10">
        <f>I479/G479</f>
        <v>0.1549738219895288</v>
      </c>
      <c r="K479" s="7">
        <v>11.5</v>
      </c>
      <c r="L479" s="7">
        <v>-0.124</v>
      </c>
      <c r="M479" s="14">
        <v>41.68485330944538</v>
      </c>
      <c r="N479" s="14">
        <f t="shared" ref="N479:N490" si="4">M479/K479</f>
        <v>3.6247698529952506</v>
      </c>
      <c r="O479" s="10">
        <v>2.8893058161350841E-8</v>
      </c>
      <c r="P479" s="3">
        <v>7.5103530567838855E-8</v>
      </c>
      <c r="Q479" s="4">
        <v>9.1171501870822573E-4</v>
      </c>
      <c r="R479" s="4">
        <v>12139.442870594477</v>
      </c>
      <c r="S479" s="7"/>
    </row>
    <row r="480" spans="1:19" customFormat="1" x14ac:dyDescent="0.2">
      <c r="A480" s="7" t="s">
        <v>445</v>
      </c>
      <c r="B480" s="7" t="s">
        <v>7</v>
      </c>
      <c r="C480" s="7"/>
      <c r="D480" s="7">
        <v>14.028</v>
      </c>
      <c r="E480" s="7">
        <v>247.70000000000002</v>
      </c>
      <c r="F480" s="10">
        <v>2.61E-6</v>
      </c>
      <c r="G480" s="10">
        <f t="shared" ref="G480:G496" si="5">F480/(E480/10^6)</f>
        <v>1.0536939846588616E-2</v>
      </c>
      <c r="H480" s="10">
        <v>3.6699999999999999E-7</v>
      </c>
      <c r="I480" s="10">
        <f t="shared" ref="I480:I496" si="6">H480/(E480/10^6)</f>
        <v>1.4816310052482842E-3</v>
      </c>
      <c r="J480" s="10">
        <f t="shared" ref="J480:J496" si="7">I480/G480</f>
        <v>0.14061302681992335</v>
      </c>
      <c r="K480" s="7">
        <v>10.6</v>
      </c>
      <c r="L480" s="7">
        <v>-8.1000000000000003E-2</v>
      </c>
      <c r="M480" s="14">
        <v>34.569404070995958</v>
      </c>
      <c r="N480" s="14">
        <f t="shared" si="4"/>
        <v>3.261264534999619</v>
      </c>
      <c r="O480" s="10">
        <v>2.9672991522002425E-8</v>
      </c>
      <c r="P480" s="3">
        <v>7.342457941260336E-8</v>
      </c>
      <c r="Q480" s="4">
        <v>6.8829429345799314E-4</v>
      </c>
      <c r="R480" s="4">
        <v>9374.1673287657559</v>
      </c>
      <c r="S480" s="7"/>
    </row>
    <row r="481" spans="1:19" customFormat="1" x14ac:dyDescent="0.2">
      <c r="A481" s="7" t="s">
        <v>446</v>
      </c>
      <c r="B481" s="7" t="s">
        <v>7</v>
      </c>
      <c r="C481" s="7"/>
      <c r="D481" s="7">
        <v>15.42</v>
      </c>
      <c r="E481" s="7">
        <v>281.90000000000003</v>
      </c>
      <c r="F481" s="10">
        <v>1.7600000000000001E-5</v>
      </c>
      <c r="G481" s="10">
        <f t="shared" si="5"/>
        <v>6.2433487052146151E-2</v>
      </c>
      <c r="H481" s="10">
        <v>2.2800000000000002E-6</v>
      </c>
      <c r="I481" s="10">
        <f t="shared" si="6"/>
        <v>8.0879744590280234E-3</v>
      </c>
      <c r="J481" s="10">
        <f t="shared" si="7"/>
        <v>0.12954545454545455</v>
      </c>
      <c r="K481" s="7">
        <v>10.1</v>
      </c>
      <c r="L481" s="7">
        <v>-0.254</v>
      </c>
      <c r="M481" s="14">
        <v>35.583962678302328</v>
      </c>
      <c r="N481" s="14">
        <f t="shared" si="4"/>
        <v>3.5231646216140922</v>
      </c>
      <c r="O481" s="10">
        <v>4.15040794608017E-8</v>
      </c>
      <c r="P481" s="3">
        <v>5.7846952010376145E-7</v>
      </c>
      <c r="Q481" s="4">
        <v>4.161613266168907E-3</v>
      </c>
      <c r="R481" s="4">
        <v>7194.178987031898</v>
      </c>
      <c r="S481" s="7"/>
    </row>
    <row r="482" spans="1:19" customFormat="1" x14ac:dyDescent="0.2">
      <c r="A482" s="7" t="s">
        <v>447</v>
      </c>
      <c r="B482" s="7"/>
      <c r="C482" s="7"/>
      <c r="D482" s="7"/>
      <c r="E482" s="7">
        <v>267.5</v>
      </c>
      <c r="F482" s="10">
        <v>1.9000000000000001E-5</v>
      </c>
      <c r="G482" s="10">
        <f t="shared" si="5"/>
        <v>7.1028037383177575E-2</v>
      </c>
      <c r="H482" s="10">
        <v>2.2400000000000002E-6</v>
      </c>
      <c r="I482" s="10">
        <f t="shared" si="6"/>
        <v>8.3738317757009358E-3</v>
      </c>
      <c r="J482" s="10">
        <f t="shared" si="7"/>
        <v>0.11789473684210527</v>
      </c>
      <c r="K482" s="7">
        <v>10.3</v>
      </c>
      <c r="L482" s="7">
        <v>-0.35799999999999998</v>
      </c>
      <c r="M482" s="14">
        <v>35.585191316316326</v>
      </c>
      <c r="N482" s="14">
        <f t="shared" si="4"/>
        <v>3.454872943331682</v>
      </c>
      <c r="O482" s="10">
        <v>3.6448598130841122E-8</v>
      </c>
      <c r="P482" s="3"/>
      <c r="Q482" s="4"/>
      <c r="R482" s="4"/>
      <c r="S482" s="7"/>
    </row>
    <row r="483" spans="1:19" customFormat="1" x14ac:dyDescent="0.2">
      <c r="A483" s="7" t="s">
        <v>448</v>
      </c>
      <c r="B483" s="7"/>
      <c r="C483" s="7"/>
      <c r="D483" s="7"/>
      <c r="E483" s="7">
        <v>250.90000000000003</v>
      </c>
      <c r="F483" s="10">
        <v>2.3699999999999999E-4</v>
      </c>
      <c r="G483" s="10">
        <f t="shared" si="5"/>
        <v>0.94459944200876833</v>
      </c>
      <c r="H483" s="10">
        <v>1.63E-5</v>
      </c>
      <c r="I483" s="10">
        <f t="shared" si="6"/>
        <v>6.4966121960940607E-2</v>
      </c>
      <c r="J483" s="10">
        <f t="shared" si="7"/>
        <v>6.8776371308016879E-2</v>
      </c>
      <c r="K483" s="7">
        <v>6</v>
      </c>
      <c r="L483" s="7">
        <v>-0.4</v>
      </c>
      <c r="M483" s="14">
        <v>31.519178814366278</v>
      </c>
      <c r="N483" s="14">
        <f t="shared" si="4"/>
        <v>5.253196469061046</v>
      </c>
      <c r="O483" s="10">
        <v>1.1717815862893583E-7</v>
      </c>
      <c r="P483" s="3"/>
      <c r="Q483" s="4"/>
      <c r="R483" s="4"/>
      <c r="S483" s="7"/>
    </row>
    <row r="484" spans="1:19" customFormat="1" x14ac:dyDescent="0.2">
      <c r="A484" s="7" t="s">
        <v>449</v>
      </c>
      <c r="B484" s="7"/>
      <c r="C484" s="7"/>
      <c r="D484" s="7"/>
      <c r="E484" s="7">
        <v>243.3</v>
      </c>
      <c r="F484" s="10">
        <v>1.6699999999999999E-4</v>
      </c>
      <c r="G484" s="10">
        <f t="shared" si="5"/>
        <v>0.6863953966296753</v>
      </c>
      <c r="H484" s="10">
        <v>1.34E-5</v>
      </c>
      <c r="I484" s="10">
        <f t="shared" si="6"/>
        <v>5.5076037813399099E-2</v>
      </c>
      <c r="J484" s="10">
        <f t="shared" si="7"/>
        <v>8.0239520958083843E-2</v>
      </c>
      <c r="K484" s="7">
        <v>6</v>
      </c>
      <c r="L484" s="7">
        <v>-0.28899999999999998</v>
      </c>
      <c r="M484" s="14">
        <v>29.485491602762814</v>
      </c>
      <c r="N484" s="14">
        <f t="shared" si="4"/>
        <v>4.9142486004604686</v>
      </c>
      <c r="O484" s="10">
        <v>2.0715166461159064E-7</v>
      </c>
      <c r="P484" s="3"/>
      <c r="Q484" s="4"/>
      <c r="R484" s="4"/>
      <c r="S484" s="7"/>
    </row>
    <row r="485" spans="1:19" customFormat="1" x14ac:dyDescent="0.2">
      <c r="A485" s="7" t="s">
        <v>450</v>
      </c>
      <c r="B485" s="7" t="s">
        <v>6</v>
      </c>
      <c r="C485" s="7"/>
      <c r="D485" s="7">
        <v>16.733000000000001</v>
      </c>
      <c r="E485" s="7">
        <v>263</v>
      </c>
      <c r="F485" s="10">
        <v>2.0800000000000001E-5</v>
      </c>
      <c r="G485" s="10">
        <f t="shared" si="5"/>
        <v>7.9087452471482897E-2</v>
      </c>
      <c r="H485" s="10">
        <v>2.3700000000000002E-6</v>
      </c>
      <c r="I485" s="10">
        <f t="shared" si="6"/>
        <v>9.0114068441064649E-3</v>
      </c>
      <c r="J485" s="10">
        <f t="shared" si="7"/>
        <v>0.11394230769230769</v>
      </c>
      <c r="K485" s="7">
        <v>9.1999999999999993</v>
      </c>
      <c r="L485" s="7">
        <v>-0.44500000000000001</v>
      </c>
      <c r="M485" s="14">
        <v>30.502006474156129</v>
      </c>
      <c r="N485" s="14">
        <f t="shared" si="4"/>
        <v>3.3154354863213187</v>
      </c>
      <c r="O485" s="10">
        <v>6.5019011406844107E-8</v>
      </c>
      <c r="P485" s="3">
        <v>7.5539353373573181E-7</v>
      </c>
      <c r="Q485" s="4">
        <v>1.0156047259019302E-2</v>
      </c>
      <c r="R485" s="4">
        <v>13444.710346928005</v>
      </c>
      <c r="S485" s="7"/>
    </row>
    <row r="486" spans="1:19" customFormat="1" x14ac:dyDescent="0.2">
      <c r="A486" s="7" t="s">
        <v>451</v>
      </c>
      <c r="B486" s="7" t="s">
        <v>6</v>
      </c>
      <c r="C486" s="7"/>
      <c r="D486" s="7">
        <v>16.385999999999999</v>
      </c>
      <c r="E486" s="7">
        <v>264</v>
      </c>
      <c r="F486" s="10">
        <v>2.7399999999999999E-5</v>
      </c>
      <c r="G486" s="10">
        <f t="shared" si="5"/>
        <v>0.10378787878787878</v>
      </c>
      <c r="H486" s="10">
        <v>3.2600000000000001E-6</v>
      </c>
      <c r="I486" s="10">
        <f t="shared" si="6"/>
        <v>1.2348484848484848E-2</v>
      </c>
      <c r="J486" s="10">
        <f t="shared" si="7"/>
        <v>0.11897810218978103</v>
      </c>
      <c r="K486" s="7">
        <v>8.4</v>
      </c>
      <c r="L486" s="7">
        <v>-0.36599999999999999</v>
      </c>
      <c r="M486" s="14">
        <v>28.468732009590546</v>
      </c>
      <c r="N486" s="14">
        <f t="shared" si="4"/>
        <v>3.3891347630464934</v>
      </c>
      <c r="O486" s="10">
        <v>7.8409090909090902E-8</v>
      </c>
      <c r="P486" s="3">
        <v>7.6589771756377393E-7</v>
      </c>
      <c r="Q486" s="4">
        <v>1.0079027976688635E-2</v>
      </c>
      <c r="R486" s="4">
        <v>13159.757165419918</v>
      </c>
      <c r="S486" s="7"/>
    </row>
    <row r="487" spans="1:19" customFormat="1" x14ac:dyDescent="0.2">
      <c r="A487" s="7" t="s">
        <v>452</v>
      </c>
      <c r="B487" s="7" t="s">
        <v>7</v>
      </c>
      <c r="C487" s="7"/>
      <c r="D487" s="7">
        <v>15.342000000000001</v>
      </c>
      <c r="E487" s="7">
        <v>272.5</v>
      </c>
      <c r="F487" s="10">
        <v>2.58E-5</v>
      </c>
      <c r="G487" s="10">
        <f t="shared" si="5"/>
        <v>9.467889908256881E-2</v>
      </c>
      <c r="H487" s="10">
        <v>3.4699999999999998E-6</v>
      </c>
      <c r="I487" s="10">
        <f t="shared" si="6"/>
        <v>1.273394495412844E-2</v>
      </c>
      <c r="J487" s="10">
        <f t="shared" si="7"/>
        <v>0.13449612403100775</v>
      </c>
      <c r="K487" s="7">
        <v>10.1</v>
      </c>
      <c r="L487" s="7">
        <v>-0.39200000000000002</v>
      </c>
      <c r="M487" s="14">
        <v>31.517203268252246</v>
      </c>
      <c r="N487" s="14">
        <f t="shared" si="4"/>
        <v>3.12051517507448</v>
      </c>
      <c r="O487" s="10">
        <v>7.7798165137614673E-8</v>
      </c>
      <c r="P487" s="3">
        <v>7.6652326945639417E-7</v>
      </c>
      <c r="Q487" s="4">
        <v>1.1663352651226994E-2</v>
      </c>
      <c r="R487" s="4">
        <v>15215.914657748686</v>
      </c>
      <c r="S487" s="7"/>
    </row>
    <row r="488" spans="1:19" customFormat="1" x14ac:dyDescent="0.2">
      <c r="A488" s="7" t="s">
        <v>453</v>
      </c>
      <c r="B488" s="7"/>
      <c r="C488" s="7"/>
      <c r="D488" s="7"/>
      <c r="E488" s="7">
        <v>274.89999999999998</v>
      </c>
      <c r="F488" s="10">
        <v>2.0999999999999999E-5</v>
      </c>
      <c r="G488" s="10">
        <f t="shared" si="5"/>
        <v>7.6391415060021839E-2</v>
      </c>
      <c r="H488" s="10">
        <v>2.7599999999999998E-6</v>
      </c>
      <c r="I488" s="10">
        <f t="shared" si="6"/>
        <v>1.0040014550745727E-2</v>
      </c>
      <c r="J488" s="10">
        <f t="shared" si="7"/>
        <v>0.13142857142857142</v>
      </c>
      <c r="K488" s="7">
        <v>9.9</v>
      </c>
      <c r="L488" s="7">
        <v>-0.114</v>
      </c>
      <c r="M488" s="14">
        <v>39.650063169729741</v>
      </c>
      <c r="N488" s="14">
        <f t="shared" si="4"/>
        <v>4.0050568858312872</v>
      </c>
      <c r="O488" s="10">
        <v>7.6391415060021835E-8</v>
      </c>
      <c r="P488" s="3"/>
      <c r="Q488" s="4"/>
      <c r="R488" s="4"/>
      <c r="S488" s="7"/>
    </row>
    <row r="489" spans="1:19" customFormat="1" x14ac:dyDescent="0.2">
      <c r="A489" s="7" t="s">
        <v>454</v>
      </c>
      <c r="B489" s="7"/>
      <c r="C489" s="7"/>
      <c r="D489" s="7"/>
      <c r="E489" s="7">
        <v>248.69999999999996</v>
      </c>
      <c r="F489" s="10">
        <v>2.1999999999999999E-5</v>
      </c>
      <c r="G489" s="10">
        <f t="shared" si="5"/>
        <v>8.8459991958182563E-2</v>
      </c>
      <c r="H489" s="10">
        <v>2.6299999999999998E-6</v>
      </c>
      <c r="I489" s="10">
        <f t="shared" si="6"/>
        <v>1.0574989947728188E-2</v>
      </c>
      <c r="J489" s="10">
        <f t="shared" si="7"/>
        <v>0.11954545454545454</v>
      </c>
      <c r="K489" s="7">
        <v>9.1999999999999993</v>
      </c>
      <c r="L489" s="7">
        <v>-0.38400000000000001</v>
      </c>
      <c r="M489" s="14">
        <v>32.534867346155181</v>
      </c>
      <c r="N489" s="14">
        <f t="shared" si="4"/>
        <v>3.5363986245820853</v>
      </c>
      <c r="O489" s="10">
        <v>6.1117812625653407E-8</v>
      </c>
      <c r="P489" s="3"/>
      <c r="Q489" s="4"/>
      <c r="R489" s="4"/>
      <c r="S489" s="7"/>
    </row>
    <row r="490" spans="1:19" customFormat="1" x14ac:dyDescent="0.2">
      <c r="A490" s="7" t="s">
        <v>455</v>
      </c>
      <c r="B490" s="7"/>
      <c r="C490" s="7"/>
      <c r="D490" s="7"/>
      <c r="E490" s="7">
        <v>250.4</v>
      </c>
      <c r="F490" s="10">
        <v>4.3399999999999998E-5</v>
      </c>
      <c r="G490" s="10">
        <f t="shared" si="5"/>
        <v>0.17332268370607026</v>
      </c>
      <c r="H490" s="10">
        <v>3.8E-6</v>
      </c>
      <c r="I490" s="10">
        <f t="shared" si="6"/>
        <v>1.5175718849840255E-2</v>
      </c>
      <c r="J490" s="10">
        <f t="shared" si="7"/>
        <v>8.7557603686635954E-2</v>
      </c>
      <c r="K490" s="7">
        <v>2.7</v>
      </c>
      <c r="L490" s="7">
        <v>0.21</v>
      </c>
      <c r="M490" s="14">
        <v>13.219693555835965</v>
      </c>
      <c r="N490" s="14">
        <f t="shared" si="4"/>
        <v>4.8961827984577644</v>
      </c>
      <c r="O490" s="10">
        <v>1.0063897763578275E-7</v>
      </c>
      <c r="P490" s="3"/>
      <c r="Q490" s="4"/>
      <c r="R490" s="4"/>
      <c r="S490" s="7"/>
    </row>
    <row r="491" spans="1:19" customFormat="1" x14ac:dyDescent="0.2">
      <c r="A491" s="7" t="s">
        <v>456</v>
      </c>
      <c r="B491" s="7" t="s">
        <v>7</v>
      </c>
      <c r="C491" s="7"/>
      <c r="D491" s="7">
        <v>17.675000000000001</v>
      </c>
      <c r="E491" s="7"/>
      <c r="F491" s="10"/>
      <c r="G491" s="10"/>
      <c r="H491" s="10"/>
      <c r="I491" s="10"/>
      <c r="J491" s="10"/>
      <c r="K491" s="7"/>
      <c r="L491" s="7"/>
      <c r="M491" s="14"/>
      <c r="N491" s="14"/>
      <c r="O491" s="10"/>
      <c r="P491" s="3">
        <v>8.7468175388967486E-7</v>
      </c>
      <c r="Q491" s="4">
        <v>1.5725906768275066E-2</v>
      </c>
      <c r="R491" s="4">
        <v>17979.004018710333</v>
      </c>
      <c r="S491" s="7"/>
    </row>
    <row r="492" spans="1:19" customFormat="1" x14ac:dyDescent="0.2">
      <c r="A492" s="7" t="s">
        <v>457</v>
      </c>
      <c r="B492" s="7" t="s">
        <v>7</v>
      </c>
      <c r="C492" s="7"/>
      <c r="D492" s="7">
        <v>17.645</v>
      </c>
      <c r="E492" s="7"/>
      <c r="F492" s="10"/>
      <c r="G492" s="10"/>
      <c r="H492" s="10"/>
      <c r="I492" s="10"/>
      <c r="J492" s="10"/>
      <c r="K492" s="7"/>
      <c r="L492" s="7"/>
      <c r="M492" s="14"/>
      <c r="N492" s="14"/>
      <c r="O492" s="10"/>
      <c r="P492" s="3">
        <v>8.9317086993482598E-7</v>
      </c>
      <c r="Q492" s="4">
        <v>1.3625240550931037E-2</v>
      </c>
      <c r="R492" s="4">
        <v>15254.909233577289</v>
      </c>
      <c r="S492" s="7"/>
    </row>
    <row r="493" spans="1:19" customFormat="1" x14ac:dyDescent="0.2">
      <c r="A493" s="7" t="s">
        <v>457</v>
      </c>
      <c r="B493" s="7" t="s">
        <v>6</v>
      </c>
      <c r="C493" s="7"/>
      <c r="D493" s="7">
        <v>17.093</v>
      </c>
      <c r="E493" s="7"/>
      <c r="F493" s="10"/>
      <c r="G493" s="10"/>
      <c r="H493" s="10"/>
      <c r="I493" s="10"/>
      <c r="J493" s="10"/>
      <c r="K493" s="7"/>
      <c r="L493" s="7"/>
      <c r="M493" s="14"/>
      <c r="N493" s="14"/>
      <c r="O493" s="10"/>
      <c r="P493" s="3">
        <v>8.2840929035277589E-7</v>
      </c>
      <c r="Q493" s="4">
        <v>1.4542452514083438E-2</v>
      </c>
      <c r="R493" s="4">
        <v>17554.67096209239</v>
      </c>
      <c r="S493" s="7"/>
    </row>
    <row r="494" spans="1:19" customFormat="1" x14ac:dyDescent="0.2">
      <c r="A494" s="7" t="s">
        <v>458</v>
      </c>
      <c r="B494" s="7" t="s">
        <v>7</v>
      </c>
      <c r="C494" s="7"/>
      <c r="D494" s="7">
        <v>16.34</v>
      </c>
      <c r="E494" s="7"/>
      <c r="F494" s="10"/>
      <c r="G494" s="10"/>
      <c r="H494" s="10"/>
      <c r="I494" s="10"/>
      <c r="J494" s="10"/>
      <c r="K494" s="7"/>
      <c r="L494" s="7"/>
      <c r="M494" s="14"/>
      <c r="N494" s="14"/>
      <c r="O494" s="10"/>
      <c r="P494" s="3">
        <v>9.6817625458996347E-7</v>
      </c>
      <c r="Q494" s="4">
        <v>1.5460328406747959E-2</v>
      </c>
      <c r="R494" s="4">
        <v>15968.506078777598</v>
      </c>
      <c r="S494" s="7"/>
    </row>
    <row r="495" spans="1:19" customFormat="1" x14ac:dyDescent="0.2">
      <c r="A495" s="7" t="s">
        <v>459</v>
      </c>
      <c r="B495" s="7" t="s">
        <v>7</v>
      </c>
      <c r="C495" s="7"/>
      <c r="D495" s="7">
        <v>17.873999999999999</v>
      </c>
      <c r="E495" s="7"/>
      <c r="F495" s="10"/>
      <c r="G495" s="10"/>
      <c r="H495" s="10"/>
      <c r="I495" s="10"/>
      <c r="J495" s="10"/>
      <c r="K495" s="7"/>
      <c r="L495" s="7"/>
      <c r="M495" s="14"/>
      <c r="N495" s="14"/>
      <c r="O495" s="10"/>
      <c r="P495" s="3">
        <v>9.6788631531833943E-7</v>
      </c>
      <c r="Q495" s="4">
        <v>1.2627688247462885E-2</v>
      </c>
      <c r="R495" s="4">
        <v>13046.664724575237</v>
      </c>
      <c r="S495" s="7"/>
    </row>
    <row r="496" spans="1:19" customFormat="1" x14ac:dyDescent="0.2">
      <c r="A496" s="7" t="s">
        <v>460</v>
      </c>
      <c r="B496" s="7"/>
      <c r="C496" s="7"/>
      <c r="D496" s="7"/>
      <c r="E496" s="7">
        <v>250.70000000000002</v>
      </c>
      <c r="F496" s="7">
        <v>2.1100000000000001E-5</v>
      </c>
      <c r="G496" s="10">
        <f t="shared" si="5"/>
        <v>8.4164339848424405E-2</v>
      </c>
      <c r="H496" s="10">
        <v>3.2100000000000002E-6</v>
      </c>
      <c r="I496" s="10">
        <f t="shared" si="6"/>
        <v>1.2804148384523335E-2</v>
      </c>
      <c r="J496" s="10">
        <f t="shared" si="7"/>
        <v>0.15213270142180096</v>
      </c>
      <c r="K496" s="7">
        <v>7.9</v>
      </c>
      <c r="L496" s="13">
        <v>-4.4999999999999998E-2</v>
      </c>
      <c r="M496" s="14">
        <v>27.45227881945944</v>
      </c>
      <c r="N496" s="14">
        <f>M496/K496</f>
        <v>3.47497200246322</v>
      </c>
      <c r="O496" s="10">
        <v>8.1771041084962104E-8</v>
      </c>
      <c r="P496" s="3"/>
      <c r="Q496" s="4"/>
      <c r="R496" s="4"/>
      <c r="S496" s="7"/>
    </row>
    <row r="497" spans="1:19" customFormat="1" x14ac:dyDescent="0.2">
      <c r="A497" s="7" t="s">
        <v>461</v>
      </c>
      <c r="B497" s="7"/>
      <c r="C497" s="7"/>
      <c r="D497" s="7"/>
      <c r="E497" s="7">
        <v>336</v>
      </c>
      <c r="F497" s="10">
        <v>2.4899999999999998E-4</v>
      </c>
      <c r="G497" s="10">
        <f>F497/(E497/10^6)</f>
        <v>0.7410714285714286</v>
      </c>
      <c r="H497" s="10">
        <v>5.7099999999999999E-5</v>
      </c>
      <c r="I497" s="10">
        <f>H497/(E497/10^6)</f>
        <v>0.1699404761904762</v>
      </c>
      <c r="J497" s="10">
        <f>I497/G497</f>
        <v>0.22931726907630523</v>
      </c>
      <c r="K497" s="7">
        <v>11.2</v>
      </c>
      <c r="L497" s="7">
        <v>-0.10299999999999999</v>
      </c>
      <c r="M497" s="14">
        <v>22.368860101058097</v>
      </c>
      <c r="N497" s="14">
        <f>M497/K497</f>
        <v>1.9972196518801872</v>
      </c>
      <c r="O497" s="7"/>
      <c r="P497" s="3"/>
      <c r="Q497" s="4"/>
      <c r="R497" s="4"/>
      <c r="S497" s="7"/>
    </row>
    <row r="498" spans="1:19" customFormat="1" x14ac:dyDescent="0.2">
      <c r="A498" s="7" t="s">
        <v>462</v>
      </c>
      <c r="B498" s="7" t="s">
        <v>7</v>
      </c>
      <c r="C498" s="7"/>
      <c r="D498" s="7">
        <v>16.684000000000001</v>
      </c>
      <c r="E498" s="7"/>
      <c r="F498" s="7"/>
      <c r="G498" s="7"/>
      <c r="H498" s="10"/>
      <c r="I498" s="10"/>
      <c r="J498" s="7"/>
      <c r="K498" s="7"/>
      <c r="L498" s="7"/>
      <c r="M498" s="14"/>
      <c r="N498" s="14"/>
      <c r="O498" s="7"/>
      <c r="P498" s="3">
        <v>1.0213378086789738E-6</v>
      </c>
      <c r="Q498" s="4">
        <v>0.16943846083329353</v>
      </c>
      <c r="R498" s="4">
        <v>165898.54932762144</v>
      </c>
      <c r="S498" s="7"/>
    </row>
    <row r="499" spans="1:19" customFormat="1" x14ac:dyDescent="0.2">
      <c r="A499" s="7" t="s">
        <v>463</v>
      </c>
      <c r="B499" s="7" t="s">
        <v>7</v>
      </c>
      <c r="C499" s="15"/>
      <c r="D499" s="15">
        <v>25.318999999999999</v>
      </c>
      <c r="E499" s="7"/>
      <c r="F499" s="7"/>
      <c r="G499" s="7"/>
      <c r="H499" s="10"/>
      <c r="I499" s="10"/>
      <c r="J499" s="10"/>
      <c r="K499" s="7"/>
      <c r="L499" s="16"/>
      <c r="M499" s="14"/>
      <c r="N499" s="14"/>
      <c r="O499" s="7"/>
      <c r="P499" s="3">
        <v>2.1738615269165452E-6</v>
      </c>
      <c r="Q499" s="4">
        <v>3.7125807402954555E-2</v>
      </c>
      <c r="R499" s="4">
        <v>17078.27611982933</v>
      </c>
      <c r="S499" s="7"/>
    </row>
    <row r="500" spans="1:19" customFormat="1" x14ac:dyDescent="0.2">
      <c r="A500" s="7" t="s">
        <v>464</v>
      </c>
      <c r="B500" s="7" t="s">
        <v>6</v>
      </c>
      <c r="C500" s="15"/>
      <c r="D500" s="15">
        <v>25.56</v>
      </c>
      <c r="E500" s="7"/>
      <c r="F500" s="7"/>
      <c r="G500" s="7"/>
      <c r="H500" s="10"/>
      <c r="I500" s="10"/>
      <c r="J500" s="10"/>
      <c r="K500" s="7"/>
      <c r="L500" s="16"/>
      <c r="M500" s="14"/>
      <c r="N500" s="14"/>
      <c r="O500" s="7"/>
      <c r="P500" s="3">
        <v>1.8996478873239439E-6</v>
      </c>
      <c r="Q500" s="4">
        <v>4.6220196339144731E-2</v>
      </c>
      <c r="R500" s="4">
        <v>24330.928193358854</v>
      </c>
      <c r="S500" s="7"/>
    </row>
    <row r="501" spans="1:19" customFormat="1" x14ac:dyDescent="0.2">
      <c r="A501" s="7" t="s">
        <v>464</v>
      </c>
      <c r="B501" s="7" t="s">
        <v>7</v>
      </c>
      <c r="C501" s="15"/>
      <c r="D501" s="15">
        <v>25.018000000000001</v>
      </c>
      <c r="E501" s="7"/>
      <c r="F501" s="7"/>
      <c r="G501" s="7"/>
      <c r="H501" s="7"/>
      <c r="I501" s="7"/>
      <c r="J501" s="7"/>
      <c r="K501" s="7"/>
      <c r="L501" s="7"/>
      <c r="M501" s="14"/>
      <c r="N501" s="14"/>
      <c r="O501" s="7"/>
      <c r="P501" s="3">
        <v>2.1488528259653052E-6</v>
      </c>
      <c r="Q501" s="4">
        <v>4.0347647720896225E-2</v>
      </c>
      <c r="R501" s="4">
        <v>18776.366270114988</v>
      </c>
      <c r="S501" s="7"/>
    </row>
    <row r="502" spans="1:19" customFormat="1" x14ac:dyDescent="0.2">
      <c r="A502" s="7" t="s">
        <v>465</v>
      </c>
      <c r="B502" s="7" t="s">
        <v>7</v>
      </c>
      <c r="C502" s="15"/>
      <c r="D502" s="15">
        <v>25.515999999999998</v>
      </c>
      <c r="E502" s="7"/>
      <c r="F502" s="7"/>
      <c r="G502" s="7"/>
      <c r="H502" s="10"/>
      <c r="I502" s="10"/>
      <c r="J502" s="10"/>
      <c r="K502" s="7"/>
      <c r="L502" s="16"/>
      <c r="M502" s="14"/>
      <c r="N502" s="14"/>
      <c r="O502" s="7"/>
      <c r="P502" s="3">
        <v>1.9826775356638977E-6</v>
      </c>
      <c r="Q502" s="4">
        <v>4.0898493141003189E-2</v>
      </c>
      <c r="R502" s="4">
        <v>20627.909685428684</v>
      </c>
      <c r="S502" s="7"/>
    </row>
    <row r="503" spans="1:19" customFormat="1" x14ac:dyDescent="0.2">
      <c r="A503" s="7" t="s">
        <v>466</v>
      </c>
      <c r="B503" s="7" t="s">
        <v>6</v>
      </c>
      <c r="C503" s="15"/>
      <c r="D503" s="15">
        <v>25.504000000000001</v>
      </c>
      <c r="E503" s="7"/>
      <c r="F503" s="7"/>
      <c r="G503" s="7"/>
      <c r="H503" s="10"/>
      <c r="I503" s="10"/>
      <c r="J503" s="10"/>
      <c r="K503" s="7"/>
      <c r="L503" s="16"/>
      <c r="M503" s="14"/>
      <c r="N503" s="14"/>
      <c r="O503" s="7"/>
      <c r="P503" s="3">
        <v>1.8338299874529485E-6</v>
      </c>
      <c r="Q503" s="4">
        <v>4.0775468027078599E-2</v>
      </c>
      <c r="R503" s="4">
        <v>22235.140828792231</v>
      </c>
      <c r="S503" s="7"/>
    </row>
    <row r="504" spans="1:19" customFormat="1" x14ac:dyDescent="0.2">
      <c r="A504" s="7" t="s">
        <v>466</v>
      </c>
      <c r="B504" s="7" t="s">
        <v>7</v>
      </c>
      <c r="C504" s="7"/>
      <c r="D504" s="7">
        <v>25.405999999999999</v>
      </c>
      <c r="E504" s="7"/>
      <c r="F504" s="7"/>
      <c r="G504" s="7"/>
      <c r="H504" s="7"/>
      <c r="I504" s="7"/>
      <c r="J504" s="7"/>
      <c r="K504" s="7"/>
      <c r="L504" s="7"/>
      <c r="M504" s="14"/>
      <c r="N504" s="14"/>
      <c r="O504" s="7"/>
      <c r="P504" s="3">
        <v>1.9684326537038495E-6</v>
      </c>
      <c r="Q504" s="4">
        <v>3.4712608628958946E-2</v>
      </c>
      <c r="R504" s="4">
        <v>17634.643767793063</v>
      </c>
      <c r="S504" s="7"/>
    </row>
    <row r="505" spans="1:19" customFormat="1" x14ac:dyDescent="0.2">
      <c r="A505" s="7" t="s">
        <v>467</v>
      </c>
      <c r="B505" s="7" t="s">
        <v>7</v>
      </c>
      <c r="C505" s="7"/>
      <c r="D505" s="7">
        <v>13.006</v>
      </c>
      <c r="E505" s="7"/>
      <c r="F505" s="7"/>
      <c r="G505" s="7"/>
      <c r="H505" s="10"/>
      <c r="I505" s="10"/>
      <c r="J505" s="7"/>
      <c r="K505" s="7"/>
      <c r="L505" s="7"/>
      <c r="M505" s="14"/>
      <c r="N505" s="14"/>
      <c r="O505" s="7"/>
      <c r="P505" s="3">
        <v>1.9548669844687072E-6</v>
      </c>
      <c r="Q505" s="4">
        <v>3.5885920016530869E-2</v>
      </c>
      <c r="R505" s="4">
        <v>18357.218317994117</v>
      </c>
      <c r="S505" s="7"/>
    </row>
    <row r="506" spans="1:19" customFormat="1" x14ac:dyDescent="0.2">
      <c r="A506" s="7" t="s">
        <v>468</v>
      </c>
      <c r="B506" s="7" t="s">
        <v>6</v>
      </c>
      <c r="C506" s="7"/>
      <c r="D506" s="7">
        <v>27.75</v>
      </c>
      <c r="E506" s="7"/>
      <c r="F506" s="7"/>
      <c r="G506" s="7"/>
      <c r="H506" s="10"/>
      <c r="I506" s="10"/>
      <c r="J506" s="10"/>
      <c r="K506" s="7"/>
      <c r="L506" s="16"/>
      <c r="M506" s="14"/>
      <c r="N506" s="14"/>
      <c r="O506" s="7"/>
      <c r="P506" s="3">
        <v>2.0686486486486484E-6</v>
      </c>
      <c r="Q506" s="4">
        <v>1.2948892882749967E-2</v>
      </c>
      <c r="R506" s="4">
        <v>6259.5902359779047</v>
      </c>
      <c r="S506" s="7"/>
    </row>
    <row r="507" spans="1:19" customFormat="1" x14ac:dyDescent="0.2">
      <c r="A507" s="7" t="s">
        <v>469</v>
      </c>
      <c r="B507" s="7" t="s">
        <v>7</v>
      </c>
      <c r="C507" s="7"/>
      <c r="D507" s="7">
        <v>26.524000000000001</v>
      </c>
      <c r="E507" s="7"/>
      <c r="F507" s="7"/>
      <c r="G507" s="7"/>
      <c r="H507" s="10"/>
      <c r="I507" s="10"/>
      <c r="J507" s="10"/>
      <c r="K507" s="7"/>
      <c r="L507" s="16"/>
      <c r="M507" s="14"/>
      <c r="N507" s="14"/>
      <c r="O507" s="7"/>
      <c r="P507" s="3">
        <v>2.2426858694012971E-6</v>
      </c>
      <c r="Q507" s="4">
        <v>1.6629384809421065E-2</v>
      </c>
      <c r="R507" s="4">
        <v>7414.9416270502534</v>
      </c>
      <c r="S507" s="7"/>
    </row>
    <row r="508" spans="1:19" customFormat="1" x14ac:dyDescent="0.2">
      <c r="A508" s="7" t="s">
        <v>470</v>
      </c>
      <c r="B508" s="7" t="s">
        <v>6</v>
      </c>
      <c r="C508" s="7"/>
      <c r="D508" s="7">
        <v>26.324999999999999</v>
      </c>
      <c r="E508" s="7"/>
      <c r="F508" s="7"/>
      <c r="G508" s="7"/>
      <c r="H508" s="10"/>
      <c r="I508" s="10"/>
      <c r="J508" s="10"/>
      <c r="K508" s="7"/>
      <c r="L508" s="16"/>
      <c r="M508" s="14"/>
      <c r="N508" s="14"/>
      <c r="O508" s="7"/>
      <c r="P508" s="3">
        <v>2.0898385565052234E-6</v>
      </c>
      <c r="Q508" s="4">
        <v>1.1491928211132254E-2</v>
      </c>
      <c r="R508" s="4">
        <v>5498.9550151423537</v>
      </c>
      <c r="S508" s="7"/>
    </row>
    <row r="509" spans="1:19" customFormat="1" x14ac:dyDescent="0.2">
      <c r="A509" s="7" t="s">
        <v>470</v>
      </c>
      <c r="B509" s="7" t="s">
        <v>7</v>
      </c>
      <c r="C509" s="7"/>
      <c r="D509" s="7">
        <v>26.056999999999999</v>
      </c>
      <c r="E509" s="7"/>
      <c r="F509" s="7"/>
      <c r="G509" s="7"/>
      <c r="H509" s="7"/>
      <c r="I509" s="7"/>
      <c r="J509" s="7"/>
      <c r="K509" s="7"/>
      <c r="L509" s="7"/>
      <c r="M509" s="14"/>
      <c r="N509" s="14"/>
      <c r="O509" s="7"/>
      <c r="P509" s="3">
        <v>2.0401427639405919E-6</v>
      </c>
      <c r="Q509" s="4">
        <v>1.0835152917803837E-2</v>
      </c>
      <c r="R509" s="4">
        <v>5310.9777949438403</v>
      </c>
      <c r="S509" s="7"/>
    </row>
    <row r="510" spans="1:19" customFormat="1" x14ac:dyDescent="0.2">
      <c r="A510" s="7" t="s">
        <v>471</v>
      </c>
      <c r="B510" s="7" t="s">
        <v>7</v>
      </c>
      <c r="C510" s="7"/>
      <c r="D510" s="7">
        <v>18.856999999999999</v>
      </c>
      <c r="E510" s="7">
        <v>223.5</v>
      </c>
      <c r="F510" s="10">
        <v>3.9900000000000001E-5</v>
      </c>
      <c r="G510" s="10">
        <f>F510/(E510/10^6)</f>
        <v>0.17852348993288589</v>
      </c>
      <c r="H510" s="10">
        <v>3.8199999999999998E-6</v>
      </c>
      <c r="I510" s="10">
        <f>H510/(E510/10^6)</f>
        <v>1.7091722595078299E-2</v>
      </c>
      <c r="J510" s="10">
        <f>I510/G510</f>
        <v>9.5739348370927332E-2</v>
      </c>
      <c r="K510" s="7">
        <v>7.6</v>
      </c>
      <c r="L510" s="7">
        <v>-0.372</v>
      </c>
      <c r="M510" s="14">
        <v>28.471019367367401</v>
      </c>
      <c r="N510" s="14">
        <f>M510/K510</f>
        <v>3.7461867588641318</v>
      </c>
      <c r="O510" s="7"/>
      <c r="P510" s="3">
        <v>1.8343320782733207E-6</v>
      </c>
      <c r="Q510" s="4">
        <v>1.7862835223479673E-2</v>
      </c>
      <c r="R510" s="4">
        <v>9738.0596649076651</v>
      </c>
      <c r="S510" s="7"/>
    </row>
    <row r="511" spans="1:19" customFormat="1" x14ac:dyDescent="0.2">
      <c r="A511" s="7" t="s">
        <v>472</v>
      </c>
      <c r="B511" s="7" t="s">
        <v>6</v>
      </c>
      <c r="C511" s="7"/>
      <c r="D511" s="7">
        <v>18.460999999999999</v>
      </c>
      <c r="E511" s="7"/>
      <c r="F511" s="7"/>
      <c r="G511" s="10"/>
      <c r="H511" s="7"/>
      <c r="I511" s="10"/>
      <c r="J511" s="10"/>
      <c r="K511" s="7"/>
      <c r="L511" s="7"/>
      <c r="M511" s="14"/>
      <c r="N511" s="14"/>
      <c r="O511" s="7"/>
      <c r="P511" s="3">
        <v>1.758842966253183E-6</v>
      </c>
      <c r="Q511" s="4">
        <v>1.961891487210515E-2</v>
      </c>
      <c r="R511" s="4">
        <v>11154.443715858732</v>
      </c>
      <c r="S511" s="7"/>
    </row>
    <row r="512" spans="1:19" customFormat="1" x14ac:dyDescent="0.2">
      <c r="A512" s="7" t="s">
        <v>472</v>
      </c>
      <c r="B512" s="7" t="s">
        <v>7</v>
      </c>
      <c r="C512" s="7"/>
      <c r="D512" s="7">
        <v>17.780999999999999</v>
      </c>
      <c r="E512" s="7"/>
      <c r="F512" s="7"/>
      <c r="G512" s="10"/>
      <c r="H512" s="7"/>
      <c r="I512" s="10"/>
      <c r="J512" s="10"/>
      <c r="K512" s="7"/>
      <c r="L512" s="7"/>
      <c r="M512" s="14"/>
      <c r="N512" s="14"/>
      <c r="O512" s="7"/>
      <c r="P512" s="3">
        <v>1.9205893931724879E-6</v>
      </c>
      <c r="Q512" s="4">
        <v>1.7999210565305922E-2</v>
      </c>
      <c r="R512" s="4">
        <v>9371.7119490982295</v>
      </c>
      <c r="S512" s="7"/>
    </row>
    <row r="513" spans="1:19" customFormat="1" x14ac:dyDescent="0.2">
      <c r="A513" s="7" t="s">
        <v>473</v>
      </c>
      <c r="B513" s="7" t="s">
        <v>7</v>
      </c>
      <c r="C513" s="7"/>
      <c r="D513" s="7">
        <v>27.414000000000001</v>
      </c>
      <c r="E513" s="7"/>
      <c r="F513" s="7"/>
      <c r="G513" s="10"/>
      <c r="H513" s="7"/>
      <c r="I513" s="10"/>
      <c r="J513" s="10"/>
      <c r="K513" s="7"/>
      <c r="L513" s="7"/>
      <c r="M513" s="14"/>
      <c r="N513" s="14"/>
      <c r="O513" s="7"/>
      <c r="P513" s="3">
        <v>7.6128985190048882E-7</v>
      </c>
      <c r="Q513" s="4">
        <v>3.113137402148003E-3</v>
      </c>
      <c r="R513" s="4">
        <v>4089.2931836360972</v>
      </c>
      <c r="S513" s="7"/>
    </row>
    <row r="514" spans="1:19" customFormat="1" x14ac:dyDescent="0.2">
      <c r="A514" s="7" t="s">
        <v>474</v>
      </c>
      <c r="B514" s="7" t="s">
        <v>6</v>
      </c>
      <c r="C514" s="7"/>
      <c r="D514" s="7">
        <v>28.359000000000002</v>
      </c>
      <c r="E514" s="7"/>
      <c r="F514" s="7"/>
      <c r="G514" s="10"/>
      <c r="H514" s="7"/>
      <c r="I514" s="10"/>
      <c r="J514" s="10"/>
      <c r="K514" s="7"/>
      <c r="L514" s="7"/>
      <c r="M514" s="14"/>
      <c r="N514" s="14"/>
      <c r="O514" s="7"/>
      <c r="P514" s="3">
        <v>7.4473712049084936E-7</v>
      </c>
      <c r="Q514" s="4">
        <v>3.403624649626041E-3</v>
      </c>
      <c r="R514" s="4">
        <v>4570.2363370617859</v>
      </c>
      <c r="S514" s="7"/>
    </row>
    <row r="515" spans="1:19" customFormat="1" x14ac:dyDescent="0.2">
      <c r="A515" s="7" t="s">
        <v>474</v>
      </c>
      <c r="B515" s="7" t="s">
        <v>7</v>
      </c>
      <c r="C515" s="7"/>
      <c r="D515" s="7">
        <v>27.390999999999998</v>
      </c>
      <c r="E515" s="7"/>
      <c r="F515" s="7"/>
      <c r="G515" s="10"/>
      <c r="H515" s="7"/>
      <c r="I515" s="10"/>
      <c r="J515" s="10"/>
      <c r="K515" s="7"/>
      <c r="L515" s="7"/>
      <c r="M515" s="14"/>
      <c r="N515" s="14"/>
      <c r="O515" s="7"/>
      <c r="P515" s="3">
        <v>7.46960680515498E-7</v>
      </c>
      <c r="Q515" s="4">
        <v>3.7040236367386434E-3</v>
      </c>
      <c r="R515" s="4">
        <v>4958.7933252154526</v>
      </c>
      <c r="S515" s="7"/>
    </row>
    <row r="516" spans="1:19" customFormat="1" x14ac:dyDescent="0.2">
      <c r="A516" s="7" t="s">
        <v>475</v>
      </c>
      <c r="B516" s="7" t="s">
        <v>7</v>
      </c>
      <c r="C516" s="7"/>
      <c r="D516" s="7">
        <v>26.721</v>
      </c>
      <c r="E516" s="7"/>
      <c r="F516" s="7"/>
      <c r="G516" s="10"/>
      <c r="H516" s="7"/>
      <c r="I516" s="10"/>
      <c r="J516" s="10"/>
      <c r="K516" s="7"/>
      <c r="L516" s="7"/>
      <c r="M516" s="14"/>
      <c r="N516" s="14"/>
      <c r="O516" s="7"/>
      <c r="P516" s="3">
        <v>1.1700535159612292E-6</v>
      </c>
      <c r="Q516" s="4">
        <v>5.8348031126678546E-3</v>
      </c>
      <c r="R516" s="4">
        <v>4986.7831112617214</v>
      </c>
      <c r="S516" s="7"/>
    </row>
    <row r="517" spans="1:19" customFormat="1" x14ac:dyDescent="0.2">
      <c r="A517" s="7" t="s">
        <v>476</v>
      </c>
      <c r="B517" s="7" t="s">
        <v>6</v>
      </c>
      <c r="C517" s="7"/>
      <c r="D517" s="7">
        <v>26.6</v>
      </c>
      <c r="E517" s="7"/>
      <c r="F517" s="7"/>
      <c r="G517" s="10"/>
      <c r="H517" s="7"/>
      <c r="I517" s="10"/>
      <c r="J517" s="10"/>
      <c r="K517" s="7"/>
      <c r="L517" s="7"/>
      <c r="M517" s="14"/>
      <c r="N517" s="14"/>
      <c r="O517" s="7"/>
      <c r="P517" s="3">
        <v>1.1738721804511278E-6</v>
      </c>
      <c r="Q517" s="4">
        <v>8.873261816742967E-3</v>
      </c>
      <c r="R517" s="4">
        <v>7558.9676325176279</v>
      </c>
      <c r="S517" s="7"/>
    </row>
    <row r="518" spans="1:19" customFormat="1" x14ac:dyDescent="0.2">
      <c r="A518" s="7" t="s">
        <v>476</v>
      </c>
      <c r="B518" s="7" t="s">
        <v>7</v>
      </c>
      <c r="C518" s="7"/>
      <c r="D518" s="7">
        <v>26.521000000000001</v>
      </c>
      <c r="E518" s="7"/>
      <c r="F518" s="7"/>
      <c r="G518" s="10"/>
      <c r="H518" s="7"/>
      <c r="I518" s="10"/>
      <c r="J518" s="10"/>
      <c r="K518" s="7"/>
      <c r="L518" s="7"/>
      <c r="M518" s="14"/>
      <c r="N518" s="14"/>
      <c r="O518" s="7"/>
      <c r="P518" s="3">
        <v>1.0979978130538064E-6</v>
      </c>
      <c r="Q518" s="4">
        <v>7.5318451682262434E-3</v>
      </c>
      <c r="R518" s="4">
        <v>6859.6176410208864</v>
      </c>
      <c r="S518" s="7"/>
    </row>
    <row r="519" spans="1:19" customFormat="1" x14ac:dyDescent="0.2">
      <c r="A519" s="7" t="s">
        <v>477</v>
      </c>
      <c r="B519" s="7" t="s">
        <v>7</v>
      </c>
      <c r="C519" s="7"/>
      <c r="D519" s="7">
        <v>27.138999999999999</v>
      </c>
      <c r="E519" s="7"/>
      <c r="F519" s="7"/>
      <c r="G519" s="10"/>
      <c r="H519" s="7"/>
      <c r="I519" s="10"/>
      <c r="J519" s="10"/>
      <c r="K519" s="7"/>
      <c r="L519" s="7"/>
      <c r="M519" s="14"/>
      <c r="N519" s="14"/>
      <c r="O519" s="7"/>
      <c r="P519" s="3">
        <v>2.3049854453001216E-6</v>
      </c>
      <c r="Q519" s="4">
        <v>1.1272871168912917E-2</v>
      </c>
      <c r="R519" s="4">
        <v>4890.6474407022242</v>
      </c>
      <c r="S519" s="7"/>
    </row>
    <row r="520" spans="1:19" customFormat="1" x14ac:dyDescent="0.2">
      <c r="A520" s="7" t="s">
        <v>478</v>
      </c>
      <c r="B520" s="7" t="s">
        <v>6</v>
      </c>
      <c r="C520" s="7"/>
      <c r="D520" s="7">
        <v>26.164000000000001</v>
      </c>
      <c r="E520" s="7"/>
      <c r="F520" s="13"/>
      <c r="G520" s="10"/>
      <c r="H520" s="13"/>
      <c r="I520" s="10"/>
      <c r="J520" s="10"/>
      <c r="K520" s="13"/>
      <c r="L520" s="7"/>
      <c r="M520" s="14"/>
      <c r="N520" s="14"/>
      <c r="O520" s="7"/>
      <c r="P520" s="3">
        <v>2.5638281608316771E-6</v>
      </c>
      <c r="Q520" s="4">
        <v>1.398852540364463E-2</v>
      </c>
      <c r="R520" s="4">
        <v>5456.1088053213789</v>
      </c>
      <c r="S520" s="7"/>
    </row>
    <row r="521" spans="1:19" customFormat="1" x14ac:dyDescent="0.2">
      <c r="A521" s="7" t="s">
        <v>478</v>
      </c>
      <c r="B521" s="7" t="s">
        <v>7</v>
      </c>
      <c r="C521" s="7"/>
      <c r="D521" s="7">
        <v>27.42</v>
      </c>
      <c r="E521" s="7"/>
      <c r="F521" s="7"/>
      <c r="G521" s="10"/>
      <c r="H521" s="7"/>
      <c r="I521" s="10"/>
      <c r="J521" s="10"/>
      <c r="K521" s="7"/>
      <c r="L521" s="7"/>
      <c r="M521" s="14"/>
      <c r="N521" s="14"/>
      <c r="O521" s="7"/>
      <c r="P521" s="3">
        <v>2.9241429613420861E-6</v>
      </c>
      <c r="Q521" s="4">
        <v>5.5645627393125117E-3</v>
      </c>
      <c r="R521" s="4">
        <v>1902.9721914685592</v>
      </c>
      <c r="S521" s="7"/>
    </row>
    <row r="522" spans="1:19" customFormat="1" x14ac:dyDescent="0.2">
      <c r="A522" s="7" t="s">
        <v>479</v>
      </c>
      <c r="B522" s="7" t="s">
        <v>7</v>
      </c>
      <c r="C522" s="7"/>
      <c r="D522" s="7">
        <v>19.385999999999999</v>
      </c>
      <c r="E522" s="7"/>
      <c r="F522" s="13"/>
      <c r="G522" s="10"/>
      <c r="H522" s="11"/>
      <c r="I522" s="10"/>
      <c r="J522" s="10"/>
      <c r="K522" s="13"/>
      <c r="L522" s="13"/>
      <c r="M522" s="14"/>
      <c r="N522" s="14"/>
      <c r="O522" s="7"/>
      <c r="P522" s="3">
        <v>1.9005983699577016E-6</v>
      </c>
      <c r="Q522" s="4">
        <v>4.7397602860779096E-3</v>
      </c>
      <c r="R522" s="4">
        <v>2493.8252926016107</v>
      </c>
      <c r="S522" s="7"/>
    </row>
    <row r="523" spans="1:19" customFormat="1" x14ac:dyDescent="0.2">
      <c r="A523" s="7" t="s">
        <v>480</v>
      </c>
      <c r="B523" s="7" t="s">
        <v>6</v>
      </c>
      <c r="C523" s="7"/>
      <c r="D523" s="7">
        <v>18.335999999999999</v>
      </c>
      <c r="E523" s="7"/>
      <c r="F523" s="7"/>
      <c r="G523" s="10"/>
      <c r="H523" s="10"/>
      <c r="I523" s="10"/>
      <c r="J523" s="10"/>
      <c r="K523" s="7"/>
      <c r="L523" s="7"/>
      <c r="M523" s="14"/>
      <c r="N523" s="14"/>
      <c r="O523" s="7"/>
      <c r="P523" s="3">
        <v>2.1891361256544503E-6</v>
      </c>
      <c r="Q523" s="4">
        <v>1.3500185703962796E-2</v>
      </c>
      <c r="R523" s="4">
        <v>6166.9009732900304</v>
      </c>
      <c r="S523" s="7"/>
    </row>
    <row r="524" spans="1:19" customFormat="1" x14ac:dyDescent="0.2">
      <c r="A524" s="7" t="s">
        <v>481</v>
      </c>
      <c r="B524" s="7" t="s">
        <v>7</v>
      </c>
      <c r="C524" s="7"/>
      <c r="D524" s="7">
        <v>27.716000000000001</v>
      </c>
      <c r="E524" s="7"/>
      <c r="F524" s="13"/>
      <c r="G524" s="10"/>
      <c r="H524" s="11"/>
      <c r="I524" s="10"/>
      <c r="J524" s="10"/>
      <c r="K524" s="13"/>
      <c r="L524" s="13"/>
      <c r="M524" s="14"/>
      <c r="N524" s="14"/>
      <c r="O524" s="7"/>
      <c r="P524" s="3">
        <v>3.8876461249819598E-7</v>
      </c>
      <c r="Q524" s="4">
        <v>2.0454869844987397E-2</v>
      </c>
      <c r="R524" s="4">
        <v>52615.050823542522</v>
      </c>
      <c r="S524" s="7"/>
    </row>
    <row r="525" spans="1:19" customFormat="1" x14ac:dyDescent="0.2">
      <c r="A525" s="7" t="s">
        <v>482</v>
      </c>
      <c r="B525" s="7" t="s">
        <v>6</v>
      </c>
      <c r="C525" s="7"/>
      <c r="D525" s="7">
        <v>26.081</v>
      </c>
      <c r="E525" s="7"/>
      <c r="F525" s="7"/>
      <c r="G525" s="10"/>
      <c r="H525" s="10"/>
      <c r="I525" s="10"/>
      <c r="J525" s="10"/>
      <c r="K525" s="7"/>
      <c r="L525" s="7"/>
      <c r="M525" s="14"/>
      <c r="N525" s="14"/>
      <c r="O525" s="7"/>
      <c r="P525" s="3">
        <v>3.8219393428166096E-6</v>
      </c>
      <c r="Q525" s="4">
        <v>2.3227160663294701E-2</v>
      </c>
      <c r="R525" s="4">
        <v>6077.32320685583</v>
      </c>
      <c r="S525" s="7"/>
    </row>
    <row r="526" spans="1:19" customFormat="1" x14ac:dyDescent="0.2">
      <c r="A526" s="7" t="s">
        <v>482</v>
      </c>
      <c r="B526" s="7" t="s">
        <v>7</v>
      </c>
      <c r="C526" s="7"/>
      <c r="D526" s="7">
        <v>26.515000000000001</v>
      </c>
      <c r="E526" s="7"/>
      <c r="F526" s="13"/>
      <c r="G526" s="10"/>
      <c r="H526" s="13"/>
      <c r="I526" s="10"/>
      <c r="J526" s="10"/>
      <c r="K526" s="13"/>
      <c r="L526" s="13"/>
      <c r="M526" s="14"/>
      <c r="N526" s="14"/>
      <c r="O526" s="7"/>
      <c r="P526" s="3">
        <v>3.5753347161983781E-6</v>
      </c>
      <c r="Q526" s="4">
        <v>1.7923355118006169E-2</v>
      </c>
      <c r="R526" s="4">
        <v>5013.0565501469791</v>
      </c>
      <c r="S526" s="7"/>
    </row>
    <row r="527" spans="1:19" customFormat="1" x14ac:dyDescent="0.2">
      <c r="A527" s="7" t="s">
        <v>483</v>
      </c>
      <c r="B527" s="7" t="s">
        <v>7</v>
      </c>
      <c r="C527" s="7"/>
      <c r="D527" s="7">
        <v>24.41</v>
      </c>
      <c r="E527" s="7"/>
      <c r="F527" s="10"/>
      <c r="G527" s="10"/>
      <c r="H527" s="10"/>
      <c r="I527" s="10"/>
      <c r="J527" s="10"/>
      <c r="K527" s="7"/>
      <c r="L527" s="7"/>
      <c r="M527" s="14"/>
      <c r="N527" s="14"/>
      <c r="O527" s="7"/>
      <c r="P527" s="3">
        <v>1.3383859074149942E-6</v>
      </c>
      <c r="Q527" s="4">
        <v>1.7211472777213584E-2</v>
      </c>
      <c r="R527" s="4">
        <v>12859.87298719876</v>
      </c>
      <c r="S527" s="7"/>
    </row>
    <row r="528" spans="1:19" customFormat="1" x14ac:dyDescent="0.2">
      <c r="A528" s="7" t="s">
        <v>484</v>
      </c>
      <c r="B528" s="7" t="s">
        <v>7</v>
      </c>
      <c r="C528" s="7"/>
      <c r="D528" s="7">
        <v>23.352</v>
      </c>
      <c r="E528" s="7">
        <v>232.4</v>
      </c>
      <c r="F528" s="10">
        <v>3.2299999999999999E-5</v>
      </c>
      <c r="G528" s="10">
        <f>F528/(E528/10^6)</f>
        <v>0.13898450946643717</v>
      </c>
      <c r="H528" s="10">
        <v>2.9299999999999999E-6</v>
      </c>
      <c r="I528" s="10">
        <f>H528/(E528/10^6)</f>
        <v>1.2607573149741823E-2</v>
      </c>
      <c r="J528" s="10">
        <f>I528/G528</f>
        <v>9.0712074303405568E-2</v>
      </c>
      <c r="K528" s="7">
        <v>7.9</v>
      </c>
      <c r="L528" s="7">
        <v>-0.47099999999999997</v>
      </c>
      <c r="M528" s="14">
        <v>27.454203316864877</v>
      </c>
      <c r="N528" s="14">
        <f>M528/K528</f>
        <v>3.4752156097297311</v>
      </c>
      <c r="O528" s="7"/>
      <c r="P528" s="3"/>
      <c r="Q528" s="4">
        <v>1.0124437440846415E-2</v>
      </c>
      <c r="R528" s="4" t="e">
        <v>#DIV/0!</v>
      </c>
      <c r="S528" s="7"/>
    </row>
    <row r="529" spans="1:19" customFormat="1" x14ac:dyDescent="0.2">
      <c r="A529" s="7" t="s">
        <v>485</v>
      </c>
      <c r="B529" s="7" t="s">
        <v>7</v>
      </c>
      <c r="C529" s="7"/>
      <c r="D529" s="7">
        <v>18.495000000000001</v>
      </c>
      <c r="E529" s="7"/>
      <c r="F529" s="10"/>
      <c r="G529" s="10"/>
      <c r="H529" s="10"/>
      <c r="I529" s="10"/>
      <c r="J529" s="10"/>
      <c r="K529" s="7"/>
      <c r="L529" s="7"/>
      <c r="M529" s="14"/>
      <c r="N529" s="14"/>
      <c r="O529" s="7"/>
      <c r="P529" s="3">
        <v>1.9540416328737497E-6</v>
      </c>
      <c r="Q529" s="4">
        <v>0.13935947567321563</v>
      </c>
      <c r="R529" s="4">
        <v>71318.58059148099</v>
      </c>
      <c r="S529" s="7"/>
    </row>
    <row r="530" spans="1:19" customFormat="1" x14ac:dyDescent="0.2">
      <c r="A530" s="7" t="s">
        <v>486</v>
      </c>
      <c r="B530" s="7" t="s">
        <v>7</v>
      </c>
      <c r="C530" s="7"/>
      <c r="D530" s="7">
        <v>17.137</v>
      </c>
      <c r="E530" s="7"/>
      <c r="F530" s="7"/>
      <c r="G530" s="10"/>
      <c r="H530" s="7"/>
      <c r="I530" s="10"/>
      <c r="J530" s="10"/>
      <c r="K530" s="7"/>
      <c r="L530" s="7"/>
      <c r="M530" s="14"/>
      <c r="N530" s="14"/>
      <c r="O530" s="7"/>
      <c r="P530" s="3">
        <v>2.3685592577463969E-6</v>
      </c>
      <c r="Q530" s="4">
        <v>9.9410429840363478E-3</v>
      </c>
      <c r="R530" s="4">
        <v>4197.0843463274423</v>
      </c>
      <c r="S530" s="7"/>
    </row>
    <row r="531" spans="1:19" customFormat="1" x14ac:dyDescent="0.2">
      <c r="A531" s="7" t="s">
        <v>487</v>
      </c>
      <c r="B531" s="7" t="s">
        <v>7</v>
      </c>
      <c r="C531" s="7"/>
      <c r="D531" s="7">
        <v>19.033000000000001</v>
      </c>
      <c r="E531" s="7"/>
      <c r="F531" s="10"/>
      <c r="G531" s="10"/>
      <c r="H531" s="10"/>
      <c r="I531" s="10"/>
      <c r="J531" s="10"/>
      <c r="K531" s="7"/>
      <c r="L531" s="7"/>
      <c r="M531" s="14"/>
      <c r="N531" s="14"/>
      <c r="O531" s="7"/>
      <c r="P531" s="3">
        <v>1.9298061262018599E-6</v>
      </c>
      <c r="Q531" s="4">
        <v>2.50942253467843E-2</v>
      </c>
      <c r="R531" s="4">
        <v>13003.495535675078</v>
      </c>
      <c r="S531" s="7"/>
    </row>
    <row r="532" spans="1:19" customFormat="1" x14ac:dyDescent="0.2">
      <c r="A532" s="7" t="s">
        <v>488</v>
      </c>
      <c r="B532" s="7" t="s">
        <v>7</v>
      </c>
      <c r="C532" s="7"/>
      <c r="D532" s="7">
        <v>17.196999999999999</v>
      </c>
      <c r="E532" s="7">
        <v>189.8</v>
      </c>
      <c r="F532" s="10">
        <v>4.6499999999999999E-5</v>
      </c>
      <c r="G532" s="10">
        <f t="shared" ref="G532:G538" si="8">F532/(E532/10^6)</f>
        <v>0.24499473129610114</v>
      </c>
      <c r="H532" s="10">
        <v>3.5599999999999998E-6</v>
      </c>
      <c r="I532" s="10">
        <f t="shared" ref="I532:I538" si="9">H532/(E532/10^6)</f>
        <v>1.8756585879873548E-2</v>
      </c>
      <c r="J532" s="10">
        <f t="shared" ref="J532:J538" si="10">I532/G532</f>
        <v>7.6559139784946231E-2</v>
      </c>
      <c r="K532" s="7">
        <v>5</v>
      </c>
      <c r="L532" s="7">
        <v>-0.23400000000000001</v>
      </c>
      <c r="M532" s="14">
        <v>22.370800087484376</v>
      </c>
      <c r="N532" s="14">
        <f t="shared" ref="N532:N538" si="11">M532/K532</f>
        <v>4.4741600174968754</v>
      </c>
      <c r="O532" s="7"/>
      <c r="P532" s="3">
        <v>2.7952549863348263E-6</v>
      </c>
      <c r="Q532" s="4">
        <v>3.4858452698725518E-3</v>
      </c>
      <c r="R532" s="4">
        <v>1247.0580633658885</v>
      </c>
      <c r="S532" s="7"/>
    </row>
    <row r="533" spans="1:19" customFormat="1" x14ac:dyDescent="0.2">
      <c r="A533" s="7" t="s">
        <v>489</v>
      </c>
      <c r="B533" s="7" t="s">
        <v>7</v>
      </c>
      <c r="C533" s="7"/>
      <c r="D533" s="7">
        <v>18.009</v>
      </c>
      <c r="E533" s="7">
        <v>219.4</v>
      </c>
      <c r="F533" s="10">
        <v>1.29E-5</v>
      </c>
      <c r="G533" s="10">
        <f t="shared" si="8"/>
        <v>5.8796718322698269E-2</v>
      </c>
      <c r="H533" s="10">
        <v>1.39E-6</v>
      </c>
      <c r="I533" s="10">
        <f t="shared" si="9"/>
        <v>6.3354603463992715E-3</v>
      </c>
      <c r="J533" s="10">
        <f t="shared" si="10"/>
        <v>0.10775193798449613</v>
      </c>
      <c r="K533" s="7">
        <v>7.2</v>
      </c>
      <c r="L533" s="7">
        <v>-0.193</v>
      </c>
      <c r="M533" s="14">
        <v>27.454663121405321</v>
      </c>
      <c r="N533" s="14">
        <f t="shared" si="11"/>
        <v>3.8131476557507389</v>
      </c>
      <c r="O533" s="7"/>
      <c r="P533" s="3">
        <v>7.1214392803598199E-7</v>
      </c>
      <c r="Q533" s="4">
        <v>5.45873135203475E-3</v>
      </c>
      <c r="R533" s="4">
        <v>7665.2080248572174</v>
      </c>
      <c r="S533" s="7"/>
    </row>
    <row r="534" spans="1:19" customFormat="1" x14ac:dyDescent="0.2">
      <c r="A534" s="7" t="s">
        <v>490</v>
      </c>
      <c r="B534" s="7" t="s">
        <v>7</v>
      </c>
      <c r="C534" s="7"/>
      <c r="D534" s="7">
        <v>16.292999999999999</v>
      </c>
      <c r="E534" s="7">
        <v>265.60000000000002</v>
      </c>
      <c r="F534" s="10">
        <v>1.08E-5</v>
      </c>
      <c r="G534" s="10">
        <f t="shared" si="8"/>
        <v>4.0662650602409638E-2</v>
      </c>
      <c r="H534" s="10">
        <v>1.04E-6</v>
      </c>
      <c r="I534" s="10">
        <f t="shared" si="9"/>
        <v>3.9156626506024099E-3</v>
      </c>
      <c r="J534" s="10">
        <f t="shared" si="10"/>
        <v>9.629629629629631E-2</v>
      </c>
      <c r="K534" s="7">
        <v>7</v>
      </c>
      <c r="L534" s="7">
        <v>-0.30399999999999999</v>
      </c>
      <c r="M534" s="14">
        <v>26.437652935645595</v>
      </c>
      <c r="N534" s="14">
        <f t="shared" si="11"/>
        <v>3.776807562235085</v>
      </c>
      <c r="O534" s="7"/>
      <c r="P534" s="3">
        <v>7.5676670962990256E-7</v>
      </c>
      <c r="Q534" s="4">
        <v>3.2307076888189686E-3</v>
      </c>
      <c r="R534" s="4">
        <v>4269.0932987775705</v>
      </c>
      <c r="S534" s="7"/>
    </row>
    <row r="535" spans="1:19" customFormat="1" x14ac:dyDescent="0.2">
      <c r="A535" s="7" t="s">
        <v>491</v>
      </c>
      <c r="B535" s="7" t="s">
        <v>7</v>
      </c>
      <c r="C535" s="7"/>
      <c r="D535" s="7">
        <v>18.445</v>
      </c>
      <c r="E535" s="7">
        <v>248.20000000000002</v>
      </c>
      <c r="F535" s="10">
        <v>1.6200000000000001E-5</v>
      </c>
      <c r="G535" s="10">
        <f t="shared" si="8"/>
        <v>6.5269943593875904E-2</v>
      </c>
      <c r="H535" s="10">
        <v>1.6300000000000001E-6</v>
      </c>
      <c r="I535" s="10">
        <f t="shared" si="9"/>
        <v>6.5672844480257854E-3</v>
      </c>
      <c r="J535" s="10">
        <f t="shared" si="10"/>
        <v>0.10061728395061728</v>
      </c>
      <c r="K535" s="7">
        <v>7</v>
      </c>
      <c r="L535" s="7">
        <v>-0.25600000000000001</v>
      </c>
      <c r="M535" s="14">
        <v>26.438123327907846</v>
      </c>
      <c r="N535" s="14">
        <f t="shared" si="11"/>
        <v>3.7768747611296924</v>
      </c>
      <c r="O535" s="7"/>
      <c r="P535" s="3">
        <v>7.9398210897262129E-7</v>
      </c>
      <c r="Q535" s="4">
        <v>1.7628589319401704E-3</v>
      </c>
      <c r="R535" s="4">
        <v>2220.2753840653086</v>
      </c>
      <c r="S535" s="7"/>
    </row>
    <row r="536" spans="1:19" customFormat="1" x14ac:dyDescent="0.2">
      <c r="A536" s="7" t="s">
        <v>492</v>
      </c>
      <c r="B536" s="7" t="s">
        <v>7</v>
      </c>
      <c r="C536" s="7"/>
      <c r="D536" s="7">
        <v>17.852</v>
      </c>
      <c r="E536" s="7">
        <v>258.3</v>
      </c>
      <c r="F536" s="10">
        <v>2.0299999999999999E-5</v>
      </c>
      <c r="G536" s="10">
        <f t="shared" si="8"/>
        <v>7.8590785907859076E-2</v>
      </c>
      <c r="H536" s="10">
        <v>1.8199999999999999E-6</v>
      </c>
      <c r="I536" s="10">
        <f t="shared" si="9"/>
        <v>7.046070460704607E-3</v>
      </c>
      <c r="J536" s="10">
        <f t="shared" si="10"/>
        <v>8.9655172413793102E-2</v>
      </c>
      <c r="K536" s="7">
        <v>6.9</v>
      </c>
      <c r="L536" s="7">
        <v>-0.41899999999999998</v>
      </c>
      <c r="M536" s="14">
        <v>26.437027939041013</v>
      </c>
      <c r="N536" s="14">
        <f t="shared" si="11"/>
        <v>3.8314533244986975</v>
      </c>
      <c r="O536" s="7"/>
      <c r="P536" s="3">
        <v>7.7470311449697524E-7</v>
      </c>
      <c r="Q536" s="4">
        <v>3.3548887780000206E-3</v>
      </c>
      <c r="R536" s="4">
        <v>4330.5476836483267</v>
      </c>
      <c r="S536" s="7"/>
    </row>
    <row r="537" spans="1:19" customFormat="1" x14ac:dyDescent="0.2">
      <c r="A537" s="7" t="s">
        <v>493</v>
      </c>
      <c r="B537" s="7" t="s">
        <v>7</v>
      </c>
      <c r="C537" s="7"/>
      <c r="D537" s="7">
        <v>15.666</v>
      </c>
      <c r="E537" s="7">
        <v>255.20000000000002</v>
      </c>
      <c r="F537" s="10">
        <v>1.9300000000000002E-5</v>
      </c>
      <c r="G537" s="10">
        <f t="shared" si="8"/>
        <v>7.5626959247648909E-2</v>
      </c>
      <c r="H537" s="10">
        <v>1.73E-6</v>
      </c>
      <c r="I537" s="10">
        <f t="shared" si="9"/>
        <v>6.7789968652037609E-3</v>
      </c>
      <c r="J537" s="10">
        <f t="shared" si="10"/>
        <v>8.9637305699481848E-2</v>
      </c>
      <c r="K537" s="7">
        <v>7.2</v>
      </c>
      <c r="L537" s="7">
        <v>-0.39600000000000002</v>
      </c>
      <c r="M537" s="14">
        <v>27.45441726248632</v>
      </c>
      <c r="N537" s="14">
        <f t="shared" si="11"/>
        <v>3.8131135086786556</v>
      </c>
      <c r="O537" s="7"/>
      <c r="P537" s="3">
        <v>7.1588152687348399E-7</v>
      </c>
      <c r="Q537" s="4">
        <v>4.9482964677194478E-3</v>
      </c>
      <c r="R537" s="4">
        <v>6912.1723105923202</v>
      </c>
      <c r="S537" s="7"/>
    </row>
    <row r="538" spans="1:19" customFormat="1" x14ac:dyDescent="0.2">
      <c r="A538" s="7" t="s">
        <v>494</v>
      </c>
      <c r="B538" s="7" t="s">
        <v>7</v>
      </c>
      <c r="C538" s="7"/>
      <c r="D538" s="7">
        <v>15.641999999999999</v>
      </c>
      <c r="E538" s="7">
        <v>227.1</v>
      </c>
      <c r="F538" s="10">
        <v>1.6399999999999999E-5</v>
      </c>
      <c r="G538" s="10">
        <f t="shared" si="8"/>
        <v>7.2214883311316605E-2</v>
      </c>
      <c r="H538" s="10">
        <v>1.59E-6</v>
      </c>
      <c r="I538" s="10">
        <f t="shared" si="9"/>
        <v>7.0013210039630127E-3</v>
      </c>
      <c r="J538" s="10">
        <f t="shared" si="10"/>
        <v>9.6951219512195125E-2</v>
      </c>
      <c r="K538" s="7">
        <v>7</v>
      </c>
      <c r="L538" s="7">
        <v>-0.28000000000000003</v>
      </c>
      <c r="M538" s="14">
        <v>26.437255554615625</v>
      </c>
      <c r="N538" s="14">
        <f t="shared" si="11"/>
        <v>3.7767507935165177</v>
      </c>
      <c r="O538" s="7"/>
      <c r="P538" s="3">
        <v>7.9465541490857967E-7</v>
      </c>
      <c r="Q538" s="4">
        <v>3.6076577105860512E-3</v>
      </c>
      <c r="R538" s="4">
        <v>4539.9020039410298</v>
      </c>
      <c r="S538" s="7"/>
    </row>
    <row r="539" spans="1:19" customFormat="1" x14ac:dyDescent="0.2">
      <c r="A539" s="7" t="s">
        <v>495</v>
      </c>
      <c r="B539" s="7" t="s">
        <v>7</v>
      </c>
      <c r="C539" s="7"/>
      <c r="D539" s="7">
        <v>18.079000000000001</v>
      </c>
      <c r="E539" s="7"/>
      <c r="F539" s="10"/>
      <c r="G539" s="10"/>
      <c r="H539" s="10"/>
      <c r="I539" s="10"/>
      <c r="J539" s="10"/>
      <c r="K539" s="7"/>
      <c r="L539" s="7"/>
      <c r="M539" s="14"/>
      <c r="N539" s="14"/>
      <c r="O539" s="7"/>
      <c r="P539" s="3">
        <v>7.392554897947895E-7</v>
      </c>
      <c r="Q539" s="4">
        <v>2.3609347461377873E-3</v>
      </c>
      <c r="R539" s="4">
        <v>3193.6654901178495</v>
      </c>
      <c r="S539" s="7"/>
    </row>
    <row r="540" spans="1:19" customFormat="1" x14ac:dyDescent="0.2">
      <c r="A540" s="7" t="s">
        <v>496</v>
      </c>
      <c r="B540" s="7" t="s">
        <v>7</v>
      </c>
      <c r="C540" s="7"/>
      <c r="D540" s="7">
        <v>14.228</v>
      </c>
      <c r="E540" s="7">
        <v>203.1</v>
      </c>
      <c r="F540" s="10">
        <v>1.2099999999999999E-5</v>
      </c>
      <c r="G540" s="10">
        <f>F540/(E540/10^6)</f>
        <v>5.957656326932545E-2</v>
      </c>
      <c r="H540" s="10">
        <v>1.35E-6</v>
      </c>
      <c r="I540" s="10">
        <f>H540/(E540/10^6)</f>
        <v>6.6469719350073855E-3</v>
      </c>
      <c r="J540" s="10">
        <f>I540/G540</f>
        <v>0.11157024793388431</v>
      </c>
      <c r="K540" s="7">
        <v>7</v>
      </c>
      <c r="L540" s="7">
        <v>-0.27200000000000002</v>
      </c>
      <c r="M540" s="14">
        <v>24.404303691291318</v>
      </c>
      <c r="N540" s="14">
        <f>M540/K540</f>
        <v>3.4863290987559026</v>
      </c>
      <c r="O540" s="7"/>
      <c r="P540" s="3">
        <v>9.1720551026145626E-7</v>
      </c>
      <c r="Q540" s="4">
        <v>7.0760154624964853E-3</v>
      </c>
      <c r="R540" s="4">
        <v>7714.7546360459764</v>
      </c>
      <c r="S540" s="7"/>
    </row>
    <row r="541" spans="1:19" customFormat="1" x14ac:dyDescent="0.2">
      <c r="A541" s="7" t="s">
        <v>497</v>
      </c>
      <c r="B541" s="7" t="s">
        <v>7</v>
      </c>
      <c r="C541" s="7"/>
      <c r="D541" s="7">
        <v>17.869</v>
      </c>
      <c r="E541" s="7"/>
      <c r="F541" s="10"/>
      <c r="G541" s="10"/>
      <c r="H541" s="10"/>
      <c r="I541" s="10"/>
      <c r="J541" s="10"/>
      <c r="K541" s="7"/>
      <c r="L541" s="7"/>
      <c r="M541" s="14"/>
      <c r="N541" s="14"/>
      <c r="O541" s="7"/>
      <c r="P541" s="3">
        <v>5.6298617717835368E-7</v>
      </c>
      <c r="Q541" s="4">
        <v>1.0484911494515591E-3</v>
      </c>
      <c r="R541" s="4">
        <v>1862.3745874304082</v>
      </c>
      <c r="S541" s="7"/>
    </row>
    <row r="542" spans="1:19" customFormat="1" x14ac:dyDescent="0.2">
      <c r="A542" s="7" t="s">
        <v>498</v>
      </c>
      <c r="B542" s="7" t="s">
        <v>7</v>
      </c>
      <c r="C542" s="7"/>
      <c r="D542" s="7">
        <v>17.024000000000001</v>
      </c>
      <c r="E542" s="7">
        <v>267.2</v>
      </c>
      <c r="F542" s="10">
        <f>0.123/10^4</f>
        <v>1.2299999999999999E-5</v>
      </c>
      <c r="G542" s="10">
        <f>F542/(E542/10^6)</f>
        <v>4.6032934131736522E-2</v>
      </c>
      <c r="H542" s="10">
        <f>0.0142/10^4</f>
        <v>1.4200000000000002E-6</v>
      </c>
      <c r="I542" s="10">
        <f>H542/(E542/10^6)</f>
        <v>5.3143712574850307E-3</v>
      </c>
      <c r="J542" s="10">
        <f>I542/G542</f>
        <v>0.11544715447154474</v>
      </c>
      <c r="K542" s="7">
        <v>6.4</v>
      </c>
      <c r="L542" s="7">
        <v>4.9000000000000002E-2</v>
      </c>
      <c r="M542" s="14">
        <v>31.519003295527483</v>
      </c>
      <c r="N542" s="14">
        <f>M542/K542</f>
        <v>4.9248442649261692</v>
      </c>
      <c r="O542" s="7"/>
      <c r="P542" s="3">
        <v>5.2514097744360899E-7</v>
      </c>
      <c r="Q542" s="4">
        <v>2.9743474686404112E-3</v>
      </c>
      <c r="R542" s="4">
        <v>5663.9028306637993</v>
      </c>
      <c r="S542" s="7"/>
    </row>
    <row r="543" spans="1:19" customFormat="1" x14ac:dyDescent="0.2">
      <c r="A543" s="7" t="s">
        <v>499</v>
      </c>
      <c r="B543" s="7" t="s">
        <v>7</v>
      </c>
      <c r="C543" s="7"/>
      <c r="D543" s="7">
        <v>18.207000000000001</v>
      </c>
      <c r="E543" s="7"/>
      <c r="F543" s="10"/>
      <c r="G543" s="10"/>
      <c r="H543" s="10"/>
      <c r="I543" s="10"/>
      <c r="J543" s="10"/>
      <c r="K543" s="7"/>
      <c r="L543" s="7"/>
      <c r="M543" s="14"/>
      <c r="N543" s="14"/>
      <c r="O543" s="7"/>
      <c r="P543" s="3">
        <v>7.0000549239303566E-7</v>
      </c>
      <c r="Q543" s="4">
        <v>7.4940343556775184E-4</v>
      </c>
      <c r="R543" s="4">
        <v>1070.5679365541041</v>
      </c>
      <c r="S543" s="7"/>
    </row>
    <row r="544" spans="1:19" customFormat="1" x14ac:dyDescent="0.2">
      <c r="A544" s="7" t="s">
        <v>500</v>
      </c>
      <c r="B544" s="7" t="s">
        <v>7</v>
      </c>
      <c r="C544" s="7"/>
      <c r="D544" s="7">
        <v>15.680999999999999</v>
      </c>
      <c r="E544" s="7">
        <v>289.39999999999998</v>
      </c>
      <c r="F544" s="10">
        <v>1.2500000000000001E-5</v>
      </c>
      <c r="G544" s="10">
        <f>F544/(E544/10^6)</f>
        <v>4.319281271596407E-2</v>
      </c>
      <c r="H544" s="10">
        <v>1.2100000000000001E-6</v>
      </c>
      <c r="I544" s="10">
        <f>H544/(E544/10^6)</f>
        <v>4.1810642709053216E-3</v>
      </c>
      <c r="J544" s="10">
        <f>I544/G544</f>
        <v>9.6799999999999997E-2</v>
      </c>
      <c r="K544" s="7">
        <v>4.9000000000000004</v>
      </c>
      <c r="L544" s="7">
        <v>0.114</v>
      </c>
      <c r="M544" s="14">
        <v>26.438028412352431</v>
      </c>
      <c r="N544" s="14">
        <f>M544/K544</f>
        <v>5.3955160025209041</v>
      </c>
      <c r="O544" s="7"/>
      <c r="P544" s="3">
        <v>8.0479561252471158E-7</v>
      </c>
      <c r="Q544" s="4">
        <v>3.3391199521252061E-3</v>
      </c>
      <c r="R544" s="4">
        <v>4149.0285237143698</v>
      </c>
      <c r="S544" s="7"/>
    </row>
    <row r="545" spans="1:19" customFormat="1" x14ac:dyDescent="0.2">
      <c r="A545" s="7" t="s">
        <v>501</v>
      </c>
      <c r="B545" s="7" t="s">
        <v>7</v>
      </c>
      <c r="C545" s="7"/>
      <c r="D545" s="7">
        <v>26.725999999999999</v>
      </c>
      <c r="E545" s="7"/>
      <c r="F545" s="10"/>
      <c r="G545" s="10"/>
      <c r="H545" s="10"/>
      <c r="I545" s="10"/>
      <c r="J545" s="10"/>
      <c r="K545" s="7"/>
      <c r="L545" s="7"/>
      <c r="M545" s="14"/>
      <c r="N545" s="14"/>
      <c r="O545" s="7"/>
      <c r="P545" s="3">
        <v>3.0812691760832157E-7</v>
      </c>
      <c r="Q545" s="4">
        <v>9.486070643361927E-4</v>
      </c>
      <c r="R545" s="4">
        <v>3078.6244567637013</v>
      </c>
      <c r="S545" s="7"/>
    </row>
    <row r="546" spans="1:19" customFormat="1" x14ac:dyDescent="0.2">
      <c r="A546" s="7" t="s">
        <v>502</v>
      </c>
      <c r="B546" s="7" t="s">
        <v>7</v>
      </c>
      <c r="C546" s="7"/>
      <c r="D546" s="7">
        <v>28.085999999999999</v>
      </c>
      <c r="E546" s="7"/>
      <c r="F546" s="7"/>
      <c r="G546" s="7"/>
      <c r="H546" s="7"/>
      <c r="I546" s="7"/>
      <c r="J546" s="7"/>
      <c r="K546" s="7"/>
      <c r="L546" s="7"/>
      <c r="M546" s="14"/>
      <c r="N546" s="14"/>
      <c r="O546" s="7"/>
      <c r="P546" s="3">
        <v>2.9979349141921246E-7</v>
      </c>
      <c r="Q546" s="4">
        <v>7.4147858510563989E-4</v>
      </c>
      <c r="R546" s="4">
        <v>2473.2978077526127</v>
      </c>
      <c r="S546" s="7"/>
    </row>
    <row r="547" spans="1:19" customFormat="1" x14ac:dyDescent="0.2">
      <c r="A547" s="7" t="s">
        <v>503</v>
      </c>
      <c r="B547" s="7" t="s">
        <v>7</v>
      </c>
      <c r="C547" s="7"/>
      <c r="D547" s="7">
        <v>25.731000000000002</v>
      </c>
      <c r="E547" s="7">
        <v>234.5</v>
      </c>
      <c r="F547" s="10">
        <v>5.1200000000000001E-6</v>
      </c>
      <c r="G547" s="10">
        <f>F547/(E547/10^6)</f>
        <v>2.1833688699360341E-2</v>
      </c>
      <c r="H547" s="10">
        <v>4.5600000000000001E-7</v>
      </c>
      <c r="I547" s="10">
        <f>H547/(E547/10^6)</f>
        <v>1.9445628997867804E-3</v>
      </c>
      <c r="J547" s="10">
        <f>I547/G547</f>
        <v>8.9062500000000003E-2</v>
      </c>
      <c r="K547" s="7">
        <v>3.6</v>
      </c>
      <c r="L547" s="7">
        <v>5.8999999999999997E-2</v>
      </c>
      <c r="M547" s="14">
        <v>20.337497947592652</v>
      </c>
      <c r="N547" s="14">
        <f>M547/K547</f>
        <v>5.6493049854424031</v>
      </c>
      <c r="O547" s="7"/>
      <c r="P547" s="3">
        <v>4.4770898915704792E-7</v>
      </c>
      <c r="Q547" s="4">
        <v>2.971000637254269E-3</v>
      </c>
      <c r="R547" s="4">
        <v>6636.008454617152</v>
      </c>
      <c r="S547" s="7"/>
    </row>
    <row r="548" spans="1:19" customFormat="1" x14ac:dyDescent="0.2">
      <c r="A548" s="7" t="s">
        <v>504</v>
      </c>
      <c r="B548" s="7" t="s">
        <v>7</v>
      </c>
      <c r="C548" s="7"/>
      <c r="D548" s="7">
        <v>24.463000000000001</v>
      </c>
      <c r="E548" s="7"/>
      <c r="F548" s="7"/>
      <c r="G548" s="7"/>
      <c r="H548" s="7"/>
      <c r="I548" s="7"/>
      <c r="J548" s="7"/>
      <c r="K548" s="7"/>
      <c r="L548" s="7"/>
      <c r="M548" s="14"/>
      <c r="N548" s="14"/>
      <c r="O548" s="7"/>
      <c r="P548" s="3">
        <v>6.1112700813473414E-7</v>
      </c>
      <c r="Q548" s="4">
        <v>2.7691501809868004E-3</v>
      </c>
      <c r="R548" s="4">
        <v>4531.2187877913102</v>
      </c>
      <c r="S548" s="7"/>
    </row>
    <row r="549" spans="1:19" customFormat="1" x14ac:dyDescent="0.2">
      <c r="A549" s="7" t="s">
        <v>505</v>
      </c>
      <c r="B549" s="7" t="s">
        <v>7</v>
      </c>
      <c r="C549" s="7"/>
      <c r="D549" s="7">
        <v>17.975000000000001</v>
      </c>
      <c r="E549" s="7">
        <v>234.89999999999998</v>
      </c>
      <c r="F549" s="10">
        <v>5.0799999999999996E-6</v>
      </c>
      <c r="G549" s="10">
        <f>F549/(E549/10^6)</f>
        <v>2.16262239250745E-2</v>
      </c>
      <c r="H549" s="10">
        <v>4.8699999999999995E-7</v>
      </c>
      <c r="I549" s="10">
        <f>H549/(E549/10^6)</f>
        <v>2.0732226479352914E-3</v>
      </c>
      <c r="J549" s="10">
        <f>I549/G549</f>
        <v>9.5866141732283458E-2</v>
      </c>
      <c r="K549" s="7">
        <v>4.0999999999999996</v>
      </c>
      <c r="L549" s="7">
        <v>5.2999999999999999E-2</v>
      </c>
      <c r="M549" s="14">
        <v>21.354856096096221</v>
      </c>
      <c r="N549" s="14">
        <f>M549/K549</f>
        <v>5.2085014868527368</v>
      </c>
      <c r="O549" s="7"/>
      <c r="P549" s="3">
        <v>5.1321279554937419E-7</v>
      </c>
      <c r="Q549" s="4">
        <v>6.5931642887573697E-4</v>
      </c>
      <c r="R549" s="4">
        <v>1284.684315343238</v>
      </c>
      <c r="S549" s="7"/>
    </row>
    <row r="550" spans="1:19" customFormat="1" x14ac:dyDescent="0.2">
      <c r="A550" s="7" t="s">
        <v>506</v>
      </c>
      <c r="B550" s="7" t="s">
        <v>7</v>
      </c>
      <c r="C550" s="7"/>
      <c r="D550" s="7">
        <v>17.375</v>
      </c>
      <c r="E550" s="7"/>
      <c r="F550" s="7"/>
      <c r="G550" s="7"/>
      <c r="H550" s="7"/>
      <c r="I550" s="7"/>
      <c r="J550" s="7"/>
      <c r="K550" s="7"/>
      <c r="L550" s="7"/>
      <c r="M550" s="14"/>
      <c r="N550" s="14"/>
      <c r="O550" s="7"/>
      <c r="P550" s="3">
        <v>6.969784172661871E-7</v>
      </c>
      <c r="Q550" s="4">
        <v>1.3590387183210675E-3</v>
      </c>
      <c r="R550" s="4">
        <v>1949.9007209602432</v>
      </c>
      <c r="S550" s="7"/>
    </row>
    <row r="551" spans="1:19" customFormat="1" x14ac:dyDescent="0.2">
      <c r="A551" s="7" t="s">
        <v>507</v>
      </c>
      <c r="B551" s="7" t="s">
        <v>6</v>
      </c>
      <c r="C551" s="7"/>
      <c r="D551" s="7">
        <v>22.3</v>
      </c>
      <c r="E551" s="7"/>
      <c r="F551" s="7"/>
      <c r="G551" s="10"/>
      <c r="H551" s="7"/>
      <c r="I551" s="10"/>
      <c r="J551" s="10"/>
      <c r="K551" s="7"/>
      <c r="L551" s="7"/>
      <c r="M551" s="14"/>
      <c r="N551" s="14"/>
      <c r="O551" s="7"/>
      <c r="P551" s="3">
        <v>2.7719730941704039E-6</v>
      </c>
      <c r="Q551" s="4">
        <v>9.1459588601563065E-3</v>
      </c>
      <c r="R551" s="4">
        <v>3299.4399835231839</v>
      </c>
      <c r="S551" s="7"/>
    </row>
    <row r="552" spans="1:19" customFormat="1" x14ac:dyDescent="0.2">
      <c r="A552" s="7" t="s">
        <v>508</v>
      </c>
      <c r="B552" s="7" t="s">
        <v>7</v>
      </c>
      <c r="C552" s="7"/>
      <c r="D552" s="7">
        <v>22.363</v>
      </c>
      <c r="E552" s="7"/>
      <c r="F552" s="7"/>
      <c r="G552" s="10"/>
      <c r="H552" s="7"/>
      <c r="I552" s="10"/>
      <c r="J552" s="10"/>
      <c r="K552" s="7"/>
      <c r="L552" s="7"/>
      <c r="M552" s="14"/>
      <c r="N552" s="14"/>
      <c r="O552" s="7"/>
      <c r="P552" s="3">
        <v>3.0483387738675498E-6</v>
      </c>
      <c r="Q552" s="4">
        <v>5.6735780007161592E-3</v>
      </c>
      <c r="R552" s="4">
        <v>1861.2032394017226</v>
      </c>
      <c r="S552" s="7"/>
    </row>
    <row r="553" spans="1:19" customFormat="1" x14ac:dyDescent="0.2">
      <c r="A553" s="7" t="s">
        <v>509</v>
      </c>
      <c r="B553" s="7" t="s">
        <v>6</v>
      </c>
      <c r="C553" s="7"/>
      <c r="D553" s="7">
        <v>21.648</v>
      </c>
      <c r="E553" s="7"/>
      <c r="F553" s="7"/>
      <c r="G553" s="10"/>
      <c r="H553" s="7"/>
      <c r="I553" s="10"/>
      <c r="J553" s="10"/>
      <c r="K553" s="7"/>
      <c r="L553" s="7"/>
      <c r="M553" s="14"/>
      <c r="N553" s="14"/>
      <c r="O553" s="7"/>
      <c r="P553" s="3">
        <v>1.4828159645232816E-6</v>
      </c>
      <c r="Q553" s="4">
        <v>7.8724897360851129E-3</v>
      </c>
      <c r="R553" s="4">
        <v>5309.1482182794553</v>
      </c>
      <c r="S553" s="7"/>
    </row>
    <row r="554" spans="1:19" customFormat="1" x14ac:dyDescent="0.2">
      <c r="A554" s="7" t="s">
        <v>510</v>
      </c>
      <c r="B554" s="7" t="s">
        <v>7</v>
      </c>
      <c r="C554" s="7"/>
      <c r="D554" s="7">
        <v>22.097999999999999</v>
      </c>
      <c r="E554" s="7">
        <v>273.89999999999998</v>
      </c>
      <c r="F554" s="10">
        <v>1.8300000000000001E-5</v>
      </c>
      <c r="G554" s="10">
        <f t="shared" ref="G554:G582" si="12">F554/(E554/10^6)</f>
        <v>6.6812705366922243E-2</v>
      </c>
      <c r="H554" s="10">
        <v>1.9599999999999999E-6</v>
      </c>
      <c r="I554" s="10">
        <f t="shared" ref="I554:I582" si="13">H554/(E554/10^6)</f>
        <v>7.1558963125228185E-3</v>
      </c>
      <c r="J554" s="10">
        <f t="shared" ref="J554:J582" si="14">I554/G554</f>
        <v>0.10710382513661201</v>
      </c>
      <c r="K554" s="7">
        <v>5.0999999999999996</v>
      </c>
      <c r="L554" s="7">
        <v>0.20899999999999999</v>
      </c>
      <c r="M554" s="14">
        <v>29.488141948118106</v>
      </c>
      <c r="N554" s="14">
        <f>M554/K554</f>
        <v>5.7819886172780599</v>
      </c>
      <c r="O554" s="7"/>
      <c r="P554" s="3">
        <v>2.3332428274051951E-6</v>
      </c>
      <c r="Q554" s="4">
        <v>8.997744756966743E-3</v>
      </c>
      <c r="R554" s="4">
        <v>3856.3259045665454</v>
      </c>
      <c r="S554" s="7"/>
    </row>
    <row r="555" spans="1:19" customFormat="1" x14ac:dyDescent="0.2">
      <c r="A555" s="7" t="s">
        <v>511</v>
      </c>
      <c r="B555" s="7" t="s">
        <v>6</v>
      </c>
      <c r="C555" s="7"/>
      <c r="D555" s="7">
        <v>25.22</v>
      </c>
      <c r="E555" s="7"/>
      <c r="F555" s="7"/>
      <c r="G555" s="10"/>
      <c r="H555" s="7"/>
      <c r="I555" s="10"/>
      <c r="J555" s="10"/>
      <c r="K555" s="7"/>
      <c r="L555" s="7"/>
      <c r="M555" s="14"/>
      <c r="N555" s="14"/>
      <c r="O555" s="7"/>
      <c r="P555" s="3">
        <v>1.0789056304520224E-6</v>
      </c>
      <c r="Q555" s="4">
        <v>5.5354906506130275E-3</v>
      </c>
      <c r="R555" s="4">
        <v>5130.6532233906846</v>
      </c>
      <c r="S555" s="7"/>
    </row>
    <row r="556" spans="1:19" customFormat="1" x14ac:dyDescent="0.2">
      <c r="A556" s="7" t="s">
        <v>511</v>
      </c>
      <c r="B556" s="7" t="s">
        <v>7</v>
      </c>
      <c r="C556" s="7"/>
      <c r="D556" s="7">
        <v>25</v>
      </c>
      <c r="E556" s="7"/>
      <c r="F556" s="7"/>
      <c r="G556" s="10"/>
      <c r="H556" s="7"/>
      <c r="I556" s="10"/>
      <c r="J556" s="10"/>
      <c r="K556" s="7"/>
      <c r="L556" s="7"/>
      <c r="M556" s="14"/>
      <c r="N556" s="14"/>
      <c r="O556" s="7"/>
      <c r="P556" s="3">
        <v>1.114E-6</v>
      </c>
      <c r="Q556" s="4">
        <v>5.3084596888645823E-3</v>
      </c>
      <c r="R556" s="4">
        <v>4765.2241372213484</v>
      </c>
      <c r="S556" s="7"/>
    </row>
    <row r="557" spans="1:19" customFormat="1" x14ac:dyDescent="0.2">
      <c r="A557" s="7" t="s">
        <v>512</v>
      </c>
      <c r="B557" s="7" t="s">
        <v>7</v>
      </c>
      <c r="C557" s="7"/>
      <c r="D557" s="7">
        <v>24.251999999999999</v>
      </c>
      <c r="E557" s="7"/>
      <c r="F557" s="7"/>
      <c r="G557" s="10"/>
      <c r="H557" s="7"/>
      <c r="I557" s="10"/>
      <c r="J557" s="10"/>
      <c r="K557" s="7"/>
      <c r="L557" s="7"/>
      <c r="M557" s="14"/>
      <c r="N557" s="14"/>
      <c r="O557" s="7"/>
      <c r="P557" s="3">
        <v>1.1879432624113479E-6</v>
      </c>
      <c r="Q557" s="4">
        <v>2.625647177022794E-3</v>
      </c>
      <c r="R557" s="4">
        <v>2210.2462803594858</v>
      </c>
      <c r="S557" s="7"/>
    </row>
    <row r="558" spans="1:19" customFormat="1" x14ac:dyDescent="0.2">
      <c r="A558" s="7" t="s">
        <v>513</v>
      </c>
      <c r="B558" s="7" t="s">
        <v>6</v>
      </c>
      <c r="C558" s="7"/>
      <c r="D558" s="7">
        <v>28.606999999999999</v>
      </c>
      <c r="E558" s="7"/>
      <c r="F558" s="7"/>
      <c r="G558" s="10"/>
      <c r="H558" s="7"/>
      <c r="I558" s="10"/>
      <c r="J558" s="10"/>
      <c r="K558" s="7"/>
      <c r="L558" s="7"/>
      <c r="M558" s="14"/>
      <c r="N558" s="14"/>
      <c r="O558" s="7"/>
      <c r="P558" s="3">
        <v>7.7795644422693747E-7</v>
      </c>
      <c r="Q558" s="4">
        <v>4.4018271585292441E-3</v>
      </c>
      <c r="R558" s="4">
        <v>5658.1922949470272</v>
      </c>
      <c r="S558" s="7"/>
    </row>
    <row r="559" spans="1:19" customFormat="1" x14ac:dyDescent="0.2">
      <c r="A559" s="7" t="s">
        <v>513</v>
      </c>
      <c r="B559" s="7" t="s">
        <v>7</v>
      </c>
      <c r="C559" s="7"/>
      <c r="D559" s="7">
        <v>28.588999999999999</v>
      </c>
      <c r="E559" s="7"/>
      <c r="F559" s="7"/>
      <c r="G559" s="10"/>
      <c r="H559" s="7"/>
      <c r="I559" s="10"/>
      <c r="J559" s="10"/>
      <c r="K559" s="7"/>
      <c r="L559" s="7"/>
      <c r="M559" s="14"/>
      <c r="N559" s="14"/>
      <c r="O559" s="7"/>
      <c r="P559" s="3">
        <v>9.4861660079051391E-7</v>
      </c>
      <c r="Q559" s="4">
        <v>3.0230000579429218E-3</v>
      </c>
      <c r="R559" s="4">
        <v>3186.7458944148298</v>
      </c>
      <c r="S559" s="7"/>
    </row>
    <row r="560" spans="1:19" customFormat="1" x14ac:dyDescent="0.2">
      <c r="A560" s="7" t="s">
        <v>514</v>
      </c>
      <c r="B560" s="7" t="s">
        <v>7</v>
      </c>
      <c r="C560" s="7"/>
      <c r="D560" s="7">
        <v>27.423999999999999</v>
      </c>
      <c r="E560" s="7"/>
      <c r="F560" s="7"/>
      <c r="G560" s="10"/>
      <c r="H560" s="7"/>
      <c r="I560" s="10"/>
      <c r="J560" s="10"/>
      <c r="K560" s="7"/>
      <c r="L560" s="7"/>
      <c r="M560" s="14"/>
      <c r="N560" s="14"/>
      <c r="O560" s="7"/>
      <c r="P560" s="3">
        <v>8.1662047841306885E-7</v>
      </c>
      <c r="Q560" s="4">
        <v>7.0530873906536774E-3</v>
      </c>
      <c r="R560" s="4">
        <v>8636.9220183651014</v>
      </c>
      <c r="S560" s="7"/>
    </row>
    <row r="561" spans="1:19" customFormat="1" x14ac:dyDescent="0.2">
      <c r="A561" s="7" t="s">
        <v>515</v>
      </c>
      <c r="B561" s="7" t="s">
        <v>7</v>
      </c>
      <c r="C561" s="7"/>
      <c r="D561" s="7">
        <v>18.632999999999999</v>
      </c>
      <c r="E561" s="7"/>
      <c r="F561" s="7"/>
      <c r="G561" s="10"/>
      <c r="H561" s="7"/>
      <c r="I561" s="10"/>
      <c r="J561" s="10"/>
      <c r="K561" s="7"/>
      <c r="L561" s="7"/>
      <c r="M561" s="14"/>
      <c r="N561" s="14"/>
      <c r="O561" s="7"/>
      <c r="P561" s="3">
        <v>1.4141576772393066E-7</v>
      </c>
      <c r="Q561" s="4">
        <v>7.1878996799934524E-4</v>
      </c>
      <c r="R561" s="4">
        <v>5082.8134625168123</v>
      </c>
      <c r="S561" s="7"/>
    </row>
    <row r="562" spans="1:19" customFormat="1" x14ac:dyDescent="0.2">
      <c r="A562" s="7" t="s">
        <v>516</v>
      </c>
      <c r="B562" s="7" t="s">
        <v>6</v>
      </c>
      <c r="C562" s="7"/>
      <c r="D562" s="7">
        <v>27.222000000000001</v>
      </c>
      <c r="E562" s="7"/>
      <c r="F562" s="7"/>
      <c r="G562" s="10"/>
      <c r="H562" s="7"/>
      <c r="I562" s="10"/>
      <c r="J562" s="10"/>
      <c r="K562" s="7"/>
      <c r="L562" s="7"/>
      <c r="M562" s="14"/>
      <c r="N562" s="14"/>
      <c r="O562" s="7"/>
      <c r="P562" s="3">
        <v>7.6225112041730949E-8</v>
      </c>
      <c r="Q562" s="4">
        <v>5.6009550166427418E-4</v>
      </c>
      <c r="R562" s="4">
        <v>7347.9131307493362</v>
      </c>
      <c r="S562" s="7"/>
    </row>
    <row r="563" spans="1:19" customFormat="1" x14ac:dyDescent="0.2">
      <c r="A563" s="7" t="s">
        <v>516</v>
      </c>
      <c r="B563" s="7" t="s">
        <v>7</v>
      </c>
      <c r="C563" s="7"/>
      <c r="D563" s="7">
        <v>27.318000000000001</v>
      </c>
      <c r="E563" s="7"/>
      <c r="F563" s="7"/>
      <c r="G563" s="10"/>
      <c r="H563" s="7"/>
      <c r="I563" s="10"/>
      <c r="J563" s="10"/>
      <c r="K563" s="7"/>
      <c r="L563" s="7"/>
      <c r="M563" s="14"/>
      <c r="N563" s="14"/>
      <c r="O563" s="7"/>
      <c r="P563" s="3">
        <v>8.1265099934109385E-8</v>
      </c>
      <c r="Q563" s="4">
        <v>4.3375295941848523E-4</v>
      </c>
      <c r="R563" s="4">
        <v>5337.5060114388189</v>
      </c>
      <c r="S563" s="7"/>
    </row>
    <row r="564" spans="1:19" customFormat="1" x14ac:dyDescent="0.2">
      <c r="A564" s="7" t="s">
        <v>517</v>
      </c>
      <c r="B564" s="7" t="s">
        <v>7</v>
      </c>
      <c r="C564" s="7"/>
      <c r="D564" s="7">
        <v>27.838000000000001</v>
      </c>
      <c r="E564" s="7"/>
      <c r="F564" s="10"/>
      <c r="G564" s="10"/>
      <c r="H564" s="10"/>
      <c r="I564" s="10"/>
      <c r="J564" s="10"/>
      <c r="K564" s="7"/>
      <c r="L564" s="7"/>
      <c r="M564" s="14"/>
      <c r="N564" s="14"/>
      <c r="O564" s="7"/>
      <c r="P564" s="3">
        <v>7.6334506789280834E-8</v>
      </c>
      <c r="Q564" s="4">
        <v>3.1621738402830773E-4</v>
      </c>
      <c r="R564" s="4">
        <v>4142.5221348611913</v>
      </c>
      <c r="S564" s="7"/>
    </row>
    <row r="565" spans="1:19" customFormat="1" x14ac:dyDescent="0.2">
      <c r="A565" s="7" t="s">
        <v>518</v>
      </c>
      <c r="B565" s="7" t="s">
        <v>7</v>
      </c>
      <c r="C565" s="7"/>
      <c r="D565" s="7">
        <v>19.198</v>
      </c>
      <c r="E565" s="7"/>
      <c r="F565" s="10"/>
      <c r="G565" s="10"/>
      <c r="H565" s="10"/>
      <c r="I565" s="10"/>
      <c r="J565" s="10"/>
      <c r="K565" s="7"/>
      <c r="L565" s="7"/>
      <c r="M565" s="14"/>
      <c r="N565" s="14"/>
      <c r="O565" s="7"/>
      <c r="P565" s="3">
        <v>1.8637358058131057E-6</v>
      </c>
      <c r="Q565" s="4">
        <v>2.9453826135007592E-3</v>
      </c>
      <c r="R565" s="4">
        <v>1580.3648802120617</v>
      </c>
      <c r="S565" s="7"/>
    </row>
    <row r="566" spans="1:19" customFormat="1" x14ac:dyDescent="0.2">
      <c r="A566" s="7" t="s">
        <v>519</v>
      </c>
      <c r="B566" s="7" t="s">
        <v>6</v>
      </c>
      <c r="C566" s="7"/>
      <c r="D566" s="7">
        <v>18.899000000000001</v>
      </c>
      <c r="E566" s="7">
        <v>228.9</v>
      </c>
      <c r="F566" s="10">
        <v>1.47E-5</v>
      </c>
      <c r="G566" s="10">
        <f t="shared" si="12"/>
        <v>6.4220183486238536E-2</v>
      </c>
      <c r="H566" s="10">
        <v>9.0400000000000005E-7</v>
      </c>
      <c r="I566" s="10">
        <f t="shared" si="13"/>
        <v>3.949322848405417E-3</v>
      </c>
      <c r="J566" s="10">
        <f t="shared" si="14"/>
        <v>6.1496598639455773E-2</v>
      </c>
      <c r="K566" s="7">
        <v>3.2</v>
      </c>
      <c r="L566" s="7">
        <v>-4.9000000000000002E-2</v>
      </c>
      <c r="M566" s="14">
        <v>24.40455139054043</v>
      </c>
      <c r="N566" s="14">
        <f>M566/K566</f>
        <v>7.6264223095438837</v>
      </c>
      <c r="O566" s="7"/>
      <c r="P566" s="3">
        <v>1.7045875443145142E-6</v>
      </c>
      <c r="Q566" s="4">
        <v>3.6495987775935698E-3</v>
      </c>
      <c r="R566" s="4">
        <v>2141.0450814136543</v>
      </c>
      <c r="S566" s="7"/>
    </row>
    <row r="567" spans="1:19" customFormat="1" x14ac:dyDescent="0.2">
      <c r="A567" s="7" t="s">
        <v>520</v>
      </c>
      <c r="B567" s="7"/>
      <c r="C567" s="7"/>
      <c r="D567" s="7"/>
      <c r="E567" s="7">
        <v>221.39999999999998</v>
      </c>
      <c r="F567" s="10">
        <f>1.11/10^6</f>
        <v>1.1100000000000002E-6</v>
      </c>
      <c r="G567" s="10">
        <f t="shared" si="12"/>
        <v>5.0135501355013561E-3</v>
      </c>
      <c r="H567" s="10">
        <f>0.191/10^6</f>
        <v>1.91E-7</v>
      </c>
      <c r="I567" s="10">
        <f t="shared" si="13"/>
        <v>8.6269196025293593E-4</v>
      </c>
      <c r="J567" s="10">
        <f t="shared" si="14"/>
        <v>0.17207207207207206</v>
      </c>
      <c r="K567" s="7">
        <v>22.3</v>
      </c>
      <c r="L567" s="7">
        <v>-0.192</v>
      </c>
      <c r="M567" s="14">
        <v>77.272739199199194</v>
      </c>
      <c r="N567" s="14">
        <f>M567/K567</f>
        <v>3.4651452555694706</v>
      </c>
      <c r="O567" s="7"/>
      <c r="P567" s="3"/>
      <c r="Q567" s="4"/>
      <c r="R567" s="4"/>
      <c r="S567" s="7"/>
    </row>
    <row r="568" spans="1:19" customFormat="1" x14ac:dyDescent="0.2">
      <c r="A568" s="7" t="s">
        <v>521</v>
      </c>
      <c r="B568" s="7" t="s">
        <v>7</v>
      </c>
      <c r="C568" s="7"/>
      <c r="D568" s="7">
        <v>18.282</v>
      </c>
      <c r="E568" s="7"/>
      <c r="F568" s="10"/>
      <c r="G568" s="10"/>
      <c r="H568" s="10"/>
      <c r="I568" s="10"/>
      <c r="J568" s="10"/>
      <c r="K568" s="7"/>
      <c r="L568" s="7"/>
      <c r="M568" s="14"/>
      <c r="N568" s="14"/>
      <c r="O568" s="7"/>
      <c r="P568" s="3">
        <v>1.2143091565474239E-7</v>
      </c>
      <c r="Q568" s="4">
        <v>1.1366430800586772E-4</v>
      </c>
      <c r="R568" s="4">
        <v>936.04093646994295</v>
      </c>
      <c r="S568" s="7"/>
    </row>
    <row r="569" spans="1:19" customFormat="1" x14ac:dyDescent="0.2">
      <c r="A569" s="7" t="s">
        <v>521</v>
      </c>
      <c r="B569" s="7" t="s">
        <v>6</v>
      </c>
      <c r="C569" s="7"/>
      <c r="D569" s="7">
        <v>16.981999999999999</v>
      </c>
      <c r="E569" s="7"/>
      <c r="F569" s="10"/>
      <c r="G569" s="10"/>
      <c r="H569" s="10"/>
      <c r="I569" s="10"/>
      <c r="J569" s="10"/>
      <c r="K569" s="7"/>
      <c r="L569" s="7"/>
      <c r="M569" s="14"/>
      <c r="N569" s="14"/>
      <c r="O569" s="7"/>
      <c r="P569" s="3">
        <v>1.2542692262395479E-7</v>
      </c>
      <c r="Q569" s="4">
        <v>2.9728476962535204E-4</v>
      </c>
      <c r="R569" s="4">
        <v>2370.1830787688864</v>
      </c>
      <c r="S569" s="7"/>
    </row>
    <row r="570" spans="1:19" customFormat="1" x14ac:dyDescent="0.2">
      <c r="A570" s="7" t="s">
        <v>522</v>
      </c>
      <c r="B570" s="7"/>
      <c r="C570" s="7"/>
      <c r="D570" s="7"/>
      <c r="E570" s="7">
        <v>177</v>
      </c>
      <c r="F570" s="10">
        <v>7.3300000000000001E-7</v>
      </c>
      <c r="G570" s="10">
        <f t="shared" si="12"/>
        <v>4.1412429378531075E-3</v>
      </c>
      <c r="H570" s="10">
        <v>2.2999999999999999E-7</v>
      </c>
      <c r="I570" s="10">
        <f t="shared" si="13"/>
        <v>1.2994350282485875E-3</v>
      </c>
      <c r="J570" s="10">
        <f t="shared" si="14"/>
        <v>0.31377899045020463</v>
      </c>
      <c r="K570" s="7">
        <v>24.1</v>
      </c>
      <c r="L570" s="7">
        <v>0.316</v>
      </c>
      <c r="M570" s="14">
        <v>80.320875940420365</v>
      </c>
      <c r="N570" s="14">
        <f>M570/K570</f>
        <v>3.3328164290630853</v>
      </c>
      <c r="O570" s="7"/>
      <c r="P570" s="3"/>
      <c r="Q570" s="4"/>
      <c r="R570" s="4"/>
      <c r="S570" s="7"/>
    </row>
    <row r="571" spans="1:19" customFormat="1" x14ac:dyDescent="0.2">
      <c r="A571" s="7" t="s">
        <v>523</v>
      </c>
      <c r="B571" s="7" t="s">
        <v>7</v>
      </c>
      <c r="C571" s="7"/>
      <c r="D571" s="7">
        <v>14.802</v>
      </c>
      <c r="E571" s="7"/>
      <c r="F571" s="10"/>
      <c r="G571" s="10"/>
      <c r="H571" s="10"/>
      <c r="I571" s="10"/>
      <c r="J571" s="10"/>
      <c r="K571" s="7"/>
      <c r="L571" s="7"/>
      <c r="M571" s="14"/>
      <c r="N571" s="14"/>
      <c r="O571" s="7"/>
      <c r="P571" s="3">
        <v>1.1957843534657478E-7</v>
      </c>
      <c r="Q571" s="4">
        <v>3.980083437659044E-4</v>
      </c>
      <c r="R571" s="4">
        <v>3328.4290985440211</v>
      </c>
      <c r="S571" s="7"/>
    </row>
    <row r="572" spans="1:19" customFormat="1" x14ac:dyDescent="0.2">
      <c r="A572" s="7" t="s">
        <v>524</v>
      </c>
      <c r="B572" s="7"/>
      <c r="C572" s="7"/>
      <c r="D572" s="7"/>
      <c r="E572" s="7">
        <v>189.29999999999998</v>
      </c>
      <c r="F572" s="10">
        <f>0.866/10^6</f>
        <v>8.6599999999999995E-7</v>
      </c>
      <c r="G572" s="10">
        <f t="shared" si="12"/>
        <v>4.5747490755414684E-3</v>
      </c>
      <c r="H572" s="10">
        <f>0.251/10^6</f>
        <v>2.5100000000000001E-7</v>
      </c>
      <c r="I572" s="10">
        <f t="shared" si="13"/>
        <v>1.3259376650818808E-3</v>
      </c>
      <c r="J572" s="10">
        <f t="shared" si="14"/>
        <v>0.28983833718244806</v>
      </c>
      <c r="K572" s="7">
        <v>23.5</v>
      </c>
      <c r="L572" s="7">
        <v>0.26300000000000001</v>
      </c>
      <c r="M572" s="14">
        <v>79.307353627672498</v>
      </c>
      <c r="N572" s="14">
        <f>M572/K572</f>
        <v>3.3747810054328724</v>
      </c>
      <c r="O572" s="7"/>
      <c r="P572" s="3"/>
      <c r="Q572" s="4"/>
      <c r="R572" s="4"/>
      <c r="S572" s="7"/>
    </row>
    <row r="573" spans="1:19" customFormat="1" x14ac:dyDescent="0.2">
      <c r="A573" s="7" t="s">
        <v>525</v>
      </c>
      <c r="B573" s="7" t="s">
        <v>7</v>
      </c>
      <c r="C573" s="7"/>
      <c r="D573" s="7">
        <v>17.026</v>
      </c>
      <c r="E573" s="7"/>
      <c r="F573" s="10"/>
      <c r="G573" s="10"/>
      <c r="H573" s="10"/>
      <c r="I573" s="10"/>
      <c r="J573" s="10"/>
      <c r="K573" s="7"/>
      <c r="L573" s="7"/>
      <c r="M573" s="14"/>
      <c r="N573" s="14"/>
      <c r="O573" s="7"/>
      <c r="P573" s="3">
        <v>1.1746740279572418E-7</v>
      </c>
      <c r="Q573" s="4">
        <v>3.1185198588754329E-4</v>
      </c>
      <c r="R573" s="4">
        <v>2654.7959558606562</v>
      </c>
      <c r="S573" s="7"/>
    </row>
    <row r="574" spans="1:19" customFormat="1" x14ac:dyDescent="0.2">
      <c r="A574" s="7" t="s">
        <v>525</v>
      </c>
      <c r="B574" s="7" t="s">
        <v>80</v>
      </c>
      <c r="C574" s="7"/>
      <c r="D574" s="7">
        <v>14.315</v>
      </c>
      <c r="E574" s="7"/>
      <c r="F574" s="10"/>
      <c r="G574" s="10"/>
      <c r="H574" s="10"/>
      <c r="I574" s="10"/>
      <c r="J574" s="10"/>
      <c r="K574" s="7"/>
      <c r="L574" s="7"/>
      <c r="M574" s="14"/>
      <c r="N574" s="14"/>
      <c r="O574" s="7"/>
      <c r="P574" s="3">
        <v>1.42507858889277E-7</v>
      </c>
      <c r="Q574" s="4">
        <v>3.9509473232519031E-4</v>
      </c>
      <c r="R574" s="4">
        <v>2772.4417123701464</v>
      </c>
      <c r="S574" s="7"/>
    </row>
    <row r="575" spans="1:19" customFormat="1" x14ac:dyDescent="0.2">
      <c r="A575" s="7" t="s">
        <v>526</v>
      </c>
      <c r="B575" s="7" t="s">
        <v>6</v>
      </c>
      <c r="C575" s="7"/>
      <c r="D575" s="7">
        <v>14.53</v>
      </c>
      <c r="E575" s="7">
        <v>194</v>
      </c>
      <c r="F575" s="10">
        <f>1.02/10^6</f>
        <v>1.02E-6</v>
      </c>
      <c r="G575" s="10">
        <f t="shared" si="12"/>
        <v>5.2577319587628867E-3</v>
      </c>
      <c r="H575" s="10">
        <f>0.278/10^6</f>
        <v>2.7800000000000003E-7</v>
      </c>
      <c r="I575" s="10">
        <f t="shared" si="13"/>
        <v>1.4329896907216495E-3</v>
      </c>
      <c r="J575" s="10">
        <f t="shared" si="14"/>
        <v>0.27254901960784317</v>
      </c>
      <c r="K575" s="7">
        <v>20.399999999999999</v>
      </c>
      <c r="L575" s="7">
        <v>0.37</v>
      </c>
      <c r="M575" s="14">
        <v>79.309205928984937</v>
      </c>
      <c r="N575" s="14">
        <f>M575/K575</f>
        <v>3.887706172989458</v>
      </c>
      <c r="O575" s="7"/>
      <c r="P575" s="3">
        <v>1.3489332415691674E-7</v>
      </c>
      <c r="Q575" s="4">
        <v>4.1683628807953209E-4</v>
      </c>
      <c r="R575" s="4">
        <v>3090.1179927528574</v>
      </c>
      <c r="S575" s="7"/>
    </row>
    <row r="576" spans="1:19" customFormat="1" x14ac:dyDescent="0.2">
      <c r="A576" s="7" t="s">
        <v>527</v>
      </c>
      <c r="B576" s="7" t="s">
        <v>7</v>
      </c>
      <c r="C576" s="7"/>
      <c r="D576" s="7">
        <v>19.172999999999998</v>
      </c>
      <c r="E576" s="7"/>
      <c r="F576" s="10"/>
      <c r="G576" s="10"/>
      <c r="H576" s="10"/>
      <c r="I576" s="10"/>
      <c r="J576" s="10"/>
      <c r="K576" s="7"/>
      <c r="L576" s="7"/>
      <c r="M576" s="14"/>
      <c r="N576" s="14"/>
      <c r="O576" s="7"/>
      <c r="P576" s="3">
        <v>1.3951911542272988E-7</v>
      </c>
      <c r="Q576" s="4">
        <v>7.6238985435907972E-4</v>
      </c>
      <c r="R576" s="4">
        <v>5464.411468271639</v>
      </c>
      <c r="S576" s="7"/>
    </row>
    <row r="577" spans="1:19" customFormat="1" x14ac:dyDescent="0.2">
      <c r="A577" s="7" t="s">
        <v>527</v>
      </c>
      <c r="B577" s="7" t="s">
        <v>6</v>
      </c>
      <c r="C577" s="7"/>
      <c r="D577" s="7">
        <v>17.626999999999999</v>
      </c>
      <c r="E577" s="7"/>
      <c r="F577" s="10"/>
      <c r="G577" s="10"/>
      <c r="H577" s="10"/>
      <c r="I577" s="10"/>
      <c r="J577" s="10"/>
      <c r="K577" s="7"/>
      <c r="L577" s="7"/>
      <c r="M577" s="14"/>
      <c r="N577" s="14"/>
      <c r="O577" s="7"/>
      <c r="P577" s="3">
        <v>1.4466443524139107E-7</v>
      </c>
      <c r="Q577" s="4">
        <v>8.9512204527461504E-4</v>
      </c>
      <c r="R577" s="4">
        <v>6187.5750164924066</v>
      </c>
      <c r="S577" s="7"/>
    </row>
    <row r="578" spans="1:19" customFormat="1" x14ac:dyDescent="0.2">
      <c r="A578" s="7" t="s">
        <v>528</v>
      </c>
      <c r="B578" s="7" t="s">
        <v>7</v>
      </c>
      <c r="C578" s="7"/>
      <c r="D578" s="7">
        <v>18.739000000000001</v>
      </c>
      <c r="E578" s="7"/>
      <c r="F578" s="10"/>
      <c r="G578" s="10"/>
      <c r="H578" s="10"/>
      <c r="I578" s="10"/>
      <c r="J578" s="10"/>
      <c r="K578" s="7"/>
      <c r="L578" s="7"/>
      <c r="M578" s="14"/>
      <c r="N578" s="14"/>
      <c r="O578" s="7"/>
      <c r="P578" s="3">
        <v>1.3527936389348418E-7</v>
      </c>
      <c r="Q578" s="4">
        <v>6.5525669126227507E-4</v>
      </c>
      <c r="R578" s="4">
        <v>4843.7298373032636</v>
      </c>
      <c r="S578" s="7"/>
    </row>
    <row r="579" spans="1:19" customFormat="1" x14ac:dyDescent="0.2">
      <c r="A579" s="7" t="s">
        <v>529</v>
      </c>
      <c r="B579" s="7" t="s">
        <v>7</v>
      </c>
      <c r="C579" s="7"/>
      <c r="D579" s="7">
        <v>19.126999999999999</v>
      </c>
      <c r="E579" s="7"/>
      <c r="F579" s="10"/>
      <c r="G579" s="10"/>
      <c r="H579" s="10"/>
      <c r="I579" s="10"/>
      <c r="J579" s="10"/>
      <c r="K579" s="7"/>
      <c r="L579" s="7"/>
      <c r="M579" s="14"/>
      <c r="N579" s="14"/>
      <c r="O579" s="7"/>
      <c r="P579" s="3">
        <v>1.3175092800752867E-7</v>
      </c>
      <c r="Q579" s="4">
        <v>7.3201410505235539E-4</v>
      </c>
      <c r="R579" s="4">
        <v>5556.0451537049194</v>
      </c>
      <c r="S579" s="7"/>
    </row>
    <row r="580" spans="1:19" customFormat="1" x14ac:dyDescent="0.2">
      <c r="A580" s="7" t="s">
        <v>529</v>
      </c>
      <c r="B580" s="7" t="s">
        <v>6</v>
      </c>
      <c r="C580" s="7"/>
      <c r="D580" s="7">
        <v>17.288</v>
      </c>
      <c r="E580" s="7"/>
      <c r="F580" s="7"/>
      <c r="G580" s="10"/>
      <c r="H580" s="7"/>
      <c r="I580" s="10"/>
      <c r="J580" s="10"/>
      <c r="K580" s="7"/>
      <c r="L580" s="7"/>
      <c r="M580" s="14"/>
      <c r="N580" s="14"/>
      <c r="O580" s="7"/>
      <c r="P580" s="3">
        <v>1.4055992596020362E-7</v>
      </c>
      <c r="Q580" s="4">
        <v>9.2077275994824044E-4</v>
      </c>
      <c r="R580" s="4">
        <v>6550.7487547264118</v>
      </c>
      <c r="S580" s="7"/>
    </row>
    <row r="581" spans="1:19" customFormat="1" x14ac:dyDescent="0.2">
      <c r="A581" s="7" t="s">
        <v>530</v>
      </c>
      <c r="B581" s="7" t="s">
        <v>7</v>
      </c>
      <c r="C581" s="7"/>
      <c r="D581" s="7">
        <v>18.123000000000001</v>
      </c>
      <c r="E581" s="7">
        <v>219</v>
      </c>
      <c r="F581" s="10">
        <v>1.2100000000000001E-6</v>
      </c>
      <c r="G581" s="10">
        <f t="shared" si="12"/>
        <v>5.5251141552511412E-3</v>
      </c>
      <c r="H581" s="10">
        <v>4.0699999999999998E-7</v>
      </c>
      <c r="I581" s="10">
        <f t="shared" si="13"/>
        <v>1.8584474885844748E-3</v>
      </c>
      <c r="J581" s="10">
        <f t="shared" si="14"/>
        <v>0.33636363636363636</v>
      </c>
      <c r="K581" s="7">
        <v>25.3</v>
      </c>
      <c r="L581" s="7">
        <v>0.34699999999999998</v>
      </c>
      <c r="M581" s="14">
        <v>81.330149895936785</v>
      </c>
      <c r="N581" s="14">
        <f>M581/K581</f>
        <v>3.214630430669438</v>
      </c>
      <c r="O581" s="7"/>
      <c r="P581" s="3">
        <v>1.3987750372454894E-7</v>
      </c>
      <c r="Q581" s="4">
        <v>3.0234293377418882E-4</v>
      </c>
      <c r="R581" s="4">
        <v>2161.4836247690819</v>
      </c>
      <c r="S581" s="7"/>
    </row>
    <row r="582" spans="1:19" customFormat="1" x14ac:dyDescent="0.2">
      <c r="A582" s="7" t="s">
        <v>531</v>
      </c>
      <c r="B582" s="7" t="s">
        <v>7</v>
      </c>
      <c r="C582" s="7"/>
      <c r="D582" s="7">
        <v>18.137</v>
      </c>
      <c r="E582" s="7">
        <v>197.6</v>
      </c>
      <c r="F582" s="10">
        <v>1.0300000000000001E-6</v>
      </c>
      <c r="G582" s="10">
        <f t="shared" si="12"/>
        <v>5.2125506072874493E-3</v>
      </c>
      <c r="H582" s="10">
        <v>3.27E-7</v>
      </c>
      <c r="I582" s="10">
        <f t="shared" si="13"/>
        <v>1.6548582995951416E-3</v>
      </c>
      <c r="J582" s="10">
        <f t="shared" si="14"/>
        <v>0.31747572815533981</v>
      </c>
      <c r="K582" s="7">
        <v>24.4</v>
      </c>
      <c r="L582" s="7">
        <v>0.33300000000000002</v>
      </c>
      <c r="M582" s="14">
        <v>80.314968302462432</v>
      </c>
      <c r="N582" s="14">
        <f>M582/K582</f>
        <v>3.2915970615763293</v>
      </c>
      <c r="O582" s="7"/>
      <c r="P582" s="3">
        <v>1.3673705684512321E-7</v>
      </c>
      <c r="Q582" s="4">
        <v>2.0353943057283927E-4</v>
      </c>
      <c r="R582" s="4">
        <v>1488.5462307659623</v>
      </c>
      <c r="S582" s="7"/>
    </row>
    <row r="583" spans="1:19" customFormat="1" x14ac:dyDescent="0.2">
      <c r="A583" s="7" t="s">
        <v>531</v>
      </c>
      <c r="B583" s="7" t="s">
        <v>6</v>
      </c>
      <c r="C583" s="7"/>
      <c r="D583" s="7">
        <v>17.827000000000002</v>
      </c>
      <c r="E583" s="7"/>
      <c r="F583" s="7"/>
      <c r="G583" s="7"/>
      <c r="H583" s="7"/>
      <c r="I583" s="7"/>
      <c r="J583" s="7"/>
      <c r="K583" s="7"/>
      <c r="L583" s="7"/>
      <c r="M583" s="14"/>
      <c r="N583" s="14"/>
      <c r="O583" s="7"/>
      <c r="P583" s="3">
        <v>1.447242946093005E-7</v>
      </c>
      <c r="Q583" s="4">
        <v>4.2043904718227766E-4</v>
      </c>
      <c r="R583" s="4">
        <v>2905.1034473327381</v>
      </c>
      <c r="S583" s="7"/>
    </row>
    <row r="584" spans="1:19" customFormat="1" x14ac:dyDescent="0.2">
      <c r="A584" s="7" t="s">
        <v>532</v>
      </c>
      <c r="B584" s="7" t="s">
        <v>6</v>
      </c>
      <c r="C584" s="7"/>
      <c r="D584" s="7">
        <v>18.02</v>
      </c>
      <c r="E584" s="7"/>
      <c r="F584" s="7"/>
      <c r="G584" s="7"/>
      <c r="H584" s="7"/>
      <c r="I584" s="7"/>
      <c r="J584" s="7"/>
      <c r="K584" s="7"/>
      <c r="L584" s="7"/>
      <c r="M584" s="14"/>
      <c r="N584" s="14"/>
      <c r="O584" s="7"/>
      <c r="P584" s="3">
        <v>1.6870144284128745E-7</v>
      </c>
      <c r="Q584" s="4">
        <v>3.8614165698815615E-4</v>
      </c>
      <c r="R584" s="4">
        <v>2288.9054799100572</v>
      </c>
      <c r="S584" s="7"/>
    </row>
    <row r="585" spans="1:19" customFormat="1" x14ac:dyDescent="0.2">
      <c r="A585" s="7" t="s">
        <v>533</v>
      </c>
      <c r="B585" s="7" t="s">
        <v>7</v>
      </c>
      <c r="C585" s="7"/>
      <c r="D585" s="7">
        <v>18.82</v>
      </c>
      <c r="E585" s="7"/>
      <c r="F585" s="7"/>
      <c r="G585" s="7"/>
      <c r="H585" s="7"/>
      <c r="I585" s="7"/>
      <c r="J585" s="7"/>
      <c r="K585" s="7"/>
      <c r="L585" s="7"/>
      <c r="M585" s="14"/>
      <c r="N585" s="14"/>
      <c r="O585" s="7"/>
      <c r="P585" s="3">
        <v>1.6259298618490966E-7</v>
      </c>
      <c r="Q585" s="4">
        <v>3.7000564939339552E-4</v>
      </c>
      <c r="R585" s="4">
        <v>2275.6556606482695</v>
      </c>
      <c r="S585" s="7"/>
    </row>
    <row r="586" spans="1:19" customFormat="1" x14ac:dyDescent="0.2">
      <c r="A586" s="7" t="s">
        <v>534</v>
      </c>
      <c r="B586" s="7" t="s">
        <v>7</v>
      </c>
      <c r="C586" s="7"/>
      <c r="D586" s="7">
        <v>18.495000000000001</v>
      </c>
      <c r="E586" s="7"/>
      <c r="F586" s="7"/>
      <c r="G586" s="7"/>
      <c r="H586" s="7"/>
      <c r="I586" s="7"/>
      <c r="J586" s="7"/>
      <c r="K586" s="7"/>
      <c r="L586" s="7"/>
      <c r="M586" s="14"/>
      <c r="N586" s="14"/>
      <c r="O586" s="7"/>
      <c r="P586" s="3">
        <v>1.6274668829413354E-7</v>
      </c>
      <c r="Q586" s="4">
        <v>4.1639824551260548E-4</v>
      </c>
      <c r="R586" s="4">
        <v>2558.5666281580193</v>
      </c>
      <c r="S586" s="7"/>
    </row>
    <row r="587" spans="1:19" customFormat="1" x14ac:dyDescent="0.2">
      <c r="A587" s="7" t="s">
        <v>535</v>
      </c>
      <c r="B587" s="7" t="s">
        <v>7</v>
      </c>
      <c r="C587" s="7"/>
      <c r="D587" s="7">
        <v>15.148999999999999</v>
      </c>
      <c r="E587" s="7"/>
      <c r="F587" s="7"/>
      <c r="G587" s="7"/>
      <c r="H587" s="7"/>
      <c r="I587" s="7"/>
      <c r="J587" s="7"/>
      <c r="K587" s="7"/>
      <c r="L587" s="7"/>
      <c r="M587" s="14"/>
      <c r="N587" s="14"/>
      <c r="O587" s="7"/>
      <c r="P587" s="3">
        <v>1.2344049112152618E-7</v>
      </c>
      <c r="Q587" s="4">
        <v>2.2148882505442115E-4</v>
      </c>
      <c r="R587" s="4">
        <v>1794.2963693847198</v>
      </c>
      <c r="S587" s="7"/>
    </row>
    <row r="588" spans="1:19" customFormat="1" x14ac:dyDescent="0.2">
      <c r="A588" s="7" t="s">
        <v>536</v>
      </c>
      <c r="B588" s="7" t="s">
        <v>7</v>
      </c>
      <c r="C588" s="7"/>
      <c r="D588" s="7">
        <v>18.117000000000001</v>
      </c>
      <c r="E588" s="7"/>
      <c r="F588" s="7"/>
      <c r="G588" s="7"/>
      <c r="H588" s="7"/>
      <c r="I588" s="7"/>
      <c r="J588" s="7"/>
      <c r="K588" s="7"/>
      <c r="L588" s="7"/>
      <c r="M588" s="14"/>
      <c r="N588" s="14"/>
      <c r="O588" s="7"/>
      <c r="P588" s="3">
        <v>1.8822100789313902E-7</v>
      </c>
      <c r="Q588" s="4">
        <v>9.4565420815017319E-4</v>
      </c>
      <c r="R588" s="4">
        <v>5024.1692929785013</v>
      </c>
      <c r="S588" s="7"/>
    </row>
    <row r="589" spans="1:19" customFormat="1" x14ac:dyDescent="0.2">
      <c r="A589" s="7" t="s">
        <v>537</v>
      </c>
      <c r="B589" s="7" t="s">
        <v>7</v>
      </c>
      <c r="C589" s="7"/>
      <c r="D589" s="7">
        <v>18.106000000000002</v>
      </c>
      <c r="E589" s="7"/>
      <c r="F589" s="7"/>
      <c r="G589" s="7"/>
      <c r="H589" s="7"/>
      <c r="I589" s="7"/>
      <c r="J589" s="7"/>
      <c r="K589" s="7"/>
      <c r="L589" s="7"/>
      <c r="M589" s="14"/>
      <c r="N589" s="14"/>
      <c r="O589" s="7"/>
      <c r="P589" s="3">
        <v>1.6955705291063736E-7</v>
      </c>
      <c r="Q589" s="4">
        <v>4.1537712260124717E-4</v>
      </c>
      <c r="R589" s="4">
        <v>2449.7779093870299</v>
      </c>
      <c r="S589" s="7"/>
    </row>
    <row r="590" spans="1:19" customFormat="1" x14ac:dyDescent="0.2">
      <c r="A590" s="7" t="s">
        <v>538</v>
      </c>
      <c r="B590" s="7" t="s">
        <v>7</v>
      </c>
      <c r="C590" s="7"/>
      <c r="D590" s="7">
        <v>14.837</v>
      </c>
      <c r="E590" s="7"/>
      <c r="F590" s="7"/>
      <c r="G590" s="7"/>
      <c r="H590" s="10"/>
      <c r="I590" s="10"/>
      <c r="J590" s="10"/>
      <c r="K590" s="7"/>
      <c r="L590" s="16"/>
      <c r="M590" s="14"/>
      <c r="N590" s="14"/>
      <c r="O590" s="7"/>
      <c r="P590" s="3">
        <v>1.6512772123744693E-7</v>
      </c>
      <c r="Q590" s="4">
        <v>6.8854189669175468E-4</v>
      </c>
      <c r="R590" s="4">
        <v>4169.7535188634956</v>
      </c>
      <c r="S590" s="7"/>
    </row>
    <row r="591" spans="1:19" customFormat="1" x14ac:dyDescent="0.2">
      <c r="A591" s="7" t="s">
        <v>539</v>
      </c>
      <c r="B591" s="7" t="s">
        <v>7</v>
      </c>
      <c r="C591" s="7"/>
      <c r="D591" s="7">
        <v>16.882000000000001</v>
      </c>
      <c r="E591" s="7"/>
      <c r="F591" s="7"/>
      <c r="G591" s="7"/>
      <c r="H591" s="10"/>
      <c r="I591" s="10"/>
      <c r="J591" s="10"/>
      <c r="K591" s="7"/>
      <c r="L591" s="16"/>
      <c r="M591" s="14"/>
      <c r="N591" s="14"/>
      <c r="O591" s="7"/>
      <c r="P591" s="3">
        <v>1.6793034000710815E-7</v>
      </c>
      <c r="Q591" s="4">
        <v>1.7487504782649234E-3</v>
      </c>
      <c r="R591" s="4">
        <v>10413.546939706681</v>
      </c>
      <c r="S591" s="7"/>
    </row>
    <row r="592" spans="1:19" customFormat="1" x14ac:dyDescent="0.2">
      <c r="A592" s="7" t="s">
        <v>540</v>
      </c>
      <c r="B592" s="7" t="s">
        <v>6</v>
      </c>
      <c r="C592" s="7"/>
      <c r="D592" s="7">
        <v>17.305</v>
      </c>
      <c r="E592" s="7"/>
      <c r="F592" s="7"/>
      <c r="G592" s="7"/>
      <c r="H592" s="10"/>
      <c r="I592" s="10"/>
      <c r="J592" s="10"/>
      <c r="K592" s="7"/>
      <c r="L592" s="16"/>
      <c r="M592" s="14"/>
      <c r="N592" s="14"/>
      <c r="O592" s="7"/>
      <c r="P592" s="3">
        <v>1.8231724934989892E-7</v>
      </c>
      <c r="Q592" s="4">
        <v>1.6059631185795157E-3</v>
      </c>
      <c r="R592" s="4">
        <v>8808.6186266302739</v>
      </c>
      <c r="S592" s="7"/>
    </row>
    <row r="593" spans="1:19" customFormat="1" x14ac:dyDescent="0.2">
      <c r="A593" s="7" t="s">
        <v>541</v>
      </c>
      <c r="B593" s="7" t="s">
        <v>7</v>
      </c>
      <c r="C593" s="7"/>
      <c r="D593" s="7">
        <v>15.664999999999999</v>
      </c>
      <c r="E593" s="7"/>
      <c r="F593" s="7"/>
      <c r="G593" s="7"/>
      <c r="H593" s="10"/>
      <c r="I593" s="10"/>
      <c r="J593" s="10"/>
      <c r="K593" s="7"/>
      <c r="L593" s="16"/>
      <c r="M593" s="14"/>
      <c r="N593" s="14"/>
      <c r="O593" s="7"/>
      <c r="P593" s="3">
        <v>1.8065751675710186E-7</v>
      </c>
      <c r="Q593" s="4">
        <v>1.4888810705756704E-3</v>
      </c>
      <c r="R593" s="4">
        <v>8241.4565267024282</v>
      </c>
      <c r="S593" s="7"/>
    </row>
    <row r="594" spans="1:19" customFormat="1" x14ac:dyDescent="0.2">
      <c r="A594" s="7" t="s">
        <v>542</v>
      </c>
      <c r="B594" s="7" t="s">
        <v>6</v>
      </c>
      <c r="C594" s="7"/>
      <c r="D594" s="7">
        <v>16.048999999999999</v>
      </c>
      <c r="E594" s="7"/>
      <c r="F594" s="7"/>
      <c r="G594" s="7"/>
      <c r="H594" s="10"/>
      <c r="I594" s="10"/>
      <c r="J594" s="10"/>
      <c r="K594" s="7"/>
      <c r="L594" s="16"/>
      <c r="M594" s="14"/>
      <c r="N594" s="14"/>
      <c r="O594" s="7"/>
      <c r="P594" s="3">
        <v>1.7882734126736871E-7</v>
      </c>
      <c r="Q594" s="4">
        <v>1.0445204393352326E-3</v>
      </c>
      <c r="R594" s="4">
        <v>5840.9437389864624</v>
      </c>
      <c r="S594" s="7"/>
    </row>
    <row r="595" spans="1:19" customFormat="1" x14ac:dyDescent="0.2">
      <c r="A595" s="7" t="s">
        <v>543</v>
      </c>
      <c r="B595" s="7" t="s">
        <v>6</v>
      </c>
      <c r="C595" s="7"/>
      <c r="D595" s="7">
        <v>16.707000000000001</v>
      </c>
      <c r="E595" s="7">
        <v>201</v>
      </c>
      <c r="F595" s="10">
        <v>6.4000000000000001E-7</v>
      </c>
      <c r="G595" s="10">
        <f>F595/(E595/10^6)</f>
        <v>3.1840796019900496E-3</v>
      </c>
      <c r="H595" s="10">
        <v>2.9700000000000003E-7</v>
      </c>
      <c r="I595" s="10">
        <f>H595/(E595/10^6)</f>
        <v>1.4776119402985074E-3</v>
      </c>
      <c r="J595" s="10">
        <f>I595/G595</f>
        <v>0.46406249999999999</v>
      </c>
      <c r="K595" s="7">
        <v>25.5</v>
      </c>
      <c r="L595" s="16">
        <v>0.33</v>
      </c>
      <c r="M595" s="14">
        <v>87.430774917863886</v>
      </c>
      <c r="N595" s="14">
        <f>M595/K595</f>
        <v>3.4286578399162306</v>
      </c>
      <c r="O595" s="7"/>
      <c r="P595" s="3">
        <v>1.6579876698389898E-7</v>
      </c>
      <c r="Q595" s="4">
        <v>5.7843610109322547E-4</v>
      </c>
      <c r="R595" s="4">
        <v>3488.784094211017</v>
      </c>
      <c r="S595" s="7"/>
    </row>
    <row r="596" spans="1:19" customFormat="1" x14ac:dyDescent="0.2">
      <c r="A596" s="7" t="s">
        <v>544</v>
      </c>
      <c r="B596" s="7" t="s">
        <v>6</v>
      </c>
      <c r="C596" s="7"/>
      <c r="D596" s="7">
        <v>16.57</v>
      </c>
      <c r="E596" s="7"/>
      <c r="F596" s="7"/>
      <c r="G596" s="10"/>
      <c r="H596" s="10"/>
      <c r="I596" s="10"/>
      <c r="J596" s="10"/>
      <c r="K596" s="7"/>
      <c r="L596" s="16"/>
      <c r="M596" s="14"/>
      <c r="N596" s="14"/>
      <c r="O596" s="7"/>
      <c r="P596" s="3">
        <v>1.6807483403741703E-7</v>
      </c>
      <c r="Q596" s="4">
        <v>1.6860369551865745E-4</v>
      </c>
      <c r="R596" s="4">
        <v>1003.1465833910786</v>
      </c>
      <c r="S596" s="7"/>
    </row>
    <row r="597" spans="1:19" customFormat="1" x14ac:dyDescent="0.2">
      <c r="A597" s="7" t="s">
        <v>545</v>
      </c>
      <c r="B597" s="7" t="s">
        <v>7</v>
      </c>
      <c r="C597" s="7"/>
      <c r="D597" s="7">
        <v>17.251999999999999</v>
      </c>
      <c r="E597" s="7"/>
      <c r="F597" s="7"/>
      <c r="G597" s="10"/>
      <c r="H597" s="10"/>
      <c r="I597" s="10"/>
      <c r="J597" s="10"/>
      <c r="K597" s="7"/>
      <c r="L597" s="16"/>
      <c r="M597" s="14"/>
      <c r="N597" s="14"/>
      <c r="O597" s="7"/>
      <c r="P597" s="3">
        <v>1.6693716670530954E-7</v>
      </c>
      <c r="Q597" s="4">
        <v>8.0042924271948987E-4</v>
      </c>
      <c r="R597" s="4">
        <v>4794.7935053460551</v>
      </c>
      <c r="S597" s="7"/>
    </row>
    <row r="598" spans="1:19" customFormat="1" x14ac:dyDescent="0.2">
      <c r="A598" s="7" t="s">
        <v>546</v>
      </c>
      <c r="B598" s="7" t="s">
        <v>6</v>
      </c>
      <c r="C598" s="7"/>
      <c r="D598" s="7">
        <v>16.632999999999999</v>
      </c>
      <c r="E598" s="7"/>
      <c r="F598" s="7"/>
      <c r="G598" s="10"/>
      <c r="H598" s="10"/>
      <c r="I598" s="10"/>
      <c r="J598" s="10"/>
      <c r="K598" s="7"/>
      <c r="L598" s="16"/>
      <c r="M598" s="14"/>
      <c r="N598" s="14"/>
      <c r="O598" s="7"/>
      <c r="P598" s="3">
        <v>1.5902122287019783E-7</v>
      </c>
      <c r="Q598" s="4">
        <v>6.1837078210040986E-4</v>
      </c>
      <c r="R598" s="4">
        <v>3888.6053756809511</v>
      </c>
      <c r="S598" s="7"/>
    </row>
    <row r="599" spans="1:19" customFormat="1" x14ac:dyDescent="0.2">
      <c r="A599" s="7" t="s">
        <v>547</v>
      </c>
      <c r="B599" s="7" t="s">
        <v>6</v>
      </c>
      <c r="C599" s="7"/>
      <c r="D599" s="7">
        <v>16.632999999999999</v>
      </c>
      <c r="E599" s="7"/>
      <c r="F599" s="7"/>
      <c r="G599" s="10"/>
      <c r="H599" s="10"/>
      <c r="I599" s="10"/>
      <c r="J599" s="10"/>
      <c r="K599" s="7"/>
      <c r="L599" s="16"/>
      <c r="M599" s="14"/>
      <c r="N599" s="14"/>
      <c r="O599" s="7"/>
      <c r="P599" s="3">
        <v>5.4109300787590936E-8</v>
      </c>
      <c r="Q599" s="4">
        <v>5.9901996678908315E-4</v>
      </c>
      <c r="R599" s="4">
        <v>11070.554564003132</v>
      </c>
      <c r="S599" s="7"/>
    </row>
    <row r="600" spans="1:19" customFormat="1" x14ac:dyDescent="0.2">
      <c r="A600" s="7" t="s">
        <v>548</v>
      </c>
      <c r="B600" s="7" t="s">
        <v>7</v>
      </c>
      <c r="C600" s="7"/>
      <c r="D600" s="7">
        <v>17.108000000000001</v>
      </c>
      <c r="E600" s="7"/>
      <c r="F600" s="7"/>
      <c r="G600" s="10"/>
      <c r="H600" s="10"/>
      <c r="I600" s="10"/>
      <c r="J600" s="10"/>
      <c r="K600" s="7"/>
      <c r="L600" s="16"/>
      <c r="M600" s="14"/>
      <c r="N600" s="14"/>
      <c r="O600" s="7"/>
      <c r="P600" s="3">
        <v>1.3531681084872573E-7</v>
      </c>
      <c r="Q600" s="4">
        <v>4.8670229803002963E-4</v>
      </c>
      <c r="R600" s="4">
        <v>3596.7615182279687</v>
      </c>
      <c r="S600" s="7"/>
    </row>
    <row r="601" spans="1:19" customFormat="1" x14ac:dyDescent="0.2">
      <c r="A601" s="7" t="s">
        <v>549</v>
      </c>
      <c r="B601" s="7" t="s">
        <v>6</v>
      </c>
      <c r="C601" s="7"/>
      <c r="D601" s="7">
        <v>16.425999999999998</v>
      </c>
      <c r="E601" s="7"/>
      <c r="F601" s="7"/>
      <c r="G601" s="10"/>
      <c r="H601" s="10"/>
      <c r="I601" s="10"/>
      <c r="J601" s="10"/>
      <c r="K601" s="7"/>
      <c r="L601" s="16"/>
      <c r="M601" s="14"/>
      <c r="N601" s="14"/>
      <c r="O601" s="7"/>
      <c r="P601" s="3">
        <v>1.4763180323876782E-7</v>
      </c>
      <c r="Q601" s="4">
        <v>6.121738005803179E-4</v>
      </c>
      <c r="R601" s="4">
        <v>4146.6255044669279</v>
      </c>
      <c r="S601" s="7"/>
    </row>
    <row r="602" spans="1:19" customFormat="1" x14ac:dyDescent="0.2">
      <c r="A602" s="7" t="s">
        <v>550</v>
      </c>
      <c r="B602" s="7" t="s">
        <v>6</v>
      </c>
      <c r="C602" s="7"/>
      <c r="D602" s="7">
        <v>16.187999999999999</v>
      </c>
      <c r="E602" s="7">
        <v>186.2</v>
      </c>
      <c r="F602" s="10">
        <v>8.47E-7</v>
      </c>
      <c r="G602" s="10">
        <f t="shared" ref="G602:G610" si="15">F602/(E602/10^6)</f>
        <v>4.5488721804511278E-3</v>
      </c>
      <c r="H602" s="10">
        <v>3.5699999999999998E-7</v>
      </c>
      <c r="I602" s="10">
        <f t="shared" ref="I602:I610" si="16">H602/(E602/10^6)</f>
        <v>1.9172932330827066E-3</v>
      </c>
      <c r="J602" s="10">
        <f t="shared" ref="J602:J610" si="17">I602/G602</f>
        <v>0.42148760330578511</v>
      </c>
      <c r="K602" s="7">
        <v>23</v>
      </c>
      <c r="L602" s="16">
        <v>0.32800000000000001</v>
      </c>
      <c r="M602" s="14">
        <v>87.430891066269226</v>
      </c>
      <c r="N602" s="14">
        <f>M602/K602</f>
        <v>3.8013430898377925</v>
      </c>
      <c r="O602" s="7"/>
      <c r="P602" s="3">
        <v>1.7512972572275761E-7</v>
      </c>
      <c r="Q602" s="4">
        <v>7.143143834670492E-4</v>
      </c>
      <c r="R602" s="4">
        <v>4078.7729240086742</v>
      </c>
      <c r="S602" s="7"/>
    </row>
    <row r="603" spans="1:19" customFormat="1" x14ac:dyDescent="0.2">
      <c r="A603" s="7" t="s">
        <v>551</v>
      </c>
      <c r="B603" s="7" t="s">
        <v>6</v>
      </c>
      <c r="C603" s="7"/>
      <c r="D603" s="7">
        <v>16.673999999999999</v>
      </c>
      <c r="E603" s="7"/>
      <c r="F603" s="7"/>
      <c r="G603" s="10"/>
      <c r="H603" s="10"/>
      <c r="I603" s="10"/>
      <c r="J603" s="10"/>
      <c r="K603" s="7"/>
      <c r="L603" s="16"/>
      <c r="M603" s="14"/>
      <c r="N603" s="14"/>
      <c r="O603" s="7"/>
      <c r="P603" s="3">
        <v>1.2894326496341609E-7</v>
      </c>
      <c r="Q603" s="4">
        <v>3.7427464249315158E-4</v>
      </c>
      <c r="R603" s="4">
        <v>2902.6304134561906</v>
      </c>
      <c r="S603" s="7"/>
    </row>
    <row r="604" spans="1:19" customFormat="1" x14ac:dyDescent="0.2">
      <c r="A604" s="7" t="s">
        <v>552</v>
      </c>
      <c r="B604" s="7" t="s">
        <v>7</v>
      </c>
      <c r="C604" s="7"/>
      <c r="D604" s="7">
        <v>16.059000000000001</v>
      </c>
      <c r="E604" s="7"/>
      <c r="F604" s="7"/>
      <c r="G604" s="10"/>
      <c r="H604" s="10"/>
      <c r="I604" s="10"/>
      <c r="J604" s="10"/>
      <c r="K604" s="7"/>
      <c r="L604" s="16"/>
      <c r="M604" s="14"/>
      <c r="N604" s="14"/>
      <c r="O604" s="7"/>
      <c r="P604" s="3">
        <v>1.1177532847624388E-7</v>
      </c>
      <c r="Q604" s="4">
        <v>3.0384248350615565E-4</v>
      </c>
      <c r="R604" s="4">
        <v>2718.3322800141236</v>
      </c>
      <c r="S604" s="7"/>
    </row>
    <row r="605" spans="1:19" customFormat="1" x14ac:dyDescent="0.2">
      <c r="A605" s="7" t="s">
        <v>553</v>
      </c>
      <c r="B605" s="7" t="s">
        <v>7</v>
      </c>
      <c r="C605" s="7"/>
      <c r="D605" s="7">
        <v>15.365</v>
      </c>
      <c r="E605" s="7"/>
      <c r="F605" s="7"/>
      <c r="G605" s="10"/>
      <c r="H605" s="10"/>
      <c r="I605" s="10"/>
      <c r="J605" s="10"/>
      <c r="K605" s="7"/>
      <c r="L605" s="16"/>
      <c r="M605" s="14"/>
      <c r="N605" s="14"/>
      <c r="O605" s="7"/>
      <c r="P605" s="3">
        <v>1.7312072892938498E-7</v>
      </c>
      <c r="Q605" s="4">
        <v>6.7314458059373908E-4</v>
      </c>
      <c r="R605" s="4">
        <v>3888.2956694822556</v>
      </c>
      <c r="S605" s="7"/>
    </row>
    <row r="606" spans="1:19" customFormat="1" x14ac:dyDescent="0.2">
      <c r="A606" s="7" t="s">
        <v>554</v>
      </c>
      <c r="B606" s="7" t="s">
        <v>6</v>
      </c>
      <c r="C606" s="7"/>
      <c r="D606" s="7">
        <v>22.693999999999999</v>
      </c>
      <c r="E606" s="7"/>
      <c r="F606" s="7"/>
      <c r="G606" s="10"/>
      <c r="H606" s="10"/>
      <c r="I606" s="10"/>
      <c r="J606" s="10"/>
      <c r="K606" s="7"/>
      <c r="L606" s="16"/>
      <c r="M606" s="14"/>
      <c r="N606" s="14"/>
      <c r="O606" s="7"/>
      <c r="P606" s="3">
        <v>1.6854675244558034E-7</v>
      </c>
      <c r="Q606" s="4">
        <v>2.2042961471736731E-3</v>
      </c>
      <c r="R606" s="4">
        <v>13078.247519989369</v>
      </c>
      <c r="S606" s="7"/>
    </row>
    <row r="607" spans="1:19" customFormat="1" x14ac:dyDescent="0.2">
      <c r="A607" s="7" t="s">
        <v>555</v>
      </c>
      <c r="B607" s="7" t="s">
        <v>6</v>
      </c>
      <c r="C607" s="7"/>
      <c r="D607" s="7">
        <v>15.574999999999999</v>
      </c>
      <c r="E607" s="7"/>
      <c r="F607" s="7"/>
      <c r="G607" s="10"/>
      <c r="H607" s="10"/>
      <c r="I607" s="10"/>
      <c r="J607" s="10"/>
      <c r="K607" s="7"/>
      <c r="L607" s="16"/>
      <c r="M607" s="14"/>
      <c r="N607" s="14"/>
      <c r="O607" s="7"/>
      <c r="P607" s="3">
        <v>1.2873194221508829E-7</v>
      </c>
      <c r="Q607" s="4">
        <v>6.5442364845612734E-4</v>
      </c>
      <c r="R607" s="4">
        <v>5083.61512454074</v>
      </c>
      <c r="S607" s="7"/>
    </row>
    <row r="608" spans="1:19" customFormat="1" x14ac:dyDescent="0.2">
      <c r="A608" s="7" t="s">
        <v>556</v>
      </c>
      <c r="B608" s="7" t="s">
        <v>7</v>
      </c>
      <c r="C608" s="7"/>
      <c r="D608" s="7">
        <v>16.666</v>
      </c>
      <c r="E608" s="7"/>
      <c r="F608" s="7"/>
      <c r="G608" s="10"/>
      <c r="H608" s="10"/>
      <c r="I608" s="10"/>
      <c r="J608" s="10"/>
      <c r="K608" s="7"/>
      <c r="L608" s="16"/>
      <c r="M608" s="14"/>
      <c r="N608" s="14"/>
      <c r="O608" s="7"/>
      <c r="P608" s="3">
        <v>1.3020520820832834E-7</v>
      </c>
      <c r="Q608" s="4">
        <v>3.3167144867612882E-4</v>
      </c>
      <c r="R608" s="4">
        <v>2547.2978634268952</v>
      </c>
      <c r="S608" s="7"/>
    </row>
    <row r="609" spans="1:19" customFormat="1" x14ac:dyDescent="0.2">
      <c r="A609" s="7" t="s">
        <v>557</v>
      </c>
      <c r="B609" s="7" t="s">
        <v>6</v>
      </c>
      <c r="C609" s="7"/>
      <c r="D609" s="7">
        <v>16.216000000000001</v>
      </c>
      <c r="E609" s="7"/>
      <c r="F609" s="7"/>
      <c r="G609" s="10"/>
      <c r="H609" s="10"/>
      <c r="I609" s="10"/>
      <c r="J609" s="10"/>
      <c r="K609" s="7"/>
      <c r="L609" s="16"/>
      <c r="M609" s="14"/>
      <c r="N609" s="14"/>
      <c r="O609" s="7"/>
      <c r="P609" s="3">
        <v>1.4245189935865812E-7</v>
      </c>
      <c r="Q609" s="4">
        <v>7.696092044977463E-4</v>
      </c>
      <c r="R609" s="4">
        <v>5402.589982742621</v>
      </c>
      <c r="S609" s="7"/>
    </row>
    <row r="610" spans="1:19" customFormat="1" x14ac:dyDescent="0.2">
      <c r="A610" s="7" t="s">
        <v>558</v>
      </c>
      <c r="B610" s="7" t="s">
        <v>7</v>
      </c>
      <c r="C610" s="7"/>
      <c r="D610" s="7">
        <v>15.507</v>
      </c>
      <c r="E610" s="7">
        <v>174.7</v>
      </c>
      <c r="F610" s="10">
        <v>3.4800000000000001E-6</v>
      </c>
      <c r="G610" s="10">
        <f t="shared" si="15"/>
        <v>1.9919862621637092E-2</v>
      </c>
      <c r="H610" s="10">
        <v>3.03E-7</v>
      </c>
      <c r="I610" s="10">
        <f t="shared" si="16"/>
        <v>1.7344018317115054E-3</v>
      </c>
      <c r="J610" s="10">
        <f t="shared" si="17"/>
        <v>8.7068965517241373E-2</v>
      </c>
      <c r="K610" s="7">
        <v>11</v>
      </c>
      <c r="L610" s="16">
        <v>-0.46300000000000002</v>
      </c>
      <c r="M610" s="14">
        <v>86.412464380578598</v>
      </c>
      <c r="N610" s="14">
        <f>M610/K610</f>
        <v>7.8556785800525999</v>
      </c>
      <c r="O610" s="7"/>
      <c r="P610" s="3">
        <v>1.3639001741149162E-7</v>
      </c>
      <c r="Q610" s="4">
        <v>6.6197790726378527E-4</v>
      </c>
      <c r="R610" s="4">
        <v>4853.5656775127727</v>
      </c>
      <c r="S610" s="7"/>
    </row>
    <row r="611" spans="1:19" customFormat="1" x14ac:dyDescent="0.2">
      <c r="A611" s="7" t="s">
        <v>559</v>
      </c>
      <c r="B611" s="7" t="s">
        <v>7</v>
      </c>
      <c r="C611" s="7"/>
      <c r="D611" s="7">
        <v>15.734999999999999</v>
      </c>
      <c r="E611" s="7"/>
      <c r="F611" s="7"/>
      <c r="G611" s="7"/>
      <c r="H611" s="10"/>
      <c r="I611" s="10"/>
      <c r="J611" s="10"/>
      <c r="K611" s="7"/>
      <c r="L611" s="16"/>
      <c r="M611" s="14"/>
      <c r="N611" s="14"/>
      <c r="O611" s="7"/>
      <c r="P611" s="3">
        <v>1.3187162376866857E-7</v>
      </c>
      <c r="Q611" s="4">
        <v>6.909002002404137E-4</v>
      </c>
      <c r="R611" s="4">
        <v>5239.1877835098358</v>
      </c>
      <c r="S611" s="7"/>
    </row>
    <row r="612" spans="1:19" customFormat="1" x14ac:dyDescent="0.2">
      <c r="A612" s="7" t="s">
        <v>560</v>
      </c>
      <c r="B612" s="7" t="s">
        <v>6</v>
      </c>
      <c r="C612" s="7"/>
      <c r="D612" s="7">
        <v>15.569000000000001</v>
      </c>
      <c r="E612" s="7"/>
      <c r="F612" s="7"/>
      <c r="G612" s="7"/>
      <c r="H612" s="10"/>
      <c r="I612" s="10"/>
      <c r="J612" s="10"/>
      <c r="K612" s="7"/>
      <c r="L612" s="16"/>
      <c r="M612" s="14"/>
      <c r="N612" s="14"/>
      <c r="O612" s="7"/>
      <c r="P612" s="3">
        <v>1.2043162695099237E-7</v>
      </c>
      <c r="Q612" s="4">
        <v>6.8150185958824059E-4</v>
      </c>
      <c r="R612" s="4">
        <v>5658.8279743623025</v>
      </c>
      <c r="S612" s="7"/>
    </row>
    <row r="613" spans="1:19" customFormat="1" x14ac:dyDescent="0.2">
      <c r="A613" s="7" t="s">
        <v>561</v>
      </c>
      <c r="B613" s="7" t="s">
        <v>7</v>
      </c>
      <c r="C613" s="7"/>
      <c r="D613" s="7">
        <v>15.679</v>
      </c>
      <c r="E613" s="7"/>
      <c r="F613" s="7"/>
      <c r="G613" s="7"/>
      <c r="H613" s="10"/>
      <c r="I613" s="10"/>
      <c r="J613" s="10"/>
      <c r="K613" s="7"/>
      <c r="L613" s="16"/>
      <c r="M613" s="14"/>
      <c r="N613" s="14"/>
      <c r="O613" s="7"/>
      <c r="P613" s="3">
        <v>1.3106703233624593E-7</v>
      </c>
      <c r="Q613" s="4">
        <v>6.8052550601709289E-4</v>
      </c>
      <c r="R613" s="4">
        <v>5192.1943595338198</v>
      </c>
      <c r="S613" s="7"/>
    </row>
    <row r="614" spans="1:19" customFormat="1" x14ac:dyDescent="0.2">
      <c r="A614" s="7" t="s">
        <v>562</v>
      </c>
      <c r="B614" s="7" t="s">
        <v>7</v>
      </c>
      <c r="C614" s="7"/>
      <c r="D614" s="7">
        <v>16.355</v>
      </c>
      <c r="E614" s="7"/>
      <c r="F614" s="7"/>
      <c r="G614" s="7"/>
      <c r="H614" s="10"/>
      <c r="I614" s="10"/>
      <c r="J614" s="10"/>
      <c r="K614" s="7"/>
      <c r="L614" s="16"/>
      <c r="M614" s="14"/>
      <c r="N614" s="14"/>
      <c r="O614" s="7"/>
      <c r="P614" s="3">
        <v>1.4429837970039745E-7</v>
      </c>
      <c r="Q614" s="4">
        <v>8.5182952996162593E-4</v>
      </c>
      <c r="R614" s="4">
        <v>5903.2508315772839</v>
      </c>
      <c r="S614" s="7"/>
    </row>
    <row r="615" spans="1:19" customFormat="1" x14ac:dyDescent="0.2">
      <c r="A615" s="7" t="s">
        <v>563</v>
      </c>
      <c r="B615" s="7" t="s">
        <v>6</v>
      </c>
      <c r="C615" s="7"/>
      <c r="D615" s="7">
        <v>15.082000000000001</v>
      </c>
      <c r="E615" s="7"/>
      <c r="F615" s="7"/>
      <c r="G615" s="7"/>
      <c r="H615" s="10"/>
      <c r="I615" s="10"/>
      <c r="J615" s="10"/>
      <c r="K615" s="7"/>
      <c r="L615" s="16"/>
      <c r="M615" s="14"/>
      <c r="N615" s="14"/>
      <c r="O615" s="7"/>
      <c r="P615" s="3">
        <v>1.5150510542368386E-7</v>
      </c>
      <c r="Q615" s="4">
        <v>3.6200993141517995E-4</v>
      </c>
      <c r="R615" s="4">
        <v>2389.4239761941985</v>
      </c>
      <c r="S615" s="7"/>
    </row>
    <row r="616" spans="1:19" customFormat="1" x14ac:dyDescent="0.2">
      <c r="A616" s="7" t="s">
        <v>564</v>
      </c>
      <c r="B616" s="7" t="s">
        <v>7</v>
      </c>
      <c r="C616" s="7"/>
      <c r="D616" s="7">
        <v>15.475</v>
      </c>
      <c r="E616" s="7"/>
      <c r="F616" s="7"/>
      <c r="G616" s="7"/>
      <c r="H616" s="7"/>
      <c r="I616" s="7"/>
      <c r="J616" s="7"/>
      <c r="K616" s="7"/>
      <c r="L616" s="7"/>
      <c r="M616" s="14"/>
      <c r="N616" s="14"/>
      <c r="O616" s="7"/>
      <c r="P616" s="3">
        <v>1.4507269789983847E-7</v>
      </c>
      <c r="Q616" s="4">
        <v>3.8024472480455829E-4</v>
      </c>
      <c r="R616" s="4">
        <v>2621.0633034968992</v>
      </c>
      <c r="S616" s="7"/>
    </row>
    <row r="617" spans="1:19" customFormat="1" x14ac:dyDescent="0.2">
      <c r="A617" s="7" t="s">
        <v>565</v>
      </c>
      <c r="B617" s="7" t="s">
        <v>6</v>
      </c>
      <c r="C617" s="7"/>
      <c r="D617" s="7">
        <v>13.371</v>
      </c>
      <c r="E617" s="7"/>
      <c r="F617" s="7"/>
      <c r="G617" s="7"/>
      <c r="H617" s="7"/>
      <c r="I617" s="7"/>
      <c r="J617" s="7"/>
      <c r="K617" s="7"/>
      <c r="L617" s="7"/>
      <c r="M617" s="14"/>
      <c r="N617" s="14"/>
      <c r="O617" s="7"/>
      <c r="P617" s="3">
        <v>1.3985490987959016E-7</v>
      </c>
      <c r="Q617" s="4">
        <v>2.918593410676103E-4</v>
      </c>
      <c r="R617" s="4">
        <v>2086.8723258903838</v>
      </c>
      <c r="S617" s="7"/>
    </row>
    <row r="618" spans="1:19" customFormat="1" x14ac:dyDescent="0.2">
      <c r="A618" s="7" t="s">
        <v>566</v>
      </c>
      <c r="B618" s="7" t="s">
        <v>7</v>
      </c>
      <c r="C618" s="7"/>
      <c r="D618" s="7">
        <v>13.47</v>
      </c>
      <c r="E618" s="7"/>
      <c r="F618" s="7"/>
      <c r="G618" s="7"/>
      <c r="H618" s="7"/>
      <c r="I618" s="7"/>
      <c r="J618" s="7"/>
      <c r="K618" s="7"/>
      <c r="L618" s="7"/>
      <c r="M618" s="14"/>
      <c r="N618" s="14"/>
      <c r="O618" s="7"/>
      <c r="P618" s="3">
        <v>1.4291017074981441E-7</v>
      </c>
      <c r="Q618" s="4">
        <v>9.8726037427792666E-5</v>
      </c>
      <c r="R618" s="4">
        <v>690.82583072850241</v>
      </c>
      <c r="S618" s="7"/>
    </row>
    <row r="619" spans="1:19" customFormat="1" x14ac:dyDescent="0.2">
      <c r="A619" s="7" t="s">
        <v>567</v>
      </c>
      <c r="B619" s="7" t="s">
        <v>6</v>
      </c>
      <c r="C619" s="7"/>
      <c r="D619" s="7">
        <v>15.43</v>
      </c>
      <c r="E619" s="7"/>
      <c r="F619" s="7"/>
      <c r="G619" s="7"/>
      <c r="H619" s="7"/>
      <c r="I619" s="7"/>
      <c r="J619" s="7"/>
      <c r="K619" s="7"/>
      <c r="L619" s="7"/>
      <c r="M619" s="14"/>
      <c r="N619" s="14"/>
      <c r="O619" s="7"/>
      <c r="P619" s="3">
        <v>1.4031108230719381E-7</v>
      </c>
      <c r="Q619" s="4">
        <v>3.3617921269126893E-4</v>
      </c>
      <c r="R619" s="4">
        <v>2395.9562364093667</v>
      </c>
      <c r="S619" s="7"/>
    </row>
    <row r="620" spans="1:19" customFormat="1" x14ac:dyDescent="0.2">
      <c r="A620" s="7" t="s">
        <v>568</v>
      </c>
      <c r="B620" s="7" t="s">
        <v>7</v>
      </c>
      <c r="C620" s="7"/>
      <c r="D620" s="7">
        <v>16.048999999999999</v>
      </c>
      <c r="E620" s="7"/>
      <c r="F620" s="7"/>
      <c r="G620" s="7"/>
      <c r="H620" s="7"/>
      <c r="I620" s="7"/>
      <c r="J620" s="7"/>
      <c r="K620" s="7"/>
      <c r="L620" s="7"/>
      <c r="M620" s="14"/>
      <c r="N620" s="14"/>
      <c r="O620" s="7"/>
      <c r="P620" s="3">
        <v>1.5078821110349558E-7</v>
      </c>
      <c r="Q620" s="4">
        <v>3.469388416021322E-4</v>
      </c>
      <c r="R620" s="4">
        <v>2300.8353177159579</v>
      </c>
      <c r="S620" s="7"/>
    </row>
    <row r="621" spans="1:19" customFormat="1" x14ac:dyDescent="0.2">
      <c r="A621" s="7" t="s">
        <v>569</v>
      </c>
      <c r="B621" s="7" t="s">
        <v>6</v>
      </c>
      <c r="C621" s="7"/>
      <c r="D621" s="7">
        <v>15.125</v>
      </c>
      <c r="E621" s="7"/>
      <c r="F621" s="7"/>
      <c r="G621" s="7"/>
      <c r="H621" s="7"/>
      <c r="I621" s="7"/>
      <c r="J621" s="7"/>
      <c r="K621" s="7"/>
      <c r="L621" s="7"/>
      <c r="M621" s="14"/>
      <c r="N621" s="14"/>
      <c r="O621" s="7"/>
      <c r="P621" s="3">
        <v>1.4710743801652894E-7</v>
      </c>
      <c r="Q621" s="4">
        <v>3.1327165555915883E-4</v>
      </c>
      <c r="R621" s="4">
        <v>2129.5432765538321</v>
      </c>
      <c r="S621" s="7"/>
    </row>
    <row r="622" spans="1:19" customFormat="1" x14ac:dyDescent="0.2">
      <c r="A622" s="7" t="s">
        <v>570</v>
      </c>
      <c r="B622" s="7" t="s">
        <v>6</v>
      </c>
      <c r="C622" s="7"/>
      <c r="D622" s="7">
        <v>16.106999999999999</v>
      </c>
      <c r="E622" s="7"/>
      <c r="F622" s="7"/>
      <c r="G622" s="7"/>
      <c r="H622" s="7"/>
      <c r="I622" s="7"/>
      <c r="J622" s="7"/>
      <c r="K622" s="7"/>
      <c r="L622" s="7"/>
      <c r="M622" s="14"/>
      <c r="N622" s="14"/>
      <c r="O622" s="7"/>
      <c r="P622" s="3">
        <v>1.5241820326566093E-7</v>
      </c>
      <c r="Q622" s="4">
        <v>4.6969251721168078E-4</v>
      </c>
      <c r="R622" s="4">
        <v>3081.6038186266969</v>
      </c>
      <c r="S622" s="7"/>
    </row>
    <row r="623" spans="1:19" customFormat="1" x14ac:dyDescent="0.2">
      <c r="A623" s="7" t="s">
        <v>571</v>
      </c>
      <c r="B623" s="7" t="s">
        <v>6</v>
      </c>
      <c r="C623" s="7"/>
      <c r="D623" s="7">
        <v>14.989000000000001</v>
      </c>
      <c r="E623" s="7"/>
      <c r="F623" s="7"/>
      <c r="G623" s="7"/>
      <c r="H623" s="7"/>
      <c r="I623" s="7"/>
      <c r="J623" s="7"/>
      <c r="K623" s="7"/>
      <c r="L623" s="7"/>
      <c r="M623" s="14"/>
      <c r="N623" s="14"/>
      <c r="O623" s="7"/>
      <c r="P623" s="3">
        <v>1.3810127426779642E-7</v>
      </c>
      <c r="Q623" s="4">
        <v>3.6626436158104911E-4</v>
      </c>
      <c r="R623" s="4">
        <v>2652.1432443180406</v>
      </c>
      <c r="S623" s="7"/>
    </row>
    <row r="624" spans="1:19" customFormat="1" x14ac:dyDescent="0.2">
      <c r="A624" s="7" t="s">
        <v>540</v>
      </c>
      <c r="B624" s="7" t="s">
        <v>7</v>
      </c>
      <c r="C624" s="7"/>
      <c r="D624" s="7">
        <v>16.306000000000001</v>
      </c>
      <c r="E624" s="7"/>
      <c r="F624" s="7"/>
      <c r="G624" s="7"/>
      <c r="H624" s="7"/>
      <c r="I624" s="7"/>
      <c r="J624" s="7"/>
      <c r="K624" s="7"/>
      <c r="L624" s="7"/>
      <c r="M624" s="14"/>
      <c r="N624" s="14"/>
      <c r="O624" s="7"/>
      <c r="P624" s="3">
        <v>1.9686005151477983E-7</v>
      </c>
      <c r="Q624" s="4">
        <v>1.4893118963579999E-3</v>
      </c>
      <c r="R624" s="4">
        <v>7565.3332654247806</v>
      </c>
      <c r="S624" s="7"/>
    </row>
    <row r="625" spans="1:19" customFormat="1" x14ac:dyDescent="0.2">
      <c r="A625" s="7" t="s">
        <v>542</v>
      </c>
      <c r="B625" s="7" t="s">
        <v>7</v>
      </c>
      <c r="C625" s="7"/>
      <c r="D625" s="7">
        <v>15.555</v>
      </c>
      <c r="E625" s="7"/>
      <c r="F625" s="7"/>
      <c r="G625" s="7"/>
      <c r="H625" s="7"/>
      <c r="I625" s="7"/>
      <c r="J625" s="7"/>
      <c r="K625" s="7"/>
      <c r="L625" s="7"/>
      <c r="M625" s="14"/>
      <c r="N625" s="14"/>
      <c r="O625" s="7"/>
      <c r="P625" s="3">
        <v>9.9646415943426542E-8</v>
      </c>
      <c r="Q625" s="4">
        <v>7.6700175209785222E-4</v>
      </c>
      <c r="R625" s="4">
        <v>7697.2337121819946</v>
      </c>
      <c r="S625" s="7"/>
    </row>
    <row r="626" spans="1:19" customFormat="1" x14ac:dyDescent="0.2">
      <c r="A626" s="7" t="s">
        <v>546</v>
      </c>
      <c r="B626" s="7" t="s">
        <v>7</v>
      </c>
      <c r="C626" s="7"/>
      <c r="D626" s="7">
        <v>14.616</v>
      </c>
      <c r="E626" s="7"/>
      <c r="F626" s="7"/>
      <c r="G626" s="7"/>
      <c r="H626" s="7"/>
      <c r="I626" s="7"/>
      <c r="J626" s="7"/>
      <c r="K626" s="7"/>
      <c r="L626" s="7"/>
      <c r="M626" s="14"/>
      <c r="N626" s="14"/>
      <c r="O626" s="7"/>
      <c r="P626" s="3">
        <v>1.7036124794745487E-7</v>
      </c>
      <c r="Q626" s="4">
        <v>6.1787977424015213E-4</v>
      </c>
      <c r="R626" s="4">
        <v>3626.8798314433984</v>
      </c>
      <c r="S626" s="7"/>
    </row>
    <row r="627" spans="1:19" customFormat="1" x14ac:dyDescent="0.2">
      <c r="A627" s="7" t="s">
        <v>547</v>
      </c>
      <c r="B627" s="7" t="s">
        <v>7</v>
      </c>
      <c r="C627" s="7"/>
      <c r="D627" s="7">
        <v>14.739000000000001</v>
      </c>
      <c r="E627" s="7"/>
      <c r="F627" s="7"/>
      <c r="G627" s="7"/>
      <c r="H627" s="7"/>
      <c r="I627" s="7"/>
      <c r="J627" s="7"/>
      <c r="K627" s="7"/>
      <c r="L627" s="7"/>
      <c r="M627" s="14"/>
      <c r="N627" s="14"/>
      <c r="O627" s="7"/>
      <c r="P627" s="3">
        <v>1.4994232987312573E-7</v>
      </c>
      <c r="Q627" s="4">
        <v>5.2993721869146421E-4</v>
      </c>
      <c r="R627" s="4">
        <v>3534.2736046576879</v>
      </c>
      <c r="S627" s="7"/>
    </row>
    <row r="628" spans="1:19" customFormat="1" x14ac:dyDescent="0.2">
      <c r="A628" s="7" t="s">
        <v>548</v>
      </c>
      <c r="B628" s="7" t="s">
        <v>6</v>
      </c>
      <c r="C628" s="7"/>
      <c r="D628" s="7">
        <v>16.498999999999999</v>
      </c>
      <c r="E628" s="7"/>
      <c r="F628" s="7"/>
      <c r="G628" s="7"/>
      <c r="H628" s="7"/>
      <c r="I628" s="7"/>
      <c r="J628" s="7"/>
      <c r="K628" s="7"/>
      <c r="L628" s="7"/>
      <c r="M628" s="14"/>
      <c r="N628" s="14"/>
      <c r="O628" s="7"/>
      <c r="P628" s="3">
        <v>1.4425116673737805E-7</v>
      </c>
      <c r="Q628" s="4">
        <v>5.5466310352630748E-4</v>
      </c>
      <c r="R628" s="4">
        <v>3845.1203970926663</v>
      </c>
      <c r="S628" s="7"/>
    </row>
    <row r="629" spans="1:19" customFormat="1" x14ac:dyDescent="0.2">
      <c r="A629" s="7" t="s">
        <v>572</v>
      </c>
      <c r="B629" s="7" t="s">
        <v>6</v>
      </c>
      <c r="C629" s="7"/>
      <c r="D629" s="7">
        <v>24.843</v>
      </c>
      <c r="E629" s="7"/>
      <c r="F629" s="7"/>
      <c r="G629" s="7"/>
      <c r="H629" s="7"/>
      <c r="I629" s="7"/>
      <c r="J629" s="7"/>
      <c r="K629" s="7"/>
      <c r="L629" s="7"/>
      <c r="M629" s="14"/>
      <c r="N629" s="14"/>
      <c r="O629" s="7"/>
      <c r="P629" s="3">
        <v>1.6503642877269251E-7</v>
      </c>
      <c r="Q629" s="4">
        <v>5.3701561687148017E-4</v>
      </c>
      <c r="R629" s="4">
        <v>3253.9216999849227</v>
      </c>
      <c r="S629" s="7"/>
    </row>
    <row r="630" spans="1:19" customFormat="1" x14ac:dyDescent="0.2">
      <c r="A630" s="7" t="s">
        <v>556</v>
      </c>
      <c r="B630" s="7" t="s">
        <v>6</v>
      </c>
      <c r="C630" s="7"/>
      <c r="D630" s="7">
        <v>14.705</v>
      </c>
      <c r="E630" s="7"/>
      <c r="F630" s="7"/>
      <c r="G630" s="7"/>
      <c r="H630" s="7"/>
      <c r="I630" s="7"/>
      <c r="J630" s="7"/>
      <c r="K630" s="7"/>
      <c r="L630" s="7"/>
      <c r="M630" s="14"/>
      <c r="N630" s="14"/>
      <c r="O630" s="7"/>
      <c r="P630" s="3">
        <v>1.3736824209452569E-7</v>
      </c>
      <c r="Q630" s="4">
        <v>6.3402264627222653E-4</v>
      </c>
      <c r="R630" s="4">
        <v>4615.4965413035097</v>
      </c>
      <c r="S630" s="7"/>
    </row>
    <row r="631" spans="1:19" customFormat="1" x14ac:dyDescent="0.2">
      <c r="A631" s="7" t="s">
        <v>557</v>
      </c>
      <c r="B631" s="7" t="s">
        <v>7</v>
      </c>
      <c r="C631" s="7"/>
      <c r="D631" s="7">
        <v>13.406000000000001</v>
      </c>
      <c r="E631" s="7"/>
      <c r="F631" s="7"/>
      <c r="G631" s="7"/>
      <c r="H631" s="7"/>
      <c r="I631" s="7"/>
      <c r="J631" s="7"/>
      <c r="K631" s="7"/>
      <c r="L631" s="7"/>
      <c r="M631" s="14"/>
      <c r="N631" s="14"/>
      <c r="O631" s="7"/>
      <c r="P631" s="3">
        <v>1.4471132328807997E-7</v>
      </c>
      <c r="Q631" s="4">
        <v>7.5123292449553113E-4</v>
      </c>
      <c r="R631" s="4">
        <v>5191.2518483438607</v>
      </c>
      <c r="S631" s="7"/>
    </row>
    <row r="632" spans="1:19" customFormat="1" x14ac:dyDescent="0.2">
      <c r="A632" s="7" t="s">
        <v>560</v>
      </c>
      <c r="B632" s="7" t="s">
        <v>7</v>
      </c>
      <c r="C632" s="7"/>
      <c r="D632" s="7">
        <v>14.096</v>
      </c>
      <c r="E632" s="7"/>
      <c r="F632" s="7"/>
      <c r="G632" s="7"/>
      <c r="H632" s="7"/>
      <c r="I632" s="7"/>
      <c r="J632" s="7"/>
      <c r="K632" s="7"/>
      <c r="L632" s="7"/>
      <c r="M632" s="14"/>
      <c r="N632" s="14"/>
      <c r="O632" s="7"/>
      <c r="P632" s="3">
        <v>1.4188422247446083E-7</v>
      </c>
      <c r="Q632" s="4">
        <v>7.9789824819132438E-4</v>
      </c>
      <c r="R632" s="4">
        <v>5623.5868532524546</v>
      </c>
      <c r="S632" s="7"/>
    </row>
    <row r="633" spans="1:19" customFormat="1" x14ac:dyDescent="0.2">
      <c r="A633" s="7" t="s">
        <v>563</v>
      </c>
      <c r="B633" s="7" t="s">
        <v>7</v>
      </c>
      <c r="C633" s="7"/>
      <c r="D633" s="7">
        <v>14.891999999999999</v>
      </c>
      <c r="E633" s="7"/>
      <c r="F633" s="7"/>
      <c r="G633" s="7"/>
      <c r="H633" s="7"/>
      <c r="I633" s="7"/>
      <c r="J633" s="7"/>
      <c r="K633" s="7"/>
      <c r="L633" s="7"/>
      <c r="M633" s="14"/>
      <c r="N633" s="14"/>
      <c r="O633" s="7"/>
      <c r="P633" s="3">
        <v>1.66532366371206E-7</v>
      </c>
      <c r="Q633" s="4">
        <v>4.7737102754741588E-4</v>
      </c>
      <c r="R633" s="4">
        <v>2866.536025095209</v>
      </c>
      <c r="S633" s="7"/>
    </row>
    <row r="634" spans="1:19" customFormat="1" x14ac:dyDescent="0.2">
      <c r="A634" s="7" t="s">
        <v>565</v>
      </c>
      <c r="B634" s="7" t="s">
        <v>7</v>
      </c>
      <c r="C634" s="7"/>
      <c r="D634" s="7">
        <v>13.864000000000001</v>
      </c>
      <c r="E634" s="7"/>
      <c r="F634" s="7"/>
      <c r="G634" s="7"/>
      <c r="H634" s="7"/>
      <c r="I634" s="7"/>
      <c r="J634" s="7"/>
      <c r="K634" s="7"/>
      <c r="L634" s="7"/>
      <c r="M634" s="14"/>
      <c r="N634" s="14"/>
      <c r="O634" s="7"/>
      <c r="P634" s="3">
        <v>1.4786497403346796E-7</v>
      </c>
      <c r="Q634" s="4">
        <v>5.361580080034871E-4</v>
      </c>
      <c r="R634" s="4">
        <v>3625.9973770538272</v>
      </c>
      <c r="S634" s="7"/>
    </row>
    <row r="635" spans="1:19" customFormat="1" x14ac:dyDescent="0.2">
      <c r="A635" s="7" t="s">
        <v>569</v>
      </c>
      <c r="B635" s="7" t="s">
        <v>7</v>
      </c>
      <c r="C635" s="7"/>
      <c r="D635" s="7">
        <v>14.438000000000001</v>
      </c>
      <c r="E635" s="7"/>
      <c r="F635" s="7"/>
      <c r="G635" s="7"/>
      <c r="H635" s="7"/>
      <c r="I635" s="7"/>
      <c r="J635" s="7"/>
      <c r="K635" s="7"/>
      <c r="L635" s="7"/>
      <c r="M635" s="14"/>
      <c r="N635" s="14"/>
      <c r="O635" s="7"/>
      <c r="P635" s="3">
        <v>1.7038370965507686E-7</v>
      </c>
      <c r="Q635" s="4">
        <v>6.9707114751223415E-4</v>
      </c>
      <c r="R635" s="4">
        <v>4091.1842389356252</v>
      </c>
      <c r="S635" s="7"/>
    </row>
  </sheetData>
  <sortState xmlns:xlrd2="http://schemas.microsoft.com/office/spreadsheetml/2017/richdata2" ref="A2:S527">
    <sortCondition descending="1" ref="A2:A527"/>
  </sortState>
  <phoneticPr fontId="4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3E83-7C91-BF42-AE13-FFB7D8A58CD8}">
  <dimension ref="A1:K47"/>
  <sheetViews>
    <sheetView zoomScale="150" workbookViewId="0">
      <selection activeCell="K1" sqref="K1"/>
    </sheetView>
  </sheetViews>
  <sheetFormatPr baseColWidth="10" defaultRowHeight="15" x14ac:dyDescent="0.2"/>
  <cols>
    <col min="1" max="9" width="10.83203125" style="7"/>
    <col min="10" max="10" width="14.5" style="7" bestFit="1" customWidth="1"/>
    <col min="11" max="11" width="23.33203125" style="7" bestFit="1" customWidth="1"/>
  </cols>
  <sheetData>
    <row r="1" spans="1:11" s="1" customFormat="1" x14ac:dyDescent="0.2">
      <c r="A1" s="6" t="s">
        <v>2</v>
      </c>
      <c r="B1" s="6" t="s">
        <v>573</v>
      </c>
      <c r="C1" s="6" t="s">
        <v>574</v>
      </c>
      <c r="D1" s="6" t="s">
        <v>575</v>
      </c>
      <c r="E1" s="6" t="s">
        <v>607</v>
      </c>
      <c r="F1" s="6" t="s">
        <v>608</v>
      </c>
      <c r="G1" s="6" t="s">
        <v>609</v>
      </c>
      <c r="H1" s="6" t="s">
        <v>610</v>
      </c>
      <c r="I1" s="6" t="s">
        <v>611</v>
      </c>
      <c r="J1" s="6" t="s">
        <v>612</v>
      </c>
      <c r="K1" s="6" t="s">
        <v>613</v>
      </c>
    </row>
    <row r="2" spans="1:11" x14ac:dyDescent="0.2">
      <c r="A2" s="7" t="s">
        <v>143</v>
      </c>
      <c r="B2" s="7" t="s">
        <v>576</v>
      </c>
      <c r="C2" s="7" t="s">
        <v>577</v>
      </c>
      <c r="D2" s="7">
        <v>6</v>
      </c>
      <c r="F2" s="7">
        <v>-57.2</v>
      </c>
      <c r="G2" s="7">
        <v>118.8</v>
      </c>
      <c r="H2" s="7">
        <v>-72.3</v>
      </c>
      <c r="I2" s="7">
        <v>4.5999999999999996</v>
      </c>
      <c r="J2" s="7">
        <v>17</v>
      </c>
      <c r="K2" s="7">
        <v>157</v>
      </c>
    </row>
    <row r="3" spans="1:11" x14ac:dyDescent="0.2">
      <c r="A3" s="7" t="s">
        <v>156</v>
      </c>
      <c r="B3" s="7" t="s">
        <v>599</v>
      </c>
      <c r="C3" s="7" t="s">
        <v>600</v>
      </c>
      <c r="D3" s="7">
        <v>5</v>
      </c>
      <c r="E3" s="7">
        <v>139.69999999999999</v>
      </c>
      <c r="F3" s="7">
        <v>49.7</v>
      </c>
      <c r="G3" s="7">
        <v>143.69999999999999</v>
      </c>
      <c r="H3" s="7">
        <v>33.299999999999997</v>
      </c>
      <c r="I3" s="7">
        <v>12.5</v>
      </c>
      <c r="J3" s="7">
        <v>17</v>
      </c>
      <c r="K3" s="7">
        <v>157</v>
      </c>
    </row>
    <row r="4" spans="1:11" x14ac:dyDescent="0.2">
      <c r="A4" s="7" t="s">
        <v>158</v>
      </c>
      <c r="B4" s="7" t="s">
        <v>599</v>
      </c>
      <c r="C4" s="7" t="s">
        <v>581</v>
      </c>
      <c r="D4" s="7">
        <v>5</v>
      </c>
      <c r="E4" s="7">
        <v>59.9</v>
      </c>
      <c r="F4" s="7">
        <v>-24</v>
      </c>
      <c r="G4" s="7">
        <v>52.9</v>
      </c>
      <c r="H4" s="7">
        <v>-20.8</v>
      </c>
      <c r="I4" s="7">
        <v>3.5</v>
      </c>
      <c r="J4" s="7">
        <v>17</v>
      </c>
      <c r="K4" s="7">
        <v>157</v>
      </c>
    </row>
    <row r="5" spans="1:11" x14ac:dyDescent="0.2">
      <c r="A5" s="7" t="s">
        <v>174</v>
      </c>
      <c r="B5" s="7" t="s">
        <v>576</v>
      </c>
      <c r="C5" s="7" t="s">
        <v>578</v>
      </c>
      <c r="D5" s="7">
        <v>4</v>
      </c>
      <c r="E5" s="7">
        <v>174.9</v>
      </c>
      <c r="F5" s="7">
        <v>-50.7</v>
      </c>
      <c r="G5" s="7">
        <v>186</v>
      </c>
      <c r="H5" s="7">
        <v>-66.400000000000006</v>
      </c>
      <c r="I5" s="7">
        <v>5.2</v>
      </c>
      <c r="J5" s="7">
        <v>17</v>
      </c>
      <c r="K5" s="7">
        <v>157</v>
      </c>
    </row>
    <row r="6" spans="1:11" x14ac:dyDescent="0.2">
      <c r="A6" s="7" t="s">
        <v>184</v>
      </c>
      <c r="B6" s="7" t="s">
        <v>599</v>
      </c>
      <c r="C6" s="7" t="s">
        <v>606</v>
      </c>
      <c r="D6" s="7">
        <v>8</v>
      </c>
      <c r="E6" s="7">
        <v>238.5</v>
      </c>
      <c r="F6" s="7">
        <v>49.3</v>
      </c>
      <c r="G6" s="7">
        <v>221.1</v>
      </c>
      <c r="H6" s="7">
        <v>44.2</v>
      </c>
      <c r="I6" s="7">
        <v>8.5</v>
      </c>
      <c r="J6" s="7">
        <v>17</v>
      </c>
      <c r="K6" s="7">
        <v>157</v>
      </c>
    </row>
    <row r="7" spans="1:11" x14ac:dyDescent="0.2">
      <c r="A7" s="7" t="s">
        <v>192</v>
      </c>
      <c r="B7" s="7" t="s">
        <v>579</v>
      </c>
      <c r="C7" s="7" t="s">
        <v>580</v>
      </c>
      <c r="D7" s="7">
        <v>5</v>
      </c>
      <c r="E7" s="7">
        <v>344.9</v>
      </c>
      <c r="F7" s="7">
        <v>51.2</v>
      </c>
      <c r="G7" s="7">
        <v>350.2</v>
      </c>
      <c r="H7" s="7">
        <v>68</v>
      </c>
      <c r="I7" s="7">
        <v>5.7</v>
      </c>
      <c r="J7" s="7">
        <v>17</v>
      </c>
      <c r="K7" s="7">
        <v>157</v>
      </c>
    </row>
    <row r="8" spans="1:11" x14ac:dyDescent="0.2">
      <c r="A8" s="7" t="s">
        <v>194</v>
      </c>
      <c r="B8" s="7" t="s">
        <v>599</v>
      </c>
      <c r="C8" s="7" t="s">
        <v>602</v>
      </c>
      <c r="D8" s="7">
        <v>5</v>
      </c>
      <c r="E8" s="7">
        <v>214.1</v>
      </c>
      <c r="F8" s="7">
        <v>27</v>
      </c>
      <c r="G8" s="7">
        <v>208.5</v>
      </c>
      <c r="H8" s="7">
        <v>17</v>
      </c>
      <c r="I8" s="7">
        <v>3.2</v>
      </c>
      <c r="J8" s="7">
        <v>17</v>
      </c>
      <c r="K8" s="7">
        <v>157</v>
      </c>
    </row>
    <row r="9" spans="1:11" x14ac:dyDescent="0.2">
      <c r="A9" s="7" t="s">
        <v>230</v>
      </c>
      <c r="B9" s="7" t="s">
        <v>599</v>
      </c>
      <c r="C9" s="7" t="s">
        <v>580</v>
      </c>
      <c r="D9" s="7">
        <v>6</v>
      </c>
      <c r="E9" s="7">
        <v>137</v>
      </c>
      <c r="F9" s="7">
        <v>48.4</v>
      </c>
      <c r="G9" s="7">
        <v>141.4</v>
      </c>
      <c r="H9" s="7">
        <v>32.200000000000003</v>
      </c>
      <c r="I9" s="7">
        <v>7.5</v>
      </c>
      <c r="J9" s="7">
        <v>17</v>
      </c>
      <c r="K9" s="7">
        <v>157</v>
      </c>
    </row>
    <row r="10" spans="1:11" x14ac:dyDescent="0.2">
      <c r="A10" s="7" t="s">
        <v>236</v>
      </c>
      <c r="B10" s="7" t="s">
        <v>599</v>
      </c>
      <c r="C10" s="7" t="s">
        <v>597</v>
      </c>
      <c r="D10" s="7">
        <v>6</v>
      </c>
      <c r="E10" s="7">
        <v>248.3</v>
      </c>
      <c r="F10" s="7">
        <v>-14.8</v>
      </c>
      <c r="G10" s="7">
        <v>252.7</v>
      </c>
      <c r="H10" s="7">
        <v>-13.7</v>
      </c>
      <c r="I10" s="7">
        <v>5.6</v>
      </c>
      <c r="J10" s="7">
        <v>17</v>
      </c>
      <c r="K10" s="7">
        <v>157</v>
      </c>
    </row>
    <row r="11" spans="1:11" x14ac:dyDescent="0.2">
      <c r="A11" s="7" t="s">
        <v>245</v>
      </c>
      <c r="B11" s="7" t="s">
        <v>599</v>
      </c>
      <c r="C11" s="7" t="s">
        <v>598</v>
      </c>
      <c r="D11" s="7">
        <v>7</v>
      </c>
      <c r="E11" s="7">
        <v>126.9</v>
      </c>
      <c r="F11" s="7">
        <v>31.1</v>
      </c>
      <c r="G11" s="7">
        <v>130.5</v>
      </c>
      <c r="H11" s="7">
        <v>16.100000000000001</v>
      </c>
      <c r="I11" s="7">
        <v>5.0999999999999996</v>
      </c>
      <c r="J11" s="7">
        <v>17</v>
      </c>
      <c r="K11" s="7">
        <v>157</v>
      </c>
    </row>
    <row r="12" spans="1:11" x14ac:dyDescent="0.2">
      <c r="A12" s="7" t="s">
        <v>267</v>
      </c>
      <c r="B12" s="7" t="s">
        <v>599</v>
      </c>
      <c r="C12" s="7" t="s">
        <v>605</v>
      </c>
      <c r="D12" s="7">
        <v>4</v>
      </c>
      <c r="E12" s="7">
        <v>254.7</v>
      </c>
      <c r="F12" s="7">
        <v>11.8</v>
      </c>
      <c r="G12" s="7">
        <v>250.8</v>
      </c>
      <c r="H12" s="7">
        <v>13.5</v>
      </c>
      <c r="I12" s="7">
        <v>6.8</v>
      </c>
      <c r="J12" s="7">
        <v>17</v>
      </c>
      <c r="K12" s="7">
        <v>157</v>
      </c>
    </row>
    <row r="13" spans="1:11" x14ac:dyDescent="0.2">
      <c r="A13" s="7" t="s">
        <v>271</v>
      </c>
      <c r="B13" s="7" t="s">
        <v>599</v>
      </c>
      <c r="C13" s="7" t="s">
        <v>580</v>
      </c>
      <c r="D13" s="7">
        <v>5</v>
      </c>
      <c r="E13" s="7">
        <v>254.2</v>
      </c>
      <c r="F13" s="7">
        <v>26.2</v>
      </c>
      <c r="G13" s="7">
        <v>245.6</v>
      </c>
      <c r="H13" s="7">
        <v>27.1</v>
      </c>
      <c r="I13" s="7">
        <v>4.3</v>
      </c>
      <c r="J13" s="7">
        <v>17</v>
      </c>
      <c r="K13" s="7">
        <v>157</v>
      </c>
    </row>
    <row r="14" spans="1:11" x14ac:dyDescent="0.2">
      <c r="A14" s="7" t="s">
        <v>288</v>
      </c>
      <c r="B14" s="7" t="s">
        <v>599</v>
      </c>
      <c r="C14" s="7" t="s">
        <v>604</v>
      </c>
      <c r="D14" s="7">
        <v>4</v>
      </c>
      <c r="E14" s="7">
        <v>290.8</v>
      </c>
      <c r="F14" s="7">
        <v>-14.5</v>
      </c>
      <c r="G14" s="7">
        <v>296.10000000000002</v>
      </c>
      <c r="H14" s="7">
        <v>-18.5</v>
      </c>
      <c r="I14" s="7">
        <v>5.9</v>
      </c>
      <c r="J14" s="7">
        <v>18</v>
      </c>
      <c r="K14" s="7">
        <v>216</v>
      </c>
    </row>
    <row r="15" spans="1:11" x14ac:dyDescent="0.2">
      <c r="A15" s="7" t="s">
        <v>292</v>
      </c>
      <c r="B15" s="7" t="s">
        <v>599</v>
      </c>
      <c r="C15" s="7" t="s">
        <v>580</v>
      </c>
      <c r="D15" s="7">
        <v>6</v>
      </c>
      <c r="E15" s="7">
        <v>172</v>
      </c>
      <c r="F15" s="7">
        <v>42.9</v>
      </c>
      <c r="G15" s="7">
        <v>180.4</v>
      </c>
      <c r="H15" s="7">
        <v>29</v>
      </c>
      <c r="I15" s="7">
        <v>7.7</v>
      </c>
      <c r="J15" s="7">
        <v>18</v>
      </c>
      <c r="K15" s="7">
        <v>216</v>
      </c>
    </row>
    <row r="16" spans="1:11" x14ac:dyDescent="0.2">
      <c r="A16" s="7" t="s">
        <v>298</v>
      </c>
      <c r="B16" s="7" t="s">
        <v>599</v>
      </c>
      <c r="C16" s="7" t="s">
        <v>603</v>
      </c>
      <c r="D16" s="7">
        <v>4</v>
      </c>
      <c r="E16" s="7">
        <v>196.6</v>
      </c>
      <c r="F16" s="7">
        <v>30.7</v>
      </c>
      <c r="G16" s="7">
        <v>198.9</v>
      </c>
      <c r="H16" s="7">
        <v>13.5</v>
      </c>
      <c r="I16" s="7">
        <v>1.8</v>
      </c>
      <c r="J16" s="7">
        <v>18</v>
      </c>
      <c r="K16" s="7">
        <v>216</v>
      </c>
    </row>
    <row r="17" spans="1:11" x14ac:dyDescent="0.2">
      <c r="A17" s="7" t="s">
        <v>307</v>
      </c>
      <c r="B17" s="7" t="s">
        <v>579</v>
      </c>
      <c r="C17" s="7" t="s">
        <v>581</v>
      </c>
      <c r="D17" s="7">
        <v>5</v>
      </c>
      <c r="E17" s="7">
        <v>154.69999999999999</v>
      </c>
      <c r="F17" s="7">
        <v>-37</v>
      </c>
      <c r="G17" s="7">
        <v>140.30000000000001</v>
      </c>
      <c r="H17" s="7">
        <v>-43.7</v>
      </c>
      <c r="I17" s="7">
        <v>10.6</v>
      </c>
      <c r="J17" s="7">
        <v>18</v>
      </c>
      <c r="K17" s="7">
        <v>216</v>
      </c>
    </row>
    <row r="18" spans="1:11" x14ac:dyDescent="0.2">
      <c r="A18" s="7" t="s">
        <v>308</v>
      </c>
      <c r="B18" s="7" t="s">
        <v>579</v>
      </c>
      <c r="C18" s="7" t="s">
        <v>581</v>
      </c>
      <c r="D18" s="7">
        <v>5</v>
      </c>
      <c r="E18" s="7">
        <v>165.7</v>
      </c>
      <c r="F18" s="7">
        <v>-36.9</v>
      </c>
      <c r="G18" s="7">
        <v>152</v>
      </c>
      <c r="H18" s="7">
        <v>-46.8</v>
      </c>
      <c r="I18" s="7">
        <v>6.8</v>
      </c>
      <c r="J18" s="7">
        <v>18</v>
      </c>
      <c r="K18" s="7">
        <v>216</v>
      </c>
    </row>
    <row r="19" spans="1:11" x14ac:dyDescent="0.2">
      <c r="A19" s="7" t="s">
        <v>309</v>
      </c>
      <c r="B19" s="7" t="s">
        <v>599</v>
      </c>
      <c r="C19" s="7" t="s">
        <v>602</v>
      </c>
      <c r="D19" s="7">
        <v>5</v>
      </c>
      <c r="E19" s="7">
        <v>158.9</v>
      </c>
      <c r="F19" s="7">
        <v>52.5</v>
      </c>
      <c r="G19" s="7">
        <v>173.6</v>
      </c>
      <c r="H19" s="7">
        <v>40.700000000000003</v>
      </c>
      <c r="I19" s="7">
        <v>7.8</v>
      </c>
      <c r="J19" s="7">
        <v>18</v>
      </c>
      <c r="K19" s="7">
        <v>216</v>
      </c>
    </row>
    <row r="20" spans="1:11" x14ac:dyDescent="0.2">
      <c r="A20" s="7" t="s">
        <v>313</v>
      </c>
      <c r="B20" s="7" t="s">
        <v>579</v>
      </c>
      <c r="C20" s="7" t="s">
        <v>582</v>
      </c>
      <c r="D20" s="7">
        <v>6</v>
      </c>
      <c r="E20" s="7">
        <v>193.7</v>
      </c>
      <c r="F20" s="7">
        <v>-64.7</v>
      </c>
      <c r="G20" s="7">
        <v>156.69999999999999</v>
      </c>
      <c r="H20" s="7">
        <v>-79.099999999999994</v>
      </c>
      <c r="I20" s="7">
        <v>0.9</v>
      </c>
      <c r="J20" s="7">
        <v>18</v>
      </c>
      <c r="K20" s="7">
        <v>216</v>
      </c>
    </row>
    <row r="21" spans="1:11" x14ac:dyDescent="0.2">
      <c r="A21" s="7" t="s">
        <v>314</v>
      </c>
      <c r="B21" s="7" t="s">
        <v>599</v>
      </c>
      <c r="C21" s="7" t="s">
        <v>601</v>
      </c>
      <c r="D21" s="7">
        <v>7</v>
      </c>
      <c r="E21" s="7">
        <v>83.3</v>
      </c>
      <c r="F21" s="7">
        <v>5.0999999999999996</v>
      </c>
      <c r="G21" s="7">
        <v>85.9</v>
      </c>
      <c r="H21" s="7">
        <v>17</v>
      </c>
      <c r="I21" s="7">
        <v>5.2</v>
      </c>
      <c r="J21" s="7">
        <v>18</v>
      </c>
      <c r="K21" s="7">
        <v>216</v>
      </c>
    </row>
    <row r="22" spans="1:11" x14ac:dyDescent="0.2">
      <c r="A22" s="7" t="s">
        <v>315</v>
      </c>
      <c r="B22" s="7" t="s">
        <v>599</v>
      </c>
      <c r="C22" s="7" t="s">
        <v>580</v>
      </c>
      <c r="D22" s="7">
        <v>5</v>
      </c>
      <c r="E22" s="7">
        <v>140.19999999999999</v>
      </c>
      <c r="F22" s="7">
        <v>49.6</v>
      </c>
      <c r="G22" s="7">
        <v>157.6</v>
      </c>
      <c r="H22" s="7">
        <v>42.5</v>
      </c>
      <c r="I22" s="7">
        <v>9.4</v>
      </c>
      <c r="J22" s="7">
        <v>18</v>
      </c>
      <c r="K22" s="7">
        <v>216</v>
      </c>
    </row>
    <row r="23" spans="1:11" x14ac:dyDescent="0.2">
      <c r="A23" s="7" t="s">
        <v>318</v>
      </c>
      <c r="B23" s="7" t="s">
        <v>576</v>
      </c>
      <c r="C23" s="7" t="s">
        <v>583</v>
      </c>
      <c r="D23" s="7">
        <v>6</v>
      </c>
      <c r="E23" s="7">
        <v>167</v>
      </c>
      <c r="F23" s="7">
        <v>-60.3</v>
      </c>
      <c r="G23" s="7">
        <v>165</v>
      </c>
      <c r="H23" s="7">
        <v>-62</v>
      </c>
      <c r="I23" s="7">
        <v>4.2</v>
      </c>
      <c r="J23" s="7">
        <v>2</v>
      </c>
      <c r="K23" s="7">
        <v>199</v>
      </c>
    </row>
    <row r="24" spans="1:11" x14ac:dyDescent="0.2">
      <c r="A24" s="7" t="s">
        <v>319</v>
      </c>
      <c r="B24" s="7" t="s">
        <v>576</v>
      </c>
      <c r="C24" s="7" t="s">
        <v>584</v>
      </c>
      <c r="D24" s="7">
        <v>5</v>
      </c>
      <c r="E24" s="7">
        <v>175.8</v>
      </c>
      <c r="F24" s="7">
        <v>-60.6</v>
      </c>
      <c r="G24" s="7">
        <v>174.3</v>
      </c>
      <c r="H24" s="7">
        <v>-62.4</v>
      </c>
      <c r="I24" s="7">
        <v>9.8000000000000007</v>
      </c>
      <c r="J24" s="7">
        <v>2</v>
      </c>
      <c r="K24" s="7">
        <v>199</v>
      </c>
    </row>
    <row r="25" spans="1:11" x14ac:dyDescent="0.2">
      <c r="A25" s="7" t="s">
        <v>322</v>
      </c>
      <c r="B25" s="7" t="s">
        <v>579</v>
      </c>
      <c r="C25" s="7" t="s">
        <v>582</v>
      </c>
      <c r="D25" s="7">
        <v>6</v>
      </c>
      <c r="E25" s="7">
        <v>317.8</v>
      </c>
      <c r="F25" s="7">
        <v>59.1</v>
      </c>
      <c r="G25" s="7">
        <v>314.8</v>
      </c>
      <c r="H25" s="7">
        <v>60</v>
      </c>
      <c r="I25" s="7">
        <v>4.5999999999999996</v>
      </c>
      <c r="J25" s="7">
        <v>2</v>
      </c>
      <c r="K25" s="7">
        <v>199</v>
      </c>
    </row>
    <row r="26" spans="1:11" x14ac:dyDescent="0.2">
      <c r="A26" s="7" t="s">
        <v>326</v>
      </c>
      <c r="B26" s="7" t="s">
        <v>576</v>
      </c>
      <c r="C26" s="7" t="s">
        <v>585</v>
      </c>
      <c r="D26" s="7">
        <v>6</v>
      </c>
      <c r="E26" s="7">
        <v>342.2</v>
      </c>
      <c r="F26" s="7">
        <v>54.9</v>
      </c>
      <c r="G26" s="7">
        <v>340.5</v>
      </c>
      <c r="H26" s="7">
        <v>56.5</v>
      </c>
      <c r="I26" s="7">
        <v>6.6</v>
      </c>
      <c r="J26" s="7">
        <v>2</v>
      </c>
      <c r="K26" s="7">
        <v>199</v>
      </c>
    </row>
    <row r="27" spans="1:11" x14ac:dyDescent="0.2">
      <c r="A27" s="7" t="s">
        <v>586</v>
      </c>
      <c r="B27" s="7" t="s">
        <v>576</v>
      </c>
      <c r="C27" s="7" t="s">
        <v>587</v>
      </c>
      <c r="D27" s="7">
        <v>5</v>
      </c>
      <c r="E27" s="7">
        <v>336.7</v>
      </c>
      <c r="F27" s="7">
        <v>64.7</v>
      </c>
      <c r="G27" s="7">
        <v>333.6</v>
      </c>
      <c r="H27" s="7">
        <v>66.099999999999994</v>
      </c>
      <c r="I27" s="7">
        <v>3.8</v>
      </c>
      <c r="J27" s="7">
        <v>2</v>
      </c>
      <c r="K27" s="7">
        <v>199</v>
      </c>
    </row>
    <row r="28" spans="1:11" x14ac:dyDescent="0.2">
      <c r="A28" s="7" t="s">
        <v>588</v>
      </c>
      <c r="B28" s="7" t="s">
        <v>576</v>
      </c>
      <c r="C28" s="7" t="s">
        <v>582</v>
      </c>
      <c r="D28" s="7">
        <v>5</v>
      </c>
      <c r="E28" s="7">
        <v>336.1</v>
      </c>
      <c r="F28" s="7">
        <v>65.7</v>
      </c>
      <c r="G28" s="7">
        <v>332.9</v>
      </c>
      <c r="H28" s="7">
        <v>67.2</v>
      </c>
      <c r="I28" s="7">
        <v>6</v>
      </c>
      <c r="J28" s="7">
        <v>2</v>
      </c>
      <c r="K28" s="7">
        <v>199</v>
      </c>
    </row>
    <row r="29" spans="1:11" x14ac:dyDescent="0.2">
      <c r="A29" s="7" t="s">
        <v>329</v>
      </c>
      <c r="B29" s="7" t="s">
        <v>576</v>
      </c>
      <c r="C29" s="7" t="s">
        <v>587</v>
      </c>
      <c r="D29" s="7">
        <v>5</v>
      </c>
      <c r="E29" s="7">
        <v>343.1</v>
      </c>
      <c r="F29" s="7">
        <v>66.900000000000006</v>
      </c>
      <c r="G29" s="7">
        <v>340.1</v>
      </c>
      <c r="H29" s="7">
        <v>68.5</v>
      </c>
      <c r="I29" s="7">
        <v>4.3</v>
      </c>
      <c r="J29" s="7">
        <v>2</v>
      </c>
      <c r="K29" s="7">
        <v>199</v>
      </c>
    </row>
    <row r="30" spans="1:11" x14ac:dyDescent="0.2">
      <c r="A30" s="7" t="s">
        <v>330</v>
      </c>
      <c r="B30" s="7" t="s">
        <v>576</v>
      </c>
      <c r="C30" s="7" t="s">
        <v>589</v>
      </c>
      <c r="D30" s="7">
        <v>5</v>
      </c>
      <c r="E30" s="7">
        <v>332.2</v>
      </c>
      <c r="F30" s="7">
        <v>53.3</v>
      </c>
      <c r="G30" s="7">
        <v>330.2</v>
      </c>
      <c r="H30" s="7">
        <v>54.6</v>
      </c>
      <c r="I30" s="7">
        <v>5.5</v>
      </c>
      <c r="J30" s="7">
        <v>2</v>
      </c>
      <c r="K30" s="7">
        <v>199</v>
      </c>
    </row>
    <row r="31" spans="1:11" x14ac:dyDescent="0.2">
      <c r="A31" s="7" t="s">
        <v>67</v>
      </c>
      <c r="B31" s="7" t="s">
        <v>590</v>
      </c>
      <c r="C31" s="7" t="s">
        <v>582</v>
      </c>
      <c r="D31" s="7">
        <v>6</v>
      </c>
      <c r="E31" s="7">
        <v>165.6</v>
      </c>
      <c r="F31" s="7">
        <v>16</v>
      </c>
      <c r="G31" s="7">
        <v>165.1</v>
      </c>
      <c r="H31" s="7">
        <v>-26.7</v>
      </c>
      <c r="I31" s="7">
        <v>5.9</v>
      </c>
      <c r="J31" s="7">
        <v>43</v>
      </c>
      <c r="K31" s="7">
        <v>173</v>
      </c>
    </row>
    <row r="32" spans="1:11" x14ac:dyDescent="0.2">
      <c r="A32" s="7" t="s">
        <v>68</v>
      </c>
      <c r="B32" s="7" t="s">
        <v>576</v>
      </c>
      <c r="C32" s="7" t="s">
        <v>591</v>
      </c>
      <c r="D32" s="7">
        <v>5</v>
      </c>
      <c r="E32" s="7">
        <v>188</v>
      </c>
      <c r="F32" s="7">
        <v>6.3</v>
      </c>
      <c r="G32" s="7">
        <v>191.5</v>
      </c>
      <c r="H32" s="7">
        <v>-34.9</v>
      </c>
      <c r="I32" s="7">
        <v>3.4</v>
      </c>
      <c r="J32" s="7">
        <v>43</v>
      </c>
      <c r="K32" s="7">
        <v>173</v>
      </c>
    </row>
    <row r="33" spans="1:11" x14ac:dyDescent="0.2">
      <c r="A33" s="7" t="s">
        <v>69</v>
      </c>
      <c r="B33" s="7" t="s">
        <v>576</v>
      </c>
      <c r="C33" s="7" t="s">
        <v>592</v>
      </c>
      <c r="D33" s="7">
        <v>6</v>
      </c>
      <c r="E33" s="7">
        <v>183.7</v>
      </c>
      <c r="F33" s="7">
        <v>4.2</v>
      </c>
      <c r="G33" s="7">
        <v>186.6</v>
      </c>
      <c r="H33" s="7">
        <v>-38</v>
      </c>
      <c r="I33" s="7">
        <v>4.5</v>
      </c>
      <c r="J33" s="7">
        <v>43</v>
      </c>
      <c r="K33" s="7">
        <v>173</v>
      </c>
    </row>
    <row r="34" spans="1:11" x14ac:dyDescent="0.2">
      <c r="A34" s="7" t="s">
        <v>71</v>
      </c>
      <c r="B34" s="7" t="s">
        <v>590</v>
      </c>
      <c r="C34" s="7" t="s">
        <v>593</v>
      </c>
      <c r="D34" s="7">
        <v>6</v>
      </c>
      <c r="E34" s="7">
        <v>182.6</v>
      </c>
      <c r="F34" s="7">
        <v>1.9</v>
      </c>
      <c r="G34" s="7">
        <v>185.9</v>
      </c>
      <c r="H34" s="7">
        <v>-40.200000000000003</v>
      </c>
      <c r="I34" s="7">
        <v>4.4000000000000004</v>
      </c>
      <c r="J34" s="7">
        <v>43</v>
      </c>
      <c r="K34" s="7">
        <v>173</v>
      </c>
    </row>
    <row r="35" spans="1:11" x14ac:dyDescent="0.2">
      <c r="A35" s="7" t="s">
        <v>72</v>
      </c>
      <c r="B35" s="7" t="s">
        <v>590</v>
      </c>
      <c r="C35" s="7" t="s">
        <v>594</v>
      </c>
      <c r="D35" s="7">
        <v>6</v>
      </c>
      <c r="E35" s="7">
        <v>182.4</v>
      </c>
      <c r="F35" s="7">
        <v>-3.5</v>
      </c>
      <c r="G35" s="7">
        <v>186.9</v>
      </c>
      <c r="H35" s="7">
        <v>-45.6</v>
      </c>
      <c r="I35" s="7">
        <v>10.3</v>
      </c>
      <c r="J35" s="7">
        <v>43</v>
      </c>
      <c r="K35" s="7">
        <v>173</v>
      </c>
    </row>
    <row r="36" spans="1:11" x14ac:dyDescent="0.2">
      <c r="A36" s="7" t="s">
        <v>73</v>
      </c>
      <c r="B36" s="7" t="s">
        <v>590</v>
      </c>
      <c r="C36" s="7" t="s">
        <v>591</v>
      </c>
      <c r="D36" s="7">
        <v>7</v>
      </c>
      <c r="E36" s="7">
        <v>181.1</v>
      </c>
      <c r="F36" s="7">
        <v>7.3</v>
      </c>
      <c r="G36" s="7">
        <v>183.1</v>
      </c>
      <c r="H36" s="7">
        <v>-35.1</v>
      </c>
      <c r="I36" s="7">
        <v>9</v>
      </c>
      <c r="J36" s="7">
        <v>43</v>
      </c>
      <c r="K36" s="7">
        <v>173</v>
      </c>
    </row>
    <row r="37" spans="1:11" x14ac:dyDescent="0.2">
      <c r="A37" s="7" t="s">
        <v>81</v>
      </c>
      <c r="B37" s="7" t="s">
        <v>576</v>
      </c>
      <c r="C37" s="7" t="s">
        <v>587</v>
      </c>
      <c r="D37" s="7">
        <v>5</v>
      </c>
      <c r="E37" s="7">
        <v>359.6</v>
      </c>
      <c r="F37" s="7">
        <v>23.2</v>
      </c>
      <c r="G37" s="7">
        <v>7.8</v>
      </c>
      <c r="H37" s="7">
        <v>65.7</v>
      </c>
      <c r="I37" s="7">
        <v>3.9</v>
      </c>
      <c r="J37" s="7">
        <v>43</v>
      </c>
      <c r="K37" s="7">
        <v>173</v>
      </c>
    </row>
    <row r="38" spans="1:11" x14ac:dyDescent="0.2">
      <c r="A38" s="7" t="s">
        <v>83</v>
      </c>
      <c r="B38" s="7" t="s">
        <v>576</v>
      </c>
      <c r="C38" s="7" t="s">
        <v>584</v>
      </c>
      <c r="D38" s="7">
        <v>5</v>
      </c>
      <c r="E38" s="7">
        <v>22.7</v>
      </c>
      <c r="F38" s="7">
        <v>0.5</v>
      </c>
      <c r="G38" s="7">
        <v>31.2</v>
      </c>
      <c r="H38" s="7">
        <v>36.799999999999997</v>
      </c>
      <c r="I38" s="7">
        <v>3</v>
      </c>
      <c r="J38" s="7">
        <v>43</v>
      </c>
      <c r="K38" s="7">
        <v>173</v>
      </c>
    </row>
    <row r="39" spans="1:11" x14ac:dyDescent="0.2">
      <c r="A39" s="7" t="s">
        <v>84</v>
      </c>
      <c r="B39" s="7" t="s">
        <v>576</v>
      </c>
      <c r="C39" s="7" t="s">
        <v>584</v>
      </c>
      <c r="D39" s="7">
        <v>5</v>
      </c>
      <c r="E39" s="7">
        <v>14.2</v>
      </c>
      <c r="F39" s="7">
        <v>4.4000000000000004</v>
      </c>
      <c r="G39" s="7">
        <v>22.9</v>
      </c>
      <c r="H39" s="7">
        <v>43.6</v>
      </c>
      <c r="I39" s="7">
        <v>2.7</v>
      </c>
      <c r="J39" s="7">
        <v>43</v>
      </c>
      <c r="K39" s="7">
        <v>173</v>
      </c>
    </row>
    <row r="40" spans="1:11" ht="16" x14ac:dyDescent="0.2">
      <c r="A40" s="7" t="s">
        <v>86</v>
      </c>
      <c r="B40" s="7" t="s">
        <v>599</v>
      </c>
      <c r="C40" s="7" t="s">
        <v>598</v>
      </c>
      <c r="D40" s="8">
        <v>9</v>
      </c>
      <c r="E40" s="8">
        <v>301.8</v>
      </c>
      <c r="F40" s="8">
        <v>47.4</v>
      </c>
      <c r="G40" s="8">
        <v>243</v>
      </c>
      <c r="H40" s="8">
        <v>55.8</v>
      </c>
      <c r="I40" s="7">
        <v>9.6999999999999993</v>
      </c>
      <c r="J40" s="7">
        <v>43</v>
      </c>
      <c r="K40" s="7">
        <v>173</v>
      </c>
    </row>
    <row r="41" spans="1:11" x14ac:dyDescent="0.2">
      <c r="A41" s="7" t="s">
        <v>98</v>
      </c>
      <c r="B41" s="7" t="s">
        <v>590</v>
      </c>
      <c r="C41" s="7" t="s">
        <v>584</v>
      </c>
      <c r="D41" s="7">
        <v>5</v>
      </c>
      <c r="E41" s="7">
        <v>202.8</v>
      </c>
      <c r="F41" s="7">
        <v>-24.9</v>
      </c>
      <c r="G41" s="7">
        <v>230.4</v>
      </c>
      <c r="H41" s="7">
        <v>-57.6</v>
      </c>
      <c r="I41" s="7">
        <v>6.2</v>
      </c>
      <c r="J41" s="7">
        <v>43</v>
      </c>
      <c r="K41" s="7">
        <v>173</v>
      </c>
    </row>
    <row r="42" spans="1:11" x14ac:dyDescent="0.2">
      <c r="A42" s="7" t="s">
        <v>99</v>
      </c>
      <c r="B42" s="7" t="s">
        <v>599</v>
      </c>
      <c r="C42" s="7" t="s">
        <v>598</v>
      </c>
      <c r="D42" s="7">
        <v>9</v>
      </c>
      <c r="E42" s="7">
        <v>100.5</v>
      </c>
      <c r="F42" s="7">
        <v>-25</v>
      </c>
      <c r="G42" s="7">
        <v>77.099999999999994</v>
      </c>
      <c r="H42" s="7">
        <v>-29.7</v>
      </c>
      <c r="I42" s="7">
        <v>14.8</v>
      </c>
      <c r="J42" s="7">
        <v>43</v>
      </c>
      <c r="K42" s="7">
        <v>173</v>
      </c>
    </row>
    <row r="43" spans="1:11" x14ac:dyDescent="0.2">
      <c r="A43" s="7" t="s">
        <v>101</v>
      </c>
      <c r="B43" s="7" t="s">
        <v>576</v>
      </c>
      <c r="C43" s="7" t="s">
        <v>583</v>
      </c>
      <c r="D43" s="7">
        <v>7</v>
      </c>
      <c r="E43" s="7">
        <v>183.9</v>
      </c>
      <c r="F43" s="7">
        <v>-1.9</v>
      </c>
      <c r="G43" s="7">
        <v>188.2</v>
      </c>
      <c r="H43" s="7">
        <v>-43.9</v>
      </c>
      <c r="I43" s="7">
        <v>7.3</v>
      </c>
      <c r="J43" s="7">
        <v>43</v>
      </c>
      <c r="K43" s="7">
        <v>173</v>
      </c>
    </row>
    <row r="44" spans="1:11" x14ac:dyDescent="0.2">
      <c r="A44" s="7" t="s">
        <v>105</v>
      </c>
      <c r="B44" s="7" t="s">
        <v>590</v>
      </c>
      <c r="C44" s="7" t="s">
        <v>595</v>
      </c>
      <c r="D44" s="7">
        <v>8</v>
      </c>
      <c r="E44" s="7">
        <v>184.9</v>
      </c>
      <c r="F44" s="7">
        <v>-13.6</v>
      </c>
      <c r="G44" s="7">
        <v>193.6</v>
      </c>
      <c r="H44" s="7">
        <v>-55.1</v>
      </c>
      <c r="I44" s="7">
        <v>5.8</v>
      </c>
      <c r="J44" s="7">
        <v>43</v>
      </c>
      <c r="K44" s="7">
        <v>173</v>
      </c>
    </row>
    <row r="45" spans="1:11" x14ac:dyDescent="0.2">
      <c r="A45" s="7" t="s">
        <v>106</v>
      </c>
      <c r="B45" s="7" t="s">
        <v>590</v>
      </c>
      <c r="C45" s="7" t="s">
        <v>596</v>
      </c>
      <c r="D45" s="7">
        <v>7</v>
      </c>
      <c r="E45" s="7">
        <v>171.5</v>
      </c>
      <c r="F45" s="7">
        <v>-2.2999999999999998</v>
      </c>
      <c r="G45" s="7">
        <v>170.9</v>
      </c>
      <c r="H45" s="7">
        <v>-45.3</v>
      </c>
      <c r="I45" s="7">
        <v>4.5999999999999996</v>
      </c>
      <c r="J45" s="7">
        <v>43</v>
      </c>
      <c r="K45" s="7">
        <v>173</v>
      </c>
    </row>
    <row r="46" spans="1:11" x14ac:dyDescent="0.2">
      <c r="A46" s="7" t="s">
        <v>107</v>
      </c>
      <c r="B46" s="7" t="s">
        <v>590</v>
      </c>
      <c r="C46" s="7" t="s">
        <v>597</v>
      </c>
      <c r="D46" s="7">
        <v>6</v>
      </c>
      <c r="E46" s="7">
        <v>167.9</v>
      </c>
      <c r="F46" s="7">
        <v>-4.8</v>
      </c>
      <c r="G46" s="7">
        <v>165.5</v>
      </c>
      <c r="H46" s="7">
        <v>-47.6</v>
      </c>
      <c r="I46" s="7">
        <v>5.3</v>
      </c>
      <c r="J46" s="7">
        <v>43</v>
      </c>
      <c r="K46" s="7">
        <v>173</v>
      </c>
    </row>
    <row r="47" spans="1:11" x14ac:dyDescent="0.2">
      <c r="A47" s="7" t="s">
        <v>109</v>
      </c>
      <c r="B47" s="7" t="s">
        <v>576</v>
      </c>
      <c r="C47" s="7" t="s">
        <v>581</v>
      </c>
      <c r="D47" s="7">
        <v>5</v>
      </c>
      <c r="E47" s="7">
        <v>163.19999999999999</v>
      </c>
      <c r="F47" s="7">
        <v>10.6</v>
      </c>
      <c r="G47" s="7">
        <v>161.6</v>
      </c>
      <c r="H47" s="7">
        <v>-31.7</v>
      </c>
      <c r="I47" s="7">
        <v>2.4</v>
      </c>
      <c r="J47" s="7">
        <v>43</v>
      </c>
      <c r="K47" s="7">
        <v>173</v>
      </c>
    </row>
  </sheetData>
  <sortState xmlns:xlrd2="http://schemas.microsoft.com/office/spreadsheetml/2017/richdata2" ref="A2:N47">
    <sortCondition ref="A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Rock magnetism</vt:lpstr>
      <vt:lpstr>Directions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Gerritsen, Hendrieke</cp:lastModifiedBy>
  <dcterms:created xsi:type="dcterms:W3CDTF">2023-07-26T16:01:09Z</dcterms:created>
  <dcterms:modified xsi:type="dcterms:W3CDTF">2025-07-15T09:24:47Z</dcterms:modified>
</cp:coreProperties>
</file>