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kegerritsen/Nextcloud/Papers/Wyoming paper/Figures and tables/"/>
    </mc:Choice>
  </mc:AlternateContent>
  <xr:revisionPtr revIDLastSave="0" documentId="13_ncr:1_{0038B429-D0B1-B647-9EAE-5D01B6BFD96F}" xr6:coauthVersionLast="47" xr6:coauthVersionMax="47" xr10:uidLastSave="{00000000-0000-0000-0000-000000000000}"/>
  <bookViews>
    <workbookView xWindow="0" yWindow="500" windowWidth="28800" windowHeight="15420" activeTab="1" xr2:uid="{D367A836-2E47-F342-9AFA-B8A0822B2B02}"/>
  </bookViews>
  <sheets>
    <sheet name="Rock magnetism" sheetId="1" r:id="rId1"/>
    <sheet name="Dire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0" i="1" l="1"/>
  <c r="P90" i="1"/>
  <c r="M90" i="1"/>
  <c r="I90" i="1"/>
  <c r="G90" i="1"/>
  <c r="D90" i="1"/>
  <c r="P89" i="1"/>
  <c r="M89" i="1"/>
  <c r="I89" i="1"/>
  <c r="G89" i="1"/>
  <c r="D89" i="1"/>
  <c r="P88" i="1"/>
  <c r="M88" i="1"/>
  <c r="I88" i="1"/>
  <c r="G88" i="1"/>
  <c r="D88" i="1"/>
  <c r="P87" i="1"/>
  <c r="M87" i="1"/>
  <c r="I87" i="1"/>
  <c r="G87" i="1"/>
  <c r="D87" i="1"/>
  <c r="P86" i="1"/>
  <c r="M86" i="1"/>
  <c r="I86" i="1"/>
  <c r="G86" i="1"/>
  <c r="D86" i="1"/>
  <c r="P85" i="1"/>
  <c r="M85" i="1"/>
  <c r="I85" i="1"/>
  <c r="G85" i="1"/>
  <c r="D85" i="1"/>
  <c r="P84" i="1"/>
  <c r="M84" i="1"/>
  <c r="I84" i="1"/>
  <c r="G84" i="1"/>
  <c r="D84" i="1"/>
  <c r="T83" i="1"/>
  <c r="P83" i="1"/>
  <c r="M83" i="1"/>
  <c r="I83" i="1"/>
  <c r="G83" i="1"/>
  <c r="D83" i="1"/>
  <c r="P82" i="1"/>
  <c r="M82" i="1"/>
  <c r="I82" i="1"/>
  <c r="G82" i="1"/>
  <c r="D82" i="1"/>
  <c r="P81" i="1"/>
  <c r="M81" i="1"/>
  <c r="I81" i="1"/>
  <c r="G81" i="1"/>
  <c r="D81" i="1"/>
  <c r="P80" i="1"/>
  <c r="M80" i="1"/>
  <c r="I80" i="1"/>
  <c r="G80" i="1"/>
  <c r="D80" i="1"/>
  <c r="P79" i="1"/>
  <c r="M79" i="1"/>
  <c r="I79" i="1"/>
  <c r="G79" i="1"/>
  <c r="D79" i="1"/>
  <c r="P78" i="1"/>
  <c r="M78" i="1"/>
  <c r="I78" i="1"/>
  <c r="G78" i="1"/>
  <c r="D78" i="1"/>
  <c r="P77" i="1"/>
  <c r="M77" i="1"/>
  <c r="I77" i="1"/>
  <c r="G77" i="1"/>
  <c r="D77" i="1"/>
  <c r="P76" i="1"/>
  <c r="M76" i="1"/>
  <c r="I76" i="1"/>
  <c r="G76" i="1"/>
  <c r="D76" i="1"/>
  <c r="P75" i="1"/>
  <c r="M75" i="1"/>
  <c r="I75" i="1"/>
  <c r="G75" i="1"/>
  <c r="D75" i="1"/>
  <c r="D74" i="1"/>
  <c r="P73" i="1"/>
  <c r="M73" i="1"/>
  <c r="I73" i="1"/>
  <c r="G73" i="1"/>
  <c r="D73" i="1"/>
  <c r="P72" i="1"/>
  <c r="M72" i="1"/>
  <c r="I72" i="1"/>
  <c r="G72" i="1"/>
  <c r="D72" i="1"/>
  <c r="P71" i="1"/>
  <c r="M71" i="1"/>
  <c r="I71" i="1"/>
  <c r="G71" i="1"/>
  <c r="D71" i="1"/>
  <c r="P70" i="1"/>
  <c r="M70" i="1"/>
  <c r="I70" i="1"/>
  <c r="G70" i="1"/>
  <c r="D70" i="1"/>
  <c r="P69" i="1"/>
  <c r="M69" i="1"/>
  <c r="I69" i="1"/>
  <c r="G69" i="1"/>
  <c r="D69" i="1"/>
  <c r="P68" i="1"/>
  <c r="M68" i="1"/>
  <c r="I68" i="1"/>
  <c r="G68" i="1"/>
  <c r="D68" i="1"/>
  <c r="P67" i="1"/>
  <c r="M67" i="1"/>
  <c r="I67" i="1"/>
  <c r="G67" i="1"/>
  <c r="D67" i="1"/>
  <c r="P66" i="1"/>
  <c r="M66" i="1"/>
  <c r="I66" i="1"/>
  <c r="G66" i="1"/>
  <c r="D66" i="1"/>
  <c r="P65" i="1"/>
  <c r="M65" i="1"/>
  <c r="I65" i="1"/>
  <c r="G65" i="1"/>
  <c r="D65" i="1"/>
  <c r="M64" i="1"/>
  <c r="I64" i="1"/>
  <c r="G64" i="1"/>
  <c r="D64" i="1"/>
  <c r="P62" i="1"/>
  <c r="M62" i="1"/>
  <c r="I62" i="1"/>
  <c r="G62" i="1"/>
  <c r="P60" i="1"/>
  <c r="M60" i="1"/>
  <c r="I60" i="1"/>
  <c r="G60" i="1"/>
  <c r="T59" i="1"/>
  <c r="P59" i="1"/>
  <c r="M59" i="1"/>
  <c r="I59" i="1"/>
  <c r="G59" i="1"/>
  <c r="P58" i="1"/>
  <c r="M58" i="1"/>
  <c r="I58" i="1"/>
  <c r="G58" i="1"/>
  <c r="T57" i="1"/>
  <c r="P56" i="1"/>
  <c r="M56" i="1"/>
  <c r="I56" i="1"/>
  <c r="G56" i="1"/>
  <c r="P55" i="1"/>
  <c r="M55" i="1"/>
  <c r="I55" i="1"/>
  <c r="G55" i="1"/>
  <c r="M54" i="1"/>
  <c r="I54" i="1"/>
  <c r="G54" i="1"/>
  <c r="P53" i="1"/>
  <c r="M53" i="1"/>
  <c r="I53" i="1"/>
  <c r="G53" i="1"/>
  <c r="P51" i="1"/>
  <c r="M51" i="1"/>
  <c r="I51" i="1"/>
  <c r="G51" i="1"/>
  <c r="P50" i="1"/>
  <c r="M50" i="1"/>
  <c r="I50" i="1"/>
  <c r="G50" i="1"/>
  <c r="P49" i="1"/>
  <c r="M49" i="1"/>
  <c r="I49" i="1"/>
  <c r="G49" i="1"/>
  <c r="P48" i="1"/>
  <c r="M48" i="1"/>
  <c r="I48" i="1"/>
  <c r="G48" i="1"/>
  <c r="P47" i="1"/>
  <c r="M47" i="1"/>
  <c r="I47" i="1"/>
  <c r="G47" i="1"/>
  <c r="P46" i="1"/>
  <c r="M46" i="1"/>
  <c r="I46" i="1"/>
  <c r="G46" i="1"/>
  <c r="P45" i="1"/>
  <c r="M45" i="1"/>
  <c r="I45" i="1"/>
  <c r="G45" i="1"/>
  <c r="P44" i="1"/>
  <c r="M44" i="1"/>
  <c r="I44" i="1"/>
  <c r="G44" i="1"/>
  <c r="P43" i="1"/>
  <c r="M43" i="1"/>
  <c r="I43" i="1"/>
  <c r="G43" i="1"/>
  <c r="P42" i="1"/>
  <c r="M42" i="1"/>
  <c r="I42" i="1"/>
  <c r="G42" i="1"/>
  <c r="P41" i="1"/>
  <c r="M41" i="1"/>
  <c r="I41" i="1"/>
  <c r="G41" i="1"/>
  <c r="P40" i="1"/>
  <c r="M40" i="1"/>
  <c r="I40" i="1"/>
  <c r="G40" i="1"/>
  <c r="P39" i="1"/>
  <c r="M39" i="1"/>
  <c r="I39" i="1"/>
  <c r="G39" i="1"/>
  <c r="P38" i="1"/>
  <c r="M38" i="1"/>
  <c r="I38" i="1"/>
  <c r="G38" i="1"/>
  <c r="P37" i="1"/>
  <c r="M37" i="1"/>
  <c r="I37" i="1"/>
  <c r="G37" i="1"/>
  <c r="P36" i="1"/>
  <c r="M36" i="1"/>
  <c r="I36" i="1"/>
  <c r="G36" i="1"/>
  <c r="P35" i="1"/>
  <c r="M35" i="1"/>
  <c r="I35" i="1"/>
  <c r="G35" i="1"/>
  <c r="P34" i="1"/>
  <c r="M34" i="1"/>
  <c r="I34" i="1"/>
  <c r="G34" i="1"/>
  <c r="P33" i="1"/>
  <c r="M33" i="1"/>
  <c r="I33" i="1"/>
  <c r="G33" i="1"/>
  <c r="P32" i="1"/>
  <c r="M32" i="1"/>
  <c r="I32" i="1"/>
  <c r="G32" i="1"/>
  <c r="P31" i="1"/>
  <c r="M31" i="1"/>
  <c r="I31" i="1"/>
  <c r="G31" i="1"/>
  <c r="P30" i="1"/>
  <c r="M30" i="1"/>
  <c r="I30" i="1"/>
  <c r="G30" i="1"/>
  <c r="P29" i="1"/>
  <c r="M29" i="1"/>
  <c r="I29" i="1"/>
  <c r="G29" i="1"/>
  <c r="M28" i="1"/>
  <c r="I28" i="1"/>
  <c r="G28" i="1"/>
  <c r="P27" i="1"/>
  <c r="M27" i="1"/>
  <c r="I27" i="1"/>
  <c r="G27" i="1"/>
  <c r="P26" i="1"/>
  <c r="M26" i="1"/>
  <c r="I26" i="1"/>
  <c r="G26" i="1"/>
  <c r="P25" i="1"/>
  <c r="M25" i="1"/>
  <c r="I25" i="1"/>
  <c r="G25" i="1"/>
  <c r="P24" i="1"/>
  <c r="M24" i="1"/>
  <c r="I24" i="1"/>
  <c r="G24" i="1"/>
  <c r="P23" i="1"/>
  <c r="M23" i="1"/>
  <c r="I23" i="1"/>
  <c r="G23" i="1"/>
  <c r="P22" i="1"/>
  <c r="M22" i="1"/>
  <c r="I22" i="1"/>
  <c r="G22" i="1"/>
  <c r="P21" i="1"/>
  <c r="M21" i="1"/>
  <c r="I21" i="1"/>
  <c r="G21" i="1"/>
  <c r="P20" i="1"/>
  <c r="M20" i="1"/>
  <c r="I20" i="1"/>
  <c r="G20" i="1"/>
  <c r="P19" i="1"/>
  <c r="M19" i="1"/>
  <c r="I19" i="1"/>
  <c r="G19" i="1"/>
  <c r="T18" i="1"/>
  <c r="P18" i="1"/>
  <c r="M18" i="1"/>
  <c r="I18" i="1"/>
  <c r="G18" i="1"/>
  <c r="P17" i="1"/>
  <c r="M17" i="1"/>
  <c r="I17" i="1"/>
  <c r="G17" i="1"/>
  <c r="P16" i="1"/>
  <c r="M16" i="1"/>
  <c r="I16" i="1"/>
  <c r="G16" i="1"/>
  <c r="P15" i="1"/>
  <c r="M15" i="1"/>
  <c r="I15" i="1"/>
  <c r="G15" i="1"/>
  <c r="P14" i="1"/>
  <c r="M14" i="1"/>
  <c r="I14" i="1"/>
  <c r="G14" i="1"/>
  <c r="P13" i="1"/>
  <c r="M13" i="1"/>
  <c r="I13" i="1"/>
  <c r="G13" i="1"/>
  <c r="P12" i="1"/>
  <c r="M12" i="1"/>
  <c r="I12" i="1"/>
  <c r="G12" i="1"/>
  <c r="P11" i="1"/>
  <c r="M11" i="1"/>
  <c r="I11" i="1"/>
  <c r="G11" i="1"/>
  <c r="P10" i="1"/>
  <c r="M10" i="1"/>
  <c r="I10" i="1"/>
  <c r="G10" i="1"/>
  <c r="P9" i="1"/>
  <c r="M9" i="1"/>
  <c r="I9" i="1"/>
  <c r="G9" i="1"/>
  <c r="P8" i="1"/>
  <c r="M8" i="1"/>
  <c r="I8" i="1"/>
  <c r="G8" i="1"/>
  <c r="P7" i="1"/>
  <c r="M7" i="1"/>
  <c r="I7" i="1"/>
  <c r="G7" i="1"/>
  <c r="P6" i="1"/>
  <c r="M6" i="1"/>
  <c r="I6" i="1"/>
  <c r="G6" i="1"/>
  <c r="P4" i="1"/>
  <c r="M4" i="1"/>
  <c r="I4" i="1"/>
  <c r="G4" i="1"/>
  <c r="P3" i="1"/>
  <c r="M3" i="1"/>
  <c r="I3" i="1"/>
  <c r="G3" i="1"/>
  <c r="P2" i="1"/>
  <c r="M2" i="1"/>
  <c r="I2" i="1"/>
  <c r="G2" i="1"/>
  <c r="J70" i="1" l="1"/>
  <c r="J45" i="1"/>
  <c r="J56" i="1"/>
  <c r="J89" i="1"/>
  <c r="J87" i="1"/>
  <c r="J47" i="1"/>
  <c r="T2" i="1"/>
  <c r="T3" i="1"/>
  <c r="T8" i="1"/>
  <c r="T11" i="1"/>
  <c r="T14" i="1"/>
  <c r="T17" i="1"/>
  <c r="T20" i="1"/>
  <c r="T23" i="1"/>
  <c r="T7" i="1"/>
  <c r="T10" i="1"/>
  <c r="T13" i="1"/>
  <c r="T16" i="1"/>
  <c r="T21" i="1"/>
  <c r="T24" i="1"/>
  <c r="T53" i="1"/>
  <c r="T6" i="1"/>
  <c r="T9" i="1"/>
  <c r="T12" i="1"/>
  <c r="T15" i="1"/>
  <c r="T19" i="1"/>
  <c r="T22" i="1"/>
  <c r="J6" i="1"/>
  <c r="J8" i="1"/>
  <c r="J10" i="1"/>
  <c r="J12" i="1"/>
  <c r="J14" i="1"/>
  <c r="J16" i="1"/>
  <c r="J18" i="1"/>
  <c r="J20" i="1"/>
  <c r="J22" i="1"/>
  <c r="J24" i="1"/>
  <c r="J26" i="1"/>
  <c r="J28" i="1"/>
  <c r="J49" i="1"/>
  <c r="T62" i="1"/>
  <c r="T82" i="1"/>
  <c r="J71" i="1"/>
  <c r="J55" i="1"/>
  <c r="T73" i="1"/>
  <c r="T75" i="1"/>
  <c r="J78" i="1"/>
  <c r="J68" i="1"/>
  <c r="J79" i="1"/>
  <c r="T88" i="1"/>
  <c r="T50" i="1"/>
  <c r="T80" i="1"/>
  <c r="J46" i="1"/>
  <c r="T86" i="1"/>
  <c r="T28" i="1"/>
  <c r="T30" i="1"/>
  <c r="T32" i="1"/>
  <c r="T34" i="1"/>
  <c r="T36" i="1"/>
  <c r="T38" i="1"/>
  <c r="T40" i="1"/>
  <c r="T42" i="1"/>
  <c r="T44" i="1"/>
  <c r="T45" i="1"/>
  <c r="T69" i="1"/>
  <c r="J73" i="1"/>
  <c r="J76" i="1"/>
  <c r="T85" i="1"/>
  <c r="J65" i="1"/>
  <c r="T87" i="1"/>
  <c r="T25" i="1"/>
  <c r="T26" i="1"/>
  <c r="T27" i="1"/>
  <c r="T51" i="1"/>
  <c r="T65" i="1"/>
  <c r="T67" i="1"/>
  <c r="J80" i="1"/>
  <c r="J4" i="1"/>
  <c r="T60" i="1"/>
  <c r="J29" i="1"/>
  <c r="J36" i="1"/>
  <c r="T76" i="1"/>
  <c r="T46" i="1"/>
  <c r="T63" i="1"/>
  <c r="T47" i="1"/>
  <c r="J51" i="1"/>
  <c r="J32" i="1"/>
  <c r="J37" i="1"/>
  <c r="J43" i="1"/>
  <c r="T48" i="1"/>
  <c r="T55" i="1"/>
  <c r="T66" i="1"/>
  <c r="J19" i="1"/>
  <c r="J25" i="1"/>
  <c r="T49" i="1"/>
  <c r="T56" i="1"/>
  <c r="T68" i="1"/>
  <c r="J77" i="1"/>
  <c r="J2" i="1"/>
  <c r="T52" i="1"/>
  <c r="J30" i="1"/>
  <c r="J34" i="1"/>
  <c r="J38" i="1"/>
  <c r="J42" i="1"/>
  <c r="J82" i="1"/>
  <c r="T4" i="1"/>
  <c r="J58" i="1"/>
  <c r="T70" i="1"/>
  <c r="T71" i="1"/>
  <c r="T58" i="1"/>
  <c r="T54" i="1"/>
  <c r="J35" i="1"/>
  <c r="J40" i="1"/>
  <c r="T64" i="1"/>
  <c r="T29" i="1"/>
  <c r="T31" i="1"/>
  <c r="T33" i="1"/>
  <c r="T35" i="1"/>
  <c r="T37" i="1"/>
  <c r="T39" i="1"/>
  <c r="T41" i="1"/>
  <c r="T43" i="1"/>
  <c r="J48" i="1"/>
  <c r="J60" i="1"/>
  <c r="T61" i="1"/>
  <c r="J66" i="1"/>
  <c r="J67" i="1"/>
  <c r="T84" i="1"/>
  <c r="J31" i="1"/>
  <c r="J39" i="1"/>
  <c r="J7" i="1"/>
  <c r="J15" i="1"/>
  <c r="J75" i="1"/>
  <c r="J33" i="1"/>
  <c r="J86" i="1"/>
  <c r="J9" i="1"/>
  <c r="J21" i="1"/>
  <c r="J27" i="1"/>
  <c r="J11" i="1"/>
  <c r="J41" i="1"/>
  <c r="J13" i="1"/>
  <c r="J17" i="1"/>
  <c r="J23" i="1"/>
  <c r="J72" i="1"/>
  <c r="J3" i="1"/>
  <c r="J64" i="1"/>
  <c r="J69" i="1"/>
  <c r="J81" i="1"/>
  <c r="J88" i="1"/>
  <c r="J83" i="1"/>
  <c r="J90" i="1"/>
  <c r="J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tc={96D66429-0EF2-704D-9F91-965D74CE936E}</author>
    <author>tc={662AB2C0-6003-794F-9FD7-97AFF3DAD88D}</author>
  </authors>
  <commentList>
    <comment ref="D75" authorId="0" shapeId="0" xr:uid="{96D66429-0EF2-704D-9F91-965D74CE93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until AHL2-32_3yA corrected for cup mass</t>
      </text>
    </comment>
    <comment ref="D86" authorId="1" shapeId="0" xr:uid="{662AB2C0-6003-794F-9FD7-97AFF3DAD88D}">
      <text>
        <t>[Threaded comment]
Your version of Excel allows you to read this threaded comment; however, any edits to it will get removed if the file is opened in a newer version of Excel. Learn more: https://go.microsoft.com/fwlink/?linkid=870924
Comment:
    AHL5 and AHL6 corrected for mass of cup</t>
      </text>
    </comment>
  </commentList>
</comments>
</file>

<file path=xl/sharedStrings.xml><?xml version="1.0" encoding="utf-8"?>
<sst xmlns="http://schemas.openxmlformats.org/spreadsheetml/2006/main" count="301" uniqueCount="184">
  <si>
    <t>Sample</t>
  </si>
  <si>
    <t>Mrs/Ms</t>
  </si>
  <si>
    <t>Shape</t>
  </si>
  <si>
    <t>Bcr/Bc</t>
  </si>
  <si>
    <t>S-ratio</t>
  </si>
  <si>
    <t>Comment</t>
  </si>
  <si>
    <t>xB</t>
  </si>
  <si>
    <t>xC</t>
  </si>
  <si>
    <t>yC</t>
  </si>
  <si>
    <t>yB</t>
  </si>
  <si>
    <t>xa</t>
  </si>
  <si>
    <t>xD</t>
  </si>
  <si>
    <t>Type</t>
  </si>
  <si>
    <t>Steps</t>
  </si>
  <si>
    <t>n</t>
  </si>
  <si>
    <t>A011-A055</t>
  </si>
  <si>
    <t>A030-A070</t>
  </si>
  <si>
    <t>A000-A011</t>
  </si>
  <si>
    <t>A022-A055</t>
  </si>
  <si>
    <t>AHL1-82_9</t>
  </si>
  <si>
    <t>GC Kir</t>
  </si>
  <si>
    <t>AHL1-80_0</t>
  </si>
  <si>
    <t>AHL1-77_0</t>
  </si>
  <si>
    <t>Dir Kir</t>
  </si>
  <si>
    <t>AHL1-58_6</t>
  </si>
  <si>
    <t>AHL1-46_6</t>
  </si>
  <si>
    <t>DirOKir</t>
  </si>
  <si>
    <t>AHL1-37_6</t>
  </si>
  <si>
    <t>AHL1-35_7</t>
  </si>
  <si>
    <t>AHL1-35_6</t>
  </si>
  <si>
    <t>AHL1-30_5</t>
  </si>
  <si>
    <t>AHL1-27_5</t>
  </si>
  <si>
    <t>AHL1-23_8</t>
  </si>
  <si>
    <t>AHL1-22_3</t>
  </si>
  <si>
    <t>AHL1-18_5</t>
  </si>
  <si>
    <t>AHL1-17_4</t>
  </si>
  <si>
    <t>AHL1-16_6</t>
  </si>
  <si>
    <t>AHL1-15_0</t>
  </si>
  <si>
    <t>AHL1-13_3</t>
  </si>
  <si>
    <t>AHL1-11_4</t>
  </si>
  <si>
    <t>AHL1-09_4</t>
  </si>
  <si>
    <t>AHL1-08_4</t>
  </si>
  <si>
    <t>AHL1-06_9</t>
  </si>
  <si>
    <t>AHL1-05_5</t>
  </si>
  <si>
    <t>AHL1-03_3</t>
  </si>
  <si>
    <t>AHL1-00_0</t>
  </si>
  <si>
    <t>AHL3-18_6</t>
  </si>
  <si>
    <t>AHL3-13_8</t>
  </si>
  <si>
    <t>A000-A070</t>
  </si>
  <si>
    <t>AHL3-12_5</t>
  </si>
  <si>
    <t>AHL3-11_9</t>
  </si>
  <si>
    <t>AHL3-10_3</t>
  </si>
  <si>
    <t>A011-A090</t>
  </si>
  <si>
    <t>AHL3-09_0</t>
  </si>
  <si>
    <t>AHL3-08_5</t>
  </si>
  <si>
    <t>A004-A070</t>
  </si>
  <si>
    <t>AHL3-04_7</t>
  </si>
  <si>
    <t>AHL3-03_4</t>
  </si>
  <si>
    <t>AHL3-02_3</t>
  </si>
  <si>
    <t>AHL3-01_0</t>
  </si>
  <si>
    <t>AHL3-00_0</t>
  </si>
  <si>
    <t>AHL4-03_4</t>
  </si>
  <si>
    <t>AHL4-01_5</t>
  </si>
  <si>
    <t>AHL4-00_0</t>
  </si>
  <si>
    <t>AHL2-55_2</t>
  </si>
  <si>
    <t>AHL2-43_9</t>
  </si>
  <si>
    <t>AHL2-35_2</t>
  </si>
  <si>
    <t>AHL2-27_8</t>
  </si>
  <si>
    <t>AHL2-23_8</t>
  </si>
  <si>
    <t>AHL2-16_2</t>
  </si>
  <si>
    <t>AHL2-06_8</t>
  </si>
  <si>
    <t>AHL2-05_3</t>
  </si>
  <si>
    <t>AHL2-04_3</t>
  </si>
  <si>
    <t>AHL2-02_8</t>
  </si>
  <si>
    <t>AHL2-02_1</t>
  </si>
  <si>
    <t>AHL5-18_5</t>
  </si>
  <si>
    <t>AHL5-15_6</t>
  </si>
  <si>
    <t>AHL5-13_6</t>
  </si>
  <si>
    <t>AHL5-12_1</t>
  </si>
  <si>
    <t>AHL5-08_0</t>
  </si>
  <si>
    <t>AHL5-03_2</t>
  </si>
  <si>
    <t>AHL5-01_3</t>
  </si>
  <si>
    <t>AHL6-05_5</t>
  </si>
  <si>
    <t>Stratigraphic position (m)</t>
  </si>
  <si>
    <t>MAD (°)</t>
  </si>
  <si>
    <t>Dg (°)</t>
  </si>
  <si>
    <t>Ig (°)</t>
  </si>
  <si>
    <t>Ds (°)</t>
  </si>
  <si>
    <t>Is (°)</t>
  </si>
  <si>
    <t>Site latitude (°)</t>
  </si>
  <si>
    <t>Site longitude (°)</t>
  </si>
  <si>
    <t>Rockmag specimen</t>
  </si>
  <si>
    <t>Mass (g)</t>
  </si>
  <si>
    <t>Mass rockmag (mg)</t>
  </si>
  <si>
    <t>Xhf (m3)</t>
  </si>
  <si>
    <t>Mz 800 mT (A/m)</t>
  </si>
  <si>
    <t>Mass normalised susceptibility (m3/kg)</t>
  </si>
  <si>
    <t>AHL1-91_7</t>
  </si>
  <si>
    <t>xA</t>
  </si>
  <si>
    <t>AHL1-89_1</t>
  </si>
  <si>
    <t>AHL1-87_7</t>
  </si>
  <si>
    <t>AHL1-86_3</t>
  </si>
  <si>
    <t>yA</t>
  </si>
  <si>
    <t>AHL1-74_5</t>
  </si>
  <si>
    <t>AHL1-73_7</t>
  </si>
  <si>
    <t>AHL1-71_0</t>
  </si>
  <si>
    <t>AHL1-53_2</t>
  </si>
  <si>
    <t>AHL1-50_2</t>
  </si>
  <si>
    <t>AHL1-44_6</t>
  </si>
  <si>
    <t>AHL1-41_9</t>
  </si>
  <si>
    <t>AHL1-38_9</t>
  </si>
  <si>
    <t>AHL1-28_3</t>
  </si>
  <si>
    <t>AHL1-20_0</t>
  </si>
  <si>
    <t>AHL1-13_7</t>
  </si>
  <si>
    <t>AHL1-04_9</t>
  </si>
  <si>
    <t>AHL3-16_9</t>
  </si>
  <si>
    <t>S-ratio &lt;0.9, so removed Mrs/Ms</t>
  </si>
  <si>
    <t>Unsaturated hysteresis, so removed</t>
  </si>
  <si>
    <t>AHL2-54_2</t>
  </si>
  <si>
    <t>AHL2-36_8</t>
  </si>
  <si>
    <t>Mrs/Ms&gt;0.5, so removed measurement</t>
  </si>
  <si>
    <t>AHL2-32_3</t>
  </si>
  <si>
    <t>Cannot obtain good hysteresis loop</t>
  </si>
  <si>
    <t>x</t>
  </si>
  <si>
    <t>AHL2-21_4</t>
  </si>
  <si>
    <t>yRM</t>
  </si>
  <si>
    <t>xRM</t>
  </si>
  <si>
    <t>AHL2-00_7</t>
  </si>
  <si>
    <t>y</t>
  </si>
  <si>
    <t>AHL2-00_0</t>
  </si>
  <si>
    <t>AHL5-11_3</t>
  </si>
  <si>
    <t>AHL5-09_3</t>
  </si>
  <si>
    <t>AHL5-06_6</t>
  </si>
  <si>
    <t>AHL5-00_4</t>
  </si>
  <si>
    <t>AHL5-00_0</t>
  </si>
  <si>
    <t>AHL6-08_9</t>
  </si>
  <si>
    <t>Mrs/Ms&gt;0.5, overcorrected loop</t>
  </si>
  <si>
    <t>AHL6-02_9</t>
  </si>
  <si>
    <t>AHL6-00_0</t>
  </si>
  <si>
    <t>Ms (Am2)</t>
  </si>
  <si>
    <t>Ms (Am2/kg)</t>
  </si>
  <si>
    <t>Mrs (Am2)</t>
  </si>
  <si>
    <t>Mrs (Am2/kg)</t>
  </si>
  <si>
    <t>Bc (mT)</t>
  </si>
  <si>
    <t>Bcr (mT)</t>
  </si>
  <si>
    <t>Mass normalized Xhf (m3/kg)</t>
  </si>
  <si>
    <t>Mz -300 mT (A/m)</t>
  </si>
  <si>
    <t>NRM/susceptiblity</t>
  </si>
  <si>
    <t>NRM/susceptibility &gt; 10^5; lightning struck</t>
  </si>
  <si>
    <t>Saturation (%)</t>
  </si>
  <si>
    <t>AHL4-01_5x</t>
  </si>
  <si>
    <t>AHL3-02_3y</t>
  </si>
  <si>
    <t>T100-T300</t>
  </si>
  <si>
    <t>AHL3-09_0y</t>
  </si>
  <si>
    <t>T175-T390</t>
  </si>
  <si>
    <t>AHL3-10_3y</t>
  </si>
  <si>
    <t>T175-T350</t>
  </si>
  <si>
    <t>AHL3-12_5y</t>
  </si>
  <si>
    <t>AHL3-13_8y</t>
  </si>
  <si>
    <t>T100-T350</t>
  </si>
  <si>
    <t>AHL3-00_0y</t>
  </si>
  <si>
    <t>AHL3-00_0x</t>
  </si>
  <si>
    <t>A016-A090</t>
  </si>
  <si>
    <t>AHL3-01_0x</t>
  </si>
  <si>
    <t>AHL3-09_0x</t>
  </si>
  <si>
    <t>AHL3-11_9x</t>
  </si>
  <si>
    <t>AHL3-12_5x</t>
  </si>
  <si>
    <t>AHL4-00_0x</t>
  </si>
  <si>
    <t>AHL4-03_4x</t>
  </si>
  <si>
    <t>AHL3-10_3x</t>
  </si>
  <si>
    <t>A040-A090</t>
  </si>
  <si>
    <t>AHL3-02_3x</t>
  </si>
  <si>
    <t>AHL3-01_0y</t>
  </si>
  <si>
    <t>AHL3-03_4x</t>
  </si>
  <si>
    <t>AHL3-08_5x</t>
  </si>
  <si>
    <t>AHL3-13_8x</t>
  </si>
  <si>
    <t>AHL3-16_9x</t>
  </si>
  <si>
    <t>A002-A011</t>
  </si>
  <si>
    <t>AHL3-18_6x</t>
  </si>
  <si>
    <t>AHL3-03_4y</t>
  </si>
  <si>
    <t>T000-T250</t>
  </si>
  <si>
    <t>AHL4-01_5y</t>
  </si>
  <si>
    <t>T100-T250</t>
  </si>
  <si>
    <t>AHL3-04_7x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</si>
</sst>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0"/>
  </numFmts>
  <fonts count="11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top"/>
    </xf>
    <xf numFmtId="0" fontId="6" fillId="0" borderId="0" xfId="0" applyFont="1"/>
    <xf numFmtId="11" fontId="4" fillId="0" borderId="0" xfId="0" applyNumberFormat="1" applyFont="1"/>
    <xf numFmtId="11" fontId="6" fillId="0" borderId="0" xfId="0" applyNumberFormat="1" applyFont="1"/>
    <xf numFmtId="0" fontId="7" fillId="0" borderId="0" xfId="0" applyFont="1"/>
    <xf numFmtId="164" fontId="5" fillId="0" borderId="0" xfId="0" applyNumberFormat="1" applyFont="1"/>
    <xf numFmtId="11" fontId="5" fillId="0" borderId="0" xfId="0" applyNumberFormat="1" applyFont="1"/>
    <xf numFmtId="2" fontId="5" fillId="0" borderId="0" xfId="0" applyNumberFormat="1" applyFont="1"/>
    <xf numFmtId="11" fontId="7" fillId="0" borderId="0" xfId="0" applyNumberFormat="1" applyFont="1"/>
    <xf numFmtId="166" fontId="5" fillId="0" borderId="0" xfId="0" applyNumberFormat="1" applyFont="1"/>
    <xf numFmtId="0" fontId="8" fillId="0" borderId="0" xfId="0" applyFont="1"/>
    <xf numFmtId="2" fontId="9" fillId="0" borderId="0" xfId="0" applyNumberFormat="1" applyFont="1"/>
    <xf numFmtId="11" fontId="8" fillId="0" borderId="0" xfId="0" applyNumberFormat="1" applyFont="1"/>
    <xf numFmtId="2" fontId="8" fillId="0" borderId="0" xfId="0" applyNumberFormat="1" applyFont="1"/>
    <xf numFmtId="0" fontId="5" fillId="0" borderId="0" xfId="0" applyFont="1" applyBorder="1"/>
    <xf numFmtId="165" fontId="5" fillId="0" borderId="0" xfId="0" applyNumberFormat="1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rritsen, Hendrieke" id="{C4BA3137-D510-D744-AD33-162985FD57B1}" userId="S::H.Gerritsen@lmu.de::108330f6-4e5b-44bb-a2a0-5df652a3a8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5" dT="2023-06-05T09:49:56.97" personId="{C4BA3137-D510-D744-AD33-162985FD57B1}" id="{96D66429-0EF2-704D-9F91-965D74CE936E}">
    <text>Mass until AHL2-32_3yA corrected for cup mass</text>
  </threadedComment>
  <threadedComment ref="D86" dT="2023-06-05T09:35:57.59" personId="{C4BA3137-D510-D744-AD33-162985FD57B1}" id="{662AB2C0-6003-794F-9FD7-97AFF3DAD88D}">
    <text>AHL5 and AHL6 corrected for mass of cup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AB81-50B8-D24F-9929-7291F3EE5E59}">
  <dimension ref="A1:X90"/>
  <sheetViews>
    <sheetView zoomScale="110" zoomScaleNormal="110" workbookViewId="0">
      <selection activeCell="Q2" sqref="Q2"/>
    </sheetView>
  </sheetViews>
  <sheetFormatPr baseColWidth="10" defaultRowHeight="16" x14ac:dyDescent="0.2"/>
  <cols>
    <col min="1" max="1" width="11.1640625" style="4" customWidth="1"/>
    <col min="2" max="2" width="17.33203125" style="4" bestFit="1" customWidth="1"/>
    <col min="3" max="3" width="22.5" style="4" bestFit="1" customWidth="1"/>
    <col min="4" max="4" width="9.33203125" style="4" customWidth="1"/>
    <col min="5" max="5" width="16.6640625" style="4" customWidth="1"/>
    <col min="6" max="6" width="11" style="4" bestFit="1" customWidth="1"/>
    <col min="7" max="7" width="12.1640625" style="4" bestFit="1" customWidth="1"/>
    <col min="8" max="8" width="11.83203125" style="4" bestFit="1" customWidth="1"/>
    <col min="9" max="9" width="13" style="4" bestFit="1" customWidth="1"/>
    <col min="10" max="10" width="9.33203125" style="4" bestFit="1" customWidth="1"/>
    <col min="11" max="11" width="8.6640625" style="4" bestFit="1" customWidth="1"/>
    <col min="12" max="12" width="9.5" style="4" bestFit="1" customWidth="1"/>
    <col min="13" max="14" width="7.83203125" style="4" customWidth="1"/>
    <col min="15" max="15" width="11" style="4" bestFit="1" customWidth="1"/>
    <col min="16" max="16" width="26.1640625" style="4" bestFit="1" customWidth="1"/>
    <col min="17" max="17" width="11.6640625" style="4" bestFit="1" customWidth="1"/>
    <col min="18" max="19" width="15.83203125" style="4" bestFit="1" customWidth="1"/>
    <col min="20" max="20" width="6.83203125" style="4" bestFit="1" customWidth="1"/>
    <col min="21" max="21" width="34.5" style="4" bestFit="1" customWidth="1"/>
    <col min="22" max="22" width="16.6640625" style="4" bestFit="1" customWidth="1"/>
    <col min="23" max="23" width="37.1640625" style="4" bestFit="1" customWidth="1"/>
    <col min="24" max="16384" width="10.83203125" style="4"/>
  </cols>
  <sheetData>
    <row r="1" spans="1:24" x14ac:dyDescent="0.2">
      <c r="A1" s="5" t="s">
        <v>0</v>
      </c>
      <c r="B1" s="6" t="s">
        <v>91</v>
      </c>
      <c r="C1" s="6" t="s">
        <v>83</v>
      </c>
      <c r="D1" s="6" t="s">
        <v>92</v>
      </c>
      <c r="E1" s="6" t="s">
        <v>93</v>
      </c>
      <c r="F1" s="6" t="s">
        <v>139</v>
      </c>
      <c r="G1" s="6" t="s">
        <v>140</v>
      </c>
      <c r="H1" s="6" t="s">
        <v>141</v>
      </c>
      <c r="I1" s="6" t="s">
        <v>142</v>
      </c>
      <c r="J1" s="6" t="s">
        <v>1</v>
      </c>
      <c r="K1" s="6" t="s">
        <v>143</v>
      </c>
      <c r="L1" s="6" t="s">
        <v>144</v>
      </c>
      <c r="M1" s="6" t="s">
        <v>3</v>
      </c>
      <c r="N1" s="6" t="s">
        <v>2</v>
      </c>
      <c r="O1" s="6" t="s">
        <v>94</v>
      </c>
      <c r="P1" s="6" t="s">
        <v>145</v>
      </c>
      <c r="Q1" s="6" t="s">
        <v>149</v>
      </c>
      <c r="R1" s="3" t="s">
        <v>95</v>
      </c>
      <c r="S1" s="7" t="s">
        <v>146</v>
      </c>
      <c r="T1" s="7" t="s">
        <v>4</v>
      </c>
      <c r="U1" s="6" t="s">
        <v>96</v>
      </c>
      <c r="V1" s="8" t="s">
        <v>147</v>
      </c>
      <c r="W1" s="6" t="s">
        <v>5</v>
      </c>
    </row>
    <row r="2" spans="1:24" x14ac:dyDescent="0.2">
      <c r="A2" s="9" t="s">
        <v>97</v>
      </c>
      <c r="B2" s="4" t="s">
        <v>10</v>
      </c>
      <c r="C2" s="10">
        <v>314.17999999999995</v>
      </c>
      <c r="D2" s="4">
        <v>24.3858</v>
      </c>
      <c r="E2" s="4">
        <v>290.2</v>
      </c>
      <c r="F2" s="11">
        <v>1.99E-7</v>
      </c>
      <c r="G2" s="11">
        <f>F2/(E2/10^6)</f>
        <v>6.8573397656788418E-4</v>
      </c>
      <c r="H2" s="11">
        <v>2.6899999999999999E-8</v>
      </c>
      <c r="I2" s="11">
        <f>H2/(E2/10^6)</f>
        <v>9.2694693314955201E-5</v>
      </c>
      <c r="J2" s="12">
        <f>I2/G2</f>
        <v>0.13517587939698492</v>
      </c>
      <c r="K2" s="4">
        <v>8</v>
      </c>
      <c r="L2" s="12">
        <v>27.42199092248654</v>
      </c>
      <c r="M2" s="12">
        <f>L2/K2</f>
        <v>3.4277488653108175</v>
      </c>
      <c r="N2" s="4">
        <v>8.1000000000000003E-2</v>
      </c>
      <c r="O2" s="11">
        <v>9.6999999999999991E-13</v>
      </c>
      <c r="P2" s="11">
        <f>O2/(E2/10^6)</f>
        <v>3.3425223983459681E-9</v>
      </c>
      <c r="Q2" s="4">
        <v>100.2</v>
      </c>
      <c r="R2" s="11">
        <v>1.566E-2</v>
      </c>
      <c r="S2" s="11">
        <v>-1.3960000000000002E-2</v>
      </c>
      <c r="T2" s="12">
        <f>((-S2/R2)+1)/2</f>
        <v>0.94572158365261827</v>
      </c>
      <c r="U2" s="4">
        <v>6.97127016542414E-9</v>
      </c>
      <c r="V2" s="13">
        <v>88235.294117647063</v>
      </c>
    </row>
    <row r="3" spans="1:24" x14ac:dyDescent="0.2">
      <c r="A3" s="9" t="s">
        <v>99</v>
      </c>
      <c r="B3" s="4" t="s">
        <v>6</v>
      </c>
      <c r="C3" s="10">
        <v>310.53999999999996</v>
      </c>
      <c r="D3" s="4">
        <v>24.7317</v>
      </c>
      <c r="E3" s="4">
        <v>291.09999999999997</v>
      </c>
      <c r="F3" s="11">
        <v>4.7500000000000003E-5</v>
      </c>
      <c r="G3" s="11">
        <f>F3/(E3/10^6)</f>
        <v>0.16317416695293716</v>
      </c>
      <c r="H3" s="11">
        <v>4.6E-6</v>
      </c>
      <c r="I3" s="11">
        <f>H3/(E3/10^6)</f>
        <v>1.5802129852284439E-2</v>
      </c>
      <c r="J3" s="12">
        <f>I3/G3</f>
        <v>9.6842105263157882E-2</v>
      </c>
      <c r="K3" s="4">
        <v>5.8</v>
      </c>
      <c r="L3" s="12">
        <v>20.857386831891922</v>
      </c>
      <c r="M3" s="12">
        <f>L3/K3</f>
        <v>3.5961011779124004</v>
      </c>
      <c r="N3" s="4">
        <v>-0.152</v>
      </c>
      <c r="O3" s="4">
        <v>2.05E-11</v>
      </c>
      <c r="P3" s="11">
        <f>O3/(E3/10^6)</f>
        <v>7.0422535211267608E-8</v>
      </c>
      <c r="Q3" s="4">
        <v>100</v>
      </c>
      <c r="R3" s="11">
        <v>44.2</v>
      </c>
      <c r="S3" s="11">
        <v>-42.1</v>
      </c>
      <c r="T3" s="12">
        <f>((-S3/R3)+1)/2</f>
        <v>0.97624434389140269</v>
      </c>
      <c r="U3" s="4">
        <v>1.9982451671336786E-6</v>
      </c>
      <c r="V3" s="13">
        <v>36422.501011736138</v>
      </c>
    </row>
    <row r="4" spans="1:24" x14ac:dyDescent="0.2">
      <c r="A4" s="9" t="s">
        <v>100</v>
      </c>
      <c r="B4" s="4" t="s">
        <v>10</v>
      </c>
      <c r="C4" s="10">
        <v>308.57999999999993</v>
      </c>
      <c r="D4" s="4">
        <v>22.8736</v>
      </c>
      <c r="E4" s="4">
        <v>298.2</v>
      </c>
      <c r="F4" s="11">
        <v>5.1100000000000002E-5</v>
      </c>
      <c r="G4" s="11">
        <f>F4/(E4/10^6)</f>
        <v>0.17136150234741784</v>
      </c>
      <c r="H4" s="11">
        <v>3.9400000000000004E-6</v>
      </c>
      <c r="I4" s="11">
        <f>H4/(E4/10^6)</f>
        <v>1.3212608987256876E-2</v>
      </c>
      <c r="J4" s="12">
        <f>I4/G4</f>
        <v>7.7103718199608623E-2</v>
      </c>
      <c r="K4" s="4">
        <v>5.0999999999999996</v>
      </c>
      <c r="L4" s="12">
        <v>19.297520137917857</v>
      </c>
      <c r="M4" s="12">
        <f>L4/K4</f>
        <v>3.7838274780231096</v>
      </c>
      <c r="N4" s="4">
        <v>-0.13300000000000001</v>
      </c>
      <c r="O4" s="11">
        <v>7.5799999999999996E-12</v>
      </c>
      <c r="P4" s="11">
        <f>O4/(E4/10^6)</f>
        <v>2.5419181757209926E-8</v>
      </c>
      <c r="Q4" s="4">
        <v>99.9</v>
      </c>
      <c r="R4" s="11">
        <v>35.799999999999997</v>
      </c>
      <c r="S4" s="11">
        <v>-34.300000000000004</v>
      </c>
      <c r="T4" s="12">
        <f>((-S4/R4)+1)/2</f>
        <v>0.97905027932960897</v>
      </c>
      <c r="U4" s="4">
        <v>1.9406652210408505E-6</v>
      </c>
      <c r="V4" s="13">
        <v>211759.40527145754</v>
      </c>
      <c r="W4" s="4" t="s">
        <v>148</v>
      </c>
    </row>
    <row r="5" spans="1:24" x14ac:dyDescent="0.2">
      <c r="A5" s="9" t="s">
        <v>101</v>
      </c>
      <c r="C5" s="10">
        <v>306.61999999999995</v>
      </c>
      <c r="D5" s="4">
        <v>8.9428000000000001</v>
      </c>
      <c r="G5" s="11"/>
      <c r="I5" s="11"/>
      <c r="J5" s="12"/>
      <c r="L5" s="12"/>
      <c r="M5" s="12"/>
      <c r="P5" s="11"/>
      <c r="U5" s="4">
        <v>2.4445924274337156E-6</v>
      </c>
      <c r="V5" s="13">
        <v>26530.657513116596</v>
      </c>
    </row>
    <row r="6" spans="1:24" x14ac:dyDescent="0.2">
      <c r="A6" s="9" t="s">
        <v>19</v>
      </c>
      <c r="B6" s="4" t="s">
        <v>10</v>
      </c>
      <c r="C6" s="10">
        <v>301.85999999999996</v>
      </c>
      <c r="D6" s="4">
        <v>24.537199999999999</v>
      </c>
      <c r="E6" s="4">
        <v>291.8</v>
      </c>
      <c r="F6" s="11">
        <v>5.7399999999999999E-5</v>
      </c>
      <c r="G6" s="11">
        <f t="shared" ref="G6:G51" si="0">F6/(E6/10^6)</f>
        <v>0.19671007539410557</v>
      </c>
      <c r="H6" s="11">
        <v>4.8999999999999997E-6</v>
      </c>
      <c r="I6" s="11">
        <f t="shared" ref="I6:I51" si="1">H6/(E6/10^6)</f>
        <v>1.6792323509252912E-2</v>
      </c>
      <c r="J6" s="12">
        <f t="shared" ref="J6:J51" si="2">I6/G6</f>
        <v>8.5365853658536578E-2</v>
      </c>
      <c r="K6" s="4">
        <v>6.1</v>
      </c>
      <c r="L6" s="12">
        <v>22.343863574298407</v>
      </c>
      <c r="M6" s="12">
        <f t="shared" ref="M6:M51" si="3">L6/K6</f>
        <v>3.6629284548030179</v>
      </c>
      <c r="N6" s="4">
        <v>-9.6000000000000002E-2</v>
      </c>
      <c r="O6" s="11">
        <v>5.7699999999999998E-12</v>
      </c>
      <c r="P6" s="11">
        <f t="shared" ref="P6:P48" si="4">O6/(E6/10^6)</f>
        <v>1.9773817683344757E-8</v>
      </c>
      <c r="Q6" s="4">
        <v>97.3</v>
      </c>
      <c r="R6" s="11">
        <v>43.7</v>
      </c>
      <c r="S6" s="11">
        <v>-41.5</v>
      </c>
      <c r="T6" s="12">
        <f t="shared" ref="T6:T37" si="5">((-S6/R6)+1)/2</f>
        <v>0.97482837528604116</v>
      </c>
      <c r="U6" s="4">
        <v>1.847806595699591E-6</v>
      </c>
      <c r="V6" s="13">
        <v>17203.352448169386</v>
      </c>
    </row>
    <row r="7" spans="1:24" x14ac:dyDescent="0.2">
      <c r="A7" s="9" t="s">
        <v>21</v>
      </c>
      <c r="B7" s="4" t="s">
        <v>10</v>
      </c>
      <c r="C7" s="10">
        <v>297.79999999999995</v>
      </c>
      <c r="D7" s="4">
        <v>22.462800000000001</v>
      </c>
      <c r="E7" s="4">
        <v>283</v>
      </c>
      <c r="F7" s="11">
        <v>6.4300000000000004E-5</v>
      </c>
      <c r="G7" s="11">
        <f t="shared" si="0"/>
        <v>0.22720848056537105</v>
      </c>
      <c r="H7" s="11">
        <v>5.5099999999999998E-6</v>
      </c>
      <c r="I7" s="11">
        <f t="shared" si="1"/>
        <v>1.9469964664310953E-2</v>
      </c>
      <c r="J7" s="12">
        <f t="shared" si="2"/>
        <v>8.5692068429237933E-2</v>
      </c>
      <c r="K7" s="4">
        <v>5.6</v>
      </c>
      <c r="L7" s="12">
        <v>19.297410599039001</v>
      </c>
      <c r="M7" s="12">
        <f t="shared" si="3"/>
        <v>3.4459661783998219</v>
      </c>
      <c r="N7" s="4">
        <v>-0.17599999999999999</v>
      </c>
      <c r="O7" s="11">
        <v>6.1599999999999996E-12</v>
      </c>
      <c r="P7" s="11">
        <f t="shared" si="4"/>
        <v>2.176678445229682E-8</v>
      </c>
      <c r="Q7" s="4">
        <v>97.6</v>
      </c>
      <c r="R7" s="11">
        <v>53.3</v>
      </c>
      <c r="S7" s="11">
        <v>-51</v>
      </c>
      <c r="T7" s="12">
        <f t="shared" si="5"/>
        <v>0.97842401500938081</v>
      </c>
      <c r="U7" s="4">
        <v>2.4271239560517835E-6</v>
      </c>
      <c r="V7" s="13">
        <v>10454.878943506968</v>
      </c>
    </row>
    <row r="8" spans="1:24" x14ac:dyDescent="0.2">
      <c r="A8" s="9" t="s">
        <v>22</v>
      </c>
      <c r="B8" s="4" t="s">
        <v>10</v>
      </c>
      <c r="C8" s="10">
        <v>293.59999999999997</v>
      </c>
      <c r="D8" s="4">
        <v>23.833100000000002</v>
      </c>
      <c r="E8" s="4">
        <v>293.7</v>
      </c>
      <c r="F8" s="11">
        <v>4.7800000000000003E-5</v>
      </c>
      <c r="G8" s="11">
        <f t="shared" si="0"/>
        <v>0.16275110657133132</v>
      </c>
      <c r="H8" s="11">
        <v>3.8E-6</v>
      </c>
      <c r="I8" s="11">
        <f t="shared" si="1"/>
        <v>1.2938372488934287E-2</v>
      </c>
      <c r="J8" s="12">
        <f t="shared" si="2"/>
        <v>7.949790794979078E-2</v>
      </c>
      <c r="K8" s="4">
        <v>5.3</v>
      </c>
      <c r="L8" s="12">
        <v>21.305697738690622</v>
      </c>
      <c r="M8" s="12">
        <f t="shared" si="3"/>
        <v>4.0199429695642683</v>
      </c>
      <c r="N8" s="4">
        <v>-0.08</v>
      </c>
      <c r="O8" s="11">
        <v>7.5500000000000007E-12</v>
      </c>
      <c r="P8" s="11">
        <f t="shared" si="4"/>
        <v>2.5706503234593127E-8</v>
      </c>
      <c r="Q8" s="4">
        <v>99.8</v>
      </c>
      <c r="R8" s="11">
        <v>32</v>
      </c>
      <c r="S8" s="11">
        <v>-30.6</v>
      </c>
      <c r="T8" s="12">
        <f t="shared" si="5"/>
        <v>0.97812500000000002</v>
      </c>
      <c r="U8" s="4">
        <v>1.7077090265219378E-6</v>
      </c>
      <c r="V8" s="13">
        <v>12039.312039312041</v>
      </c>
    </row>
    <row r="9" spans="1:24" x14ac:dyDescent="0.2">
      <c r="A9" s="9" t="s">
        <v>103</v>
      </c>
      <c r="B9" s="4" t="s">
        <v>7</v>
      </c>
      <c r="C9" s="10">
        <v>290.09999999999997</v>
      </c>
      <c r="D9" s="4">
        <v>24.787600000000001</v>
      </c>
      <c r="E9" s="4">
        <v>334</v>
      </c>
      <c r="F9" s="11">
        <v>5.8300000000000001E-5</v>
      </c>
      <c r="G9" s="11">
        <f t="shared" si="0"/>
        <v>0.17455089820359282</v>
      </c>
      <c r="H9" s="11">
        <v>4.7899999999999999E-6</v>
      </c>
      <c r="I9" s="11">
        <f t="shared" si="1"/>
        <v>1.4341317365269462E-2</v>
      </c>
      <c r="J9" s="12">
        <f t="shared" si="2"/>
        <v>8.2161234991423665E-2</v>
      </c>
      <c r="K9" s="4">
        <v>5.0999999999999996</v>
      </c>
      <c r="L9" s="12">
        <v>19.276662798538567</v>
      </c>
      <c r="M9" s="12">
        <f t="shared" si="3"/>
        <v>3.7797378036350135</v>
      </c>
      <c r="N9" s="4">
        <v>-0.04</v>
      </c>
      <c r="O9" s="11">
        <v>9.2700000000000007E-12</v>
      </c>
      <c r="P9" s="11">
        <f t="shared" si="4"/>
        <v>2.7754491017964076E-8</v>
      </c>
      <c r="Q9" s="4">
        <v>99.9</v>
      </c>
      <c r="R9" s="11">
        <v>42.400000000000006</v>
      </c>
      <c r="S9" s="11">
        <v>-40.599999999999994</v>
      </c>
      <c r="T9" s="12">
        <f t="shared" si="5"/>
        <v>0.97877358490566024</v>
      </c>
      <c r="U9" s="4">
        <v>1.5638060426595789E-6</v>
      </c>
      <c r="V9" s="13">
        <v>748136.13498017774</v>
      </c>
      <c r="W9" s="4" t="s">
        <v>148</v>
      </c>
    </row>
    <row r="10" spans="1:24" x14ac:dyDescent="0.2">
      <c r="A10" s="9" t="s">
        <v>104</v>
      </c>
      <c r="B10" s="4" t="s">
        <v>10</v>
      </c>
      <c r="C10" s="10">
        <v>288.97999999999996</v>
      </c>
      <c r="D10" s="4">
        <v>24.228000000000002</v>
      </c>
      <c r="E10" s="4">
        <v>300.8</v>
      </c>
      <c r="F10" s="11">
        <v>4.4799999999999998E-5</v>
      </c>
      <c r="G10" s="11">
        <f t="shared" si="0"/>
        <v>0.14893617021276595</v>
      </c>
      <c r="H10" s="11">
        <v>3.9099999999999998E-6</v>
      </c>
      <c r="I10" s="11">
        <f t="shared" si="1"/>
        <v>1.2998670212765958E-2</v>
      </c>
      <c r="J10" s="12">
        <f t="shared" si="2"/>
        <v>8.7276785714285723E-2</v>
      </c>
      <c r="K10" s="4">
        <v>5.5</v>
      </c>
      <c r="L10" s="12">
        <v>21.305638211453481</v>
      </c>
      <c r="M10" s="12">
        <f t="shared" si="3"/>
        <v>3.873752402082451</v>
      </c>
      <c r="N10" s="4">
        <v>1.2E-2</v>
      </c>
      <c r="O10" s="11">
        <v>8.3300000000000003E-12</v>
      </c>
      <c r="P10" s="11">
        <f t="shared" si="4"/>
        <v>2.7692819148936173E-8</v>
      </c>
      <c r="Q10" s="4">
        <v>100</v>
      </c>
      <c r="R10" s="11">
        <v>33.9</v>
      </c>
      <c r="S10" s="11">
        <v>-32.400000000000006</v>
      </c>
      <c r="T10" s="12">
        <f t="shared" si="5"/>
        <v>0.97787610619469034</v>
      </c>
      <c r="U10" s="4">
        <v>1.6551097903252433E-6</v>
      </c>
      <c r="V10" s="13">
        <v>1970074.8129675812</v>
      </c>
      <c r="W10" s="4" t="s">
        <v>148</v>
      </c>
    </row>
    <row r="11" spans="1:24" x14ac:dyDescent="0.2">
      <c r="A11" s="9" t="s">
        <v>105</v>
      </c>
      <c r="B11" s="4" t="s">
        <v>6</v>
      </c>
      <c r="C11" s="10">
        <v>285.19999999999993</v>
      </c>
      <c r="D11" s="4">
        <v>23.5215</v>
      </c>
      <c r="E11" s="4">
        <v>315.10000000000002</v>
      </c>
      <c r="F11" s="11">
        <v>4.1E-5</v>
      </c>
      <c r="G11" s="11">
        <f t="shared" si="0"/>
        <v>0.13011742304030466</v>
      </c>
      <c r="H11" s="11">
        <v>3.5099999999999999E-6</v>
      </c>
      <c r="I11" s="11">
        <f t="shared" si="1"/>
        <v>1.1139320850523642E-2</v>
      </c>
      <c r="J11" s="12">
        <f t="shared" si="2"/>
        <v>8.5609756097560968E-2</v>
      </c>
      <c r="K11" s="4">
        <v>5.5</v>
      </c>
      <c r="L11" s="12">
        <v>20.291187194281246</v>
      </c>
      <c r="M11" s="12">
        <f t="shared" si="3"/>
        <v>3.6893067625965901</v>
      </c>
      <c r="N11" s="4">
        <v>-4.2000000000000003E-2</v>
      </c>
      <c r="O11" s="4">
        <v>7.1E-12</v>
      </c>
      <c r="P11" s="11">
        <f t="shared" si="4"/>
        <v>2.2532529355760074E-8</v>
      </c>
      <c r="Q11" s="4">
        <v>100</v>
      </c>
      <c r="R11" s="11">
        <v>28.599999999999998</v>
      </c>
      <c r="S11" s="11">
        <v>-27.200000000000003</v>
      </c>
      <c r="T11" s="12">
        <f t="shared" si="5"/>
        <v>0.97552447552447563</v>
      </c>
      <c r="U11" s="4">
        <v>1.5067066301043725E-6</v>
      </c>
      <c r="V11" s="13">
        <v>479683.97291196388</v>
      </c>
      <c r="W11" s="4" t="s">
        <v>148</v>
      </c>
    </row>
    <row r="12" spans="1:24" x14ac:dyDescent="0.2">
      <c r="A12" s="9" t="s">
        <v>24</v>
      </c>
      <c r="B12" s="4" t="s">
        <v>6</v>
      </c>
      <c r="C12" s="10">
        <v>267.83999999999992</v>
      </c>
      <c r="D12" s="4">
        <v>19.023900000000001</v>
      </c>
      <c r="E12" s="4">
        <v>299.60000000000002</v>
      </c>
      <c r="F12" s="11">
        <v>4.6799999999999999E-5</v>
      </c>
      <c r="G12" s="11">
        <f t="shared" si="0"/>
        <v>0.15620827770360479</v>
      </c>
      <c r="H12" s="11">
        <v>3.76E-6</v>
      </c>
      <c r="I12" s="11">
        <f t="shared" si="1"/>
        <v>1.2550066755674232E-2</v>
      </c>
      <c r="J12" s="12">
        <f t="shared" si="2"/>
        <v>8.0341880341880348E-2</v>
      </c>
      <c r="K12" s="4">
        <v>5.6</v>
      </c>
      <c r="L12" s="12">
        <v>22.319715250108118</v>
      </c>
      <c r="M12" s="12">
        <f t="shared" si="3"/>
        <v>3.9856634375193072</v>
      </c>
      <c r="N12" s="4">
        <v>-0.111</v>
      </c>
      <c r="O12" s="4">
        <v>7.9200000000000002E-12</v>
      </c>
      <c r="P12" s="11">
        <f t="shared" si="4"/>
        <v>2.643524699599466E-8</v>
      </c>
      <c r="Q12" s="4">
        <v>99.8</v>
      </c>
      <c r="R12" s="11">
        <v>27.200000000000003</v>
      </c>
      <c r="S12" s="11">
        <v>-26.200000000000003</v>
      </c>
      <c r="T12" s="12">
        <f t="shared" si="5"/>
        <v>0.98161764705882359</v>
      </c>
      <c r="U12" s="4">
        <v>1.5932590057769436E-6</v>
      </c>
      <c r="V12" s="13">
        <v>6598.4823490597155</v>
      </c>
      <c r="X12" s="11"/>
    </row>
    <row r="13" spans="1:24" x14ac:dyDescent="0.2">
      <c r="A13" s="9" t="s">
        <v>106</v>
      </c>
      <c r="B13" s="4" t="s">
        <v>6</v>
      </c>
      <c r="C13" s="10">
        <v>260.27999999999997</v>
      </c>
      <c r="D13" s="4">
        <v>16.526</v>
      </c>
      <c r="E13" s="4">
        <v>251.39999999999998</v>
      </c>
      <c r="F13" s="11">
        <v>2.6599999999999999E-5</v>
      </c>
      <c r="G13" s="11">
        <f t="shared" si="0"/>
        <v>0.10580747812251393</v>
      </c>
      <c r="H13" s="11">
        <v>2.9399999999999998E-6</v>
      </c>
      <c r="I13" s="11">
        <f t="shared" si="1"/>
        <v>1.1694510739856803E-2</v>
      </c>
      <c r="J13" s="12">
        <f t="shared" si="2"/>
        <v>0.11052631578947368</v>
      </c>
      <c r="K13" s="4">
        <v>7</v>
      </c>
      <c r="L13" s="12">
        <v>24.36876883393402</v>
      </c>
      <c r="M13" s="12">
        <f t="shared" si="3"/>
        <v>3.4812526905620027</v>
      </c>
      <c r="N13" s="4">
        <v>-7.2999999999999995E-2</v>
      </c>
      <c r="O13" s="11">
        <v>1.25E-11</v>
      </c>
      <c r="P13" s="11">
        <f t="shared" si="4"/>
        <v>4.9721559268098655E-8</v>
      </c>
      <c r="Q13" s="4">
        <v>99.9</v>
      </c>
      <c r="R13" s="11">
        <v>21.8</v>
      </c>
      <c r="S13" s="11">
        <v>-20.7</v>
      </c>
      <c r="T13" s="12">
        <f t="shared" si="5"/>
        <v>0.97477064220183485</v>
      </c>
      <c r="U13" s="4">
        <v>1.1805639598208884E-6</v>
      </c>
      <c r="V13" s="13">
        <v>1691.4402870322908</v>
      </c>
    </row>
    <row r="14" spans="1:24" x14ac:dyDescent="0.2">
      <c r="A14" s="9" t="s">
        <v>107</v>
      </c>
      <c r="B14" s="4" t="s">
        <v>7</v>
      </c>
      <c r="C14" s="10">
        <v>256.07999999999993</v>
      </c>
      <c r="D14" s="4">
        <v>15.250999999999999</v>
      </c>
      <c r="E14" s="4">
        <v>270.8</v>
      </c>
      <c r="F14" s="11">
        <v>2.9200000000000002E-5</v>
      </c>
      <c r="G14" s="11">
        <f t="shared" si="0"/>
        <v>0.10782865583456425</v>
      </c>
      <c r="H14" s="11">
        <v>3.5300000000000001E-6</v>
      </c>
      <c r="I14" s="11">
        <f t="shared" si="1"/>
        <v>1.3035450516986706E-2</v>
      </c>
      <c r="J14" s="12">
        <f t="shared" si="2"/>
        <v>0.12089041095890411</v>
      </c>
      <c r="K14" s="4">
        <v>7.3</v>
      </c>
      <c r="L14" s="12">
        <v>24.348613893093063</v>
      </c>
      <c r="M14" s="12">
        <f t="shared" si="3"/>
        <v>3.3354265606976798</v>
      </c>
      <c r="N14" s="4">
        <v>1.4999999999999999E-2</v>
      </c>
      <c r="O14" s="11">
        <v>1.34E-11</v>
      </c>
      <c r="P14" s="11">
        <f t="shared" si="4"/>
        <v>4.9483013293943866E-8</v>
      </c>
      <c r="Q14" s="4">
        <v>99.9</v>
      </c>
      <c r="R14" s="11">
        <v>21.8</v>
      </c>
      <c r="S14" s="11">
        <v>-20.7</v>
      </c>
      <c r="T14" s="12">
        <f t="shared" si="5"/>
        <v>0.97477064220183485</v>
      </c>
      <c r="U14" s="4">
        <v>1.2218870893711889E-6</v>
      </c>
      <c r="V14" s="13">
        <v>2039.173598068151</v>
      </c>
    </row>
    <row r="15" spans="1:24" x14ac:dyDescent="0.2">
      <c r="A15" s="9" t="s">
        <v>25</v>
      </c>
      <c r="B15" s="4" t="s">
        <v>7</v>
      </c>
      <c r="C15" s="10">
        <v>251.03999999999996</v>
      </c>
      <c r="D15" s="4">
        <v>16.456</v>
      </c>
      <c r="E15" s="4">
        <v>266.3</v>
      </c>
      <c r="F15" s="11">
        <v>2.9200000000000002E-5</v>
      </c>
      <c r="G15" s="11">
        <f t="shared" si="0"/>
        <v>0.10965076980848666</v>
      </c>
      <c r="H15" s="11">
        <v>4.4000000000000002E-6</v>
      </c>
      <c r="I15" s="11">
        <f t="shared" si="1"/>
        <v>1.6522718738265114E-2</v>
      </c>
      <c r="J15" s="12">
        <f t="shared" si="2"/>
        <v>0.15068493150684933</v>
      </c>
      <c r="K15" s="4">
        <v>8.5</v>
      </c>
      <c r="L15" s="12">
        <v>25.362938216440533</v>
      </c>
      <c r="M15" s="12">
        <f t="shared" si="3"/>
        <v>2.9838750842871216</v>
      </c>
      <c r="N15" s="4">
        <v>-1.9E-2</v>
      </c>
      <c r="O15" s="11">
        <v>1.8700000000000001E-11</v>
      </c>
      <c r="P15" s="11">
        <f t="shared" si="4"/>
        <v>7.0221554637626737E-8</v>
      </c>
      <c r="Q15" s="4">
        <v>99.9</v>
      </c>
      <c r="R15" s="11">
        <v>27.5</v>
      </c>
      <c r="S15" s="11">
        <v>-26</v>
      </c>
      <c r="T15" s="12">
        <f t="shared" si="5"/>
        <v>0.97272727272727266</v>
      </c>
      <c r="U15" s="4">
        <v>1.3183641225085076E-6</v>
      </c>
      <c r="V15" s="13">
        <v>3457.0177460244295</v>
      </c>
    </row>
    <row r="16" spans="1:24" x14ac:dyDescent="0.2">
      <c r="A16" s="9" t="s">
        <v>108</v>
      </c>
      <c r="B16" s="4" t="s">
        <v>10</v>
      </c>
      <c r="C16" s="10">
        <v>248.23999999999995</v>
      </c>
      <c r="D16" s="4">
        <v>15.833</v>
      </c>
      <c r="E16" s="4">
        <v>249.5</v>
      </c>
      <c r="F16" s="11">
        <v>2.6699999999999998E-5</v>
      </c>
      <c r="G16" s="11">
        <f t="shared" si="0"/>
        <v>0.10701402805611222</v>
      </c>
      <c r="H16" s="11">
        <v>3.3900000000000002E-6</v>
      </c>
      <c r="I16" s="11">
        <f t="shared" si="1"/>
        <v>1.3587174348697396E-2</v>
      </c>
      <c r="J16" s="12">
        <f t="shared" si="2"/>
        <v>0.12696629213483149</v>
      </c>
      <c r="K16" s="4">
        <v>7.4</v>
      </c>
      <c r="L16" s="12">
        <v>24.347670083258222</v>
      </c>
      <c r="M16" s="12">
        <f t="shared" si="3"/>
        <v>3.2902256869267865</v>
      </c>
      <c r="N16" s="4">
        <v>-0.06</v>
      </c>
      <c r="O16" s="11">
        <v>1.48E-11</v>
      </c>
      <c r="P16" s="11">
        <f t="shared" si="4"/>
        <v>5.9318637274549097E-8</v>
      </c>
      <c r="Q16" s="4">
        <v>99.9</v>
      </c>
      <c r="R16" s="11">
        <v>22.400000000000002</v>
      </c>
      <c r="S16" s="11">
        <v>-21.200000000000003</v>
      </c>
      <c r="T16" s="12">
        <f t="shared" si="5"/>
        <v>0.97321428571428581</v>
      </c>
      <c r="U16" s="4">
        <v>1.2145518853028486E-6</v>
      </c>
      <c r="V16" s="13">
        <v>3744.149765990639</v>
      </c>
    </row>
    <row r="17" spans="1:22" x14ac:dyDescent="0.2">
      <c r="A17" s="9" t="s">
        <v>109</v>
      </c>
      <c r="B17" s="4" t="s">
        <v>11</v>
      </c>
      <c r="C17" s="10">
        <v>244.45999999999995</v>
      </c>
      <c r="D17" s="4">
        <v>14.615</v>
      </c>
      <c r="E17" s="4">
        <v>262.39999999999998</v>
      </c>
      <c r="F17" s="11">
        <v>3.0499999999999999E-5</v>
      </c>
      <c r="G17" s="11">
        <f t="shared" si="0"/>
        <v>0.11623475609756098</v>
      </c>
      <c r="H17" s="11">
        <v>4.0300000000000004E-6</v>
      </c>
      <c r="I17" s="11">
        <f t="shared" si="1"/>
        <v>1.5358231707317076E-2</v>
      </c>
      <c r="J17" s="12">
        <f t="shared" si="2"/>
        <v>0.13213114754098362</v>
      </c>
      <c r="K17" s="4">
        <v>7.7</v>
      </c>
      <c r="L17" s="12">
        <v>24.347349818994001</v>
      </c>
      <c r="M17" s="12">
        <f t="shared" si="3"/>
        <v>3.1619934829862339</v>
      </c>
      <c r="N17" s="4">
        <v>-0.04</v>
      </c>
      <c r="O17" s="11">
        <v>1.62E-11</v>
      </c>
      <c r="P17" s="11">
        <f t="shared" si="4"/>
        <v>6.1737804878048789E-8</v>
      </c>
      <c r="Q17" s="4">
        <v>99.9</v>
      </c>
      <c r="R17" s="11">
        <v>24.700000000000003</v>
      </c>
      <c r="S17" s="11">
        <v>-23.4</v>
      </c>
      <c r="T17" s="12">
        <f t="shared" si="5"/>
        <v>0.97368421052631571</v>
      </c>
      <c r="U17" s="4">
        <v>1.3386931235032504E-6</v>
      </c>
      <c r="V17" s="13">
        <v>3577.8175313059028</v>
      </c>
    </row>
    <row r="18" spans="1:22" x14ac:dyDescent="0.2">
      <c r="A18" s="9" t="s">
        <v>110</v>
      </c>
      <c r="B18" s="4" t="s">
        <v>6</v>
      </c>
      <c r="C18" s="10">
        <v>240.25999999999993</v>
      </c>
      <c r="D18" s="4">
        <v>14.851000000000001</v>
      </c>
      <c r="E18" s="4">
        <v>244.7</v>
      </c>
      <c r="F18" s="11">
        <v>2.4199999999999999E-5</v>
      </c>
      <c r="G18" s="11">
        <f t="shared" si="0"/>
        <v>9.8896608091540661E-2</v>
      </c>
      <c r="H18" s="11">
        <v>3.0900000000000001E-6</v>
      </c>
      <c r="I18" s="11">
        <f t="shared" si="1"/>
        <v>1.2627707396812425E-2</v>
      </c>
      <c r="J18" s="12">
        <f t="shared" si="2"/>
        <v>0.12768595041322317</v>
      </c>
      <c r="K18" s="4">
        <v>7.5</v>
      </c>
      <c r="L18" s="12">
        <v>24.346947459084056</v>
      </c>
      <c r="M18" s="12">
        <f t="shared" si="3"/>
        <v>3.2462596612112073</v>
      </c>
      <c r="N18" s="4">
        <v>-0.03</v>
      </c>
      <c r="O18" s="11">
        <v>1.5100000000000001E-11</v>
      </c>
      <c r="P18" s="11">
        <f t="shared" si="4"/>
        <v>6.1708214139762985E-8</v>
      </c>
      <c r="Q18" s="4">
        <v>99.9</v>
      </c>
      <c r="R18" s="11">
        <v>28.2</v>
      </c>
      <c r="S18" s="11">
        <v>-26.6</v>
      </c>
      <c r="T18" s="12">
        <f t="shared" si="5"/>
        <v>0.97163120567375882</v>
      </c>
      <c r="U18" s="4">
        <v>1.4675779408794021E-6</v>
      </c>
      <c r="V18" s="11">
        <v>3532.920394585914</v>
      </c>
    </row>
    <row r="19" spans="1:22" x14ac:dyDescent="0.2">
      <c r="A19" s="9" t="s">
        <v>27</v>
      </c>
      <c r="B19" s="4" t="s">
        <v>6</v>
      </c>
      <c r="C19" s="10">
        <v>238.43999999999994</v>
      </c>
      <c r="D19" s="4">
        <v>14.712999999999999</v>
      </c>
      <c r="E19" s="4">
        <v>252.5</v>
      </c>
      <c r="F19" s="11">
        <v>2.5000000000000001E-5</v>
      </c>
      <c r="G19" s="11">
        <f t="shared" si="0"/>
        <v>9.9009900990099015E-2</v>
      </c>
      <c r="H19" s="11">
        <v>3.23E-6</v>
      </c>
      <c r="I19" s="11">
        <f t="shared" si="1"/>
        <v>1.2792079207920791E-2</v>
      </c>
      <c r="J19" s="12">
        <f t="shared" si="2"/>
        <v>0.12919999999999998</v>
      </c>
      <c r="K19" s="4">
        <v>7.5</v>
      </c>
      <c r="L19" s="12">
        <v>24.346894723873969</v>
      </c>
      <c r="M19" s="12">
        <f t="shared" si="3"/>
        <v>3.2462526298498626</v>
      </c>
      <c r="N19" s="4">
        <v>-2.7E-2</v>
      </c>
      <c r="O19" s="11">
        <v>1.6E-11</v>
      </c>
      <c r="P19" s="11">
        <f t="shared" si="4"/>
        <v>6.3366336633663364E-8</v>
      </c>
      <c r="Q19" s="4">
        <v>99.9</v>
      </c>
      <c r="R19" s="11">
        <v>21</v>
      </c>
      <c r="S19" s="11">
        <v>-19.84</v>
      </c>
      <c r="T19" s="12">
        <f t="shared" si="5"/>
        <v>0.97238095238095235</v>
      </c>
      <c r="U19" s="4">
        <v>1.2206891864337662E-6</v>
      </c>
      <c r="V19" s="11">
        <v>3285.0779510022267</v>
      </c>
    </row>
    <row r="20" spans="1:22" x14ac:dyDescent="0.2">
      <c r="A20" s="9" t="s">
        <v>28</v>
      </c>
      <c r="B20" s="4" t="s">
        <v>7</v>
      </c>
      <c r="C20" s="10">
        <v>235.77999999999997</v>
      </c>
      <c r="D20" s="4">
        <v>15.321</v>
      </c>
      <c r="E20" s="4">
        <v>240.5</v>
      </c>
      <c r="F20" s="11">
        <v>2.26E-5</v>
      </c>
      <c r="G20" s="11">
        <f t="shared" si="0"/>
        <v>9.3970893970893976E-2</v>
      </c>
      <c r="H20" s="11">
        <v>2.5600000000000001E-6</v>
      </c>
      <c r="I20" s="11">
        <f t="shared" si="1"/>
        <v>1.0644490644490644E-2</v>
      </c>
      <c r="J20" s="12">
        <f t="shared" si="2"/>
        <v>0.11327433628318584</v>
      </c>
      <c r="K20" s="4">
        <v>7.1</v>
      </c>
      <c r="L20" s="12">
        <v>26.376047794292255</v>
      </c>
      <c r="M20" s="12">
        <f t="shared" si="3"/>
        <v>3.7149363090552474</v>
      </c>
      <c r="N20" s="4">
        <v>4.5999999999999999E-2</v>
      </c>
      <c r="O20" s="11">
        <v>1.1900000000000001E-11</v>
      </c>
      <c r="P20" s="11">
        <f t="shared" si="4"/>
        <v>4.9480249480249483E-8</v>
      </c>
      <c r="Q20" s="4">
        <v>99.9</v>
      </c>
      <c r="R20" s="11">
        <v>19.170000000000002</v>
      </c>
      <c r="S20" s="11">
        <v>-18.13</v>
      </c>
      <c r="T20" s="12">
        <f t="shared" si="5"/>
        <v>0.97287428273343757</v>
      </c>
      <c r="U20" s="4">
        <v>1.1037138567978593E-6</v>
      </c>
      <c r="V20" s="11">
        <v>5322.2945002956822</v>
      </c>
    </row>
    <row r="21" spans="1:22" x14ac:dyDescent="0.2">
      <c r="A21" s="9" t="s">
        <v>29</v>
      </c>
      <c r="B21" s="4" t="s">
        <v>6</v>
      </c>
      <c r="C21" s="10">
        <v>235.63999999999996</v>
      </c>
      <c r="D21" s="4">
        <v>15.217000000000001</v>
      </c>
      <c r="E21" s="4">
        <v>255.30000000000004</v>
      </c>
      <c r="F21" s="11">
        <v>2.8099999999999999E-5</v>
      </c>
      <c r="G21" s="11">
        <f t="shared" si="0"/>
        <v>0.11006658832745787</v>
      </c>
      <c r="H21" s="11">
        <v>3.5599999999999998E-6</v>
      </c>
      <c r="I21" s="11">
        <f t="shared" si="1"/>
        <v>1.3944379161770463E-2</v>
      </c>
      <c r="J21" s="12">
        <f t="shared" si="2"/>
        <v>0.12669039145907474</v>
      </c>
      <c r="K21" s="4">
        <v>7.4</v>
      </c>
      <c r="L21" s="12">
        <v>24.34738276298798</v>
      </c>
      <c r="M21" s="12">
        <f t="shared" si="3"/>
        <v>3.2901868598632404</v>
      </c>
      <c r="N21" s="4">
        <v>-3.5999999999999997E-2</v>
      </c>
      <c r="O21" s="11">
        <v>1.5700000000000001E-11</v>
      </c>
      <c r="P21" s="11">
        <f t="shared" si="4"/>
        <v>6.1496278887583233E-8</v>
      </c>
      <c r="Q21" s="4">
        <v>99.9</v>
      </c>
      <c r="R21" s="11">
        <v>22.599999999999998</v>
      </c>
      <c r="S21" s="11">
        <v>-21.200000000000003</v>
      </c>
      <c r="T21" s="12">
        <f t="shared" si="5"/>
        <v>0.96902654867256643</v>
      </c>
      <c r="U21" s="4">
        <v>1.2867188013406059E-6</v>
      </c>
      <c r="V21" s="11">
        <v>4341.1644535240048</v>
      </c>
    </row>
    <row r="22" spans="1:22" x14ac:dyDescent="0.2">
      <c r="A22" s="9" t="s">
        <v>30</v>
      </c>
      <c r="B22" s="4" t="s">
        <v>6</v>
      </c>
      <c r="C22" s="10">
        <v>228.49999999999994</v>
      </c>
      <c r="D22" s="4">
        <v>16.184000000000001</v>
      </c>
      <c r="E22" s="4">
        <v>250.4</v>
      </c>
      <c r="F22" s="11">
        <v>2.34E-5</v>
      </c>
      <c r="G22" s="11">
        <f t="shared" si="0"/>
        <v>9.345047923322683E-2</v>
      </c>
      <c r="H22" s="11">
        <v>2.74E-6</v>
      </c>
      <c r="I22" s="11">
        <f t="shared" si="1"/>
        <v>1.0942492012779552E-2</v>
      </c>
      <c r="J22" s="12">
        <f t="shared" si="2"/>
        <v>0.11709401709401709</v>
      </c>
      <c r="K22" s="4">
        <v>7.3</v>
      </c>
      <c r="L22" s="12">
        <v>27.391045857729889</v>
      </c>
      <c r="M22" s="12">
        <f t="shared" si="3"/>
        <v>3.7521980627027247</v>
      </c>
      <c r="N22" s="4">
        <v>-1.6E-2</v>
      </c>
      <c r="O22" s="11">
        <v>1.52E-11</v>
      </c>
      <c r="P22" s="11">
        <f t="shared" si="4"/>
        <v>6.0702875399361021E-8</v>
      </c>
      <c r="Q22" s="4">
        <v>99.9</v>
      </c>
      <c r="R22" s="11">
        <v>18.38</v>
      </c>
      <c r="S22" s="11">
        <v>-17.3</v>
      </c>
      <c r="T22" s="12">
        <f t="shared" si="5"/>
        <v>0.97062023939064201</v>
      </c>
      <c r="U22" s="4">
        <v>1.0430054374691054E-6</v>
      </c>
      <c r="V22" s="11">
        <v>5450.2369668246429</v>
      </c>
    </row>
    <row r="23" spans="1:22" x14ac:dyDescent="0.2">
      <c r="A23" s="9" t="s">
        <v>111</v>
      </c>
      <c r="B23" s="4" t="s">
        <v>7</v>
      </c>
      <c r="C23" s="10">
        <v>225.41999999999996</v>
      </c>
      <c r="D23" s="4">
        <v>12.707000000000001</v>
      </c>
      <c r="E23" s="4">
        <v>293.39999999999998</v>
      </c>
      <c r="F23" s="11">
        <v>1.7799999999999999E-5</v>
      </c>
      <c r="G23" s="11">
        <f t="shared" si="0"/>
        <v>6.0668029993183367E-2</v>
      </c>
      <c r="H23" s="11">
        <v>2.2000000000000001E-6</v>
      </c>
      <c r="I23" s="11">
        <f t="shared" si="1"/>
        <v>7.4982958418541249E-3</v>
      </c>
      <c r="J23" s="12">
        <f t="shared" si="2"/>
        <v>0.12359550561797754</v>
      </c>
      <c r="K23" s="4">
        <v>7.8</v>
      </c>
      <c r="L23" s="12">
        <v>28.405111314538601</v>
      </c>
      <c r="M23" s="12">
        <f t="shared" si="3"/>
        <v>3.6416809377613593</v>
      </c>
      <c r="N23" s="4">
        <v>-1.4E-2</v>
      </c>
      <c r="O23" s="11">
        <v>1.45E-11</v>
      </c>
      <c r="P23" s="11">
        <f t="shared" si="4"/>
        <v>4.9420586230402183E-8</v>
      </c>
      <c r="Q23" s="4">
        <v>99.9</v>
      </c>
      <c r="R23" s="11">
        <v>14.06</v>
      </c>
      <c r="S23" s="11">
        <v>-13.17</v>
      </c>
      <c r="T23" s="12">
        <f t="shared" si="5"/>
        <v>0.96834992887624471</v>
      </c>
      <c r="U23" s="4">
        <v>1.0325017706775793E-6</v>
      </c>
      <c r="V23" s="11">
        <v>5716.4634146341459</v>
      </c>
    </row>
    <row r="24" spans="1:22" x14ac:dyDescent="0.2">
      <c r="A24" s="9" t="s">
        <v>31</v>
      </c>
      <c r="B24" s="4" t="s">
        <v>7</v>
      </c>
      <c r="C24" s="10">
        <v>224.29999999999995</v>
      </c>
      <c r="D24" s="4">
        <v>14.362</v>
      </c>
      <c r="E24" s="4">
        <v>273.7</v>
      </c>
      <c r="F24" s="11">
        <v>2.19E-5</v>
      </c>
      <c r="G24" s="11">
        <f t="shared" si="0"/>
        <v>8.001461454146877E-2</v>
      </c>
      <c r="H24" s="11">
        <v>2.7499999999999999E-6</v>
      </c>
      <c r="I24" s="11">
        <f t="shared" si="1"/>
        <v>1.0047497259773474E-2</v>
      </c>
      <c r="J24" s="12">
        <f t="shared" si="2"/>
        <v>0.12557077625570776</v>
      </c>
      <c r="K24" s="4">
        <v>7.1</v>
      </c>
      <c r="L24" s="12">
        <v>26.419004078809706</v>
      </c>
      <c r="M24" s="12">
        <f t="shared" si="3"/>
        <v>3.7209864899731984</v>
      </c>
      <c r="N24" s="4">
        <v>-5.8000000000000003E-2</v>
      </c>
      <c r="O24" s="11">
        <v>2.29E-11</v>
      </c>
      <c r="P24" s="11">
        <f t="shared" si="4"/>
        <v>8.3668249908659116E-8</v>
      </c>
      <c r="Q24" s="4">
        <v>99.9</v>
      </c>
      <c r="R24" s="11">
        <v>16.329999999999998</v>
      </c>
      <c r="S24" s="11">
        <v>-15.32</v>
      </c>
      <c r="T24" s="12">
        <f t="shared" si="5"/>
        <v>0.96907532149418252</v>
      </c>
      <c r="U24" s="4">
        <v>1.080629438796825E-6</v>
      </c>
      <c r="V24" s="11">
        <v>4510.3092783505144</v>
      </c>
    </row>
    <row r="25" spans="1:22" x14ac:dyDescent="0.2">
      <c r="A25" s="9" t="s">
        <v>32</v>
      </c>
      <c r="B25" s="4" t="s">
        <v>7</v>
      </c>
      <c r="C25" s="10">
        <v>219.11999999999995</v>
      </c>
      <c r="D25" s="4">
        <v>12.481</v>
      </c>
      <c r="E25" s="4">
        <v>254.2</v>
      </c>
      <c r="F25" s="11">
        <v>2.1100000000000001E-5</v>
      </c>
      <c r="G25" s="11">
        <f t="shared" si="0"/>
        <v>8.3005507474429585E-2</v>
      </c>
      <c r="H25" s="11">
        <v>2.6800000000000002E-6</v>
      </c>
      <c r="I25" s="11">
        <f t="shared" si="1"/>
        <v>1.0542879622344611E-2</v>
      </c>
      <c r="J25" s="12">
        <f t="shared" si="2"/>
        <v>0.12701421800947868</v>
      </c>
      <c r="K25" s="4">
        <v>7.4</v>
      </c>
      <c r="L25" s="12">
        <v>29.469072424054165</v>
      </c>
      <c r="M25" s="12">
        <f t="shared" si="3"/>
        <v>3.9823070843316435</v>
      </c>
      <c r="N25" s="4">
        <v>-3.1E-2</v>
      </c>
      <c r="O25" s="11">
        <v>2.1199999999999999E-11</v>
      </c>
      <c r="P25" s="11">
        <f t="shared" si="4"/>
        <v>8.3398898505114074E-8</v>
      </c>
      <c r="Q25" s="4">
        <v>99.9</v>
      </c>
      <c r="R25" s="11">
        <v>14.95</v>
      </c>
      <c r="S25" s="11">
        <v>-14.03</v>
      </c>
      <c r="T25" s="12">
        <f t="shared" si="5"/>
        <v>0.96923076923076923</v>
      </c>
      <c r="U25" s="4">
        <v>1.0319685922602356E-6</v>
      </c>
      <c r="V25" s="11">
        <v>8540.3726708074519</v>
      </c>
    </row>
    <row r="26" spans="1:22" x14ac:dyDescent="0.2">
      <c r="A26" s="9" t="s">
        <v>33</v>
      </c>
      <c r="B26" s="4" t="s">
        <v>6</v>
      </c>
      <c r="C26" s="10">
        <v>217.01999999999995</v>
      </c>
      <c r="D26" s="4">
        <v>16.161999999999999</v>
      </c>
      <c r="E26" s="4">
        <v>273.5</v>
      </c>
      <c r="F26" s="11">
        <v>2.2200000000000001E-5</v>
      </c>
      <c r="G26" s="11">
        <f t="shared" si="0"/>
        <v>8.1170018281535652E-2</v>
      </c>
      <c r="H26" s="11">
        <v>2.79E-6</v>
      </c>
      <c r="I26" s="11">
        <f t="shared" si="1"/>
        <v>1.0201096892138941E-2</v>
      </c>
      <c r="J26" s="12">
        <f t="shared" si="2"/>
        <v>0.12567567567567567</v>
      </c>
      <c r="K26" s="4">
        <v>7.2</v>
      </c>
      <c r="L26" s="12">
        <v>28.451784287334302</v>
      </c>
      <c r="M26" s="12">
        <f t="shared" si="3"/>
        <v>3.9516367065742086</v>
      </c>
      <c r="N26" s="4">
        <v>-3.1E-2</v>
      </c>
      <c r="O26" s="11">
        <v>2.13E-11</v>
      </c>
      <c r="P26" s="11">
        <f t="shared" si="4"/>
        <v>7.7879341864716638E-8</v>
      </c>
      <c r="Q26" s="4">
        <v>99.9</v>
      </c>
      <c r="R26" s="11">
        <v>18.09</v>
      </c>
      <c r="S26" s="11">
        <v>-16.98</v>
      </c>
      <c r="T26" s="12">
        <f t="shared" si="5"/>
        <v>0.96932006633499168</v>
      </c>
      <c r="U26" s="4">
        <v>9.7017695829724048E-7</v>
      </c>
      <c r="V26" s="11">
        <v>6122.4489795918362</v>
      </c>
    </row>
    <row r="27" spans="1:22" x14ac:dyDescent="0.2">
      <c r="A27" s="9" t="s">
        <v>112</v>
      </c>
      <c r="B27" s="4" t="s">
        <v>7</v>
      </c>
      <c r="C27" s="10">
        <v>213.79999999999995</v>
      </c>
      <c r="D27" s="4">
        <v>13.271000000000001</v>
      </c>
      <c r="E27" s="4">
        <v>252.3</v>
      </c>
      <c r="F27" s="11">
        <v>2.0299999999999999E-5</v>
      </c>
      <c r="G27" s="11">
        <f t="shared" si="0"/>
        <v>8.0459770114942528E-2</v>
      </c>
      <c r="H27" s="11">
        <v>3.0199999999999999E-6</v>
      </c>
      <c r="I27" s="11">
        <f t="shared" si="1"/>
        <v>1.1969877130400316E-2</v>
      </c>
      <c r="J27" s="12">
        <f t="shared" si="2"/>
        <v>0.14876847290640394</v>
      </c>
      <c r="K27" s="4">
        <v>9</v>
      </c>
      <c r="L27" s="12">
        <v>32.515768001952992</v>
      </c>
      <c r="M27" s="12">
        <f t="shared" si="3"/>
        <v>3.6128631113281102</v>
      </c>
      <c r="N27" s="4">
        <v>8.1000000000000003E-2</v>
      </c>
      <c r="O27" s="11">
        <v>1.7799999999999999E-11</v>
      </c>
      <c r="P27" s="11">
        <f t="shared" si="4"/>
        <v>7.0550931430836303E-8</v>
      </c>
      <c r="Q27" s="4">
        <v>99.9</v>
      </c>
      <c r="R27" s="11">
        <v>17.149999999999999</v>
      </c>
      <c r="S27" s="11">
        <v>-15.9</v>
      </c>
      <c r="T27" s="12">
        <f t="shared" si="5"/>
        <v>0.96355685131195346</v>
      </c>
      <c r="U27" s="4">
        <v>9.8862180694747926E-7</v>
      </c>
      <c r="V27" s="11">
        <v>7164.6341463414647</v>
      </c>
    </row>
    <row r="28" spans="1:22" x14ac:dyDescent="0.2">
      <c r="A28" s="9" t="s">
        <v>34</v>
      </c>
      <c r="B28" s="4" t="s">
        <v>6</v>
      </c>
      <c r="C28" s="10">
        <v>211.69999999999996</v>
      </c>
      <c r="D28" s="4">
        <v>12.692</v>
      </c>
      <c r="E28" s="4">
        <v>221</v>
      </c>
      <c r="F28" s="11">
        <v>1.2300000000000001E-5</v>
      </c>
      <c r="G28" s="11">
        <f t="shared" si="0"/>
        <v>5.5656108597285071E-2</v>
      </c>
      <c r="H28" s="11">
        <v>1.72E-6</v>
      </c>
      <c r="I28" s="11">
        <f t="shared" si="1"/>
        <v>7.7828054298642538E-3</v>
      </c>
      <c r="J28" s="12">
        <f t="shared" si="2"/>
        <v>0.13983739837398373</v>
      </c>
      <c r="K28" s="4">
        <v>7.4</v>
      </c>
      <c r="L28" s="12">
        <v>34.521275965520459</v>
      </c>
      <c r="M28" s="12">
        <f t="shared" si="3"/>
        <v>4.6650372926378996</v>
      </c>
      <c r="N28" s="4">
        <v>-0.26900000000000002</v>
      </c>
      <c r="O28" s="11"/>
      <c r="P28" s="11"/>
      <c r="Q28" s="4">
        <v>99.8</v>
      </c>
      <c r="R28" s="11">
        <v>12.73</v>
      </c>
      <c r="S28" s="11">
        <v>-11.88</v>
      </c>
      <c r="T28" s="12">
        <f t="shared" si="5"/>
        <v>0.9666142969363708</v>
      </c>
      <c r="U28" s="4">
        <v>7.3274503624330279E-7</v>
      </c>
      <c r="V28" s="11">
        <v>8064.5161290322585</v>
      </c>
    </row>
    <row r="29" spans="1:22" x14ac:dyDescent="0.2">
      <c r="A29" s="9" t="s">
        <v>35</v>
      </c>
      <c r="B29" s="4" t="s">
        <v>9</v>
      </c>
      <c r="C29" s="10">
        <v>210.15999999999994</v>
      </c>
      <c r="D29" s="4">
        <v>10.281000000000001</v>
      </c>
      <c r="E29" s="4">
        <v>258.3</v>
      </c>
      <c r="F29" s="11">
        <v>1.66E-5</v>
      </c>
      <c r="G29" s="11">
        <f t="shared" si="0"/>
        <v>6.4266356949283787E-2</v>
      </c>
      <c r="H29" s="11">
        <v>2.5799999999999999E-6</v>
      </c>
      <c r="I29" s="11">
        <f t="shared" si="1"/>
        <v>9.9883855981416948E-3</v>
      </c>
      <c r="J29" s="12">
        <f t="shared" si="2"/>
        <v>0.15542168674698792</v>
      </c>
      <c r="K29" s="4">
        <v>8.4</v>
      </c>
      <c r="L29" s="12">
        <v>32.495495557398499</v>
      </c>
      <c r="M29" s="12">
        <f t="shared" si="3"/>
        <v>3.8685113758807734</v>
      </c>
      <c r="N29" s="4">
        <v>2.1000000000000001E-2</v>
      </c>
      <c r="O29" s="11">
        <v>2.4800000000000001E-11</v>
      </c>
      <c r="P29" s="11">
        <f t="shared" si="4"/>
        <v>9.6012388695315533E-8</v>
      </c>
      <c r="Q29" s="4">
        <v>99.9</v>
      </c>
      <c r="R29" s="11">
        <v>12.47</v>
      </c>
      <c r="S29" s="11">
        <v>-11.61</v>
      </c>
      <c r="T29" s="12">
        <f t="shared" si="5"/>
        <v>0.96551724137931028</v>
      </c>
      <c r="U29" s="4">
        <v>9.1722595078299767E-7</v>
      </c>
      <c r="V29" s="11">
        <v>10498.409331919409</v>
      </c>
    </row>
    <row r="30" spans="1:22" x14ac:dyDescent="0.2">
      <c r="A30" s="9" t="s">
        <v>36</v>
      </c>
      <c r="B30" s="4" t="s">
        <v>7</v>
      </c>
      <c r="C30" s="10">
        <v>209.03999999999996</v>
      </c>
      <c r="D30" s="4">
        <v>14.047000000000001</v>
      </c>
      <c r="E30" s="4">
        <v>242.20000000000002</v>
      </c>
      <c r="F30" s="11">
        <v>1.42E-5</v>
      </c>
      <c r="G30" s="11">
        <f t="shared" si="0"/>
        <v>5.8629232039636658E-2</v>
      </c>
      <c r="H30" s="11">
        <v>2.48E-6</v>
      </c>
      <c r="I30" s="11">
        <f t="shared" si="1"/>
        <v>1.0239471511147812E-2</v>
      </c>
      <c r="J30" s="12">
        <f t="shared" si="2"/>
        <v>0.17464788732394368</v>
      </c>
      <c r="K30" s="4">
        <v>9.6</v>
      </c>
      <c r="L30" s="12">
        <v>34.526161899744778</v>
      </c>
      <c r="M30" s="12">
        <f t="shared" si="3"/>
        <v>3.5964751978900811</v>
      </c>
      <c r="N30" s="4">
        <v>1.9E-2</v>
      </c>
      <c r="O30" s="11">
        <v>2.5000000000000001E-11</v>
      </c>
      <c r="P30" s="11">
        <f t="shared" si="4"/>
        <v>1.032204789430223E-7</v>
      </c>
      <c r="Q30" s="4">
        <v>99.9</v>
      </c>
      <c r="R30" s="11">
        <v>16.600000000000001</v>
      </c>
      <c r="S30" s="11">
        <v>-15.41</v>
      </c>
      <c r="T30" s="12">
        <f t="shared" si="5"/>
        <v>0.96415662650602407</v>
      </c>
      <c r="U30" s="4">
        <v>8.1369687477753255E-7</v>
      </c>
      <c r="V30" s="11">
        <v>8661.4173228346481</v>
      </c>
    </row>
    <row r="31" spans="1:22" x14ac:dyDescent="0.2">
      <c r="A31" s="9" t="s">
        <v>37</v>
      </c>
      <c r="B31" s="4" t="s">
        <v>98</v>
      </c>
      <c r="C31" s="10">
        <v>206.79999999999995</v>
      </c>
      <c r="D31" s="4">
        <v>13.099</v>
      </c>
      <c r="E31" s="4">
        <v>237</v>
      </c>
      <c r="F31" s="11">
        <v>4.0300000000000004E-6</v>
      </c>
      <c r="G31" s="11">
        <f t="shared" si="0"/>
        <v>1.7004219409282702E-2</v>
      </c>
      <c r="H31" s="11">
        <v>9.9600000000000008E-7</v>
      </c>
      <c r="I31" s="11">
        <f t="shared" si="1"/>
        <v>4.202531645569621E-3</v>
      </c>
      <c r="J31" s="12">
        <f t="shared" si="2"/>
        <v>0.24714640198511167</v>
      </c>
      <c r="K31" s="4">
        <v>15.3</v>
      </c>
      <c r="L31" s="12">
        <v>53.818054418562575</v>
      </c>
      <c r="M31" s="12">
        <f t="shared" si="3"/>
        <v>3.5175198966380767</v>
      </c>
      <c r="N31" s="4">
        <v>0.189</v>
      </c>
      <c r="O31" s="11">
        <v>1.7300000000000001E-11</v>
      </c>
      <c r="P31" s="11">
        <f t="shared" si="4"/>
        <v>7.2995780590717307E-8</v>
      </c>
      <c r="Q31" s="4">
        <v>99.9</v>
      </c>
      <c r="R31" s="11">
        <v>6.53</v>
      </c>
      <c r="S31" s="11">
        <v>-5.66</v>
      </c>
      <c r="T31" s="12">
        <f t="shared" si="5"/>
        <v>0.93338437978560496</v>
      </c>
      <c r="U31" s="4">
        <v>2.8475456141690203E-7</v>
      </c>
      <c r="V31" s="11">
        <v>6970.5093833780165</v>
      </c>
    </row>
    <row r="32" spans="1:22" x14ac:dyDescent="0.2">
      <c r="A32" s="9" t="s">
        <v>113</v>
      </c>
      <c r="B32" s="4" t="s">
        <v>7</v>
      </c>
      <c r="C32" s="10">
        <v>204.97999999999996</v>
      </c>
      <c r="D32" s="4">
        <v>13.584</v>
      </c>
      <c r="E32" s="4">
        <v>248.40000000000003</v>
      </c>
      <c r="F32" s="11">
        <v>5.2000000000000002E-6</v>
      </c>
      <c r="G32" s="11">
        <f t="shared" si="0"/>
        <v>2.0933977455716585E-2</v>
      </c>
      <c r="H32" s="11">
        <v>1.04E-6</v>
      </c>
      <c r="I32" s="11">
        <f t="shared" si="1"/>
        <v>4.1867954911433171E-3</v>
      </c>
      <c r="J32" s="12">
        <f t="shared" si="2"/>
        <v>0.2</v>
      </c>
      <c r="K32" s="4">
        <v>11.8</v>
      </c>
      <c r="L32" s="12">
        <v>46.711081880268182</v>
      </c>
      <c r="M32" s="12">
        <f t="shared" si="3"/>
        <v>3.9585662610396763</v>
      </c>
      <c r="N32" s="4">
        <v>0.16900000000000001</v>
      </c>
      <c r="O32" s="11">
        <v>1.8100000000000001E-11</v>
      </c>
      <c r="P32" s="11">
        <f t="shared" si="4"/>
        <v>7.2866344605475035E-8</v>
      </c>
      <c r="Q32" s="4">
        <v>99.8</v>
      </c>
      <c r="R32" s="11">
        <v>6.59</v>
      </c>
      <c r="S32" s="11">
        <v>-5.79</v>
      </c>
      <c r="T32" s="12">
        <f t="shared" si="5"/>
        <v>0.93930197268588778</v>
      </c>
      <c r="U32" s="4">
        <v>3.1802120141342762E-7</v>
      </c>
      <c r="V32" s="11">
        <v>7870.3703703703686</v>
      </c>
    </row>
    <row r="33" spans="1:23" x14ac:dyDescent="0.2">
      <c r="A33" s="9" t="s">
        <v>38</v>
      </c>
      <c r="B33" s="4" t="s">
        <v>7</v>
      </c>
      <c r="C33" s="10">
        <v>204.41999999999996</v>
      </c>
      <c r="D33" s="4">
        <v>13.404999999999999</v>
      </c>
      <c r="E33" s="4">
        <v>253.2</v>
      </c>
      <c r="F33" s="11">
        <v>9.2199999999999998E-6</v>
      </c>
      <c r="G33" s="11">
        <f t="shared" si="0"/>
        <v>3.6413902053712484E-2</v>
      </c>
      <c r="H33" s="11">
        <v>1.4899999999999999E-6</v>
      </c>
      <c r="I33" s="11">
        <f t="shared" si="1"/>
        <v>5.8846761453396528E-3</v>
      </c>
      <c r="J33" s="12">
        <f t="shared" si="2"/>
        <v>0.1616052060737527</v>
      </c>
      <c r="K33" s="4">
        <v>9.5</v>
      </c>
      <c r="L33" s="12">
        <v>38.587470948653447</v>
      </c>
      <c r="M33" s="12">
        <f t="shared" si="3"/>
        <v>4.0618390472266785</v>
      </c>
      <c r="N33" s="4">
        <v>0.10299999999999999</v>
      </c>
      <c r="O33" s="11">
        <v>1.8500000000000001E-11</v>
      </c>
      <c r="P33" s="11">
        <f t="shared" si="4"/>
        <v>7.3064770932069522E-8</v>
      </c>
      <c r="Q33" s="4">
        <v>99.9</v>
      </c>
      <c r="R33" s="11">
        <v>9.5500000000000007</v>
      </c>
      <c r="S33" s="11">
        <v>-8.66</v>
      </c>
      <c r="T33" s="12">
        <f t="shared" si="5"/>
        <v>0.95340314136125648</v>
      </c>
      <c r="U33" s="4">
        <v>5.0727340544572926E-7</v>
      </c>
      <c r="V33" s="11">
        <v>10588.235294117647</v>
      </c>
    </row>
    <row r="34" spans="1:23" x14ac:dyDescent="0.2">
      <c r="A34" s="9" t="s">
        <v>39</v>
      </c>
      <c r="B34" s="4" t="s">
        <v>6</v>
      </c>
      <c r="C34" s="10">
        <v>201.75999999999996</v>
      </c>
      <c r="D34" s="4">
        <v>14.579000000000001</v>
      </c>
      <c r="E34" s="4">
        <v>262.2</v>
      </c>
      <c r="F34" s="11">
        <v>1.42E-5</v>
      </c>
      <c r="G34" s="11">
        <f t="shared" si="0"/>
        <v>5.4157131960335628E-2</v>
      </c>
      <c r="H34" s="11">
        <v>2.17E-6</v>
      </c>
      <c r="I34" s="11">
        <f t="shared" si="1"/>
        <v>8.2761250953470641E-3</v>
      </c>
      <c r="J34" s="12">
        <f t="shared" si="2"/>
        <v>0.15281690140845069</v>
      </c>
      <c r="K34" s="4">
        <v>8.6999999999999993</v>
      </c>
      <c r="L34" s="12">
        <v>34.526156016701613</v>
      </c>
      <c r="M34" s="12">
        <f t="shared" si="3"/>
        <v>3.9685236800806454</v>
      </c>
      <c r="N34" s="4">
        <v>1.2E-2</v>
      </c>
      <c r="O34" s="11">
        <v>2.4800000000000001E-11</v>
      </c>
      <c r="P34" s="11">
        <f t="shared" si="4"/>
        <v>9.4584286803966444E-8</v>
      </c>
      <c r="Q34" s="4">
        <v>99.9</v>
      </c>
      <c r="R34" s="11">
        <v>14.58</v>
      </c>
      <c r="S34" s="11">
        <v>-13.59</v>
      </c>
      <c r="T34" s="12">
        <f t="shared" si="5"/>
        <v>0.96604938271604945</v>
      </c>
      <c r="U34" s="4">
        <v>7.7645929076068326E-7</v>
      </c>
      <c r="V34" s="11">
        <v>7508.8339222614832</v>
      </c>
    </row>
    <row r="35" spans="1:23" x14ac:dyDescent="0.2">
      <c r="A35" s="9" t="s">
        <v>40</v>
      </c>
      <c r="B35" s="4" t="s">
        <v>6</v>
      </c>
      <c r="C35" s="10">
        <v>198.95999999999995</v>
      </c>
      <c r="D35" s="4">
        <v>15.829000000000001</v>
      </c>
      <c r="E35" s="4">
        <v>255.79999999999998</v>
      </c>
      <c r="F35" s="11">
        <v>1.24E-5</v>
      </c>
      <c r="G35" s="11">
        <f t="shared" si="0"/>
        <v>4.847537138389367E-2</v>
      </c>
      <c r="H35" s="11">
        <v>2.1100000000000001E-6</v>
      </c>
      <c r="I35" s="11">
        <f t="shared" si="1"/>
        <v>8.24863174354965E-3</v>
      </c>
      <c r="J35" s="12">
        <f t="shared" si="2"/>
        <v>0.17016129032258068</v>
      </c>
      <c r="K35" s="4">
        <v>9.4</v>
      </c>
      <c r="L35" s="12">
        <v>34.526233133163167</v>
      </c>
      <c r="M35" s="12">
        <f t="shared" si="3"/>
        <v>3.6730035248045922</v>
      </c>
      <c r="N35" s="4">
        <v>3.5999999999999997E-2</v>
      </c>
      <c r="O35" s="11">
        <v>2.3400000000000001E-11</v>
      </c>
      <c r="P35" s="11">
        <f t="shared" si="4"/>
        <v>9.1477716966379991E-8</v>
      </c>
      <c r="Q35" s="4">
        <v>99.9</v>
      </c>
      <c r="R35" s="11">
        <v>14.91</v>
      </c>
      <c r="S35" s="11">
        <v>-14.09</v>
      </c>
      <c r="T35" s="12">
        <f t="shared" si="5"/>
        <v>0.97250167672702881</v>
      </c>
      <c r="U35" s="4">
        <v>7.0945732516267621E-7</v>
      </c>
      <c r="V35" s="11">
        <v>5788.0676758682093</v>
      </c>
    </row>
    <row r="36" spans="1:23" x14ac:dyDescent="0.2">
      <c r="A36" s="9" t="s">
        <v>41</v>
      </c>
      <c r="B36" s="4" t="s">
        <v>7</v>
      </c>
      <c r="C36" s="10">
        <v>197.55999999999995</v>
      </c>
      <c r="D36" s="4">
        <v>13.186999999999999</v>
      </c>
      <c r="E36" s="4">
        <v>257.40000000000003</v>
      </c>
      <c r="F36" s="11">
        <v>1.15E-5</v>
      </c>
      <c r="G36" s="11">
        <f t="shared" si="0"/>
        <v>4.4677544677544673E-2</v>
      </c>
      <c r="H36" s="11">
        <v>1.7E-6</v>
      </c>
      <c r="I36" s="11">
        <f t="shared" si="1"/>
        <v>6.6045066045066041E-3</v>
      </c>
      <c r="J36" s="12">
        <f t="shared" si="2"/>
        <v>0.14782608695652175</v>
      </c>
      <c r="K36" s="4">
        <v>8.5</v>
      </c>
      <c r="L36" s="12">
        <v>35.540945239791675</v>
      </c>
      <c r="M36" s="12">
        <f t="shared" si="3"/>
        <v>4.1812876752696084</v>
      </c>
      <c r="N36" s="4">
        <v>0.06</v>
      </c>
      <c r="O36" s="11">
        <v>1.6999999999999999E-11</v>
      </c>
      <c r="P36" s="11">
        <f t="shared" si="4"/>
        <v>6.6045066045066039E-8</v>
      </c>
      <c r="Q36" s="4">
        <v>99.9</v>
      </c>
      <c r="R36" s="11">
        <v>10.87</v>
      </c>
      <c r="S36" s="11">
        <v>-10.210000000000001</v>
      </c>
      <c r="T36" s="12">
        <f t="shared" si="5"/>
        <v>0.96964121435142603</v>
      </c>
      <c r="U36" s="4">
        <v>6.0665807234397511E-7</v>
      </c>
      <c r="V36" s="11">
        <v>7875.0000000000009</v>
      </c>
    </row>
    <row r="37" spans="1:23" x14ac:dyDescent="0.2">
      <c r="A37" s="9" t="s">
        <v>42</v>
      </c>
      <c r="B37" s="4" t="s">
        <v>102</v>
      </c>
      <c r="C37" s="10">
        <v>195.45999999999995</v>
      </c>
      <c r="D37" s="4">
        <v>14.023999999999999</v>
      </c>
      <c r="E37" s="4">
        <v>254.70000000000002</v>
      </c>
      <c r="F37" s="11">
        <v>1.4E-5</v>
      </c>
      <c r="G37" s="11">
        <f t="shared" si="0"/>
        <v>5.4966627404789949E-2</v>
      </c>
      <c r="H37" s="11">
        <v>2.39E-6</v>
      </c>
      <c r="I37" s="11">
        <f t="shared" si="1"/>
        <v>9.3835885355319972E-3</v>
      </c>
      <c r="J37" s="12">
        <f t="shared" si="2"/>
        <v>0.17071428571428568</v>
      </c>
      <c r="K37" s="4">
        <v>10</v>
      </c>
      <c r="L37" s="12">
        <v>39.603096780300383</v>
      </c>
      <c r="M37" s="12">
        <f t="shared" si="3"/>
        <v>3.9603096780300384</v>
      </c>
      <c r="N37" s="4">
        <v>0.114</v>
      </c>
      <c r="O37" s="11">
        <v>2.2800000000000001E-11</v>
      </c>
      <c r="P37" s="11">
        <f t="shared" si="4"/>
        <v>8.9517078916372201E-8</v>
      </c>
      <c r="Q37" s="4">
        <v>99.9</v>
      </c>
      <c r="R37" s="11">
        <v>15.08</v>
      </c>
      <c r="S37" s="11">
        <v>-13.8</v>
      </c>
      <c r="T37" s="12">
        <f t="shared" si="5"/>
        <v>0.95755968169761274</v>
      </c>
      <c r="U37" s="4">
        <v>7.458642327438677E-7</v>
      </c>
      <c r="V37" s="11">
        <v>6118.5468451242832</v>
      </c>
    </row>
    <row r="38" spans="1:23" x14ac:dyDescent="0.2">
      <c r="A38" s="9" t="s">
        <v>43</v>
      </c>
      <c r="B38" s="4" t="s">
        <v>9</v>
      </c>
      <c r="C38" s="10">
        <v>193.49999999999994</v>
      </c>
      <c r="D38" s="4">
        <v>11.71</v>
      </c>
      <c r="E38" s="4">
        <v>255.20000000000002</v>
      </c>
      <c r="F38" s="11">
        <v>1.5299999999999999E-5</v>
      </c>
      <c r="G38" s="11">
        <f t="shared" si="0"/>
        <v>5.9952978056426326E-2</v>
      </c>
      <c r="H38" s="11">
        <v>2.2699999999999999E-6</v>
      </c>
      <c r="I38" s="11">
        <f t="shared" si="1"/>
        <v>8.8949843260188073E-3</v>
      </c>
      <c r="J38" s="12">
        <f t="shared" si="2"/>
        <v>0.14836601307189543</v>
      </c>
      <c r="K38" s="4">
        <v>8.5</v>
      </c>
      <c r="L38" s="12">
        <v>35.541258542842733</v>
      </c>
      <c r="M38" s="12">
        <f t="shared" si="3"/>
        <v>4.1813245344520862</v>
      </c>
      <c r="N38" s="4">
        <v>2.5999999999999999E-2</v>
      </c>
      <c r="O38" s="11">
        <v>2.39E-11</v>
      </c>
      <c r="P38" s="11">
        <f t="shared" si="4"/>
        <v>9.3652037617554846E-8</v>
      </c>
      <c r="Q38" s="4">
        <v>99.9</v>
      </c>
      <c r="R38" s="11">
        <v>12.96</v>
      </c>
      <c r="S38" s="11">
        <v>-11.78</v>
      </c>
      <c r="T38" s="12">
        <f t="shared" ref="T38:T69" si="6">((-S38/R38)+1)/2</f>
        <v>0.95447530864197527</v>
      </c>
      <c r="U38" s="4">
        <v>8.5994876174210078E-7</v>
      </c>
      <c r="V38" s="11">
        <v>6852.035749751738</v>
      </c>
    </row>
    <row r="39" spans="1:23" ht="20" customHeight="1" x14ac:dyDescent="0.2">
      <c r="A39" s="9" t="s">
        <v>114</v>
      </c>
      <c r="B39" s="4" t="s">
        <v>6</v>
      </c>
      <c r="C39" s="10">
        <v>192.65999999999997</v>
      </c>
      <c r="D39" s="4">
        <v>13.760999999999999</v>
      </c>
      <c r="E39" s="4">
        <v>245.9</v>
      </c>
      <c r="F39" s="11">
        <v>9.9699999999999994E-6</v>
      </c>
      <c r="G39" s="11">
        <f t="shared" si="0"/>
        <v>4.0544936966246434E-2</v>
      </c>
      <c r="H39" s="11">
        <v>1.5200000000000001E-6</v>
      </c>
      <c r="I39" s="11">
        <f t="shared" si="1"/>
        <v>6.18137454249695E-3</v>
      </c>
      <c r="J39" s="12">
        <f t="shared" si="2"/>
        <v>0.15245737211634908</v>
      </c>
      <c r="K39" s="4">
        <v>9</v>
      </c>
      <c r="L39" s="12">
        <v>37.57189491659274</v>
      </c>
      <c r="M39" s="12">
        <f t="shared" si="3"/>
        <v>4.1746549907325265</v>
      </c>
      <c r="N39" s="4">
        <v>6.4000000000000001E-2</v>
      </c>
      <c r="O39" s="11">
        <v>1.7700000000000001E-11</v>
      </c>
      <c r="P39" s="11">
        <f t="shared" si="4"/>
        <v>7.1980479869865796E-8</v>
      </c>
      <c r="Q39" s="4">
        <v>99.9</v>
      </c>
      <c r="R39" s="11">
        <v>10.029999999999999</v>
      </c>
      <c r="S39" s="11">
        <v>-9.2200000000000006</v>
      </c>
      <c r="T39" s="12">
        <f t="shared" si="6"/>
        <v>0.95962113659022941</v>
      </c>
      <c r="U39" s="4">
        <v>5.6245912361020282E-7</v>
      </c>
      <c r="V39" s="11">
        <v>8139.5348837209285</v>
      </c>
    </row>
    <row r="40" spans="1:23" x14ac:dyDescent="0.2">
      <c r="A40" s="9" t="s">
        <v>44</v>
      </c>
      <c r="B40" s="4" t="s">
        <v>7</v>
      </c>
      <c r="C40" s="10">
        <v>190.41999999999996</v>
      </c>
      <c r="D40" s="4">
        <v>14.544</v>
      </c>
      <c r="E40" s="4">
        <v>256.2</v>
      </c>
      <c r="F40" s="11">
        <v>1.5800000000000001E-5</v>
      </c>
      <c r="G40" s="13">
        <f t="shared" si="0"/>
        <v>6.1670569867291185E-2</v>
      </c>
      <c r="H40" s="11">
        <v>2.21E-6</v>
      </c>
      <c r="I40" s="11">
        <f t="shared" si="1"/>
        <v>8.626073380171741E-3</v>
      </c>
      <c r="J40" s="12">
        <f t="shared" si="2"/>
        <v>0.13987341772151898</v>
      </c>
      <c r="K40" s="4">
        <v>8.3000000000000007</v>
      </c>
      <c r="L40" s="12">
        <v>37.571823378444336</v>
      </c>
      <c r="M40" s="12">
        <f t="shared" si="3"/>
        <v>4.526725708246305</v>
      </c>
      <c r="N40" s="4">
        <v>2.3E-2</v>
      </c>
      <c r="O40" s="11">
        <v>2.5899999999999999E-11</v>
      </c>
      <c r="P40" s="11">
        <f t="shared" si="4"/>
        <v>1.0109289617486338E-7</v>
      </c>
      <c r="Q40" s="4">
        <v>99.9</v>
      </c>
      <c r="R40" s="11">
        <v>15.97</v>
      </c>
      <c r="S40" s="11">
        <v>-14.44</v>
      </c>
      <c r="T40" s="12">
        <f t="shared" si="6"/>
        <v>0.95209768315591736</v>
      </c>
      <c r="U40" s="4">
        <v>9.4471947194719474E-7</v>
      </c>
      <c r="V40" s="11">
        <v>5604.0756914119356</v>
      </c>
    </row>
    <row r="41" spans="1:23" x14ac:dyDescent="0.2">
      <c r="A41" s="9" t="s">
        <v>45</v>
      </c>
      <c r="B41" s="4" t="s">
        <v>7</v>
      </c>
      <c r="C41" s="10">
        <v>185.79999999999995</v>
      </c>
      <c r="D41" s="4">
        <v>14.196999999999999</v>
      </c>
      <c r="E41" s="4">
        <v>269.2</v>
      </c>
      <c r="F41" s="11">
        <v>6.3600000000000001E-6</v>
      </c>
      <c r="G41" s="13">
        <f t="shared" si="0"/>
        <v>2.3625557206537893E-2</v>
      </c>
      <c r="H41" s="11">
        <v>1.08E-6</v>
      </c>
      <c r="I41" s="11">
        <f t="shared" si="1"/>
        <v>4.0118870728083214E-3</v>
      </c>
      <c r="J41" s="12">
        <f t="shared" si="2"/>
        <v>0.16981132075471697</v>
      </c>
      <c r="K41" s="4">
        <v>11.4</v>
      </c>
      <c r="L41" s="12">
        <v>59.910305119379224</v>
      </c>
      <c r="M41" s="12">
        <f t="shared" si="3"/>
        <v>5.2552899227525636</v>
      </c>
      <c r="N41" s="4">
        <v>0.26200000000000001</v>
      </c>
      <c r="O41" s="11">
        <v>1.7700000000000001E-11</v>
      </c>
      <c r="P41" s="11">
        <f t="shared" si="4"/>
        <v>6.5750371471025267E-8</v>
      </c>
      <c r="Q41" s="4">
        <v>99.8</v>
      </c>
      <c r="R41" s="11">
        <v>7.11</v>
      </c>
      <c r="S41" s="11">
        <v>-5.68</v>
      </c>
      <c r="T41" s="12">
        <f t="shared" si="6"/>
        <v>0.89943741209563988</v>
      </c>
      <c r="U41" s="4">
        <v>3.5993519757695297E-7</v>
      </c>
      <c r="V41" s="11">
        <v>9393.3463796477463</v>
      </c>
    </row>
    <row r="42" spans="1:23" x14ac:dyDescent="0.2">
      <c r="A42" s="9" t="s">
        <v>46</v>
      </c>
      <c r="B42" s="4" t="s">
        <v>10</v>
      </c>
      <c r="C42" s="10">
        <v>185.59999999999997</v>
      </c>
      <c r="D42" s="14">
        <v>19.995899999999999</v>
      </c>
      <c r="E42" s="4">
        <v>265</v>
      </c>
      <c r="F42" s="11">
        <v>2.7800000000000001E-6</v>
      </c>
      <c r="G42" s="13">
        <f t="shared" si="0"/>
        <v>1.0490566037735849E-2</v>
      </c>
      <c r="H42" s="11">
        <v>3.53E-7</v>
      </c>
      <c r="I42" s="11">
        <f t="shared" si="1"/>
        <v>1.3320754716981134E-3</v>
      </c>
      <c r="J42" s="12">
        <f t="shared" si="2"/>
        <v>0.12697841726618705</v>
      </c>
      <c r="K42" s="4">
        <v>5</v>
      </c>
      <c r="L42" s="12">
        <v>26.377371941984084</v>
      </c>
      <c r="M42" s="12">
        <f t="shared" si="3"/>
        <v>5.2754743883968169</v>
      </c>
      <c r="N42" s="4">
        <v>0.25900000000000001</v>
      </c>
      <c r="O42" s="11">
        <v>6.2299999999999999E-12</v>
      </c>
      <c r="P42" s="11">
        <f t="shared" si="4"/>
        <v>2.3509433962264151E-8</v>
      </c>
      <c r="Q42" s="4">
        <v>99.9</v>
      </c>
      <c r="R42" s="11">
        <v>2.5499999999999998</v>
      </c>
      <c r="S42" s="11">
        <v>-2.44</v>
      </c>
      <c r="T42" s="12">
        <f t="shared" si="6"/>
        <v>0.97843137254901968</v>
      </c>
      <c r="U42" s="4">
        <v>2.1854480168434536E-7</v>
      </c>
      <c r="V42" s="11">
        <v>5263.1578947368416</v>
      </c>
    </row>
    <row r="43" spans="1:23" x14ac:dyDescent="0.2">
      <c r="A43" s="9" t="s">
        <v>115</v>
      </c>
      <c r="B43" s="4" t="s">
        <v>10</v>
      </c>
      <c r="C43" s="10">
        <v>183.21999999999997</v>
      </c>
      <c r="D43" s="14">
        <v>25.677800000000001</v>
      </c>
      <c r="E43" s="4">
        <v>269.2</v>
      </c>
      <c r="F43" s="11">
        <v>2.4600000000000001E-7</v>
      </c>
      <c r="G43" s="13">
        <f t="shared" si="0"/>
        <v>9.138187221396732E-4</v>
      </c>
      <c r="H43" s="11">
        <v>2.1299999999999999E-8</v>
      </c>
      <c r="I43" s="11">
        <f t="shared" si="1"/>
        <v>7.9123328380386327E-5</v>
      </c>
      <c r="J43" s="12">
        <f t="shared" si="2"/>
        <v>8.658536585365853E-2</v>
      </c>
      <c r="K43" s="4">
        <v>3.4</v>
      </c>
      <c r="L43" s="12">
        <v>27.392602951243351</v>
      </c>
      <c r="M43" s="12">
        <f t="shared" si="3"/>
        <v>8.0566479268362805</v>
      </c>
      <c r="N43" s="4">
        <v>0.35299999999999998</v>
      </c>
      <c r="O43" s="11">
        <v>2.6700000000000001E-12</v>
      </c>
      <c r="P43" s="11">
        <f t="shared" si="4"/>
        <v>9.9182763744427945E-9</v>
      </c>
      <c r="Q43" s="4">
        <v>99.9</v>
      </c>
      <c r="R43" s="11">
        <v>0.17500000000000002</v>
      </c>
      <c r="S43" s="11">
        <v>-0.15810000000000002</v>
      </c>
      <c r="T43" s="12">
        <f t="shared" si="6"/>
        <v>0.95171428571428573</v>
      </c>
      <c r="U43" s="4">
        <v>3.3102524359563517E-8</v>
      </c>
      <c r="V43" s="11">
        <v>5529.4117647058811</v>
      </c>
    </row>
    <row r="44" spans="1:23" x14ac:dyDescent="0.2">
      <c r="A44" s="9" t="s">
        <v>47</v>
      </c>
      <c r="B44" s="4" t="s">
        <v>9</v>
      </c>
      <c r="C44" s="10">
        <v>178.87999999999997</v>
      </c>
      <c r="D44" s="14">
        <v>14.0342</v>
      </c>
      <c r="E44" s="4">
        <v>218.2</v>
      </c>
      <c r="F44" s="11">
        <v>1.5799999999999999E-6</v>
      </c>
      <c r="G44" s="13">
        <f t="shared" si="0"/>
        <v>7.2410632447296053E-3</v>
      </c>
      <c r="H44" s="11">
        <v>4.1300000000000001E-7</v>
      </c>
      <c r="I44" s="11">
        <f t="shared" si="1"/>
        <v>1.8927589367552706E-3</v>
      </c>
      <c r="J44" s="12"/>
      <c r="K44" s="4">
        <v>21.9</v>
      </c>
      <c r="L44" s="12">
        <v>92.313121584164165</v>
      </c>
      <c r="M44" s="12">
        <f t="shared" si="3"/>
        <v>4.215211031240373</v>
      </c>
      <c r="N44" s="4">
        <v>0.36199999999999999</v>
      </c>
      <c r="O44" s="11">
        <v>1.23E-11</v>
      </c>
      <c r="P44" s="11">
        <f t="shared" si="4"/>
        <v>5.6370302474793769E-8</v>
      </c>
      <c r="Q44" s="4">
        <v>99.6</v>
      </c>
      <c r="R44" s="11">
        <v>3.23</v>
      </c>
      <c r="S44" s="11">
        <v>-2.41</v>
      </c>
      <c r="T44" s="12">
        <f t="shared" si="6"/>
        <v>0.87306501547987625</v>
      </c>
      <c r="U44" s="4">
        <v>1.6958572629718832E-7</v>
      </c>
      <c r="V44" s="11">
        <v>8403.3613445378141</v>
      </c>
      <c r="W44" s="4" t="s">
        <v>116</v>
      </c>
    </row>
    <row r="45" spans="1:23" x14ac:dyDescent="0.2">
      <c r="A45" s="9" t="s">
        <v>49</v>
      </c>
      <c r="B45" s="4" t="s">
        <v>9</v>
      </c>
      <c r="C45" s="10">
        <v>177.05999999999997</v>
      </c>
      <c r="D45" s="14">
        <v>16.970300000000002</v>
      </c>
      <c r="E45" s="4">
        <v>234.3</v>
      </c>
      <c r="F45" s="11">
        <v>6.0200000000000002E-7</v>
      </c>
      <c r="G45" s="13">
        <f t="shared" si="0"/>
        <v>2.5693555271020059E-3</v>
      </c>
      <c r="H45" s="11">
        <v>1.31E-7</v>
      </c>
      <c r="I45" s="11">
        <f t="shared" si="1"/>
        <v>5.5911224925309425E-4</v>
      </c>
      <c r="J45" s="12">
        <f t="shared" si="2"/>
        <v>0.21760797342192689</v>
      </c>
      <c r="K45" s="4">
        <v>13.2</v>
      </c>
      <c r="L45" s="12">
        <v>57.825464655976042</v>
      </c>
      <c r="M45" s="12">
        <f t="shared" si="3"/>
        <v>4.380717019392125</v>
      </c>
      <c r="N45" s="4">
        <v>0.26500000000000001</v>
      </c>
      <c r="O45" s="11">
        <v>1.1700000000000001E-11</v>
      </c>
      <c r="P45" s="11">
        <f t="shared" si="4"/>
        <v>4.9935979513444302E-8</v>
      </c>
      <c r="Q45" s="4">
        <v>99.3</v>
      </c>
      <c r="R45" s="11">
        <v>1.0640000000000001</v>
      </c>
      <c r="S45" s="11">
        <v>-0.92300000000000004</v>
      </c>
      <c r="T45" s="12">
        <f t="shared" si="6"/>
        <v>0.93374060150375937</v>
      </c>
      <c r="U45" s="4">
        <v>9.1336040022863462E-8</v>
      </c>
      <c r="V45" s="11">
        <v>9032.2580645161288</v>
      </c>
    </row>
    <row r="46" spans="1:23" x14ac:dyDescent="0.2">
      <c r="A46" s="9" t="s">
        <v>50</v>
      </c>
      <c r="B46" s="4" t="s">
        <v>8</v>
      </c>
      <c r="C46" s="10">
        <v>176.21999999999997</v>
      </c>
      <c r="D46" s="14">
        <v>13.9511</v>
      </c>
      <c r="E46" s="4">
        <v>216.8</v>
      </c>
      <c r="F46" s="11">
        <v>4.5999999999999999E-7</v>
      </c>
      <c r="G46" s="13">
        <f t="shared" si="0"/>
        <v>2.121771217712177E-3</v>
      </c>
      <c r="H46" s="11">
        <v>8.0599999999999994E-8</v>
      </c>
      <c r="I46" s="11">
        <f t="shared" si="1"/>
        <v>3.7177121771217708E-4</v>
      </c>
      <c r="J46" s="12">
        <f t="shared" si="2"/>
        <v>0.17521739130434782</v>
      </c>
      <c r="K46" s="4">
        <v>9.4</v>
      </c>
      <c r="L46" s="12">
        <v>42.607873816102092</v>
      </c>
      <c r="M46" s="12">
        <f t="shared" si="3"/>
        <v>4.5327525336278818</v>
      </c>
      <c r="N46" s="4">
        <v>0.24</v>
      </c>
      <c r="O46" s="11">
        <v>9.7600000000000004E-12</v>
      </c>
      <c r="P46" s="11">
        <f t="shared" si="4"/>
        <v>4.5018450184501846E-8</v>
      </c>
      <c r="Q46" s="4">
        <v>99.6</v>
      </c>
      <c r="R46" s="11">
        <v>0.66600000000000004</v>
      </c>
      <c r="S46" s="11">
        <v>-0.61699999999999999</v>
      </c>
      <c r="T46" s="12">
        <f t="shared" si="6"/>
        <v>0.96321321321321318</v>
      </c>
      <c r="U46" s="4">
        <v>8.0997197353613697E-8</v>
      </c>
      <c r="V46" s="11">
        <v>8849.5575221238942</v>
      </c>
    </row>
    <row r="47" spans="1:23" x14ac:dyDescent="0.2">
      <c r="A47" s="9" t="s">
        <v>51</v>
      </c>
      <c r="B47" s="4" t="s">
        <v>6</v>
      </c>
      <c r="C47" s="10">
        <v>173.97999999999996</v>
      </c>
      <c r="D47" s="14">
        <v>16.7211</v>
      </c>
      <c r="E47" s="4">
        <v>222.5</v>
      </c>
      <c r="F47" s="11">
        <v>5.2099999999999997E-7</v>
      </c>
      <c r="G47" s="13">
        <f t="shared" si="0"/>
        <v>2.3415730337078651E-3</v>
      </c>
      <c r="H47" s="11">
        <v>9.2099999999999998E-8</v>
      </c>
      <c r="I47" s="11">
        <f t="shared" si="1"/>
        <v>4.1393258426966292E-4</v>
      </c>
      <c r="J47" s="12">
        <f t="shared" si="2"/>
        <v>0.17677543186180422</v>
      </c>
      <c r="K47" s="4">
        <v>13.2</v>
      </c>
      <c r="L47" s="12">
        <v>51.736362042042018</v>
      </c>
      <c r="M47" s="12">
        <f t="shared" si="3"/>
        <v>3.9194213668213651</v>
      </c>
      <c r="N47" s="4">
        <v>0.06</v>
      </c>
      <c r="O47" s="11">
        <v>9.6800000000000008E-12</v>
      </c>
      <c r="P47" s="11">
        <f t="shared" si="4"/>
        <v>4.3505617977528093E-8</v>
      </c>
      <c r="Q47" s="4">
        <v>100</v>
      </c>
      <c r="R47" s="11">
        <v>0.64000000000000012</v>
      </c>
      <c r="S47" s="11">
        <v>-0.56300000000000006</v>
      </c>
      <c r="T47" s="12">
        <f t="shared" si="6"/>
        <v>0.93984374999999998</v>
      </c>
      <c r="U47" s="4">
        <v>6.4589052155659629E-8</v>
      </c>
      <c r="V47" s="11">
        <v>8425.9259259259252</v>
      </c>
    </row>
    <row r="48" spans="1:23" x14ac:dyDescent="0.2">
      <c r="A48" s="9" t="s">
        <v>53</v>
      </c>
      <c r="B48" s="4" t="s">
        <v>8</v>
      </c>
      <c r="C48" s="10">
        <v>172.15999999999997</v>
      </c>
      <c r="D48" s="14">
        <v>21.7944</v>
      </c>
      <c r="E48" s="4">
        <v>251.09999999999997</v>
      </c>
      <c r="F48" s="11">
        <v>6.5899999999999996E-7</v>
      </c>
      <c r="G48" s="13">
        <f t="shared" si="0"/>
        <v>2.6244524093986458E-3</v>
      </c>
      <c r="H48" s="11">
        <v>1.05E-7</v>
      </c>
      <c r="I48" s="11">
        <f t="shared" si="1"/>
        <v>4.1816009557945044E-4</v>
      </c>
      <c r="J48" s="12">
        <f t="shared" si="2"/>
        <v>0.15933232169954478</v>
      </c>
      <c r="K48" s="4">
        <v>11.4</v>
      </c>
      <c r="L48" s="12">
        <v>204.90100395813516</v>
      </c>
      <c r="M48" s="12">
        <f t="shared" si="3"/>
        <v>17.973772277029401</v>
      </c>
      <c r="N48" s="4">
        <v>0.35199999999999998</v>
      </c>
      <c r="O48" s="4">
        <v>9.0500000000000004E-12</v>
      </c>
      <c r="P48" s="11">
        <f t="shared" si="4"/>
        <v>3.6041417761847872E-8</v>
      </c>
      <c r="Q48" s="4">
        <v>99</v>
      </c>
      <c r="R48" s="11">
        <v>0.89500000000000002</v>
      </c>
      <c r="S48" s="11">
        <v>-0.78700000000000003</v>
      </c>
      <c r="T48" s="12">
        <f t="shared" si="6"/>
        <v>0.9396648044692737</v>
      </c>
      <c r="U48" s="4">
        <v>5.6436515802224427E-8</v>
      </c>
      <c r="V48" s="11">
        <v>26829.268292682929</v>
      </c>
    </row>
    <row r="49" spans="1:23" x14ac:dyDescent="0.2">
      <c r="A49" s="9" t="s">
        <v>54</v>
      </c>
      <c r="B49" s="4" t="s">
        <v>8</v>
      </c>
      <c r="C49" s="10">
        <v>171.45999999999998</v>
      </c>
      <c r="D49" s="14">
        <v>19.790400000000002</v>
      </c>
      <c r="E49" s="4">
        <v>299.3</v>
      </c>
      <c r="F49" s="11">
        <v>4.32E-7</v>
      </c>
      <c r="G49" s="13">
        <f t="shared" si="0"/>
        <v>1.4433678583361175E-3</v>
      </c>
      <c r="H49" s="11">
        <v>5.69E-8</v>
      </c>
      <c r="I49" s="11">
        <f t="shared" si="1"/>
        <v>1.9011025726695623E-4</v>
      </c>
      <c r="J49" s="12">
        <f t="shared" si="2"/>
        <v>0.13171296296296298</v>
      </c>
      <c r="K49" s="4">
        <v>4.0999999999999996</v>
      </c>
      <c r="L49" s="12">
        <v>19.276784352052047</v>
      </c>
      <c r="M49" s="12">
        <f t="shared" si="3"/>
        <v>4.7016547200126952</v>
      </c>
      <c r="N49" s="4">
        <v>0.129</v>
      </c>
      <c r="O49" s="11">
        <v>7.1399999999999999E-12</v>
      </c>
      <c r="P49" s="11">
        <f>O49/(E49/10^6)</f>
        <v>2.3855663214166388E-8</v>
      </c>
      <c r="Q49" s="4">
        <v>99.7</v>
      </c>
      <c r="R49" s="11">
        <v>0.35299999999999998</v>
      </c>
      <c r="S49" s="11">
        <v>-0.33700000000000002</v>
      </c>
      <c r="T49" s="12">
        <f t="shared" si="6"/>
        <v>0.97733711048158645</v>
      </c>
      <c r="U49" s="4">
        <v>4.7497776699814049E-8</v>
      </c>
      <c r="V49" s="11">
        <v>36170.21276595744</v>
      </c>
    </row>
    <row r="50" spans="1:23" x14ac:dyDescent="0.2">
      <c r="A50" s="9" t="s">
        <v>56</v>
      </c>
      <c r="B50" s="4" t="s">
        <v>10</v>
      </c>
      <c r="C50" s="10">
        <v>166.14</v>
      </c>
      <c r="D50" s="14">
        <v>19.3856</v>
      </c>
      <c r="E50" s="4">
        <v>306.3</v>
      </c>
      <c r="F50" s="11">
        <v>1.3300000000000001E-7</v>
      </c>
      <c r="G50" s="13">
        <f t="shared" si="0"/>
        <v>4.3421482206986616E-4</v>
      </c>
      <c r="H50" s="11">
        <v>3.25E-8</v>
      </c>
      <c r="I50" s="11">
        <f t="shared" si="1"/>
        <v>1.0610512569376428E-4</v>
      </c>
      <c r="J50" s="12"/>
      <c r="K50" s="4">
        <v>6.9</v>
      </c>
      <c r="L50" s="12">
        <v>159.25859865150548</v>
      </c>
      <c r="M50" s="12">
        <f t="shared" si="3"/>
        <v>23.080956326305142</v>
      </c>
      <c r="N50" s="4">
        <v>0.38500000000000001</v>
      </c>
      <c r="O50" s="11">
        <v>2.0399999999999999E-11</v>
      </c>
      <c r="P50" s="11">
        <f>O50/(E50/10^6)</f>
        <v>6.6601371204701259E-8</v>
      </c>
      <c r="Q50" s="4">
        <v>98.1</v>
      </c>
      <c r="R50" s="11">
        <v>0.68300000000000005</v>
      </c>
      <c r="S50" s="11">
        <v>-0.19070000000000001</v>
      </c>
      <c r="T50" s="12">
        <f t="shared" si="6"/>
        <v>0.63960468521229874</v>
      </c>
      <c r="U50" s="4">
        <v>7.9956256190161776E-8</v>
      </c>
      <c r="V50" s="11">
        <v>5870.967741935483</v>
      </c>
      <c r="W50" s="4" t="s">
        <v>116</v>
      </c>
    </row>
    <row r="51" spans="1:23" x14ac:dyDescent="0.2">
      <c r="A51" s="9" t="s">
        <v>57</v>
      </c>
      <c r="B51" s="4" t="s">
        <v>6</v>
      </c>
      <c r="C51" s="10">
        <v>164.31999999999996</v>
      </c>
      <c r="D51" s="14">
        <v>14.255100000000001</v>
      </c>
      <c r="E51" s="4">
        <v>287.09999999999997</v>
      </c>
      <c r="F51" s="11">
        <v>4.2199999999999999E-7</v>
      </c>
      <c r="G51" s="13">
        <f t="shared" si="0"/>
        <v>1.4698711250435389E-3</v>
      </c>
      <c r="H51" s="11">
        <v>6.3899999999999996E-8</v>
      </c>
      <c r="I51" s="11">
        <f t="shared" si="1"/>
        <v>2.225705329153605E-4</v>
      </c>
      <c r="J51" s="12">
        <f t="shared" si="2"/>
        <v>0.15142180094786731</v>
      </c>
      <c r="K51" s="4">
        <v>6.4</v>
      </c>
      <c r="L51" s="12">
        <v>47.678887577281337</v>
      </c>
      <c r="M51" s="12">
        <f t="shared" si="3"/>
        <v>7.4498261839502087</v>
      </c>
      <c r="N51" s="4">
        <v>0.36299999999999999</v>
      </c>
      <c r="O51" s="11">
        <v>2.37E-11</v>
      </c>
      <c r="P51" s="11">
        <f>O51/(E51/10^6)</f>
        <v>8.2549634273772209E-8</v>
      </c>
      <c r="Q51" s="4">
        <v>99.2</v>
      </c>
      <c r="R51" s="11">
        <v>0.42199999999999999</v>
      </c>
      <c r="S51" s="11">
        <v>-0.36299999999999999</v>
      </c>
      <c r="T51" s="12">
        <f t="shared" si="6"/>
        <v>0.9300947867298579</v>
      </c>
      <c r="U51" s="4">
        <v>1.0873301485082531E-7</v>
      </c>
      <c r="V51" s="11">
        <v>6451.6129032258068</v>
      </c>
    </row>
    <row r="52" spans="1:23" x14ac:dyDescent="0.2">
      <c r="A52" s="9" t="s">
        <v>58</v>
      </c>
      <c r="C52" s="10">
        <v>162.77999999999997</v>
      </c>
      <c r="D52" s="14">
        <v>13.790900000000001</v>
      </c>
      <c r="G52" s="13"/>
      <c r="I52" s="11"/>
      <c r="J52" s="12"/>
      <c r="L52" s="12"/>
      <c r="M52" s="12"/>
      <c r="P52" s="11"/>
      <c r="R52" s="11">
        <v>0.35000000000000003</v>
      </c>
      <c r="S52" s="11">
        <v>-0.27900000000000003</v>
      </c>
      <c r="T52" s="12">
        <f t="shared" si="6"/>
        <v>0.89857142857142858</v>
      </c>
      <c r="U52" s="4">
        <v>8.7013900470600198E-8</v>
      </c>
      <c r="V52" s="11">
        <v>20833.333333333328</v>
      </c>
    </row>
    <row r="53" spans="1:23" x14ac:dyDescent="0.2">
      <c r="A53" s="9" t="s">
        <v>59</v>
      </c>
      <c r="B53" s="4" t="s">
        <v>6</v>
      </c>
      <c r="C53" s="10">
        <v>160.95999999999998</v>
      </c>
      <c r="D53" s="14">
        <v>13.5862</v>
      </c>
      <c r="E53" s="4">
        <v>228</v>
      </c>
      <c r="F53" s="11">
        <v>1.0300000000000001E-6</v>
      </c>
      <c r="G53" s="13">
        <f t="shared" ref="G53:G90" si="7">F53/(E53/10^6)</f>
        <v>4.5175438596491233E-3</v>
      </c>
      <c r="H53" s="11">
        <v>3.4700000000000002E-7</v>
      </c>
      <c r="I53" s="11">
        <f t="shared" ref="I53:I90" si="8">H53/(E53/10^6)</f>
        <v>1.5219298245614035E-3</v>
      </c>
      <c r="J53" s="12"/>
      <c r="K53" s="4">
        <v>31.7</v>
      </c>
      <c r="L53" s="12">
        <v>118.68385179185591</v>
      </c>
      <c r="M53" s="12">
        <f t="shared" ref="M53:M90" si="9">L53/K53</f>
        <v>3.7439700880711646</v>
      </c>
      <c r="N53" s="4">
        <v>0.40600000000000003</v>
      </c>
      <c r="O53" s="11">
        <v>1.6E-11</v>
      </c>
      <c r="P53" s="11">
        <f>O53/(E53/10^6)</f>
        <v>7.0175438596491221E-8</v>
      </c>
      <c r="Q53" s="4">
        <v>99.4</v>
      </c>
      <c r="R53" s="11">
        <v>2.35</v>
      </c>
      <c r="S53" s="11">
        <v>-1.5170000000000001</v>
      </c>
      <c r="T53" s="12">
        <f t="shared" si="6"/>
        <v>0.82276595744680847</v>
      </c>
      <c r="U53" s="4">
        <v>1.2733509001781221E-7</v>
      </c>
      <c r="V53" s="11">
        <v>12716.763005780347</v>
      </c>
      <c r="W53" s="4" t="s">
        <v>116</v>
      </c>
    </row>
    <row r="54" spans="1:23" x14ac:dyDescent="0.2">
      <c r="A54" s="9" t="s">
        <v>60</v>
      </c>
      <c r="B54" s="4" t="s">
        <v>6</v>
      </c>
      <c r="C54" s="10">
        <v>159.55999999999997</v>
      </c>
      <c r="D54" s="14">
        <v>14.9771</v>
      </c>
      <c r="E54" s="4">
        <v>220.9</v>
      </c>
      <c r="F54" s="11">
        <v>2.39E-6</v>
      </c>
      <c r="G54" s="13">
        <f t="shared" si="7"/>
        <v>1.0819375282933454E-2</v>
      </c>
      <c r="H54" s="11">
        <v>2.67E-7</v>
      </c>
      <c r="I54" s="11">
        <f t="shared" si="8"/>
        <v>1.2086917157084654E-3</v>
      </c>
      <c r="J54" s="12"/>
      <c r="K54" s="4">
        <v>7.9</v>
      </c>
      <c r="L54" s="12">
        <v>125.89003177802793</v>
      </c>
      <c r="M54" s="12">
        <f t="shared" si="9"/>
        <v>15.935447060509864</v>
      </c>
      <c r="N54" s="4">
        <v>-0.36</v>
      </c>
      <c r="P54" s="11"/>
      <c r="Q54" s="4">
        <v>100</v>
      </c>
      <c r="R54" s="11">
        <v>4.5599999999999996</v>
      </c>
      <c r="S54" s="11">
        <v>-2.98</v>
      </c>
      <c r="T54" s="12">
        <f t="shared" si="6"/>
        <v>0.82675438596491224</v>
      </c>
      <c r="U54" s="4">
        <v>1.7359836016318246E-7</v>
      </c>
      <c r="V54" s="11">
        <v>8076.9230769230771</v>
      </c>
      <c r="W54" s="4" t="s">
        <v>116</v>
      </c>
    </row>
    <row r="55" spans="1:23" x14ac:dyDescent="0.2">
      <c r="A55" s="9" t="s">
        <v>61</v>
      </c>
      <c r="B55" s="4" t="s">
        <v>8</v>
      </c>
      <c r="C55" s="10">
        <v>157.35999999999999</v>
      </c>
      <c r="D55" s="14">
        <v>23.094200000000001</v>
      </c>
      <c r="E55" s="4">
        <v>315.89999999999998</v>
      </c>
      <c r="F55" s="11">
        <v>1.0300000000000001E-6</v>
      </c>
      <c r="G55" s="13">
        <f t="shared" si="7"/>
        <v>3.2605254827477053E-3</v>
      </c>
      <c r="H55" s="11">
        <v>7.1200000000000002E-8</v>
      </c>
      <c r="I55" s="11">
        <f t="shared" si="8"/>
        <v>2.2538778094333652E-4</v>
      </c>
      <c r="J55" s="12">
        <f t="shared" ref="J55:J90" si="10">I55/G55</f>
        <v>6.9126213592233005E-2</v>
      </c>
      <c r="K55" s="4">
        <v>3.1</v>
      </c>
      <c r="L55" s="12">
        <v>19.276885406226185</v>
      </c>
      <c r="M55" s="12">
        <f t="shared" si="9"/>
        <v>6.2183501310407046</v>
      </c>
      <c r="N55" s="4">
        <v>0.111</v>
      </c>
      <c r="O55" s="11">
        <v>5.4599999999999998E-12</v>
      </c>
      <c r="P55" s="11">
        <f t="shared" ref="P55:P62" si="11">O55/(E55/10^6)</f>
        <v>1.7283950617283951E-8</v>
      </c>
      <c r="Q55" s="4">
        <v>99.8</v>
      </c>
      <c r="R55" s="11">
        <v>0.44700000000000001</v>
      </c>
      <c r="S55" s="11">
        <v>-0.42500000000000004</v>
      </c>
      <c r="T55" s="12">
        <f t="shared" si="6"/>
        <v>0.97539149888143184</v>
      </c>
      <c r="U55" s="4">
        <v>5.7590217457197053E-8</v>
      </c>
      <c r="V55" s="11">
        <v>1353.3834586466164</v>
      </c>
    </row>
    <row r="56" spans="1:23" x14ac:dyDescent="0.2">
      <c r="A56" s="9" t="s">
        <v>62</v>
      </c>
      <c r="B56" s="4" t="s">
        <v>6</v>
      </c>
      <c r="C56" s="10">
        <v>154.69999999999999</v>
      </c>
      <c r="D56" s="14">
        <v>22.021799999999999</v>
      </c>
      <c r="E56" s="4">
        <v>293.10000000000002</v>
      </c>
      <c r="F56" s="11">
        <v>2.7E-6</v>
      </c>
      <c r="G56" s="13">
        <f t="shared" si="7"/>
        <v>9.2118730808597744E-3</v>
      </c>
      <c r="H56" s="11">
        <v>1.43E-7</v>
      </c>
      <c r="I56" s="11">
        <f t="shared" si="8"/>
        <v>4.8788809280109175E-4</v>
      </c>
      <c r="J56" s="12">
        <f t="shared" si="10"/>
        <v>5.2962962962962962E-2</v>
      </c>
      <c r="K56" s="4">
        <v>3.8</v>
      </c>
      <c r="L56" s="12">
        <v>18.26217104242356</v>
      </c>
      <c r="M56" s="12">
        <f t="shared" si="9"/>
        <v>4.8058344848483054</v>
      </c>
      <c r="N56" s="4">
        <v>-0.20399999999999999</v>
      </c>
      <c r="O56" s="11">
        <v>2.5900000000000001E-12</v>
      </c>
      <c r="P56" s="11">
        <f t="shared" si="11"/>
        <v>8.8365745479358577E-9</v>
      </c>
      <c r="Q56" s="4">
        <v>88</v>
      </c>
      <c r="R56" s="11">
        <v>0.63600000000000012</v>
      </c>
      <c r="S56" s="11">
        <v>-0.63100000000000001</v>
      </c>
      <c r="T56" s="12">
        <f t="shared" si="6"/>
        <v>0.99606918238993702</v>
      </c>
      <c r="U56" s="4">
        <v>9.1727288414207751E-8</v>
      </c>
      <c r="V56" s="11">
        <v>4950.4950495049507</v>
      </c>
    </row>
    <row r="57" spans="1:23" x14ac:dyDescent="0.2">
      <c r="A57" s="9" t="s">
        <v>63</v>
      </c>
      <c r="B57" s="4" t="s">
        <v>6</v>
      </c>
      <c r="C57" s="10">
        <v>152.6</v>
      </c>
      <c r="D57" s="14">
        <v>27.862300000000001</v>
      </c>
      <c r="E57" s="4">
        <v>293.10000000000002</v>
      </c>
      <c r="F57" s="11">
        <v>3.36E-6</v>
      </c>
      <c r="G57" s="13"/>
      <c r="H57" s="11">
        <v>9.6299999999999995E-8</v>
      </c>
      <c r="I57" s="11"/>
      <c r="J57" s="12"/>
      <c r="L57" s="12">
        <v>21.305863827471573</v>
      </c>
      <c r="M57" s="12"/>
      <c r="O57" s="11"/>
      <c r="P57" s="11"/>
      <c r="Q57" s="15">
        <v>93.6</v>
      </c>
      <c r="R57" s="11">
        <v>0.2</v>
      </c>
      <c r="S57" s="11">
        <v>-0.18969999999999998</v>
      </c>
      <c r="T57" s="12">
        <f t="shared" si="6"/>
        <v>0.97424999999999995</v>
      </c>
      <c r="U57" s="4">
        <v>2.3329014474756211E-8</v>
      </c>
      <c r="V57" s="11">
        <v>23076.923076923082</v>
      </c>
      <c r="W57" s="4" t="s">
        <v>117</v>
      </c>
    </row>
    <row r="58" spans="1:23" x14ac:dyDescent="0.2">
      <c r="A58" s="9" t="s">
        <v>64</v>
      </c>
      <c r="B58" s="4" t="s">
        <v>9</v>
      </c>
      <c r="C58" s="10">
        <v>141.38</v>
      </c>
      <c r="D58" s="14">
        <v>21.823</v>
      </c>
      <c r="E58" s="4">
        <v>303.8</v>
      </c>
      <c r="F58" s="11">
        <v>7.2499999999999994E-8</v>
      </c>
      <c r="G58" s="11">
        <f t="shared" si="7"/>
        <v>2.3864384463462803E-4</v>
      </c>
      <c r="H58" s="11">
        <v>1.3599999999999999E-8</v>
      </c>
      <c r="I58" s="11">
        <f t="shared" si="8"/>
        <v>4.4766293614219876E-5</v>
      </c>
      <c r="J58" s="12">
        <f t="shared" si="10"/>
        <v>0.18758620689655173</v>
      </c>
      <c r="K58" s="4">
        <v>5.6</v>
      </c>
      <c r="L58" s="12">
        <v>27.390321723675616</v>
      </c>
      <c r="M58" s="12">
        <f t="shared" si="9"/>
        <v>4.8911288792277885</v>
      </c>
      <c r="N58" s="4">
        <v>9.9000000000000005E-2</v>
      </c>
      <c r="O58" s="11">
        <v>1.0199999999999999E-11</v>
      </c>
      <c r="P58" s="11">
        <f t="shared" si="11"/>
        <v>3.3574720210664907E-8</v>
      </c>
      <c r="Q58" s="4">
        <v>101.4</v>
      </c>
      <c r="R58" s="11">
        <v>9.4299999999999995E-2</v>
      </c>
      <c r="S58" s="11">
        <v>-9.01E-2</v>
      </c>
      <c r="T58" s="12">
        <f t="shared" si="6"/>
        <v>0.9777306468716862</v>
      </c>
      <c r="U58" s="4">
        <v>4.2615589057416493E-8</v>
      </c>
      <c r="V58" s="13">
        <v>50537.634408602149</v>
      </c>
    </row>
    <row r="59" spans="1:23" x14ac:dyDescent="0.2">
      <c r="A59" s="9" t="s">
        <v>118</v>
      </c>
      <c r="B59" s="4" t="s">
        <v>6</v>
      </c>
      <c r="C59" s="10">
        <v>139.97999999999999</v>
      </c>
      <c r="D59" s="14">
        <v>24.444199999999999</v>
      </c>
      <c r="E59" s="4">
        <v>293.20000000000005</v>
      </c>
      <c r="F59" s="11">
        <v>3.4700000000000002E-7</v>
      </c>
      <c r="G59" s="11">
        <f t="shared" si="7"/>
        <v>1.1834924965893588E-3</v>
      </c>
      <c r="H59" s="11">
        <v>4.2300000000000002E-8</v>
      </c>
      <c r="I59" s="11">
        <f t="shared" si="8"/>
        <v>1.4427012278308321E-4</v>
      </c>
      <c r="J59" s="12">
        <f t="shared" si="10"/>
        <v>0.12190201729106627</v>
      </c>
      <c r="K59" s="4">
        <v>6.9</v>
      </c>
      <c r="L59" s="12">
        <v>24.347780967192143</v>
      </c>
      <c r="M59" s="12">
        <f t="shared" si="9"/>
        <v>3.5286639082887161</v>
      </c>
      <c r="N59" s="4">
        <v>0.158</v>
      </c>
      <c r="O59" s="11">
        <v>3.9299999999999996E-12</v>
      </c>
      <c r="P59" s="11">
        <f t="shared" si="11"/>
        <v>1.3403819918144608E-8</v>
      </c>
      <c r="Q59" s="4">
        <v>99.8</v>
      </c>
      <c r="R59" s="11">
        <v>0.11140000000000001</v>
      </c>
      <c r="S59" s="11">
        <v>-0.10400000000000001</v>
      </c>
      <c r="T59" s="12">
        <f t="shared" si="6"/>
        <v>0.96678635547576297</v>
      </c>
      <c r="U59" s="4">
        <v>1.6772895001677291E-8</v>
      </c>
      <c r="V59" s="11">
        <v>12195.121951219513</v>
      </c>
    </row>
    <row r="60" spans="1:23" x14ac:dyDescent="0.2">
      <c r="A60" s="9" t="s">
        <v>65</v>
      </c>
      <c r="B60" s="4" t="s">
        <v>6</v>
      </c>
      <c r="C60" s="10">
        <v>125.55999999999999</v>
      </c>
      <c r="D60" s="14">
        <v>17.831199999999999</v>
      </c>
      <c r="E60" s="4">
        <v>303.8</v>
      </c>
      <c r="F60" s="11">
        <v>1.9300000000000001E-8</v>
      </c>
      <c r="G60" s="11">
        <f t="shared" si="7"/>
        <v>6.3528637261356158E-5</v>
      </c>
      <c r="H60" s="11">
        <v>7.7900000000000006E-9</v>
      </c>
      <c r="I60" s="11">
        <f t="shared" si="8"/>
        <v>2.5641869651086242E-5</v>
      </c>
      <c r="J60" s="12">
        <f t="shared" si="10"/>
        <v>0.40362694300518137</v>
      </c>
      <c r="K60" s="4">
        <v>9</v>
      </c>
      <c r="L60" s="12">
        <v>33.477584178702728</v>
      </c>
      <c r="M60" s="12">
        <f t="shared" si="9"/>
        <v>3.719731575411414</v>
      </c>
      <c r="N60" s="4">
        <v>0.55400000000000005</v>
      </c>
      <c r="O60" s="11">
        <v>5.93E-12</v>
      </c>
      <c r="P60" s="11">
        <f t="shared" si="11"/>
        <v>1.9519420671494404E-8</v>
      </c>
      <c r="Q60" s="4">
        <v>98.4</v>
      </c>
      <c r="R60" s="11">
        <v>6.2000000000000006E-2</v>
      </c>
      <c r="S60" s="11">
        <v>-5.2199999999999996E-2</v>
      </c>
      <c r="T60" s="12">
        <f t="shared" si="6"/>
        <v>0.92096774193548381</v>
      </c>
      <c r="U60" s="4">
        <v>2.4115034321862804E-8</v>
      </c>
      <c r="V60" s="11">
        <v>1395.3488372093022</v>
      </c>
    </row>
    <row r="61" spans="1:23" x14ac:dyDescent="0.2">
      <c r="A61" s="9" t="s">
        <v>119</v>
      </c>
      <c r="B61" s="4" t="s">
        <v>98</v>
      </c>
      <c r="C61" s="10">
        <v>115.61999999999999</v>
      </c>
      <c r="D61" s="14">
        <v>17.854600000000001</v>
      </c>
      <c r="E61" s="4">
        <v>280.89999999999998</v>
      </c>
      <c r="F61" s="11">
        <v>3.53E-9</v>
      </c>
      <c r="G61" s="11"/>
      <c r="H61" s="11">
        <v>2.2400000000000001E-9</v>
      </c>
      <c r="I61" s="11"/>
      <c r="J61" s="16"/>
      <c r="L61" s="12">
        <v>33.477417274894947</v>
      </c>
      <c r="M61" s="12"/>
      <c r="O61" s="11"/>
      <c r="P61" s="11"/>
      <c r="Q61" s="4">
        <v>98.8</v>
      </c>
      <c r="R61" s="11">
        <v>4.6699999999999998E-2</v>
      </c>
      <c r="S61" s="11">
        <v>-4.0999999999999995E-2</v>
      </c>
      <c r="T61" s="12">
        <f t="shared" si="6"/>
        <v>0.93897216274089934</v>
      </c>
      <c r="U61" s="4">
        <v>1.0641515351786094E-7</v>
      </c>
      <c r="V61" s="11">
        <v>1789.4736842105265</v>
      </c>
      <c r="W61" s="4" t="s">
        <v>120</v>
      </c>
    </row>
    <row r="62" spans="1:23" x14ac:dyDescent="0.2">
      <c r="A62" s="9" t="s">
        <v>66</v>
      </c>
      <c r="B62" s="4" t="s">
        <v>98</v>
      </c>
      <c r="C62" s="10">
        <v>113.38</v>
      </c>
      <c r="D62" s="14">
        <v>19.073799999999999</v>
      </c>
      <c r="E62" s="4">
        <v>279.3</v>
      </c>
      <c r="F62" s="11">
        <v>1.2699999999999999E-6</v>
      </c>
      <c r="G62" s="11">
        <f t="shared" si="7"/>
        <v>4.5470819906910124E-3</v>
      </c>
      <c r="H62" s="11">
        <v>1.12E-7</v>
      </c>
      <c r="I62" s="11">
        <f t="shared" ref="I62" si="12">H62/(E62/10^6)</f>
        <v>4.0100250626566412E-4</v>
      </c>
      <c r="J62" s="12"/>
      <c r="K62" s="4">
        <v>7.9</v>
      </c>
      <c r="L62" s="12">
        <v>28.405424594249329</v>
      </c>
      <c r="M62" s="12">
        <f t="shared" si="9"/>
        <v>3.5956233663606745</v>
      </c>
      <c r="N62" s="4">
        <v>0.154</v>
      </c>
      <c r="O62" s="4">
        <v>2.07E-11</v>
      </c>
      <c r="P62" s="11">
        <f t="shared" si="11"/>
        <v>7.411385606874328E-8</v>
      </c>
      <c r="Q62" s="4">
        <v>99.2</v>
      </c>
      <c r="R62" s="11">
        <v>7.0999999999999994E-2</v>
      </c>
      <c r="S62" s="11">
        <v>-4.4000000000000004E-2</v>
      </c>
      <c r="T62" s="12">
        <f t="shared" si="6"/>
        <v>0.8098591549295775</v>
      </c>
      <c r="U62" s="4">
        <v>7.6544789187262114E-8</v>
      </c>
      <c r="V62" s="11">
        <v>1095.8904109589041</v>
      </c>
      <c r="W62" s="4" t="s">
        <v>116</v>
      </c>
    </row>
    <row r="63" spans="1:23" x14ac:dyDescent="0.2">
      <c r="A63" s="9" t="s">
        <v>121</v>
      </c>
      <c r="B63" s="4" t="s">
        <v>6</v>
      </c>
      <c r="C63" s="10">
        <v>109.32</v>
      </c>
      <c r="D63" s="14">
        <v>18.166899999999998</v>
      </c>
      <c r="E63" s="4">
        <v>297</v>
      </c>
      <c r="F63" s="11">
        <v>4.5699999999999997E-9</v>
      </c>
      <c r="G63" s="11"/>
      <c r="H63" s="11">
        <v>4.3500000000000001E-9</v>
      </c>
      <c r="I63" s="11"/>
      <c r="J63" s="12"/>
      <c r="L63" s="12">
        <v>50.724433985237184</v>
      </c>
      <c r="M63" s="12"/>
      <c r="O63" s="11"/>
      <c r="P63" s="11"/>
      <c r="Q63" s="4">
        <v>96.8</v>
      </c>
      <c r="R63" s="11">
        <v>9.2100000000000015E-2</v>
      </c>
      <c r="S63" s="11">
        <v>-7.3599999999999999E-2</v>
      </c>
      <c r="T63" s="12">
        <f t="shared" si="6"/>
        <v>0.89956568946796955</v>
      </c>
      <c r="U63" s="4">
        <v>5.3944261266369068E-8</v>
      </c>
      <c r="V63" s="11">
        <v>2040.8163265306123</v>
      </c>
      <c r="W63" s="4" t="s">
        <v>122</v>
      </c>
    </row>
    <row r="64" spans="1:23" x14ac:dyDescent="0.2">
      <c r="A64" s="9" t="s">
        <v>67</v>
      </c>
      <c r="B64" s="4" t="s">
        <v>123</v>
      </c>
      <c r="C64" s="10">
        <v>103.02</v>
      </c>
      <c r="D64" s="14">
        <f>17.5635-3.665</f>
        <v>13.898500000000002</v>
      </c>
      <c r="E64" s="4">
        <v>300.89999999999998</v>
      </c>
      <c r="F64" s="11">
        <v>6.6399999999999999E-8</v>
      </c>
      <c r="G64" s="11">
        <f t="shared" si="7"/>
        <v>2.2067131937520771E-4</v>
      </c>
      <c r="H64" s="11">
        <v>1.9499999999999999E-8</v>
      </c>
      <c r="I64" s="11">
        <f t="shared" ref="I64:I65" si="13">H64/(E64/10^6)</f>
        <v>6.4805583250249245E-5</v>
      </c>
      <c r="J64" s="12">
        <f t="shared" ref="J64:J65" si="14">I64/G64</f>
        <v>0.29367469879518071</v>
      </c>
      <c r="K64" s="4">
        <v>10.9</v>
      </c>
      <c r="L64" s="12">
        <v>38.550173351858952</v>
      </c>
      <c r="M64" s="12">
        <f t="shared" si="9"/>
        <v>3.5367131515466927</v>
      </c>
      <c r="N64" s="4">
        <v>0.255</v>
      </c>
      <c r="O64" s="11">
        <v>2.13E-11</v>
      </c>
      <c r="P64" s="11"/>
      <c r="Q64" s="4">
        <v>97.6</v>
      </c>
      <c r="R64" s="11">
        <v>0.16899999999999998</v>
      </c>
      <c r="S64" s="11">
        <v>-0.15080000000000002</v>
      </c>
      <c r="T64" s="12">
        <f t="shared" si="6"/>
        <v>0.94615384615384623</v>
      </c>
      <c r="U64" s="4">
        <v>7.4828218872540203E-8</v>
      </c>
      <c r="V64" s="11">
        <v>4038.4615384615377</v>
      </c>
    </row>
    <row r="65" spans="1:23" x14ac:dyDescent="0.2">
      <c r="A65" s="9" t="s">
        <v>68</v>
      </c>
      <c r="B65" s="4" t="s">
        <v>6</v>
      </c>
      <c r="C65" s="10">
        <v>97.419999999999987</v>
      </c>
      <c r="D65" s="14">
        <f>17.4443-3.665</f>
        <v>13.779299999999999</v>
      </c>
      <c r="E65" s="4">
        <v>301.2</v>
      </c>
      <c r="F65" s="13">
        <v>1.35E-6</v>
      </c>
      <c r="G65" s="11">
        <f t="shared" si="7"/>
        <v>4.4820717131474107E-3</v>
      </c>
      <c r="H65" s="11">
        <v>1.8E-7</v>
      </c>
      <c r="I65" s="11">
        <f t="shared" si="13"/>
        <v>5.9760956175298802E-4</v>
      </c>
      <c r="J65" s="12">
        <f t="shared" si="14"/>
        <v>0.1333333333333333</v>
      </c>
      <c r="K65" s="4">
        <v>9.6999999999999993</v>
      </c>
      <c r="L65" s="12">
        <v>24.419024091963948</v>
      </c>
      <c r="M65" s="12">
        <f t="shared" si="9"/>
        <v>2.5174251641199947</v>
      </c>
      <c r="N65" s="4">
        <v>-0.28299999999999997</v>
      </c>
      <c r="O65" s="4">
        <v>1.68E-11</v>
      </c>
      <c r="P65" s="11">
        <f t="shared" ref="P65:P72" si="15">O65/(E65/10^6)</f>
        <v>5.5776892430278883E-8</v>
      </c>
      <c r="Q65" s="4">
        <v>99.6</v>
      </c>
      <c r="R65" s="11">
        <v>0.32600000000000001</v>
      </c>
      <c r="S65" s="11">
        <v>-0.26400000000000001</v>
      </c>
      <c r="T65" s="12">
        <f t="shared" si="6"/>
        <v>0.90490797546012269</v>
      </c>
      <c r="U65" s="4">
        <v>6.2412459268613074E-8</v>
      </c>
      <c r="V65" s="11">
        <v>4767.4418604651164</v>
      </c>
    </row>
    <row r="66" spans="1:23" x14ac:dyDescent="0.2">
      <c r="A66" s="9" t="s">
        <v>124</v>
      </c>
      <c r="B66" s="4" t="s">
        <v>123</v>
      </c>
      <c r="C66" s="10">
        <v>94.059999999999988</v>
      </c>
      <c r="D66" s="14">
        <f>17.1145-3.665</f>
        <v>13.4495</v>
      </c>
      <c r="E66" s="4">
        <v>314</v>
      </c>
      <c r="F66" s="11">
        <v>7.0000000000000005E-8</v>
      </c>
      <c r="G66" s="11">
        <f t="shared" si="7"/>
        <v>2.2292993630573251E-4</v>
      </c>
      <c r="H66" s="11">
        <v>1.7999999999999999E-8</v>
      </c>
      <c r="I66" s="11">
        <f t="shared" si="8"/>
        <v>5.7324840764331212E-5</v>
      </c>
      <c r="J66" s="12">
        <f t="shared" si="10"/>
        <v>0.25714285714285712</v>
      </c>
      <c r="K66" s="4">
        <v>8.6999999999999993</v>
      </c>
      <c r="L66" s="12">
        <v>23.335329982750785</v>
      </c>
      <c r="M66" s="12">
        <f t="shared" si="9"/>
        <v>2.6822218370977917</v>
      </c>
      <c r="N66" s="4">
        <v>0.14899999999999999</v>
      </c>
      <c r="O66" s="11">
        <v>6.9899999999999999E-12</v>
      </c>
      <c r="P66" s="11">
        <f t="shared" si="15"/>
        <v>2.2261146496815287E-8</v>
      </c>
      <c r="Q66" s="4">
        <v>99.9</v>
      </c>
      <c r="R66" s="11">
        <v>0.11900000000000001</v>
      </c>
      <c r="S66" s="11">
        <v>-0.11359999999999999</v>
      </c>
      <c r="T66" s="12">
        <f t="shared" si="6"/>
        <v>0.97731092436974776</v>
      </c>
      <c r="U66" s="4">
        <v>2.6766794304620995E-8</v>
      </c>
      <c r="V66" s="11">
        <v>4444.4444444444443</v>
      </c>
    </row>
    <row r="67" spans="1:23" x14ac:dyDescent="0.2">
      <c r="A67" s="9" t="s">
        <v>69</v>
      </c>
      <c r="B67" s="4" t="s">
        <v>125</v>
      </c>
      <c r="C67" s="10">
        <v>86.779999999999987</v>
      </c>
      <c r="D67" s="14">
        <f>17.9479-3.665</f>
        <v>14.282900000000001</v>
      </c>
      <c r="E67" s="4">
        <v>266.40000000000003</v>
      </c>
      <c r="F67" s="11">
        <v>5.6000000000000004E-7</v>
      </c>
      <c r="G67" s="11">
        <f t="shared" si="7"/>
        <v>2.1021021021021022E-3</v>
      </c>
      <c r="H67" s="11">
        <v>1.02E-7</v>
      </c>
      <c r="I67" s="11">
        <f t="shared" si="8"/>
        <v>3.8288288288288288E-4</v>
      </c>
      <c r="J67" s="12">
        <f t="shared" si="10"/>
        <v>0.18214285714285713</v>
      </c>
      <c r="K67" s="4">
        <v>9.1999999999999993</v>
      </c>
      <c r="L67" s="12">
        <v>20.291614154135051</v>
      </c>
      <c r="M67" s="12">
        <f t="shared" si="9"/>
        <v>2.2056102341451145</v>
      </c>
      <c r="N67" s="4">
        <v>-5.0000000000000001E-3</v>
      </c>
      <c r="O67" s="11">
        <v>2.5099999999999999E-11</v>
      </c>
      <c r="P67" s="11">
        <f t="shared" si="15"/>
        <v>9.4219219219219213E-8</v>
      </c>
      <c r="Q67" s="4">
        <v>99.5</v>
      </c>
      <c r="R67" s="11">
        <v>0.13210000000000002</v>
      </c>
      <c r="S67" s="11">
        <v>-0.1244</v>
      </c>
      <c r="T67" s="12">
        <f t="shared" si="6"/>
        <v>0.97085541256623764</v>
      </c>
      <c r="U67" s="4">
        <v>8.4016551260598345E-8</v>
      </c>
      <c r="V67" s="11">
        <v>3249.9999999999991</v>
      </c>
    </row>
    <row r="68" spans="1:23" x14ac:dyDescent="0.2">
      <c r="A68" s="9" t="s">
        <v>70</v>
      </c>
      <c r="B68" s="4" t="s">
        <v>126</v>
      </c>
      <c r="C68" s="10">
        <v>73.61999999999999</v>
      </c>
      <c r="D68" s="14">
        <f>15.012-3.665</f>
        <v>11.347000000000001</v>
      </c>
      <c r="E68" s="4">
        <v>308.2</v>
      </c>
      <c r="F68" s="11">
        <v>8.3099999999999996E-7</v>
      </c>
      <c r="G68" s="11">
        <f t="shared" si="7"/>
        <v>2.6963011031797533E-3</v>
      </c>
      <c r="H68" s="11">
        <v>2.8599999999999999E-7</v>
      </c>
      <c r="I68" s="11">
        <f t="shared" si="8"/>
        <v>9.2796885139519788E-4</v>
      </c>
      <c r="J68" s="12">
        <f t="shared" si="10"/>
        <v>0.34416365824308065</v>
      </c>
      <c r="K68" s="4">
        <v>35.299999999999997</v>
      </c>
      <c r="L68" s="12">
        <v>206.94185934166666</v>
      </c>
      <c r="M68" s="12">
        <f t="shared" si="9"/>
        <v>5.8623756187440987</v>
      </c>
      <c r="N68" s="4">
        <v>0.66200000000000003</v>
      </c>
      <c r="O68" s="11">
        <v>1.44E-11</v>
      </c>
      <c r="P68" s="11">
        <f t="shared" si="15"/>
        <v>4.6722907203114862E-8</v>
      </c>
      <c r="Q68" s="4">
        <v>99.2</v>
      </c>
      <c r="R68" s="11">
        <v>1.099</v>
      </c>
      <c r="S68" s="11">
        <v>-0.39700000000000002</v>
      </c>
      <c r="T68" s="12">
        <f t="shared" si="6"/>
        <v>0.68061874431301184</v>
      </c>
      <c r="U68" s="4">
        <v>7.1384506918128123E-8</v>
      </c>
      <c r="V68" s="11">
        <v>13580.246913580248</v>
      </c>
      <c r="W68" s="4" t="s">
        <v>116</v>
      </c>
    </row>
    <row r="69" spans="1:23" x14ac:dyDescent="0.2">
      <c r="A69" s="9" t="s">
        <v>71</v>
      </c>
      <c r="B69" s="4" t="s">
        <v>123</v>
      </c>
      <c r="C69" s="10">
        <v>71.52</v>
      </c>
      <c r="D69" s="14">
        <f>14.5403-3.665</f>
        <v>10.875299999999999</v>
      </c>
      <c r="E69" s="4">
        <v>284.10000000000002</v>
      </c>
      <c r="F69" s="11">
        <v>2.17E-7</v>
      </c>
      <c r="G69" s="11">
        <f t="shared" si="7"/>
        <v>7.6381555790214705E-4</v>
      </c>
      <c r="H69" s="11">
        <v>4.51E-8</v>
      </c>
      <c r="I69" s="11">
        <f t="shared" si="8"/>
        <v>1.5874692009855683E-4</v>
      </c>
      <c r="J69" s="12">
        <f t="shared" si="10"/>
        <v>0.20783410138248848</v>
      </c>
      <c r="K69" s="4">
        <v>6.8</v>
      </c>
      <c r="L69" s="12">
        <v>55.289424504583017</v>
      </c>
      <c r="M69" s="12">
        <f t="shared" si="9"/>
        <v>8.1307977212622085</v>
      </c>
      <c r="N69" s="4">
        <v>0.24199999999999999</v>
      </c>
      <c r="O69" s="11">
        <v>1.7399999999999999E-11</v>
      </c>
      <c r="P69" s="11">
        <f t="shared" si="15"/>
        <v>6.1246040126715935E-8</v>
      </c>
      <c r="Q69" s="4">
        <v>99.4</v>
      </c>
      <c r="R69" s="11">
        <v>0.21099999999999999</v>
      </c>
      <c r="S69" s="11">
        <v>-0.16850000000000001</v>
      </c>
      <c r="T69" s="12">
        <f t="shared" si="6"/>
        <v>0.89928909952606639</v>
      </c>
      <c r="U69" s="4">
        <v>6.5285555341002091E-8</v>
      </c>
      <c r="V69" s="11">
        <v>6197.1830985915494</v>
      </c>
    </row>
    <row r="70" spans="1:23" x14ac:dyDescent="0.2">
      <c r="A70" s="9" t="s">
        <v>72</v>
      </c>
      <c r="B70" s="4" t="s">
        <v>126</v>
      </c>
      <c r="C70" s="10">
        <v>70.11999999999999</v>
      </c>
      <c r="D70" s="14">
        <f>17.2502-3.665</f>
        <v>13.5852</v>
      </c>
      <c r="E70" s="4">
        <v>290.3</v>
      </c>
      <c r="F70" s="11">
        <v>2.9999999999999999E-7</v>
      </c>
      <c r="G70" s="11">
        <f t="shared" si="7"/>
        <v>1.0334137099552187E-3</v>
      </c>
      <c r="H70" s="11">
        <v>9.1300000000000004E-8</v>
      </c>
      <c r="I70" s="11">
        <f t="shared" si="8"/>
        <v>3.1450223906303822E-4</v>
      </c>
      <c r="J70" s="12">
        <f t="shared" si="10"/>
        <v>0.30433333333333334</v>
      </c>
      <c r="K70" s="4">
        <v>9.1999999999999993</v>
      </c>
      <c r="L70" s="12">
        <v>55.796639037949959</v>
      </c>
      <c r="M70" s="12">
        <f t="shared" si="9"/>
        <v>6.0648520693423871</v>
      </c>
      <c r="N70" s="4">
        <v>0.19</v>
      </c>
      <c r="O70" s="11">
        <v>2.17E-11</v>
      </c>
      <c r="P70" s="11">
        <f t="shared" si="15"/>
        <v>7.4750258353427489E-8</v>
      </c>
      <c r="Q70" s="4">
        <v>99.5</v>
      </c>
      <c r="R70" s="11">
        <v>0.26100000000000001</v>
      </c>
      <c r="S70" s="11">
        <v>-0.246</v>
      </c>
      <c r="T70" s="12">
        <f t="shared" ref="T70:T101" si="16">((-S70/R70)+1)/2</f>
        <v>0.97126436781609193</v>
      </c>
      <c r="U70" s="4">
        <v>1.0526160822071078E-7</v>
      </c>
      <c r="V70" s="11">
        <v>4685.3146853146854</v>
      </c>
    </row>
    <row r="71" spans="1:23" x14ac:dyDescent="0.2">
      <c r="A71" s="9" t="s">
        <v>73</v>
      </c>
      <c r="B71" s="4" t="s">
        <v>126</v>
      </c>
      <c r="C71" s="10">
        <v>68.02</v>
      </c>
      <c r="D71" s="14">
        <f>18.6122-3.665</f>
        <v>14.947200000000002</v>
      </c>
      <c r="E71" s="4">
        <v>287.5</v>
      </c>
      <c r="F71" s="11">
        <v>2.2000000000000001E-7</v>
      </c>
      <c r="G71" s="11">
        <f t="shared" si="7"/>
        <v>7.6521739130434787E-4</v>
      </c>
      <c r="H71" s="11">
        <v>7.17E-8</v>
      </c>
      <c r="I71" s="11">
        <f t="shared" si="8"/>
        <v>2.4939130434782609E-4</v>
      </c>
      <c r="J71" s="12">
        <f t="shared" si="10"/>
        <v>0.32590909090909087</v>
      </c>
      <c r="K71" s="4">
        <v>10.4</v>
      </c>
      <c r="L71" s="12">
        <v>20.291578498498385</v>
      </c>
      <c r="M71" s="12">
        <f t="shared" si="9"/>
        <v>1.9511133171633062</v>
      </c>
      <c r="N71" s="4">
        <v>0.153</v>
      </c>
      <c r="O71" s="11">
        <v>2.07E-11</v>
      </c>
      <c r="P71" s="11">
        <f t="shared" si="15"/>
        <v>7.1999999999999996E-8</v>
      </c>
      <c r="Q71" s="4">
        <v>99.6</v>
      </c>
      <c r="R71" s="11">
        <v>0.215</v>
      </c>
      <c r="S71" s="11">
        <v>-0.1981</v>
      </c>
      <c r="T71" s="12">
        <f t="shared" si="16"/>
        <v>0.96069767441860465</v>
      </c>
      <c r="U71" s="4">
        <v>7.5599443374009839E-8</v>
      </c>
      <c r="V71" s="11">
        <v>1415.9292035398232</v>
      </c>
    </row>
    <row r="72" spans="1:23" x14ac:dyDescent="0.2">
      <c r="A72" s="9" t="s">
        <v>74</v>
      </c>
      <c r="B72" s="4" t="s">
        <v>126</v>
      </c>
      <c r="C72" s="10">
        <v>67.039999999999992</v>
      </c>
      <c r="D72" s="14">
        <f>17.3987-3.665</f>
        <v>13.733700000000002</v>
      </c>
      <c r="E72" s="4">
        <v>286.7</v>
      </c>
      <c r="F72" s="11">
        <v>1.9599999999999999E-6</v>
      </c>
      <c r="G72" s="11">
        <f t="shared" si="7"/>
        <v>6.8364143704220445E-3</v>
      </c>
      <c r="H72" s="11">
        <v>7.1999999999999999E-7</v>
      </c>
      <c r="I72" s="11">
        <f t="shared" si="8"/>
        <v>2.511335891175445E-3</v>
      </c>
      <c r="J72" s="12">
        <f t="shared" si="10"/>
        <v>0.36734693877551022</v>
      </c>
      <c r="K72" s="4">
        <v>92</v>
      </c>
      <c r="L72" s="12">
        <v>331.71870512847596</v>
      </c>
      <c r="M72" s="12">
        <f t="shared" si="9"/>
        <v>3.6056380992225647</v>
      </c>
      <c r="N72" s="4">
        <v>0.43</v>
      </c>
      <c r="O72" s="4">
        <v>2.4200000000000001E-11</v>
      </c>
      <c r="P72" s="11">
        <f t="shared" si="15"/>
        <v>8.4408789675619129E-8</v>
      </c>
      <c r="Q72" s="4">
        <v>99.1</v>
      </c>
      <c r="R72" s="11"/>
      <c r="S72" s="17"/>
      <c r="T72" s="18"/>
      <c r="U72" s="4">
        <v>1.1286106438905755E-7</v>
      </c>
      <c r="V72" s="11">
        <v>4451.6129032258068</v>
      </c>
    </row>
    <row r="73" spans="1:23" x14ac:dyDescent="0.2">
      <c r="A73" s="9" t="s">
        <v>75</v>
      </c>
      <c r="B73" s="4" t="s">
        <v>123</v>
      </c>
      <c r="C73" s="10">
        <v>65.3</v>
      </c>
      <c r="D73" s="14">
        <f>17.0824-3.665</f>
        <v>13.417400000000001</v>
      </c>
      <c r="E73" s="4">
        <v>265.09999999999997</v>
      </c>
      <c r="F73" s="11">
        <v>2.67E-7</v>
      </c>
      <c r="G73" s="11">
        <f t="shared" si="7"/>
        <v>1.007167106752169E-3</v>
      </c>
      <c r="H73" s="11">
        <v>5.5799999999999997E-8</v>
      </c>
      <c r="I73" s="11">
        <f t="shared" si="8"/>
        <v>2.1048660882685779E-4</v>
      </c>
      <c r="J73" s="12">
        <f t="shared" si="10"/>
        <v>0.20898876404494382</v>
      </c>
      <c r="K73" s="4">
        <v>10.9</v>
      </c>
      <c r="L73" s="12">
        <v>26.376167537613625</v>
      </c>
      <c r="M73" s="12">
        <f t="shared" si="9"/>
        <v>2.4198318841847364</v>
      </c>
      <c r="N73" s="4">
        <v>-4.4999999999999998E-2</v>
      </c>
      <c r="O73" s="11">
        <v>1.8399999999999999E-11</v>
      </c>
      <c r="P73" s="11">
        <f>O73/(E73/10^6)</f>
        <v>6.9407770652583929E-8</v>
      </c>
      <c r="Q73" s="4">
        <v>98.8</v>
      </c>
      <c r="R73" s="11">
        <v>0.17190000000000003</v>
      </c>
      <c r="S73" s="11">
        <v>-0.14860000000000001</v>
      </c>
      <c r="T73" s="12">
        <f>((-S73/R73)+1)/2</f>
        <v>0.93222803955788247</v>
      </c>
      <c r="U73" s="4">
        <v>7.0803583406621249E-8</v>
      </c>
      <c r="V73" s="11">
        <v>2631.5789473684213</v>
      </c>
    </row>
    <row r="74" spans="1:23" x14ac:dyDescent="0.2">
      <c r="A74" s="9" t="s">
        <v>127</v>
      </c>
      <c r="B74" s="4" t="s">
        <v>128</v>
      </c>
      <c r="C74" s="10">
        <v>65.08</v>
      </c>
      <c r="D74" s="14">
        <f>17.1865-3.665</f>
        <v>13.5215</v>
      </c>
      <c r="E74" s="4">
        <v>276.39999999999998</v>
      </c>
      <c r="F74" s="11">
        <v>1.06E-6</v>
      </c>
      <c r="G74" s="11"/>
      <c r="H74" s="11">
        <v>6.0800000000000004E-7</v>
      </c>
      <c r="I74" s="11"/>
      <c r="J74" s="16"/>
      <c r="L74" s="12">
        <v>330.70090695345544</v>
      </c>
      <c r="M74" s="12"/>
      <c r="P74" s="11"/>
      <c r="Q74" s="4">
        <v>97.2</v>
      </c>
      <c r="R74" s="11"/>
      <c r="S74" s="17"/>
      <c r="T74" s="18"/>
      <c r="U74" s="4">
        <v>8.7268424361202537E-8</v>
      </c>
      <c r="V74" s="11">
        <v>1186.4406779661015</v>
      </c>
      <c r="W74" s="4" t="s">
        <v>120</v>
      </c>
    </row>
    <row r="75" spans="1:23" x14ac:dyDescent="0.2">
      <c r="A75" s="9" t="s">
        <v>129</v>
      </c>
      <c r="B75" s="4" t="s">
        <v>123</v>
      </c>
      <c r="C75" s="10">
        <v>64.099999999999994</v>
      </c>
      <c r="D75" s="14">
        <f>18.0011-3.665</f>
        <v>14.336100000000002</v>
      </c>
      <c r="E75" s="4">
        <v>262.2</v>
      </c>
      <c r="F75" s="11">
        <v>3.6400000000000002E-8</v>
      </c>
      <c r="G75" s="11">
        <f t="shared" si="7"/>
        <v>1.3882532418001527E-4</v>
      </c>
      <c r="H75" s="11">
        <v>1.26E-8</v>
      </c>
      <c r="I75" s="11">
        <f t="shared" si="8"/>
        <v>4.8054919908466822E-5</v>
      </c>
      <c r="J75" s="12">
        <f t="shared" si="10"/>
        <v>0.34615384615384615</v>
      </c>
      <c r="K75" s="4">
        <v>11.6</v>
      </c>
      <c r="L75" s="12">
        <v>50.726834442030963</v>
      </c>
      <c r="M75" s="12">
        <f t="shared" si="9"/>
        <v>4.3730029691406003</v>
      </c>
      <c r="N75" s="4">
        <v>0.29199999999999998</v>
      </c>
      <c r="O75" s="11">
        <v>1.4700000000000002E-11</v>
      </c>
      <c r="P75" s="11">
        <f t="shared" ref="P75:P90" si="17">O75/(E75/10^6)</f>
        <v>5.6064073226544631E-8</v>
      </c>
      <c r="Q75" s="4">
        <v>97.7</v>
      </c>
      <c r="R75" s="11">
        <v>0.12470000000000001</v>
      </c>
      <c r="S75" s="11">
        <v>-0.11199999999999999</v>
      </c>
      <c r="T75" s="12">
        <f>((-S75/R75)+1)/2</f>
        <v>0.94907778668805132</v>
      </c>
      <c r="U75" s="4">
        <v>5.7198261730875191E-8</v>
      </c>
      <c r="V75" s="11">
        <v>2073.1707317073174</v>
      </c>
    </row>
    <row r="76" spans="1:23" x14ac:dyDescent="0.2">
      <c r="A76" s="9" t="s">
        <v>76</v>
      </c>
      <c r="B76" s="4" t="s">
        <v>123</v>
      </c>
      <c r="C76" s="10">
        <v>61.239999999999995</v>
      </c>
      <c r="D76" s="14">
        <f>17.5653-3.665</f>
        <v>13.900300000000001</v>
      </c>
      <c r="E76" s="4">
        <v>282.7</v>
      </c>
      <c r="F76" s="11">
        <v>3.3099999999999999E-7</v>
      </c>
      <c r="G76" s="11">
        <f t="shared" si="7"/>
        <v>1.1708524938096924E-3</v>
      </c>
      <c r="H76" s="11">
        <v>6.5499999999999998E-8</v>
      </c>
      <c r="I76" s="11">
        <f t="shared" si="8"/>
        <v>2.3169437566324726E-4</v>
      </c>
      <c r="J76" s="12">
        <f t="shared" si="10"/>
        <v>0.19788519637462235</v>
      </c>
      <c r="K76" s="4">
        <v>12.1</v>
      </c>
      <c r="L76" s="12">
        <v>26.376270692871849</v>
      </c>
      <c r="M76" s="12">
        <f t="shared" si="9"/>
        <v>2.1798570820555248</v>
      </c>
      <c r="N76" s="4">
        <v>-0.126</v>
      </c>
      <c r="O76" s="11">
        <v>1.7999999999999999E-11</v>
      </c>
      <c r="P76" s="11">
        <f t="shared" si="17"/>
        <v>6.3671736823487798E-8</v>
      </c>
      <c r="Q76" s="4">
        <v>98.8</v>
      </c>
      <c r="R76" s="11">
        <v>0.14400000000000002</v>
      </c>
      <c r="S76" s="11">
        <v>-0.13250000000000001</v>
      </c>
      <c r="T76" s="12">
        <f>((-S76/R76)+1)/2</f>
        <v>0.96006944444444442</v>
      </c>
      <c r="U76" s="4">
        <v>6.9782666561153348E-8</v>
      </c>
      <c r="V76" s="11">
        <v>1855.6701030927838</v>
      </c>
    </row>
    <row r="77" spans="1:23" x14ac:dyDescent="0.2">
      <c r="A77" s="9" t="s">
        <v>77</v>
      </c>
      <c r="B77" s="4" t="s">
        <v>123</v>
      </c>
      <c r="C77" s="10">
        <v>58.44</v>
      </c>
      <c r="D77" s="14">
        <f>15.1325-3.665</f>
        <v>11.467500000000001</v>
      </c>
      <c r="E77" s="4">
        <v>289.7</v>
      </c>
      <c r="F77" s="11">
        <v>6.9100000000000003E-7</v>
      </c>
      <c r="G77" s="11">
        <f t="shared" si="7"/>
        <v>2.3852260959613394E-3</v>
      </c>
      <c r="H77" s="11">
        <v>2.8500000000000002E-7</v>
      </c>
      <c r="I77" s="11">
        <f t="shared" si="8"/>
        <v>9.8377632033137732E-4</v>
      </c>
      <c r="J77" s="12">
        <f t="shared" si="10"/>
        <v>0.41244573082489144</v>
      </c>
      <c r="K77" s="4">
        <v>120.4</v>
      </c>
      <c r="L77" s="12">
        <v>300.2543969402962</v>
      </c>
      <c r="M77" s="12">
        <f t="shared" si="9"/>
        <v>2.4938072835572771</v>
      </c>
      <c r="N77" s="4">
        <v>7.0000000000000007E-2</v>
      </c>
      <c r="O77" s="4">
        <v>2.2400000000000001E-11</v>
      </c>
      <c r="P77" s="11">
        <f t="shared" si="17"/>
        <v>7.7321366931308251E-8</v>
      </c>
      <c r="Q77" s="4">
        <v>98.5</v>
      </c>
      <c r="R77" s="11"/>
      <c r="S77" s="17"/>
      <c r="T77" s="18"/>
      <c r="U77" s="4">
        <v>7.6738609112709838E-8</v>
      </c>
      <c r="V77" s="11">
        <v>1704.545454545454</v>
      </c>
    </row>
    <row r="78" spans="1:23" x14ac:dyDescent="0.2">
      <c r="A78" s="9" t="s">
        <v>78</v>
      </c>
      <c r="B78" s="4" t="s">
        <v>123</v>
      </c>
      <c r="C78" s="10">
        <v>56.339999999999996</v>
      </c>
      <c r="D78" s="14">
        <f>17.4713-3.665</f>
        <v>13.8063</v>
      </c>
      <c r="E78" s="4">
        <v>271</v>
      </c>
      <c r="F78" s="11">
        <v>8.4200000000000005E-7</v>
      </c>
      <c r="G78" s="11">
        <f t="shared" si="7"/>
        <v>3.1070110701107018E-3</v>
      </c>
      <c r="H78" s="11">
        <v>2.7000000000000001E-7</v>
      </c>
      <c r="I78" s="11">
        <f t="shared" si="8"/>
        <v>9.9630996309963121E-4</v>
      </c>
      <c r="J78" s="12">
        <f t="shared" si="10"/>
        <v>0.32066508313539194</v>
      </c>
      <c r="K78" s="4">
        <v>35.9</v>
      </c>
      <c r="L78" s="12">
        <v>208.96316020191585</v>
      </c>
      <c r="M78" s="12">
        <f t="shared" si="9"/>
        <v>5.8207008412789936</v>
      </c>
      <c r="N78" s="4">
        <v>0.876</v>
      </c>
      <c r="O78" s="4">
        <v>1.6300000000000001E-11</v>
      </c>
      <c r="P78" s="11">
        <f t="shared" si="17"/>
        <v>6.0147601476014767E-8</v>
      </c>
      <c r="Q78" s="4">
        <v>99.1</v>
      </c>
      <c r="R78" s="11"/>
      <c r="S78" s="17"/>
      <c r="T78" s="18"/>
      <c r="U78" s="4">
        <v>6.8809166829635748E-8</v>
      </c>
      <c r="V78" s="11">
        <v>2526.3157894736842</v>
      </c>
    </row>
    <row r="79" spans="1:23" x14ac:dyDescent="0.2">
      <c r="A79" s="9" t="s">
        <v>130</v>
      </c>
      <c r="B79" s="4" t="s">
        <v>6</v>
      </c>
      <c r="C79" s="10">
        <v>55.22</v>
      </c>
      <c r="D79" s="14">
        <f>14.0053-3.665</f>
        <v>10.340299999999999</v>
      </c>
      <c r="E79" s="4">
        <v>290</v>
      </c>
      <c r="F79" s="11">
        <v>5.8299999999999999E-8</v>
      </c>
      <c r="G79" s="11">
        <f t="shared" si="7"/>
        <v>2.0103448275862068E-4</v>
      </c>
      <c r="H79" s="11">
        <v>2.03E-8</v>
      </c>
      <c r="I79" s="11">
        <f t="shared" si="8"/>
        <v>6.9999999999999994E-5</v>
      </c>
      <c r="J79" s="12">
        <f t="shared" si="10"/>
        <v>0.34819897084048029</v>
      </c>
      <c r="K79" s="4">
        <v>16.899999999999999</v>
      </c>
      <c r="L79" s="12">
        <v>43.608459751947827</v>
      </c>
      <c r="M79" s="12">
        <f t="shared" si="9"/>
        <v>2.5803822338430669</v>
      </c>
      <c r="N79" s="4">
        <v>0.13900000000000001</v>
      </c>
      <c r="O79" s="11">
        <v>9.3600000000000005E-12</v>
      </c>
      <c r="P79" s="11">
        <f t="shared" si="17"/>
        <v>3.2275862068965521E-8</v>
      </c>
      <c r="Q79" s="4">
        <v>100.4</v>
      </c>
      <c r="U79" s="4">
        <v>4.8354496484628116E-9</v>
      </c>
      <c r="V79" s="11">
        <v>27999.999999999993</v>
      </c>
    </row>
    <row r="80" spans="1:23" x14ac:dyDescent="0.2">
      <c r="A80" s="9" t="s">
        <v>131</v>
      </c>
      <c r="B80" s="4" t="s">
        <v>123</v>
      </c>
      <c r="C80" s="10">
        <v>52.42</v>
      </c>
      <c r="D80" s="14">
        <f>18.1349-3.665</f>
        <v>14.469899999999999</v>
      </c>
      <c r="E80" s="4">
        <v>286.5</v>
      </c>
      <c r="F80" s="11">
        <v>9.8399999999999994E-8</v>
      </c>
      <c r="G80" s="11">
        <f t="shared" si="7"/>
        <v>3.434554973821989E-4</v>
      </c>
      <c r="H80" s="11">
        <v>3.9300000000000001E-8</v>
      </c>
      <c r="I80" s="11">
        <f t="shared" si="8"/>
        <v>1.3717277486910995E-4</v>
      </c>
      <c r="J80" s="12">
        <f t="shared" si="10"/>
        <v>0.3993902439024391</v>
      </c>
      <c r="K80" s="4">
        <v>12.5</v>
      </c>
      <c r="L80" s="12">
        <v>25.362777716402384</v>
      </c>
      <c r="M80" s="12">
        <f t="shared" si="9"/>
        <v>2.0290222173121908</v>
      </c>
      <c r="N80" s="4">
        <v>0.22700000000000001</v>
      </c>
      <c r="O80" s="11">
        <v>1.5700000000000001E-11</v>
      </c>
      <c r="P80" s="11">
        <f t="shared" si="17"/>
        <v>5.4799301919720768E-8</v>
      </c>
      <c r="Q80" s="4">
        <v>99.8</v>
      </c>
      <c r="R80" s="11">
        <v>0.11080000000000001</v>
      </c>
      <c r="S80" s="11">
        <v>-9.1500000000000012E-2</v>
      </c>
      <c r="T80" s="12">
        <f>((-S80/R80)+1)/2</f>
        <v>0.91290613718411562</v>
      </c>
      <c r="U80" s="4">
        <v>5.459609257838687E-8</v>
      </c>
      <c r="V80" s="11">
        <v>1645.5696202531642</v>
      </c>
    </row>
    <row r="81" spans="1:23" x14ac:dyDescent="0.2">
      <c r="A81" s="9" t="s">
        <v>79</v>
      </c>
      <c r="B81" s="4" t="s">
        <v>123</v>
      </c>
      <c r="C81" s="10">
        <v>50.599999999999994</v>
      </c>
      <c r="D81" s="14">
        <f>17.0054-3.665</f>
        <v>13.340400000000002</v>
      </c>
      <c r="E81" s="4">
        <v>289.59999999999997</v>
      </c>
      <c r="F81" s="11">
        <v>9.8700000000000004E-7</v>
      </c>
      <c r="G81" s="11">
        <f t="shared" si="7"/>
        <v>3.4081491712707186E-3</v>
      </c>
      <c r="H81" s="11">
        <v>4.3099999999999998E-7</v>
      </c>
      <c r="I81" s="11">
        <f t="shared" si="8"/>
        <v>1.4882596685082874E-3</v>
      </c>
      <c r="J81" s="12">
        <f t="shared" si="10"/>
        <v>0.43667679837892603</v>
      </c>
      <c r="K81" s="4">
        <v>113.6</v>
      </c>
      <c r="L81" s="12">
        <v>307.36409140864873</v>
      </c>
      <c r="M81" s="12">
        <f t="shared" si="9"/>
        <v>2.7056698187381052</v>
      </c>
      <c r="N81" s="4">
        <v>0.32800000000000001</v>
      </c>
      <c r="O81" s="4">
        <v>2.21E-11</v>
      </c>
      <c r="P81" s="11">
        <f t="shared" si="17"/>
        <v>7.6312154696132603E-8</v>
      </c>
      <c r="Q81" s="4">
        <v>98.5</v>
      </c>
      <c r="R81" s="11"/>
      <c r="S81" s="17"/>
      <c r="T81" s="18"/>
      <c r="U81" s="4">
        <v>8.995232526760816E-8</v>
      </c>
      <c r="V81" s="11">
        <v>3083.333333333333</v>
      </c>
    </row>
    <row r="82" spans="1:23" x14ac:dyDescent="0.2">
      <c r="A82" s="9" t="s">
        <v>132</v>
      </c>
      <c r="B82" s="4" t="s">
        <v>123</v>
      </c>
      <c r="C82" s="10">
        <v>48.64</v>
      </c>
      <c r="D82" s="14">
        <f>16.4162-3.665</f>
        <v>12.751200000000001</v>
      </c>
      <c r="E82" s="4">
        <v>289.8</v>
      </c>
      <c r="F82" s="11">
        <v>4.6600000000000002E-7</v>
      </c>
      <c r="G82" s="11">
        <f t="shared" si="7"/>
        <v>1.6080055210489993E-3</v>
      </c>
      <c r="H82" s="11">
        <v>7.9599999999999998E-8</v>
      </c>
      <c r="I82" s="11">
        <f t="shared" si="8"/>
        <v>2.7467218771566598E-4</v>
      </c>
      <c r="J82" s="12">
        <f t="shared" si="10"/>
        <v>0.17081545064377682</v>
      </c>
      <c r="K82" s="4">
        <v>12.5</v>
      </c>
      <c r="L82" s="12">
        <v>26.377952029389419</v>
      </c>
      <c r="M82" s="12">
        <f t="shared" si="9"/>
        <v>2.1102361623511534</v>
      </c>
      <c r="N82" s="4">
        <v>-0.45</v>
      </c>
      <c r="O82" s="11">
        <v>1.1600000000000001E-11</v>
      </c>
      <c r="P82" s="11">
        <f t="shared" si="17"/>
        <v>4.0027605244996553E-8</v>
      </c>
      <c r="Q82" s="4">
        <v>98.3</v>
      </c>
      <c r="R82" s="11">
        <v>0.152</v>
      </c>
      <c r="S82" s="11">
        <v>-0.14749999999999999</v>
      </c>
      <c r="T82" s="12">
        <f t="shared" ref="T82:T88" si="18">((-S82/R82)+1)/2</f>
        <v>0.98519736842105265</v>
      </c>
      <c r="U82" s="4">
        <v>4.5485915051132438E-8</v>
      </c>
      <c r="V82" s="11">
        <v>4310.3448275862074</v>
      </c>
    </row>
    <row r="83" spans="1:23" x14ac:dyDescent="0.2">
      <c r="A83" s="9" t="s">
        <v>80</v>
      </c>
      <c r="B83" s="4" t="s">
        <v>123</v>
      </c>
      <c r="C83" s="10">
        <v>43.879999999999995</v>
      </c>
      <c r="D83" s="14">
        <f>17.682-3.665</f>
        <v>14.016999999999999</v>
      </c>
      <c r="E83" s="4">
        <v>307.3</v>
      </c>
      <c r="F83" s="11">
        <v>2.4499999999999998E-7</v>
      </c>
      <c r="G83" s="11">
        <f t="shared" si="7"/>
        <v>7.9726651480637812E-4</v>
      </c>
      <c r="H83" s="11">
        <v>6.0199999999999996E-8</v>
      </c>
      <c r="I83" s="11">
        <f t="shared" si="8"/>
        <v>1.9589977220956718E-4</v>
      </c>
      <c r="J83" s="12">
        <f t="shared" si="10"/>
        <v>0.24571428571428569</v>
      </c>
      <c r="K83" s="4">
        <v>11.4</v>
      </c>
      <c r="L83" s="12">
        <v>26.377080199106228</v>
      </c>
      <c r="M83" s="12">
        <f t="shared" si="9"/>
        <v>2.3137789648338796</v>
      </c>
      <c r="N83" s="4">
        <v>1.6E-2</v>
      </c>
      <c r="O83" s="11">
        <v>1.1600000000000001E-11</v>
      </c>
      <c r="P83" s="11">
        <f t="shared" si="17"/>
        <v>3.7748128864301986E-8</v>
      </c>
      <c r="Q83" s="4">
        <v>100</v>
      </c>
      <c r="R83" s="11">
        <v>9.6700000000000008E-2</v>
      </c>
      <c r="S83" s="11">
        <v>-9.5799999999999996E-2</v>
      </c>
      <c r="T83" s="12">
        <f t="shared" si="18"/>
        <v>0.99534643226473629</v>
      </c>
      <c r="U83" s="4">
        <v>6.6348005992723128E-8</v>
      </c>
      <c r="V83" s="11">
        <v>2150.5376344086021</v>
      </c>
    </row>
    <row r="84" spans="1:23" x14ac:dyDescent="0.2">
      <c r="A84" s="9" t="s">
        <v>81</v>
      </c>
      <c r="B84" s="4" t="s">
        <v>123</v>
      </c>
      <c r="C84" s="10">
        <v>41.22</v>
      </c>
      <c r="D84" s="14">
        <f>16.9694-3.665</f>
        <v>13.304400000000001</v>
      </c>
      <c r="E84" s="4">
        <v>299.3</v>
      </c>
      <c r="F84" s="11">
        <v>7.0900000000000001E-7</v>
      </c>
      <c r="G84" s="11">
        <f t="shared" si="7"/>
        <v>2.368860674908119E-3</v>
      </c>
      <c r="H84" s="11">
        <v>1.55E-7</v>
      </c>
      <c r="I84" s="11">
        <f t="shared" si="8"/>
        <v>5.1787504176411625E-4</v>
      </c>
      <c r="J84" s="12"/>
      <c r="K84" s="4">
        <v>13.5</v>
      </c>
      <c r="L84" s="12">
        <v>33.479201216366384</v>
      </c>
      <c r="M84" s="12">
        <f t="shared" si="9"/>
        <v>2.4799408308419544</v>
      </c>
      <c r="N84" s="4">
        <v>7.3999999999999996E-2</v>
      </c>
      <c r="O84" s="11">
        <v>1.0199999999999999E-11</v>
      </c>
      <c r="P84" s="11">
        <f t="shared" si="17"/>
        <v>3.4079518877380553E-8</v>
      </c>
      <c r="Q84" s="4">
        <v>99.7</v>
      </c>
      <c r="R84" s="11">
        <v>0.33300000000000002</v>
      </c>
      <c r="S84" s="11">
        <v>-0.1164</v>
      </c>
      <c r="T84" s="12">
        <f t="shared" si="18"/>
        <v>0.67477477477477477</v>
      </c>
      <c r="U84" s="4">
        <v>4.2091338203902468E-8</v>
      </c>
      <c r="V84" s="11">
        <v>5178.5714285714284</v>
      </c>
      <c r="W84" s="4" t="s">
        <v>116</v>
      </c>
    </row>
    <row r="85" spans="1:23" x14ac:dyDescent="0.2">
      <c r="A85" s="9" t="s">
        <v>133</v>
      </c>
      <c r="B85" s="4" t="s">
        <v>123</v>
      </c>
      <c r="C85" s="10">
        <v>39.96</v>
      </c>
      <c r="D85" s="14">
        <f>15.7418-3.665</f>
        <v>12.076799999999999</v>
      </c>
      <c r="E85" s="4">
        <v>283.39999999999998</v>
      </c>
      <c r="F85" s="11">
        <v>6.2600000000000002E-7</v>
      </c>
      <c r="G85" s="11">
        <f t="shared" si="7"/>
        <v>2.2088920254057869E-3</v>
      </c>
      <c r="H85" s="11">
        <v>1.9000000000000001E-7</v>
      </c>
      <c r="I85" s="11">
        <f t="shared" si="8"/>
        <v>6.7043048694424845E-4</v>
      </c>
      <c r="J85" s="12"/>
      <c r="K85" s="4">
        <v>30.7</v>
      </c>
      <c r="L85" s="12">
        <v>194.76847321225833</v>
      </c>
      <c r="M85" s="12">
        <f t="shared" si="9"/>
        <v>6.3442499417673721</v>
      </c>
      <c r="N85" s="4">
        <v>0.628</v>
      </c>
      <c r="O85" s="11">
        <v>2.0599999999999999E-11</v>
      </c>
      <c r="P85" s="11">
        <f t="shared" si="17"/>
        <v>7.2688779110797457E-8</v>
      </c>
      <c r="Q85" s="4">
        <v>98.4</v>
      </c>
      <c r="R85" s="11">
        <v>0.55900000000000005</v>
      </c>
      <c r="S85" s="11">
        <v>-0.1232</v>
      </c>
      <c r="T85" s="12">
        <f t="shared" si="18"/>
        <v>0.61019677996422184</v>
      </c>
      <c r="U85" s="4">
        <v>7.9491255961844206E-8</v>
      </c>
      <c r="V85" s="11">
        <v>2187.5000000000005</v>
      </c>
      <c r="W85" s="4" t="s">
        <v>116</v>
      </c>
    </row>
    <row r="86" spans="1:23" x14ac:dyDescent="0.2">
      <c r="A86" s="9" t="s">
        <v>134</v>
      </c>
      <c r="B86" s="4" t="s">
        <v>123</v>
      </c>
      <c r="C86" s="10">
        <v>39.4</v>
      </c>
      <c r="D86" s="14">
        <f>16.9989-3.665</f>
        <v>13.3339</v>
      </c>
      <c r="E86" s="4">
        <v>299.10000000000002</v>
      </c>
      <c r="F86" s="11">
        <v>6.4300000000000003E-7</v>
      </c>
      <c r="G86" s="11">
        <f t="shared" si="7"/>
        <v>2.149782681377466E-3</v>
      </c>
      <c r="H86" s="11">
        <v>8.0099999999999996E-8</v>
      </c>
      <c r="I86" s="11">
        <f t="shared" si="8"/>
        <v>2.6780341023069208E-4</v>
      </c>
      <c r="J86" s="12">
        <f t="shared" ref="J86:J88" si="19">I86/G86</f>
        <v>0.12457231726283047</v>
      </c>
      <c r="K86" s="4">
        <v>8.1</v>
      </c>
      <c r="L86" s="12">
        <v>25.363440883387376</v>
      </c>
      <c r="M86" s="12">
        <f t="shared" si="9"/>
        <v>3.131288997949059</v>
      </c>
      <c r="N86" s="4">
        <v>-0.20599999999999999</v>
      </c>
      <c r="O86" s="11">
        <v>1.5900000000000001E-11</v>
      </c>
      <c r="P86" s="11">
        <f t="shared" si="17"/>
        <v>5.3159478435305921E-8</v>
      </c>
      <c r="Q86" s="4">
        <v>99.9</v>
      </c>
      <c r="R86" s="11">
        <v>0.24199999999999999</v>
      </c>
      <c r="S86" s="11">
        <v>-0.219</v>
      </c>
      <c r="T86" s="12">
        <f t="shared" si="18"/>
        <v>0.9524793388429752</v>
      </c>
      <c r="U86" s="4">
        <v>7.2746908256399103E-8</v>
      </c>
      <c r="V86" s="11">
        <v>2680.4123711340203</v>
      </c>
    </row>
    <row r="87" spans="1:23" x14ac:dyDescent="0.2">
      <c r="A87" s="9" t="s">
        <v>135</v>
      </c>
      <c r="C87" s="10">
        <v>12.452409704657931</v>
      </c>
      <c r="D87" s="14">
        <f>19.0614-3.665</f>
        <v>15.3964</v>
      </c>
      <c r="E87" s="4">
        <v>302.10000000000002</v>
      </c>
      <c r="F87" s="11">
        <v>2.7599999999999998E-6</v>
      </c>
      <c r="G87" s="11">
        <f t="shared" si="7"/>
        <v>9.1360476663356494E-3</v>
      </c>
      <c r="H87" s="11">
        <v>2.04E-7</v>
      </c>
      <c r="I87" s="11">
        <f t="shared" si="8"/>
        <v>6.7527308838133068E-4</v>
      </c>
      <c r="J87" s="12">
        <f t="shared" si="19"/>
        <v>7.3913043478260873E-2</v>
      </c>
      <c r="K87" s="4">
        <v>6.4</v>
      </c>
      <c r="L87" s="12">
        <v>22.318007812581641</v>
      </c>
      <c r="M87" s="12">
        <f t="shared" si="9"/>
        <v>3.4871887207158814</v>
      </c>
      <c r="N87" s="4">
        <v>-0.48099999999999998</v>
      </c>
      <c r="O87" s="11">
        <v>1.24E-11</v>
      </c>
      <c r="P87" s="11">
        <f t="shared" si="17"/>
        <v>4.1046011254551469E-8</v>
      </c>
      <c r="Q87" s="4">
        <v>99.7</v>
      </c>
      <c r="R87" s="11">
        <v>0.23300000000000001</v>
      </c>
      <c r="S87" s="11">
        <v>-0.223</v>
      </c>
      <c r="T87" s="12">
        <f t="shared" si="18"/>
        <v>0.97854077253218885</v>
      </c>
      <c r="U87" s="4">
        <v>5.3259203450157178E-8</v>
      </c>
      <c r="V87" s="11">
        <v>2682.9268292682932</v>
      </c>
    </row>
    <row r="88" spans="1:23" x14ac:dyDescent="0.2">
      <c r="A88" s="9" t="s">
        <v>82</v>
      </c>
      <c r="B88" s="4" t="s">
        <v>123</v>
      </c>
      <c r="C88" s="10">
        <v>7.6953093680470372</v>
      </c>
      <c r="D88" s="14">
        <f>16.2414-3.665</f>
        <v>12.5764</v>
      </c>
      <c r="E88" s="4">
        <v>292.90000000000003</v>
      </c>
      <c r="F88" s="11">
        <v>1.6899999999999999E-7</v>
      </c>
      <c r="G88" s="11">
        <f t="shared" si="7"/>
        <v>5.7698873335609413E-4</v>
      </c>
      <c r="H88" s="11">
        <v>2.2399999999999999E-8</v>
      </c>
      <c r="I88" s="11">
        <f t="shared" si="8"/>
        <v>7.6476613178559229E-5</v>
      </c>
      <c r="J88" s="12">
        <f t="shared" si="19"/>
        <v>0.13254437869822486</v>
      </c>
      <c r="K88" s="4">
        <v>10.7</v>
      </c>
      <c r="L88" s="12">
        <v>34.491728058263284</v>
      </c>
      <c r="M88" s="12">
        <f t="shared" si="9"/>
        <v>3.2235259867535784</v>
      </c>
      <c r="N88" s="4">
        <v>-0.26900000000000002</v>
      </c>
      <c r="O88" s="11">
        <v>1.54E-11</v>
      </c>
      <c r="P88" s="11">
        <f t="shared" si="17"/>
        <v>5.2577671560259468E-8</v>
      </c>
      <c r="Q88" s="4">
        <v>99.7</v>
      </c>
      <c r="R88" s="11">
        <v>0.1255</v>
      </c>
      <c r="S88" s="11">
        <v>-0.1066</v>
      </c>
      <c r="T88" s="12">
        <f t="shared" si="18"/>
        <v>0.92470119521912353</v>
      </c>
      <c r="U88" s="4">
        <v>5.5659807258038871E-8</v>
      </c>
      <c r="V88" s="11">
        <v>2714.2857142857142</v>
      </c>
      <c r="W88" s="4" t="s">
        <v>136</v>
      </c>
    </row>
    <row r="89" spans="1:23" x14ac:dyDescent="0.2">
      <c r="A89" s="9" t="s">
        <v>137</v>
      </c>
      <c r="B89" s="4" t="s">
        <v>123</v>
      </c>
      <c r="C89" s="10">
        <v>4.057526757697528</v>
      </c>
      <c r="D89" s="14">
        <f>16.9304-3.665</f>
        <v>13.2654</v>
      </c>
      <c r="E89" s="9">
        <v>292.90000000000003</v>
      </c>
      <c r="F89" s="11">
        <v>1.7800000000000001E-7</v>
      </c>
      <c r="G89" s="11">
        <f t="shared" si="7"/>
        <v>6.0771594400819387E-4</v>
      </c>
      <c r="H89" s="11">
        <v>2.6700000000000001E-8</v>
      </c>
      <c r="I89" s="11">
        <f t="shared" si="8"/>
        <v>9.1157391601229086E-5</v>
      </c>
      <c r="J89" s="12">
        <f t="shared" si="10"/>
        <v>0.15000000000000002</v>
      </c>
      <c r="K89" s="4">
        <v>9.6</v>
      </c>
      <c r="L89" s="12">
        <v>380.37189210926124</v>
      </c>
      <c r="M89" s="12">
        <f t="shared" si="9"/>
        <v>39.622072094714717</v>
      </c>
      <c r="N89" s="4">
        <v>-0.16400000000000001</v>
      </c>
      <c r="O89" s="11">
        <v>1.48E-11</v>
      </c>
      <c r="P89" s="11">
        <f t="shared" si="17"/>
        <v>5.0529190850119492E-8</v>
      </c>
      <c r="Q89" s="4">
        <v>99.4</v>
      </c>
      <c r="R89" s="11"/>
      <c r="S89" s="17"/>
      <c r="T89" s="18"/>
      <c r="U89" s="4">
        <v>8.8953216638774563E-8</v>
      </c>
      <c r="V89" s="13">
        <v>45762.711864406774</v>
      </c>
    </row>
    <row r="90" spans="1:23" x14ac:dyDescent="0.2">
      <c r="A90" s="9" t="s">
        <v>138</v>
      </c>
      <c r="B90" s="4" t="s">
        <v>123</v>
      </c>
      <c r="C90" s="10">
        <v>0</v>
      </c>
      <c r="D90" s="14">
        <f>16.0578-3.665</f>
        <v>12.392800000000001</v>
      </c>
      <c r="E90" s="4">
        <v>291.09999999999997</v>
      </c>
      <c r="F90" s="11">
        <v>1.61E-6</v>
      </c>
      <c r="G90" s="11">
        <f t="shared" si="7"/>
        <v>5.5307454482995538E-3</v>
      </c>
      <c r="H90" s="11">
        <v>9.5099999999999998E-8</v>
      </c>
      <c r="I90" s="11">
        <f t="shared" si="8"/>
        <v>3.2669185846788049E-4</v>
      </c>
      <c r="J90" s="12">
        <f t="shared" si="10"/>
        <v>5.906832298136646E-2</v>
      </c>
      <c r="K90" s="4">
        <v>7.4</v>
      </c>
      <c r="L90" s="12">
        <v>26.369593239752742</v>
      </c>
      <c r="M90" s="12">
        <f t="shared" si="9"/>
        <v>3.5634585459125327</v>
      </c>
      <c r="N90" s="4">
        <v>0.51900000000000002</v>
      </c>
      <c r="O90" s="11">
        <v>1.42E-11</v>
      </c>
      <c r="P90" s="11">
        <f t="shared" si="17"/>
        <v>4.8780487804878054E-8</v>
      </c>
      <c r="Q90" s="4">
        <v>100.2</v>
      </c>
      <c r="R90" s="11">
        <v>0.33600000000000002</v>
      </c>
      <c r="S90" s="11">
        <v>-0.29300000000000004</v>
      </c>
      <c r="T90" s="12">
        <f>((-S90/R90)+1)/2</f>
        <v>0.93601190476190477</v>
      </c>
      <c r="U90" s="4">
        <v>6.4553611774578783E-8</v>
      </c>
      <c r="V90" s="11">
        <v>5250.0000000000009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4729-6DC8-F948-A39E-7200B5E04088}">
  <dimension ref="A1:N60"/>
  <sheetViews>
    <sheetView tabSelected="1" zoomScale="106" workbookViewId="0">
      <selection activeCell="J9" sqref="J9"/>
    </sheetView>
  </sheetViews>
  <sheetFormatPr baseColWidth="10" defaultRowHeight="16" x14ac:dyDescent="0.2"/>
  <cols>
    <col min="1" max="1" width="14" customWidth="1"/>
    <col min="2" max="2" width="8.5" customWidth="1"/>
    <col min="3" max="3" width="11.6640625" customWidth="1"/>
    <col min="4" max="4" width="5.1640625" customWidth="1"/>
    <col min="5" max="9" width="9.1640625" customWidth="1"/>
    <col min="10" max="10" width="13.6640625" bestFit="1" customWidth="1"/>
    <col min="11" max="11" width="15.1640625" bestFit="1" customWidth="1"/>
    <col min="12" max="12" width="15.5" bestFit="1" customWidth="1"/>
    <col min="13" max="13" width="7.83203125" customWidth="1"/>
    <col min="14" max="14" width="34.5" bestFit="1" customWidth="1"/>
  </cols>
  <sheetData>
    <row r="1" spans="1:11" s="21" customFormat="1" x14ac:dyDescent="0.2">
      <c r="A1" s="21" t="s">
        <v>0</v>
      </c>
      <c r="B1" s="21" t="s">
        <v>12</v>
      </c>
      <c r="C1" s="21" t="s">
        <v>13</v>
      </c>
      <c r="D1" s="21" t="s">
        <v>14</v>
      </c>
      <c r="E1" s="21" t="s">
        <v>85</v>
      </c>
      <c r="F1" s="21" t="s">
        <v>86</v>
      </c>
      <c r="G1" s="21" t="s">
        <v>87</v>
      </c>
      <c r="H1" s="21" t="s">
        <v>88</v>
      </c>
      <c r="I1" s="21" t="s">
        <v>84</v>
      </c>
      <c r="J1" s="21" t="s">
        <v>89</v>
      </c>
      <c r="K1" s="21" t="s">
        <v>90</v>
      </c>
    </row>
    <row r="2" spans="1:11" x14ac:dyDescent="0.2">
      <c r="A2" t="s">
        <v>150</v>
      </c>
      <c r="B2" t="s">
        <v>23</v>
      </c>
      <c r="C2" t="s">
        <v>52</v>
      </c>
      <c r="D2">
        <v>8</v>
      </c>
      <c r="E2">
        <v>159.1</v>
      </c>
      <c r="F2">
        <v>-48.9</v>
      </c>
      <c r="G2">
        <v>161.30000000000001</v>
      </c>
      <c r="H2">
        <v>-48.2</v>
      </c>
      <c r="I2">
        <v>3.8</v>
      </c>
      <c r="J2">
        <v>42.6</v>
      </c>
      <c r="K2">
        <v>251.7</v>
      </c>
    </row>
    <row r="3" spans="1:11" x14ac:dyDescent="0.2">
      <c r="A3" t="s">
        <v>151</v>
      </c>
      <c r="B3" t="s">
        <v>23</v>
      </c>
      <c r="C3" t="s">
        <v>152</v>
      </c>
      <c r="D3">
        <v>4</v>
      </c>
      <c r="E3">
        <v>158</v>
      </c>
      <c r="F3">
        <v>-54</v>
      </c>
      <c r="G3">
        <v>160.6</v>
      </c>
      <c r="H3">
        <v>-53.3</v>
      </c>
      <c r="I3">
        <v>6.6</v>
      </c>
      <c r="J3">
        <v>42.6</v>
      </c>
      <c r="K3">
        <v>251.7</v>
      </c>
    </row>
    <row r="4" spans="1:11" x14ac:dyDescent="0.2">
      <c r="A4" t="s">
        <v>153</v>
      </c>
      <c r="B4" t="s">
        <v>23</v>
      </c>
      <c r="C4" t="s">
        <v>154</v>
      </c>
      <c r="D4">
        <v>5</v>
      </c>
      <c r="E4">
        <v>137.1</v>
      </c>
      <c r="F4">
        <v>-59</v>
      </c>
      <c r="G4">
        <v>140.5</v>
      </c>
      <c r="H4">
        <v>-59.1</v>
      </c>
      <c r="I4">
        <v>8.4</v>
      </c>
      <c r="J4">
        <v>42.6</v>
      </c>
      <c r="K4">
        <v>251.7</v>
      </c>
    </row>
    <row r="5" spans="1:11" x14ac:dyDescent="0.2">
      <c r="A5" t="s">
        <v>155</v>
      </c>
      <c r="B5" t="s">
        <v>23</v>
      </c>
      <c r="C5" t="s">
        <v>156</v>
      </c>
      <c r="D5">
        <v>4</v>
      </c>
      <c r="E5">
        <v>144.69999999999999</v>
      </c>
      <c r="F5">
        <v>-55.7</v>
      </c>
      <c r="G5">
        <v>147.6</v>
      </c>
      <c r="H5">
        <v>-55.5</v>
      </c>
      <c r="I5">
        <v>4.0999999999999996</v>
      </c>
      <c r="J5">
        <v>42.6</v>
      </c>
      <c r="K5">
        <v>251.7</v>
      </c>
    </row>
    <row r="6" spans="1:11" x14ac:dyDescent="0.2">
      <c r="A6" t="s">
        <v>157</v>
      </c>
      <c r="B6" t="s">
        <v>23</v>
      </c>
      <c r="C6" t="s">
        <v>156</v>
      </c>
      <c r="D6">
        <v>4</v>
      </c>
      <c r="E6">
        <v>159.9</v>
      </c>
      <c r="F6">
        <v>-68.599999999999994</v>
      </c>
      <c r="G6">
        <v>164.5</v>
      </c>
      <c r="H6">
        <v>-67.8</v>
      </c>
      <c r="I6">
        <v>8.6999999999999993</v>
      </c>
      <c r="J6">
        <v>42.6</v>
      </c>
      <c r="K6">
        <v>251.7</v>
      </c>
    </row>
    <row r="7" spans="1:11" x14ac:dyDescent="0.2">
      <c r="A7" t="s">
        <v>158</v>
      </c>
      <c r="B7" t="s">
        <v>23</v>
      </c>
      <c r="C7" t="s">
        <v>159</v>
      </c>
      <c r="D7">
        <v>5</v>
      </c>
      <c r="E7">
        <v>163.6</v>
      </c>
      <c r="F7">
        <v>-47.5</v>
      </c>
      <c r="G7">
        <v>165.5</v>
      </c>
      <c r="H7">
        <v>-46.7</v>
      </c>
      <c r="I7">
        <v>7.4</v>
      </c>
      <c r="J7">
        <v>42.6</v>
      </c>
      <c r="K7">
        <v>251.7</v>
      </c>
    </row>
    <row r="8" spans="1:11" x14ac:dyDescent="0.2">
      <c r="A8" t="s">
        <v>160</v>
      </c>
      <c r="B8" t="s">
        <v>23</v>
      </c>
      <c r="C8" t="s">
        <v>159</v>
      </c>
      <c r="D8">
        <v>5</v>
      </c>
      <c r="E8">
        <v>138.19999999999999</v>
      </c>
      <c r="F8">
        <v>-60.3</v>
      </c>
      <c r="G8">
        <v>141.69999999999999</v>
      </c>
      <c r="H8">
        <v>-60.3</v>
      </c>
      <c r="I8">
        <v>9.3000000000000007</v>
      </c>
      <c r="J8">
        <v>42.6</v>
      </c>
      <c r="K8">
        <v>251.7</v>
      </c>
    </row>
    <row r="9" spans="1:11" x14ac:dyDescent="0.2">
      <c r="A9" t="s">
        <v>161</v>
      </c>
      <c r="B9" t="s">
        <v>26</v>
      </c>
      <c r="C9" t="s">
        <v>162</v>
      </c>
      <c r="D9">
        <v>7</v>
      </c>
      <c r="E9">
        <v>151</v>
      </c>
      <c r="F9">
        <v>-64.7</v>
      </c>
      <c r="G9">
        <v>155.1</v>
      </c>
      <c r="H9">
        <v>-64.2</v>
      </c>
      <c r="I9">
        <v>2.4</v>
      </c>
      <c r="J9">
        <v>42.6</v>
      </c>
      <c r="K9">
        <v>251.7</v>
      </c>
    </row>
    <row r="10" spans="1:11" x14ac:dyDescent="0.2">
      <c r="A10" t="s">
        <v>163</v>
      </c>
      <c r="B10" t="s">
        <v>26</v>
      </c>
      <c r="C10" t="s">
        <v>52</v>
      </c>
      <c r="D10">
        <v>8</v>
      </c>
      <c r="E10">
        <v>163</v>
      </c>
      <c r="F10">
        <v>-63.5</v>
      </c>
      <c r="G10">
        <v>166.5</v>
      </c>
      <c r="H10">
        <v>-62.7</v>
      </c>
      <c r="I10">
        <v>3.2</v>
      </c>
      <c r="J10">
        <v>42.6</v>
      </c>
      <c r="K10">
        <v>251.7</v>
      </c>
    </row>
    <row r="11" spans="1:11" x14ac:dyDescent="0.2">
      <c r="A11" t="s">
        <v>164</v>
      </c>
      <c r="B11" t="s">
        <v>26</v>
      </c>
      <c r="C11" t="s">
        <v>52</v>
      </c>
      <c r="D11">
        <v>8</v>
      </c>
      <c r="E11">
        <v>165</v>
      </c>
      <c r="F11">
        <v>-51.6</v>
      </c>
      <c r="G11">
        <v>167.3</v>
      </c>
      <c r="H11">
        <v>-50.7</v>
      </c>
      <c r="I11">
        <v>2.8</v>
      </c>
      <c r="J11">
        <v>42.6</v>
      </c>
      <c r="K11">
        <v>251.7</v>
      </c>
    </row>
    <row r="12" spans="1:11" x14ac:dyDescent="0.2">
      <c r="A12" t="s">
        <v>165</v>
      </c>
      <c r="B12" t="s">
        <v>26</v>
      </c>
      <c r="C12" t="s">
        <v>16</v>
      </c>
      <c r="D12">
        <v>4</v>
      </c>
      <c r="E12">
        <v>185.2</v>
      </c>
      <c r="F12">
        <v>-35.1</v>
      </c>
      <c r="G12">
        <v>186.2</v>
      </c>
      <c r="H12">
        <v>-33.700000000000003</v>
      </c>
      <c r="I12">
        <v>5</v>
      </c>
      <c r="J12">
        <v>42.6</v>
      </c>
      <c r="K12">
        <v>251.7</v>
      </c>
    </row>
    <row r="13" spans="1:11" x14ac:dyDescent="0.2">
      <c r="A13" t="s">
        <v>166</v>
      </c>
      <c r="B13" t="s">
        <v>26</v>
      </c>
      <c r="C13" t="s">
        <v>52</v>
      </c>
      <c r="D13">
        <v>8</v>
      </c>
      <c r="E13">
        <v>171.3</v>
      </c>
      <c r="F13">
        <v>-51.4</v>
      </c>
      <c r="G13">
        <v>173.4</v>
      </c>
      <c r="H13">
        <v>-50.3</v>
      </c>
      <c r="I13">
        <v>2.1</v>
      </c>
      <c r="J13">
        <v>42.6</v>
      </c>
      <c r="K13">
        <v>251.7</v>
      </c>
    </row>
    <row r="14" spans="1:11" x14ac:dyDescent="0.2">
      <c r="A14" t="s">
        <v>167</v>
      </c>
      <c r="B14" t="s">
        <v>26</v>
      </c>
      <c r="C14" t="s">
        <v>18</v>
      </c>
      <c r="D14">
        <v>4</v>
      </c>
      <c r="E14">
        <v>171.3</v>
      </c>
      <c r="F14">
        <v>-50.9</v>
      </c>
      <c r="G14">
        <v>173.3</v>
      </c>
      <c r="H14">
        <v>-49.8</v>
      </c>
      <c r="I14">
        <v>3.7</v>
      </c>
      <c r="J14">
        <v>42.6</v>
      </c>
      <c r="K14">
        <v>251.7</v>
      </c>
    </row>
    <row r="15" spans="1:11" x14ac:dyDescent="0.2">
      <c r="A15" t="s">
        <v>168</v>
      </c>
      <c r="B15" t="s">
        <v>26</v>
      </c>
      <c r="C15" t="s">
        <v>15</v>
      </c>
      <c r="D15">
        <v>6</v>
      </c>
      <c r="E15">
        <v>154.69999999999999</v>
      </c>
      <c r="F15">
        <v>-54.9</v>
      </c>
      <c r="G15">
        <v>157.4</v>
      </c>
      <c r="H15">
        <v>-54.4</v>
      </c>
      <c r="I15">
        <v>4</v>
      </c>
      <c r="J15">
        <v>42.6</v>
      </c>
      <c r="K15">
        <v>251.7</v>
      </c>
    </row>
    <row r="16" spans="1:11" x14ac:dyDescent="0.2">
      <c r="A16" t="s">
        <v>169</v>
      </c>
      <c r="B16" t="s">
        <v>26</v>
      </c>
      <c r="C16" t="s">
        <v>170</v>
      </c>
      <c r="D16">
        <v>4</v>
      </c>
      <c r="E16">
        <v>180.5</v>
      </c>
      <c r="F16">
        <v>-52.2</v>
      </c>
      <c r="G16">
        <v>182.4</v>
      </c>
      <c r="H16">
        <v>-50.8</v>
      </c>
      <c r="I16">
        <v>2.4</v>
      </c>
      <c r="J16">
        <v>42.6</v>
      </c>
      <c r="K16">
        <v>251.7</v>
      </c>
    </row>
    <row r="17" spans="1:14" x14ac:dyDescent="0.2">
      <c r="A17" t="s">
        <v>171</v>
      </c>
      <c r="B17" t="s">
        <v>26</v>
      </c>
      <c r="C17" t="s">
        <v>170</v>
      </c>
      <c r="D17">
        <v>4</v>
      </c>
      <c r="E17">
        <v>156.19999999999999</v>
      </c>
      <c r="F17">
        <v>-51.5</v>
      </c>
      <c r="G17">
        <v>158.6</v>
      </c>
      <c r="H17">
        <v>-50.9</v>
      </c>
      <c r="I17">
        <v>4.2</v>
      </c>
      <c r="J17">
        <v>42.6</v>
      </c>
      <c r="K17">
        <v>251.7</v>
      </c>
    </row>
    <row r="18" spans="1:14" x14ac:dyDescent="0.2">
      <c r="A18" t="s">
        <v>172</v>
      </c>
      <c r="B18" t="s">
        <v>26</v>
      </c>
      <c r="C18" t="s">
        <v>159</v>
      </c>
      <c r="D18">
        <v>4</v>
      </c>
      <c r="E18">
        <v>177.7</v>
      </c>
      <c r="F18">
        <v>-67.5</v>
      </c>
      <c r="G18">
        <v>181.4</v>
      </c>
      <c r="H18">
        <v>-66.3</v>
      </c>
      <c r="I18">
        <v>5.9</v>
      </c>
      <c r="J18">
        <v>42.6</v>
      </c>
      <c r="K18">
        <v>251.7</v>
      </c>
    </row>
    <row r="19" spans="1:14" x14ac:dyDescent="0.2">
      <c r="A19" t="s">
        <v>173</v>
      </c>
      <c r="B19" t="s">
        <v>26</v>
      </c>
      <c r="C19" t="s">
        <v>162</v>
      </c>
      <c r="D19">
        <v>5</v>
      </c>
      <c r="E19">
        <v>110.6</v>
      </c>
      <c r="F19">
        <v>-69.2</v>
      </c>
      <c r="G19">
        <v>115.4</v>
      </c>
      <c r="H19">
        <v>-70.2</v>
      </c>
      <c r="I19">
        <v>7.9</v>
      </c>
      <c r="J19">
        <v>42.6</v>
      </c>
      <c r="K19">
        <v>251.7</v>
      </c>
    </row>
    <row r="20" spans="1:14" x14ac:dyDescent="0.2">
      <c r="A20" t="s">
        <v>174</v>
      </c>
      <c r="B20" t="s">
        <v>20</v>
      </c>
      <c r="C20" t="s">
        <v>55</v>
      </c>
      <c r="D20">
        <v>9</v>
      </c>
      <c r="E20">
        <v>127.7</v>
      </c>
      <c r="F20">
        <v>20.8</v>
      </c>
      <c r="G20">
        <v>127</v>
      </c>
      <c r="H20">
        <v>20.399999999999999</v>
      </c>
      <c r="I20">
        <v>11.9</v>
      </c>
      <c r="J20">
        <v>42.6</v>
      </c>
      <c r="K20">
        <v>251.7</v>
      </c>
    </row>
    <row r="21" spans="1:14" x14ac:dyDescent="0.2">
      <c r="A21" t="s">
        <v>175</v>
      </c>
      <c r="B21" t="s">
        <v>20</v>
      </c>
      <c r="C21" t="s">
        <v>48</v>
      </c>
      <c r="D21">
        <v>11</v>
      </c>
      <c r="E21">
        <v>302.2</v>
      </c>
      <c r="F21">
        <v>-19.7</v>
      </c>
      <c r="G21">
        <v>301.5</v>
      </c>
      <c r="H21">
        <v>-19.100000000000001</v>
      </c>
      <c r="I21">
        <v>5.2</v>
      </c>
      <c r="J21">
        <v>42.6</v>
      </c>
      <c r="K21">
        <v>251.7</v>
      </c>
    </row>
    <row r="22" spans="1:14" x14ac:dyDescent="0.2">
      <c r="A22" t="s">
        <v>176</v>
      </c>
      <c r="B22" t="s">
        <v>20</v>
      </c>
      <c r="C22" t="s">
        <v>177</v>
      </c>
      <c r="D22">
        <v>4</v>
      </c>
      <c r="E22">
        <v>304.60000000000002</v>
      </c>
      <c r="F22">
        <v>-27.7</v>
      </c>
      <c r="G22">
        <v>303.60000000000002</v>
      </c>
      <c r="H22">
        <v>-27.1</v>
      </c>
      <c r="I22">
        <v>11</v>
      </c>
      <c r="J22">
        <v>42.6</v>
      </c>
      <c r="K22">
        <v>251.7</v>
      </c>
    </row>
    <row r="23" spans="1:14" x14ac:dyDescent="0.2">
      <c r="A23" t="s">
        <v>178</v>
      </c>
      <c r="B23" t="s">
        <v>20</v>
      </c>
      <c r="C23" t="s">
        <v>17</v>
      </c>
      <c r="D23">
        <v>5</v>
      </c>
      <c r="E23">
        <v>43.8</v>
      </c>
      <c r="F23">
        <v>-9.6</v>
      </c>
      <c r="G23">
        <v>43.8</v>
      </c>
      <c r="H23">
        <v>-11.6</v>
      </c>
      <c r="I23">
        <v>8.8000000000000007</v>
      </c>
      <c r="J23">
        <v>42.6</v>
      </c>
      <c r="K23">
        <v>251.7</v>
      </c>
    </row>
    <row r="24" spans="1:14" x14ac:dyDescent="0.2">
      <c r="A24" t="s">
        <v>179</v>
      </c>
      <c r="B24" t="s">
        <v>20</v>
      </c>
      <c r="C24" t="s">
        <v>180</v>
      </c>
      <c r="D24">
        <v>4</v>
      </c>
      <c r="E24">
        <v>244.2</v>
      </c>
      <c r="F24">
        <v>-0.7</v>
      </c>
      <c r="G24">
        <v>244.2</v>
      </c>
      <c r="H24">
        <v>1.3</v>
      </c>
      <c r="I24">
        <v>4</v>
      </c>
      <c r="J24">
        <v>42.6</v>
      </c>
      <c r="K24">
        <v>251.7</v>
      </c>
    </row>
    <row r="25" spans="1:14" x14ac:dyDescent="0.2">
      <c r="A25" t="s">
        <v>181</v>
      </c>
      <c r="B25" t="s">
        <v>20</v>
      </c>
      <c r="C25" t="s">
        <v>182</v>
      </c>
      <c r="D25">
        <v>3</v>
      </c>
      <c r="E25">
        <v>259.39999999999998</v>
      </c>
      <c r="F25">
        <v>-14.8</v>
      </c>
      <c r="G25">
        <v>259.2</v>
      </c>
      <c r="H25">
        <v>-13</v>
      </c>
      <c r="I25">
        <v>4</v>
      </c>
      <c r="J25">
        <v>42.6</v>
      </c>
      <c r="K25">
        <v>251.7</v>
      </c>
    </row>
    <row r="26" spans="1:14" x14ac:dyDescent="0.2">
      <c r="A26" t="s">
        <v>183</v>
      </c>
      <c r="B26" t="s">
        <v>20</v>
      </c>
      <c r="C26" t="s">
        <v>17</v>
      </c>
      <c r="D26">
        <v>5</v>
      </c>
      <c r="E26">
        <v>314.2</v>
      </c>
      <c r="F26">
        <v>-34.9</v>
      </c>
      <c r="G26">
        <v>312.8</v>
      </c>
      <c r="H26">
        <v>-34.6</v>
      </c>
      <c r="I26">
        <v>8.1999999999999993</v>
      </c>
      <c r="J26">
        <v>42.6</v>
      </c>
      <c r="K26">
        <v>251.7</v>
      </c>
    </row>
    <row r="27" spans="1:14" s="1" customFormat="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0"/>
      <c r="M27" s="19"/>
      <c r="N27" s="19"/>
    </row>
    <row r="28" spans="1:14" s="1" customForma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19"/>
      <c r="N28" s="19"/>
    </row>
    <row r="29" spans="1:14" s="2" customFormat="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20"/>
      <c r="M29" s="19"/>
      <c r="N29" s="19"/>
    </row>
    <row r="30" spans="1:14" s="1" customFormat="1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0"/>
      <c r="M30" s="19"/>
      <c r="N30" s="19"/>
    </row>
    <row r="31" spans="1:14" s="1" customFormat="1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20"/>
      <c r="M31" s="19"/>
      <c r="N31" s="19"/>
    </row>
    <row r="32" spans="1:14" s="1" customFormat="1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20"/>
      <c r="M32" s="19"/>
      <c r="N32" s="19"/>
    </row>
    <row r="33" spans="1:14" s="1" customForma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19"/>
      <c r="N33" s="19"/>
    </row>
    <row r="34" spans="1:14" s="1" customFormat="1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20"/>
      <c r="M34" s="19"/>
      <c r="N34" s="19"/>
    </row>
    <row r="35" spans="1:14" s="1" customFormat="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20"/>
      <c r="M35" s="19"/>
      <c r="N35" s="19"/>
    </row>
    <row r="36" spans="1:14" s="1" customFormat="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20"/>
      <c r="M36" s="19"/>
      <c r="N36" s="19"/>
    </row>
    <row r="37" spans="1:14" s="1" customFormat="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0"/>
      <c r="M37" s="19"/>
      <c r="N37" s="19"/>
    </row>
    <row r="38" spans="1:14" s="1" customFormat="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20"/>
      <c r="M38" s="19"/>
      <c r="N38" s="19"/>
    </row>
    <row r="39" spans="1:14" s="1" customFormat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0"/>
      <c r="M39" s="19"/>
      <c r="N39" s="19"/>
    </row>
    <row r="40" spans="1:14" s="1" customForma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20"/>
      <c r="M40" s="19"/>
      <c r="N40" s="19"/>
    </row>
    <row r="41" spans="1:14" s="1" customFormat="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  <c r="M41" s="19"/>
      <c r="N41" s="19"/>
    </row>
    <row r="42" spans="1:14" s="1" customForma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20"/>
      <c r="M42" s="19"/>
      <c r="N42" s="19"/>
    </row>
    <row r="43" spans="1:14" s="1" customFormat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20"/>
      <c r="M43" s="19"/>
      <c r="N43" s="19"/>
    </row>
    <row r="44" spans="1:14" s="1" customForma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20"/>
      <c r="M44" s="19"/>
      <c r="N44" s="19"/>
    </row>
    <row r="45" spans="1:14" s="1" customFormat="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20"/>
      <c r="M45" s="19"/>
      <c r="N45" s="19"/>
    </row>
    <row r="46" spans="1:14" s="1" customFormat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20"/>
      <c r="M46" s="19"/>
      <c r="N46" s="19"/>
    </row>
    <row r="47" spans="1:14" s="1" customForma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20"/>
      <c r="M47" s="19"/>
      <c r="N47" s="19"/>
    </row>
    <row r="48" spans="1:14" s="1" customFormat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20"/>
      <c r="M48" s="19"/>
      <c r="N48" s="19"/>
    </row>
    <row r="49" spans="1:14" s="1" customForma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20"/>
      <c r="M49" s="19"/>
      <c r="N49" s="19"/>
    </row>
    <row r="50" spans="1:14" s="1" customForma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</row>
    <row r="51" spans="1:14" s="1" customForma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0"/>
      <c r="M51" s="19"/>
      <c r="N51" s="19"/>
    </row>
    <row r="52" spans="1:14" s="1" customFormat="1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20"/>
      <c r="M52" s="19"/>
      <c r="N52" s="19"/>
    </row>
    <row r="53" spans="1:14" s="1" customFormat="1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20"/>
      <c r="M53" s="19"/>
      <c r="N53" s="19"/>
    </row>
    <row r="54" spans="1:14" s="1" customFormat="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20"/>
      <c r="M54" s="19"/>
      <c r="N54" s="19"/>
    </row>
    <row r="55" spans="1:14" s="1" customFormat="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20"/>
      <c r="M55" s="19"/>
      <c r="N55" s="19"/>
    </row>
    <row r="56" spans="1:14" s="1" customForma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20"/>
      <c r="M56" s="19"/>
      <c r="N56" s="19"/>
    </row>
    <row r="57" spans="1:14" s="1" customFormat="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20"/>
      <c r="M57" s="19"/>
      <c r="N57" s="19"/>
    </row>
    <row r="58" spans="1:14" s="1" customFormat="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20"/>
      <c r="M58" s="19"/>
      <c r="N58" s="19"/>
    </row>
    <row r="59" spans="1:14" s="1" customForma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20"/>
      <c r="M59" s="19"/>
      <c r="N59" s="19"/>
    </row>
    <row r="60" spans="1:14" s="1" customForma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20"/>
      <c r="M60" s="19"/>
      <c r="N60" s="19"/>
    </row>
  </sheetData>
  <sortState xmlns:xlrd2="http://schemas.microsoft.com/office/spreadsheetml/2017/richdata2" ref="A2:L60">
    <sortCondition ref="A1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 magnetism</vt:lpstr>
      <vt:lpstr>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Gerritsen, Dieke</dc:creator>
  <cp:lastModifiedBy>Gerritsen, Hendrieke</cp:lastModifiedBy>
  <dcterms:created xsi:type="dcterms:W3CDTF">2024-06-01T15:13:54Z</dcterms:created>
  <dcterms:modified xsi:type="dcterms:W3CDTF">2025-07-10T11:13:08Z</dcterms:modified>
</cp:coreProperties>
</file>