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ieselanalytics-my.sharepoint.com/personal/rwade_dieselanalytics_com/Documents/Blogs and Vlogs/DieselAnalytics/202108_MortgageCalculator/"/>
    </mc:Choice>
  </mc:AlternateContent>
  <xr:revisionPtr revIDLastSave="44" documentId="8_{43C7D655-D35B-47A4-BD10-70A33881B28D}" xr6:coauthVersionLast="47" xr6:coauthVersionMax="47" xr10:uidLastSave="{D255DD56-5ADE-4501-95A5-B97192A23DBE}"/>
  <bookViews>
    <workbookView xWindow="-108" yWindow="-108" windowWidth="23256" windowHeight="13176" activeTab="2" xr2:uid="{0C9EFFFE-2B0F-4900-921F-78219327AED6}"/>
  </bookViews>
  <sheets>
    <sheet name="SEQUENCE() Function" sheetId="3" r:id="rId1"/>
    <sheet name="LET() Function" sheetId="4" r:id="rId2"/>
    <sheet name="Mortgage Calculator" sheetId="2" r:id="rId3"/>
  </sheets>
  <externalReferences>
    <externalReference r:id="rId4"/>
  </externalReferences>
  <definedNames>
    <definedName name="AppraisalFrequency">'[1]Mortgage Information'!$F$15</definedName>
    <definedName name="Cost">'LET() Function'!$B$1</definedName>
    <definedName name="down_pmt">'Mortgage Calculator'!$E$3</definedName>
    <definedName name="DownPayment">'[1]Mortgage Information'!$F$8</definedName>
    <definedName name="ExpectedRealEstateInflation">'[1]Mortgage Information'!$F$14</definedName>
    <definedName name="HMI">'[1]Mortgage Information'!$F$13</definedName>
    <definedName name="HOI">'Mortgage Calculator'!$E$9</definedName>
    <definedName name="house_value">'Mortgage Calculator'!$E$2</definedName>
    <definedName name="HousePrice">'[1]Mortgage Information'!$F$6</definedName>
    <definedName name="HouseValue">'[1]Mortgage Information'!$F$7</definedName>
    <definedName name="inflation">'Mortgage Calculator'!$E$10</definedName>
    <definedName name="int_val">'Mortgage Calculator'!$E$6</definedName>
    <definedName name="InterestRate">'[1]Mortgage Information'!$F$10</definedName>
    <definedName name="length_val">'Mortgage Calculator'!$E$5</definedName>
    <definedName name="LengthOfLoan">'[1]Mortgage Information'!$F$9</definedName>
    <definedName name="loan_val">'Mortgage Calculator'!$E$4</definedName>
    <definedName name="MyInput">'SEQUENCE() Function'!$A$2</definedName>
    <definedName name="PMI">'Mortgage Calculator'!$E$8</definedName>
    <definedName name="property_tax_rate_val">'Mortgage Calculator'!$E$7</definedName>
    <definedName name="RealEstateTaxPercent">'[1]Mortgage Information'!$F$11</definedName>
    <definedName name="TaxRate">'LET() Function'!$B$2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2" l="1" a="1"/>
  <c r="J13" i="2" s="1"/>
  <c r="D13" i="2" a="1"/>
  <c r="D13" i="2" s="1"/>
  <c r="E3" i="2"/>
  <c r="E4" i="2" s="1"/>
  <c r="B4" i="4"/>
  <c r="B2" i="3" a="1"/>
  <c r="B2" i="3" s="1"/>
  <c r="A13" i="2" a="1"/>
  <c r="H14" i="2" l="1"/>
  <c r="H26" i="2"/>
  <c r="H38" i="2"/>
  <c r="G20" i="2"/>
  <c r="G32" i="2"/>
  <c r="H15" i="2"/>
  <c r="H27" i="2"/>
  <c r="H39" i="2"/>
  <c r="G21" i="2"/>
  <c r="G33" i="2"/>
  <c r="H16" i="2"/>
  <c r="H28" i="2"/>
  <c r="H40" i="2"/>
  <c r="G22" i="2"/>
  <c r="G34" i="2"/>
  <c r="H17" i="2"/>
  <c r="H29" i="2"/>
  <c r="H41" i="2"/>
  <c r="G23" i="2"/>
  <c r="G35" i="2"/>
  <c r="H18" i="2"/>
  <c r="H30" i="2"/>
  <c r="H42" i="2"/>
  <c r="G24" i="2"/>
  <c r="G36" i="2"/>
  <c r="G15" i="2"/>
  <c r="H19" i="2"/>
  <c r="H31" i="2"/>
  <c r="G25" i="2"/>
  <c r="G37" i="2"/>
  <c r="H21" i="2"/>
  <c r="H33" i="2"/>
  <c r="G27" i="2"/>
  <c r="H20" i="2"/>
  <c r="H32" i="2"/>
  <c r="G14" i="2"/>
  <c r="G26" i="2"/>
  <c r="G38" i="2"/>
  <c r="G39" i="2"/>
  <c r="H22" i="2"/>
  <c r="H34" i="2"/>
  <c r="G16" i="2"/>
  <c r="G28" i="2"/>
  <c r="G40" i="2"/>
  <c r="H37" i="2"/>
  <c r="H23" i="2"/>
  <c r="H35" i="2"/>
  <c r="G17" i="2"/>
  <c r="G29" i="2"/>
  <c r="G41" i="2"/>
  <c r="G31" i="2"/>
  <c r="G19" i="2"/>
  <c r="H25" i="2"/>
  <c r="G42" i="2"/>
  <c r="G30" i="2"/>
  <c r="G18" i="2"/>
  <c r="H36" i="2"/>
  <c r="H24" i="2"/>
  <c r="A13" i="2"/>
  <c r="F13" i="2" l="1" a="1"/>
  <c r="F13" i="2" s="1"/>
  <c r="K13" i="2" a="1"/>
  <c r="K13" i="2" s="1"/>
  <c r="H13" i="2"/>
  <c r="G13" i="2"/>
  <c r="E13" i="2" l="1" a="1"/>
  <c r="E13" i="2" s="1"/>
  <c r="I30" i="2"/>
  <c r="C30" i="2" s="1"/>
  <c r="B30" i="2" s="1"/>
  <c r="I39" i="2"/>
  <c r="C39" i="2" s="1"/>
  <c r="B39" i="2" s="1"/>
  <c r="I29" i="2"/>
  <c r="C29" i="2" s="1"/>
  <c r="B29" i="2" s="1"/>
  <c r="I37" i="2"/>
  <c r="C37" i="2" s="1"/>
  <c r="B37" i="2" s="1"/>
  <c r="I40" i="2"/>
  <c r="C40" i="2" s="1"/>
  <c r="B40" i="2" s="1"/>
  <c r="I31" i="2"/>
  <c r="C31" i="2" s="1"/>
  <c r="B31" i="2" s="1"/>
  <c r="I38" i="2"/>
  <c r="I28" i="2"/>
  <c r="C28" i="2" s="1"/>
  <c r="B28" i="2" s="1"/>
  <c r="I42" i="2"/>
  <c r="C42" i="2" s="1"/>
  <c r="B42" i="2" s="1"/>
  <c r="I32" i="2"/>
  <c r="C32" i="2" s="1"/>
  <c r="B32" i="2" s="1"/>
  <c r="I36" i="2"/>
  <c r="C36" i="2" s="1"/>
  <c r="B36" i="2" s="1"/>
  <c r="I41" i="2"/>
  <c r="C41" i="2" s="1"/>
  <c r="B41" i="2" s="1"/>
  <c r="I35" i="2"/>
  <c r="C35" i="2" s="1"/>
  <c r="B35" i="2" s="1"/>
  <c r="I34" i="2"/>
  <c r="C34" i="2" s="1"/>
  <c r="B34" i="2" s="1"/>
  <c r="I33" i="2"/>
  <c r="C33" i="2" s="1"/>
  <c r="B33" i="2" s="1"/>
  <c r="I26" i="2"/>
  <c r="C26" i="2" s="1"/>
  <c r="B26" i="2" s="1"/>
  <c r="I23" i="2"/>
  <c r="C23" i="2" s="1"/>
  <c r="B23" i="2" s="1"/>
  <c r="I27" i="2"/>
  <c r="C27" i="2" s="1"/>
  <c r="B27" i="2" s="1"/>
  <c r="I25" i="2"/>
  <c r="C25" i="2" s="1"/>
  <c r="B25" i="2" s="1"/>
  <c r="I24" i="2"/>
  <c r="C24" i="2" s="1"/>
  <c r="B24" i="2" s="1"/>
  <c r="I13" i="2"/>
  <c r="C13" i="2" s="1"/>
  <c r="B13" i="2" s="1"/>
  <c r="I16" i="2"/>
  <c r="C16" i="2" s="1"/>
  <c r="B16" i="2" s="1"/>
  <c r="I19" i="2"/>
  <c r="C19" i="2" s="1"/>
  <c r="B19" i="2" s="1"/>
  <c r="I22" i="2"/>
  <c r="C22" i="2" s="1"/>
  <c r="B22" i="2" s="1"/>
  <c r="I21" i="2"/>
  <c r="C21" i="2" s="1"/>
  <c r="B21" i="2" s="1"/>
  <c r="I14" i="2"/>
  <c r="C14" i="2" s="1"/>
  <c r="B14" i="2" s="1"/>
  <c r="I17" i="2"/>
  <c r="C17" i="2" s="1"/>
  <c r="B17" i="2" s="1"/>
  <c r="I20" i="2"/>
  <c r="C20" i="2" s="1"/>
  <c r="B20" i="2" s="1"/>
  <c r="I18" i="2"/>
  <c r="C18" i="2" s="1"/>
  <c r="B18" i="2" s="1"/>
  <c r="I15" i="2"/>
  <c r="C15" i="2" s="1"/>
  <c r="B15" i="2" s="1"/>
  <c r="C38" i="2"/>
  <c r="B38" i="2" s="1"/>
  <c r="L13" i="2" l="1" a="1"/>
  <c r="L13" i="2" s="1"/>
  <c r="M13" i="2" s="1"/>
  <c r="M25" i="2" l="1"/>
  <c r="M16" i="2"/>
  <c r="M27" i="2"/>
  <c r="M35" i="2"/>
  <c r="M33" i="2"/>
  <c r="M32" i="2"/>
  <c r="M23" i="2"/>
  <c r="M39" i="2"/>
  <c r="M15" i="2"/>
  <c r="M31" i="2"/>
  <c r="M22" i="2"/>
  <c r="M28" i="2"/>
  <c r="M20" i="2"/>
  <c r="M26" i="2"/>
  <c r="M37" i="2"/>
  <c r="M19" i="2"/>
  <c r="M14" i="2"/>
  <c r="M42" i="2"/>
  <c r="M24" i="2"/>
  <c r="M36" i="2"/>
  <c r="M30" i="2"/>
  <c r="M18" i="2"/>
  <c r="M34" i="2"/>
  <c r="M41" i="2"/>
  <c r="M21" i="2"/>
  <c r="M40" i="2"/>
  <c r="M29" i="2"/>
  <c r="M17" i="2"/>
  <c r="M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<sst xmlns="http://schemas.openxmlformats.org/spreadsheetml/2006/main" count="28" uniqueCount="28">
  <si>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Mortgage Information</t>
  </si>
  <si>
    <t>House Price =</t>
  </si>
  <si>
    <t>House Value =</t>
  </si>
  <si>
    <t>Length of Loan (In Years) =</t>
  </si>
  <si>
    <t>Interest Rate =</t>
  </si>
  <si>
    <t>Real Estate Tax % =</t>
  </si>
  <si>
    <t>Monthly Private Mortgage Insurance Cost =</t>
  </si>
  <si>
    <t>Monthly Home Owners Insurance Cost =</t>
  </si>
  <si>
    <t>Expected Yearly Real Estate Inflation =</t>
  </si>
  <si>
    <t>Year</t>
  </si>
  <si>
    <t>Monthly Payment</t>
  </si>
  <si>
    <t>Total Paid in Year</t>
  </si>
  <si>
    <t>Total Principal Paid in Year</t>
  </si>
  <si>
    <t>Total Interest Paid in Year</t>
  </si>
  <si>
    <t>Total HOI Paid in Year</t>
  </si>
  <si>
    <t>Total PMI Paid in Year</t>
  </si>
  <si>
    <t>Total Taxes Paid in Year</t>
  </si>
  <si>
    <t>House Value at End of Year</t>
  </si>
  <si>
    <t>Balance Owed at End of Year</t>
  </si>
  <si>
    <t>Equity at End of Year</t>
  </si>
  <si>
    <t>Down Payment =</t>
  </si>
  <si>
    <t>House Value at Beg of Year</t>
  </si>
  <si>
    <t>Cumulative Principal Paid</t>
  </si>
  <si>
    <t>Cost</t>
  </si>
  <si>
    <t>Tax Rate</t>
  </si>
  <si>
    <t>Let Example</t>
  </si>
  <si>
    <t>Sequence Output</t>
  </si>
  <si>
    <t>Sequence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</si>
</sst>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0" fillId="3" borderId="4" xfId="0" applyFill="1" applyBorder="1"/>
    <xf numFmtId="0" fontId="0" fillId="3" borderId="5" xfId="0" applyFill="1" applyBorder="1"/>
    <xf numFmtId="0" fontId="2" fillId="3" borderId="5" xfId="0" applyFont="1" applyFill="1" applyBorder="1" applyAlignment="1">
      <alignment horizontal="right"/>
    </xf>
    <xf numFmtId="164" fontId="0" fillId="3" borderId="6" xfId="0" applyNumberFormat="1" applyFill="1" applyBorder="1"/>
    <xf numFmtId="3" fontId="0" fillId="3" borderId="6" xfId="0" applyNumberFormat="1" applyFill="1" applyBorder="1"/>
    <xf numFmtId="10" fontId="0" fillId="3" borderId="6" xfId="0" applyNumberFormat="1" applyFill="1" applyBorder="1"/>
    <xf numFmtId="9" fontId="0" fillId="3" borderId="6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rwade_dieselanalytics_com/Documents/CodeSnippets/VBA/Mortgage%20Calcul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Mortgage Information"/>
    </sheetNames>
    <sheetDataSet>
      <sheetData sheetId="0"/>
      <sheetData sheetId="1">
        <row r="6">
          <cell r="F6">
            <v>132000</v>
          </cell>
        </row>
        <row r="7">
          <cell r="F7">
            <v>168000</v>
          </cell>
        </row>
        <row r="8">
          <cell r="F8">
            <v>0</v>
          </cell>
        </row>
        <row r="9">
          <cell r="F9">
            <v>15</v>
          </cell>
        </row>
        <row r="10">
          <cell r="F10">
            <v>3.2500000000000001E-2</v>
          </cell>
        </row>
        <row r="11">
          <cell r="F11">
            <v>0.02</v>
          </cell>
        </row>
        <row r="13">
          <cell r="F13">
            <v>100</v>
          </cell>
        </row>
        <row r="14">
          <cell r="F14">
            <v>0.03</v>
          </cell>
        </row>
        <row r="15">
          <cell r="F15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F336-A3B8-43AC-9BEA-5475D7AD72FE}">
  <dimension ref="A1:B6"/>
  <sheetViews>
    <sheetView zoomScale="140" zoomScaleNormal="140" workbookViewId="0"/>
  </sheetViews>
  <sheetFormatPr defaultRowHeight="14.4" x14ac:dyDescent="0.3"/>
  <cols>
    <col min="2" max="2" width="15.77734375" bestFit="1" customWidth="1"/>
  </cols>
  <sheetData>
    <row r="1" spans="1:2" x14ac:dyDescent="0.3">
      <c r="A1" t="s">
        <v>27</v>
      </c>
      <c r="B1" t="s">
        <v>26</v>
      </c>
    </row>
    <row r="2" spans="1:2" x14ac:dyDescent="0.3">
      <c r="A2">
        <v>5</v>
      </c>
      <c r="B2" cm="1">
        <f t="array" ref="B2:B6">_xlfn.SEQUENCE(MyInput)</f>
        <v>1</v>
      </c>
    </row>
    <row r="3" spans="1:2" x14ac:dyDescent="0.3">
      <c r="B3">
        <v>2</v>
      </c>
    </row>
    <row r="4" spans="1:2" x14ac:dyDescent="0.3">
      <c r="B4">
        <v>3</v>
      </c>
    </row>
    <row r="5" spans="1:2" x14ac:dyDescent="0.3">
      <c r="B5">
        <v>4</v>
      </c>
    </row>
    <row r="6" spans="1:2" x14ac:dyDescent="0.3"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C2F0-171B-484E-AFBF-9C4D050B64CA}">
  <dimension ref="A1:B4"/>
  <sheetViews>
    <sheetView workbookViewId="0"/>
  </sheetViews>
  <sheetFormatPr defaultRowHeight="14.4" x14ac:dyDescent="0.3"/>
  <cols>
    <col min="1" max="1" width="10.88671875" bestFit="1" customWidth="1"/>
  </cols>
  <sheetData>
    <row r="1" spans="1:2" x14ac:dyDescent="0.3">
      <c r="A1" t="s">
        <v>23</v>
      </c>
      <c r="B1">
        <v>100</v>
      </c>
    </row>
    <row r="2" spans="1:2" x14ac:dyDescent="0.3">
      <c r="A2" t="s">
        <v>24</v>
      </c>
      <c r="B2">
        <v>7.0000000000000007E-2</v>
      </c>
    </row>
    <row r="4" spans="1:2" x14ac:dyDescent="0.3">
      <c r="A4" t="s">
        <v>25</v>
      </c>
      <c r="B4">
        <f>_xlfn.LET(
          _xlpm.Cost, Cost,
          _xlpm.TaxRate, TaxRate,
          _xlpm.Cost * (1+_xlpm.TaxRate)
)</f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EFAE-5071-4B84-92B0-1CF18C23334A}">
  <sheetPr codeName="Sheet2"/>
  <dimension ref="A1:O42"/>
  <sheetViews>
    <sheetView tabSelected="1" zoomScale="95" zoomScaleNormal="95" workbookViewId="0">
      <pane ySplit="12" topLeftCell="A13" activePane="bottomLeft" state="frozen"/>
      <selection pane="bottomLeft"/>
    </sheetView>
  </sheetViews>
  <sheetFormatPr defaultRowHeight="14.4" x14ac:dyDescent="0.3"/>
  <cols>
    <col min="2" max="13" width="12.77734375" customWidth="1"/>
  </cols>
  <sheetData>
    <row r="1" spans="1:13" ht="15.6" x14ac:dyDescent="0.3">
      <c r="A1" s="1" t="s">
        <v>0</v>
      </c>
      <c r="B1" s="2"/>
      <c r="C1" s="2"/>
      <c r="D1" s="2"/>
      <c r="E1" s="3"/>
    </row>
    <row r="2" spans="1:13" x14ac:dyDescent="0.3">
      <c r="A2" s="4"/>
      <c r="B2" s="5"/>
      <c r="C2" s="5"/>
      <c r="D2" s="6" t="s">
        <v>2</v>
      </c>
      <c r="E2" s="7">
        <v>375000</v>
      </c>
    </row>
    <row r="3" spans="1:13" x14ac:dyDescent="0.3">
      <c r="A3" s="4"/>
      <c r="B3" s="5"/>
      <c r="C3" s="5"/>
      <c r="D3" s="6" t="s">
        <v>20</v>
      </c>
      <c r="E3" s="7">
        <f>37500*2</f>
        <v>75000</v>
      </c>
    </row>
    <row r="4" spans="1:13" x14ac:dyDescent="0.3">
      <c r="A4" s="4"/>
      <c r="B4" s="5"/>
      <c r="C4" s="5"/>
      <c r="D4" s="6" t="s">
        <v>1</v>
      </c>
      <c r="E4" s="7">
        <f>house_value-down_pmt</f>
        <v>300000</v>
      </c>
    </row>
    <row r="5" spans="1:13" x14ac:dyDescent="0.3">
      <c r="A5" s="4"/>
      <c r="B5" s="5"/>
      <c r="C5" s="5"/>
      <c r="D5" s="6" t="s">
        <v>3</v>
      </c>
      <c r="E5" s="8">
        <v>30</v>
      </c>
      <c r="G5" s="14"/>
    </row>
    <row r="6" spans="1:13" x14ac:dyDescent="0.3">
      <c r="A6" s="4"/>
      <c r="B6" s="5"/>
      <c r="C6" s="5"/>
      <c r="D6" s="6" t="s">
        <v>4</v>
      </c>
      <c r="E6" s="9">
        <v>0.03</v>
      </c>
    </row>
    <row r="7" spans="1:13" x14ac:dyDescent="0.3">
      <c r="A7" s="4"/>
      <c r="B7" s="5"/>
      <c r="C7" s="5"/>
      <c r="D7" s="6" t="s">
        <v>5</v>
      </c>
      <c r="E7" s="9">
        <v>0.01</v>
      </c>
    </row>
    <row r="8" spans="1:13" x14ac:dyDescent="0.3">
      <c r="A8" s="4"/>
      <c r="B8" s="5"/>
      <c r="C8" s="5"/>
      <c r="D8" s="6" t="s">
        <v>6</v>
      </c>
      <c r="E8" s="7">
        <v>0</v>
      </c>
    </row>
    <row r="9" spans="1:13" x14ac:dyDescent="0.3">
      <c r="A9" s="4"/>
      <c r="B9" s="5"/>
      <c r="C9" s="5"/>
      <c r="D9" s="6" t="s">
        <v>7</v>
      </c>
      <c r="E9" s="7">
        <v>220</v>
      </c>
    </row>
    <row r="10" spans="1:13" x14ac:dyDescent="0.3">
      <c r="A10" s="4"/>
      <c r="B10" s="5"/>
      <c r="C10" s="5"/>
      <c r="D10" s="6" t="s">
        <v>8</v>
      </c>
      <c r="E10" s="10">
        <v>0.04</v>
      </c>
      <c r="K10" s="15"/>
    </row>
    <row r="11" spans="1:13" ht="15" thickBot="1" x14ac:dyDescent="0.35"/>
    <row r="12" spans="1:13" ht="40.200000000000003" x14ac:dyDescent="0.3">
      <c r="A12" s="11" t="s">
        <v>9</v>
      </c>
      <c r="B12" s="12" t="s">
        <v>10</v>
      </c>
      <c r="C12" s="12" t="s">
        <v>11</v>
      </c>
      <c r="D12" s="12" t="s">
        <v>12</v>
      </c>
      <c r="E12" s="12" t="s">
        <v>22</v>
      </c>
      <c r="F12" s="12" t="s">
        <v>13</v>
      </c>
      <c r="G12" s="12" t="s">
        <v>14</v>
      </c>
      <c r="H12" s="12" t="s">
        <v>15</v>
      </c>
      <c r="I12" s="12" t="s">
        <v>16</v>
      </c>
      <c r="J12" s="12" t="s">
        <v>21</v>
      </c>
      <c r="K12" s="12" t="s">
        <v>17</v>
      </c>
      <c r="L12" s="12" t="s">
        <v>18</v>
      </c>
      <c r="M12" s="13" t="s">
        <v>19</v>
      </c>
    </row>
    <row r="13" spans="1:13" x14ac:dyDescent="0.3">
      <c r="A13" cm="1">
        <f t="array" ref="A13:A42">_xlfn.SEQUENCE(E5)</f>
        <v>1</v>
      </c>
      <c r="B13" s="14">
        <f>IF(A13&lt;&gt;"",C13/12,"")</f>
        <v>1797.3125</v>
      </c>
      <c r="C13" s="14">
        <f>IF(A13&lt;&gt;"",SUM(D13,F13:I13),"")</f>
        <v>21567.75</v>
      </c>
      <c r="D13" s="14" cm="1">
        <f t="array" ref="D13:D42">_xlfn.LET(
           _xlpm.yr,_xlfn.ANCHORARRAY( A13),
           _xlpm.int, int_val,
           _xlpm.length, length_val,
           _xlpm.loan, loan_val,
           _xlpm.pmt, (_xlpm.loan / ((1 - (1 + _xlpm.int / 12) ^ (-_xlpm.length * 12)) / (_xlpm.int / 12))),
           _xlpm.start_bal, _xlpm.pmt * (1 - (1 + _xlpm.int / 12) ^ (-((_xlpm.length * 12) - (_xlpm.yr - 1) * 12))) / (_xlpm.int / 12),
           _xlpm.end_bal, _xlpm.pmt * (1 - (1 + _xlpm.int / 12) ^ (-((_xlpm.length * 12) - (_xlpm.yr* 12)))) / (_xlpm.int / 12),
           _xlpm.total_year_principal, ROUND(_xlpm.start_bal - _xlpm.end_bal,2),
           _xlpm.total_year_principal
      )</f>
        <v>6263.4</v>
      </c>
      <c r="E13" s="14" cm="1">
        <f t="array" aca="1" ref="E13:E42" ca="1">SUBTOTAL(9,OFFSET($D$13,0,0,_xlfn.ANCHORARRAY(A13)))</f>
        <v>6263.4</v>
      </c>
      <c r="F13" s="14" cm="1">
        <f t="array" ref="F13:F42">_xlfn.LET(
           _xlpm.yr,_xlfn.ANCHORARRAY( A13),
           _xlpm.int, int_val,
           _xlpm.length, length_val,
           _xlpm.loan, loan_val,
           _xlpm.pmt, (_xlpm.loan / ((1 - (1 + _xlpm.int / 12) ^ (-_xlpm.length * 12)) / (_xlpm.int / 12))),
           _xlpm.start_bal, _xlpm.pmt * (1 - (1 + _xlpm.int / 12) ^ (-((_xlpm.length * 12) - (_xlpm.yr - 1) * 12))) / (_xlpm.int / 12),
           _xlpm.end_bal, _xlpm.pmt * (1 - (1 + _xlpm.int / 12) ^ (-((_xlpm.length * 12) - (_xlpm.yr* 12)))) / (_xlpm.int / 12),
           _xlpm.total_year_principal, ROUND(_xlpm.start_bal - _xlpm.end_bal,2),
           _xlpm.total_year_interest, ROUND((12*_xlpm.pmt)-_xlpm.total_year_principal,2),
           _xlpm.total_year_interest
    )</f>
        <v>8914.35</v>
      </c>
      <c r="G13" s="14">
        <f t="shared" ref="G13:G42" si="0">IF(A13&lt;&gt;"",ROUND(HOI*12,2),"")</f>
        <v>2640</v>
      </c>
      <c r="H13" s="14">
        <f t="shared" ref="H13:H42" si="1">IF(A13&lt;&gt;"",ROUND(PMI*12,2),"")</f>
        <v>0</v>
      </c>
      <c r="I13" s="14">
        <f t="shared" ref="I13:I42" si="2">IF(A13&lt;&gt;"",ROUND(J13*property_tax_rate_val,2),"")</f>
        <v>3750</v>
      </c>
      <c r="J13" s="14" cm="1">
        <f t="array" ref="J13:J42">_xlfn.LET(
         _xlpm.InitialHomeValue, house_value,
         _xlpm.ExpectedRealEstateInflation,inflation,
         _xlpm.yr,_xlfn.ANCHORARRAY( A13),
         _xlpm.YearEndHomeValue, ROUND(_xlpm.InitialHomeValue * (1 + _xlpm.ExpectedRealEstateInflation) ^ (_xlpm.yr-1),2),
         _xlpm.YearEndHomeValue
     )</f>
        <v>375000</v>
      </c>
      <c r="K13" s="14" cm="1">
        <f t="array" ref="K13:K42">_xlfn.LET(
         _xlpm.InitialHomeValue, house_value,
         _xlpm.ExpectedRealEstateInflation,inflation,
         _xlpm.yr,_xlfn.ANCHORARRAY( A13),
         _xlpm.YearEndHomeValue, ROUND(_xlpm.InitialHomeValue * (1 + _xlpm.ExpectedRealEstateInflation) ^ _xlpm.yr,2),
         _xlpm.YearEndHomeValue
     )</f>
        <v>390000</v>
      </c>
      <c r="L13" s="14" cm="1">
        <f t="array" aca="1" ref="L13:L42" ca="1">loan_val -_xlfn.ANCHORARRAY( E13)</f>
        <v>293736.59999999998</v>
      </c>
      <c r="M13" s="14">
        <f t="shared" ref="M13:M42" ca="1" si="3">IF(A13&lt;&gt;"",K13-L13,"")</f>
        <v>96263.400000000023</v>
      </c>
    </row>
    <row r="14" spans="1:13" x14ac:dyDescent="0.3">
      <c r="A14">
        <v>2</v>
      </c>
      <c r="B14" s="14">
        <f t="shared" ref="B14:B42" si="4">IF(A14&lt;&gt;"",C14/12,"")</f>
        <v>1809.8125</v>
      </c>
      <c r="C14" s="14">
        <f t="shared" ref="C14:C42" si="5">IF(A14&lt;&gt;"",SUM(D14,F14:I14),"")</f>
        <v>21717.75</v>
      </c>
      <c r="D14" s="14">
        <v>6453.91</v>
      </c>
      <c r="E14" s="14">
        <f ca="1"/>
        <v>12717.31</v>
      </c>
      <c r="F14" s="14">
        <v>8723.84</v>
      </c>
      <c r="G14" s="14">
        <f t="shared" si="0"/>
        <v>2640</v>
      </c>
      <c r="H14" s="14">
        <f t="shared" si="1"/>
        <v>0</v>
      </c>
      <c r="I14" s="14">
        <f t="shared" si="2"/>
        <v>3900</v>
      </c>
      <c r="J14" s="14">
        <v>390000</v>
      </c>
      <c r="K14" s="14">
        <v>405600</v>
      </c>
      <c r="L14" s="14">
        <f ca="1"/>
        <v>287282.69</v>
      </c>
      <c r="M14" s="14">
        <f t="shared" ca="1" si="3"/>
        <v>118317.31</v>
      </c>
    </row>
    <row r="15" spans="1:13" x14ac:dyDescent="0.3">
      <c r="A15">
        <v>3</v>
      </c>
      <c r="B15" s="14">
        <f t="shared" si="4"/>
        <v>1822.8125</v>
      </c>
      <c r="C15" s="14">
        <f t="shared" si="5"/>
        <v>21873.75</v>
      </c>
      <c r="D15" s="14">
        <v>6650.21</v>
      </c>
      <c r="E15" s="14">
        <f ca="1"/>
        <v>19367.52</v>
      </c>
      <c r="F15" s="14">
        <v>8527.5400000000009</v>
      </c>
      <c r="G15" s="14">
        <f t="shared" si="0"/>
        <v>2640</v>
      </c>
      <c r="H15" s="14">
        <f t="shared" si="1"/>
        <v>0</v>
      </c>
      <c r="I15" s="14">
        <f t="shared" si="2"/>
        <v>4056</v>
      </c>
      <c r="J15" s="14">
        <v>405600</v>
      </c>
      <c r="K15" s="14">
        <v>421824</v>
      </c>
      <c r="L15" s="14">
        <f ca="1"/>
        <v>280632.48</v>
      </c>
      <c r="M15" s="14">
        <f t="shared" ca="1" si="3"/>
        <v>141191.52000000002</v>
      </c>
    </row>
    <row r="16" spans="1:13" x14ac:dyDescent="0.3">
      <c r="A16">
        <v>4</v>
      </c>
      <c r="B16" s="14">
        <f t="shared" si="4"/>
        <v>1836.3324999999998</v>
      </c>
      <c r="C16" s="14">
        <f t="shared" si="5"/>
        <v>22035.989999999998</v>
      </c>
      <c r="D16" s="14">
        <v>6852.48</v>
      </c>
      <c r="E16" s="14">
        <f ca="1"/>
        <v>26220</v>
      </c>
      <c r="F16" s="14">
        <v>8325.27</v>
      </c>
      <c r="G16" s="14">
        <f t="shared" si="0"/>
        <v>2640</v>
      </c>
      <c r="H16" s="14">
        <f t="shared" si="1"/>
        <v>0</v>
      </c>
      <c r="I16" s="14">
        <f t="shared" si="2"/>
        <v>4218.24</v>
      </c>
      <c r="J16" s="14">
        <v>421824</v>
      </c>
      <c r="K16" s="14">
        <v>438696.96000000002</v>
      </c>
      <c r="L16" s="14">
        <f ca="1"/>
        <v>273780</v>
      </c>
      <c r="M16" s="14">
        <f t="shared" ca="1" si="3"/>
        <v>164916.96000000002</v>
      </c>
    </row>
    <row r="17" spans="1:13" x14ac:dyDescent="0.3">
      <c r="A17">
        <v>5</v>
      </c>
      <c r="B17" s="14">
        <f t="shared" si="4"/>
        <v>1850.3933333333334</v>
      </c>
      <c r="C17" s="14">
        <f t="shared" si="5"/>
        <v>22204.720000000001</v>
      </c>
      <c r="D17" s="14">
        <v>7060.91</v>
      </c>
      <c r="E17" s="14">
        <f ca="1"/>
        <v>33280.910000000003</v>
      </c>
      <c r="F17" s="14">
        <v>8116.84</v>
      </c>
      <c r="G17" s="14">
        <f t="shared" si="0"/>
        <v>2640</v>
      </c>
      <c r="H17" s="14">
        <f t="shared" si="1"/>
        <v>0</v>
      </c>
      <c r="I17" s="14">
        <f t="shared" si="2"/>
        <v>4386.97</v>
      </c>
      <c r="J17" s="14">
        <v>438696.96000000002</v>
      </c>
      <c r="K17" s="14">
        <v>456244.84</v>
      </c>
      <c r="L17" s="14">
        <f ca="1"/>
        <v>266719.08999999997</v>
      </c>
      <c r="M17" s="14">
        <f t="shared" ca="1" si="3"/>
        <v>189525.75000000006</v>
      </c>
    </row>
    <row r="18" spans="1:13" x14ac:dyDescent="0.3">
      <c r="A18">
        <v>6</v>
      </c>
      <c r="B18" s="14">
        <f t="shared" si="4"/>
        <v>1865.0166666666667</v>
      </c>
      <c r="C18" s="14">
        <f t="shared" si="5"/>
        <v>22380.2</v>
      </c>
      <c r="D18" s="14">
        <v>7275.67</v>
      </c>
      <c r="E18" s="14">
        <f ca="1"/>
        <v>40556.58</v>
      </c>
      <c r="F18" s="14">
        <v>7902.08</v>
      </c>
      <c r="G18" s="14">
        <f t="shared" si="0"/>
        <v>2640</v>
      </c>
      <c r="H18" s="14">
        <f t="shared" si="1"/>
        <v>0</v>
      </c>
      <c r="I18" s="14">
        <f t="shared" si="2"/>
        <v>4562.45</v>
      </c>
      <c r="J18" s="14">
        <v>456244.84</v>
      </c>
      <c r="K18" s="14">
        <v>474494.63</v>
      </c>
      <c r="L18" s="14">
        <f ca="1"/>
        <v>259443.41999999998</v>
      </c>
      <c r="M18" s="14">
        <f t="shared" ca="1" si="3"/>
        <v>215051.21000000002</v>
      </c>
    </row>
    <row r="19" spans="1:13" x14ac:dyDescent="0.3">
      <c r="A19">
        <v>7</v>
      </c>
      <c r="B19" s="14">
        <f t="shared" si="4"/>
        <v>1880.2250000000001</v>
      </c>
      <c r="C19" s="14">
        <f t="shared" si="5"/>
        <v>22562.7</v>
      </c>
      <c r="D19" s="14">
        <v>7496.97</v>
      </c>
      <c r="E19" s="14">
        <f ca="1"/>
        <v>48053.55</v>
      </c>
      <c r="F19" s="14">
        <v>7680.78</v>
      </c>
      <c r="G19" s="14">
        <f t="shared" si="0"/>
        <v>2640</v>
      </c>
      <c r="H19" s="14">
        <f t="shared" si="1"/>
        <v>0</v>
      </c>
      <c r="I19" s="14">
        <f t="shared" si="2"/>
        <v>4744.95</v>
      </c>
      <c r="J19" s="14">
        <v>474494.63</v>
      </c>
      <c r="K19" s="14">
        <v>493474.42</v>
      </c>
      <c r="L19" s="14">
        <f ca="1"/>
        <v>251946.45</v>
      </c>
      <c r="M19" s="14">
        <f t="shared" ca="1" si="3"/>
        <v>241527.96999999997</v>
      </c>
    </row>
    <row r="20" spans="1:13" x14ac:dyDescent="0.3">
      <c r="A20">
        <v>8</v>
      </c>
      <c r="B20" s="14">
        <f t="shared" si="4"/>
        <v>1896.0408333333332</v>
      </c>
      <c r="C20" s="14">
        <f t="shared" si="5"/>
        <v>22752.489999999998</v>
      </c>
      <c r="D20" s="14">
        <v>7725</v>
      </c>
      <c r="E20" s="14">
        <f ca="1"/>
        <v>55778.55</v>
      </c>
      <c r="F20" s="14">
        <v>7452.75</v>
      </c>
      <c r="G20" s="14">
        <f t="shared" si="0"/>
        <v>2640</v>
      </c>
      <c r="H20" s="14">
        <f t="shared" si="1"/>
        <v>0</v>
      </c>
      <c r="I20" s="14">
        <f t="shared" si="2"/>
        <v>4934.74</v>
      </c>
      <c r="J20" s="14">
        <v>493474.42</v>
      </c>
      <c r="K20" s="14">
        <v>513213.39</v>
      </c>
      <c r="L20" s="14">
        <f ca="1"/>
        <v>244221.45</v>
      </c>
      <c r="M20" s="14">
        <f t="shared" ca="1" si="3"/>
        <v>268991.94</v>
      </c>
    </row>
    <row r="21" spans="1:13" x14ac:dyDescent="0.3">
      <c r="A21">
        <v>9</v>
      </c>
      <c r="B21" s="14">
        <f t="shared" si="4"/>
        <v>1912.49</v>
      </c>
      <c r="C21" s="14">
        <f t="shared" si="5"/>
        <v>22949.88</v>
      </c>
      <c r="D21" s="14">
        <v>7959.96</v>
      </c>
      <c r="E21" s="14">
        <f ca="1"/>
        <v>63738.51</v>
      </c>
      <c r="F21" s="14">
        <v>7217.79</v>
      </c>
      <c r="G21" s="14">
        <f t="shared" si="0"/>
        <v>2640</v>
      </c>
      <c r="H21" s="14">
        <f t="shared" si="1"/>
        <v>0</v>
      </c>
      <c r="I21" s="14">
        <f t="shared" si="2"/>
        <v>5132.13</v>
      </c>
      <c r="J21" s="14">
        <v>513213.39</v>
      </c>
      <c r="K21" s="14">
        <v>533741.93000000005</v>
      </c>
      <c r="L21" s="14">
        <f ca="1"/>
        <v>236261.49</v>
      </c>
      <c r="M21" s="14">
        <f t="shared" ca="1" si="3"/>
        <v>297480.44000000006</v>
      </c>
    </row>
    <row r="22" spans="1:13" x14ac:dyDescent="0.3">
      <c r="A22">
        <v>10</v>
      </c>
      <c r="B22" s="14">
        <f t="shared" si="4"/>
        <v>1929.5974999999999</v>
      </c>
      <c r="C22" s="14">
        <f t="shared" si="5"/>
        <v>23155.17</v>
      </c>
      <c r="D22" s="14">
        <v>8202.07</v>
      </c>
      <c r="E22" s="14">
        <f ca="1"/>
        <v>71940.58</v>
      </c>
      <c r="F22" s="14">
        <v>6975.68</v>
      </c>
      <c r="G22" s="14">
        <f t="shared" si="0"/>
        <v>2640</v>
      </c>
      <c r="H22" s="14">
        <f t="shared" si="1"/>
        <v>0</v>
      </c>
      <c r="I22" s="14">
        <f t="shared" si="2"/>
        <v>5337.42</v>
      </c>
      <c r="J22" s="14">
        <v>533741.93000000005</v>
      </c>
      <c r="K22" s="14">
        <v>555091.61</v>
      </c>
      <c r="L22" s="14">
        <f ca="1"/>
        <v>228059.41999999998</v>
      </c>
      <c r="M22" s="14">
        <f t="shared" ca="1" si="3"/>
        <v>327032.19</v>
      </c>
    </row>
    <row r="23" spans="1:13" x14ac:dyDescent="0.3">
      <c r="A23">
        <v>11</v>
      </c>
      <c r="B23" s="14">
        <f t="shared" si="4"/>
        <v>1947.3891666666666</v>
      </c>
      <c r="C23" s="14">
        <f t="shared" si="5"/>
        <v>23368.67</v>
      </c>
      <c r="D23" s="14">
        <v>8451.5400000000009</v>
      </c>
      <c r="E23" s="14">
        <f ca="1"/>
        <v>80392.12</v>
      </c>
      <c r="F23" s="14">
        <v>6726.21</v>
      </c>
      <c r="G23" s="14">
        <f t="shared" si="0"/>
        <v>2640</v>
      </c>
      <c r="H23" s="14">
        <f t="shared" si="1"/>
        <v>0</v>
      </c>
      <c r="I23" s="14">
        <f t="shared" si="2"/>
        <v>5550.92</v>
      </c>
      <c r="J23" s="14">
        <v>555091.61</v>
      </c>
      <c r="K23" s="14">
        <v>577295.27</v>
      </c>
      <c r="L23" s="14">
        <f ca="1"/>
        <v>219607.88</v>
      </c>
      <c r="M23" s="14">
        <f t="shared" ca="1" si="3"/>
        <v>357687.39</v>
      </c>
    </row>
    <row r="24" spans="1:13" x14ac:dyDescent="0.3">
      <c r="A24">
        <v>12</v>
      </c>
      <c r="B24" s="14">
        <f t="shared" si="4"/>
        <v>1965.8916666666667</v>
      </c>
      <c r="C24" s="14">
        <f t="shared" si="5"/>
        <v>23590.7</v>
      </c>
      <c r="D24" s="14">
        <v>8708.6</v>
      </c>
      <c r="E24" s="14">
        <f ca="1"/>
        <v>89100.72</v>
      </c>
      <c r="F24" s="14">
        <v>6469.15</v>
      </c>
      <c r="G24" s="14">
        <f t="shared" si="0"/>
        <v>2640</v>
      </c>
      <c r="H24" s="14">
        <f t="shared" si="1"/>
        <v>0</v>
      </c>
      <c r="I24" s="14">
        <f t="shared" si="2"/>
        <v>5772.95</v>
      </c>
      <c r="J24" s="14">
        <v>577295.27</v>
      </c>
      <c r="K24" s="14">
        <v>600387.07999999996</v>
      </c>
      <c r="L24" s="14">
        <f ca="1"/>
        <v>210899.28</v>
      </c>
      <c r="M24" s="14">
        <f t="shared" ca="1" si="3"/>
        <v>389487.79999999993</v>
      </c>
    </row>
    <row r="25" spans="1:13" x14ac:dyDescent="0.3">
      <c r="A25">
        <v>13</v>
      </c>
      <c r="B25" s="14">
        <f t="shared" si="4"/>
        <v>1985.135</v>
      </c>
      <c r="C25" s="14">
        <f t="shared" si="5"/>
        <v>23821.62</v>
      </c>
      <c r="D25" s="14">
        <v>8973.48</v>
      </c>
      <c r="E25" s="14">
        <f ca="1"/>
        <v>98074.2</v>
      </c>
      <c r="F25" s="14">
        <v>6204.27</v>
      </c>
      <c r="G25" s="14">
        <f t="shared" si="0"/>
        <v>2640</v>
      </c>
      <c r="H25" s="14">
        <f t="shared" si="1"/>
        <v>0</v>
      </c>
      <c r="I25" s="14">
        <f t="shared" si="2"/>
        <v>6003.87</v>
      </c>
      <c r="J25" s="14">
        <v>600387.07999999996</v>
      </c>
      <c r="K25" s="14">
        <v>624402.56999999995</v>
      </c>
      <c r="L25" s="14">
        <f ca="1"/>
        <v>201925.8</v>
      </c>
      <c r="M25" s="14">
        <f t="shared" ca="1" si="3"/>
        <v>422476.76999999996</v>
      </c>
    </row>
    <row r="26" spans="1:13" x14ac:dyDescent="0.3">
      <c r="A26">
        <v>14</v>
      </c>
      <c r="B26" s="14">
        <f t="shared" si="4"/>
        <v>2005.1483333333333</v>
      </c>
      <c r="C26" s="14">
        <f t="shared" si="5"/>
        <v>24061.78</v>
      </c>
      <c r="D26" s="14">
        <v>9246.42</v>
      </c>
      <c r="E26" s="14">
        <f ca="1"/>
        <v>107320.62</v>
      </c>
      <c r="F26" s="14">
        <v>5931.33</v>
      </c>
      <c r="G26" s="14">
        <f t="shared" si="0"/>
        <v>2640</v>
      </c>
      <c r="H26" s="14">
        <f t="shared" si="1"/>
        <v>0</v>
      </c>
      <c r="I26" s="14">
        <f t="shared" si="2"/>
        <v>6244.03</v>
      </c>
      <c r="J26" s="14">
        <v>624402.56999999995</v>
      </c>
      <c r="K26" s="14">
        <v>649378.67000000004</v>
      </c>
      <c r="L26" s="14">
        <f ca="1"/>
        <v>192679.38</v>
      </c>
      <c r="M26" s="14">
        <f t="shared" ca="1" si="3"/>
        <v>456699.29000000004</v>
      </c>
    </row>
    <row r="27" spans="1:13" x14ac:dyDescent="0.3">
      <c r="A27">
        <v>15</v>
      </c>
      <c r="B27" s="14">
        <f t="shared" si="4"/>
        <v>2025.9616666666668</v>
      </c>
      <c r="C27" s="14">
        <f t="shared" si="5"/>
        <v>24311.54</v>
      </c>
      <c r="D27" s="14">
        <v>9527.66</v>
      </c>
      <c r="E27" s="14">
        <f ca="1"/>
        <v>116848.28</v>
      </c>
      <c r="F27" s="14">
        <v>5650.09</v>
      </c>
      <c r="G27" s="14">
        <f t="shared" si="0"/>
        <v>2640</v>
      </c>
      <c r="H27" s="14">
        <f t="shared" si="1"/>
        <v>0</v>
      </c>
      <c r="I27" s="14">
        <f t="shared" si="2"/>
        <v>6493.79</v>
      </c>
      <c r="J27" s="14">
        <v>649378.67000000004</v>
      </c>
      <c r="K27" s="14">
        <v>675353.81</v>
      </c>
      <c r="L27" s="14">
        <f ca="1"/>
        <v>183151.72</v>
      </c>
      <c r="M27" s="14">
        <f t="shared" ca="1" si="3"/>
        <v>492202.09000000008</v>
      </c>
    </row>
    <row r="28" spans="1:13" x14ac:dyDescent="0.3">
      <c r="A28">
        <v>16</v>
      </c>
      <c r="B28" s="14">
        <f t="shared" si="4"/>
        <v>2047.6075000000001</v>
      </c>
      <c r="C28" s="14">
        <f t="shared" si="5"/>
        <v>24571.29</v>
      </c>
      <c r="D28" s="14">
        <v>9817.4500000000007</v>
      </c>
      <c r="E28" s="14">
        <f ca="1"/>
        <v>126665.73</v>
      </c>
      <c r="F28" s="14">
        <v>5360.3</v>
      </c>
      <c r="G28" s="14">
        <f t="shared" si="0"/>
        <v>2640</v>
      </c>
      <c r="H28" s="14">
        <f t="shared" si="1"/>
        <v>0</v>
      </c>
      <c r="I28" s="14">
        <f t="shared" si="2"/>
        <v>6753.54</v>
      </c>
      <c r="J28" s="14">
        <v>675353.81</v>
      </c>
      <c r="K28" s="14">
        <v>702367.97</v>
      </c>
      <c r="L28" s="14">
        <f ca="1"/>
        <v>173334.27000000002</v>
      </c>
      <c r="M28" s="14">
        <f t="shared" ca="1" si="3"/>
        <v>529033.69999999995</v>
      </c>
    </row>
    <row r="29" spans="1:13" x14ac:dyDescent="0.3">
      <c r="A29">
        <v>17</v>
      </c>
      <c r="B29" s="14">
        <f t="shared" si="4"/>
        <v>2070.1191666666668</v>
      </c>
      <c r="C29" s="14">
        <f t="shared" si="5"/>
        <v>24841.43</v>
      </c>
      <c r="D29" s="14">
        <v>10116.06</v>
      </c>
      <c r="E29" s="14">
        <f ca="1"/>
        <v>136781.79</v>
      </c>
      <c r="F29" s="14">
        <v>5061.6899999999996</v>
      </c>
      <c r="G29" s="14">
        <f t="shared" si="0"/>
        <v>2640</v>
      </c>
      <c r="H29" s="14">
        <f t="shared" si="1"/>
        <v>0</v>
      </c>
      <c r="I29" s="14">
        <f t="shared" si="2"/>
        <v>7023.68</v>
      </c>
      <c r="J29" s="14">
        <v>702367.97</v>
      </c>
      <c r="K29" s="14">
        <v>730462.69</v>
      </c>
      <c r="L29" s="14">
        <f ca="1"/>
        <v>163218.21</v>
      </c>
      <c r="M29" s="14">
        <f t="shared" ca="1" si="3"/>
        <v>567244.48</v>
      </c>
    </row>
    <row r="30" spans="1:13" x14ac:dyDescent="0.3">
      <c r="A30">
        <v>18</v>
      </c>
      <c r="B30" s="14">
        <f t="shared" si="4"/>
        <v>2093.5316666666668</v>
      </c>
      <c r="C30" s="14">
        <f t="shared" si="5"/>
        <v>25122.38</v>
      </c>
      <c r="D30" s="14">
        <v>10423.75</v>
      </c>
      <c r="E30" s="14">
        <f ca="1"/>
        <v>147205.54</v>
      </c>
      <c r="F30" s="14">
        <v>4754</v>
      </c>
      <c r="G30" s="14">
        <f t="shared" si="0"/>
        <v>2640</v>
      </c>
      <c r="H30" s="14">
        <f t="shared" si="1"/>
        <v>0</v>
      </c>
      <c r="I30" s="14">
        <f t="shared" si="2"/>
        <v>7304.63</v>
      </c>
      <c r="J30" s="14">
        <v>730462.69</v>
      </c>
      <c r="K30" s="14">
        <v>759681.19</v>
      </c>
      <c r="L30" s="14">
        <f ca="1"/>
        <v>152794.46</v>
      </c>
      <c r="M30" s="14">
        <f t="shared" ca="1" si="3"/>
        <v>606886.73</v>
      </c>
    </row>
    <row r="31" spans="1:13" x14ac:dyDescent="0.3">
      <c r="A31">
        <v>19</v>
      </c>
      <c r="B31" s="14">
        <f t="shared" si="4"/>
        <v>2117.88</v>
      </c>
      <c r="C31" s="14">
        <f t="shared" si="5"/>
        <v>25414.560000000001</v>
      </c>
      <c r="D31" s="14">
        <v>10740.8</v>
      </c>
      <c r="E31" s="14">
        <f ca="1"/>
        <v>157946.34</v>
      </c>
      <c r="F31" s="14">
        <v>4436.95</v>
      </c>
      <c r="G31" s="14">
        <f t="shared" si="0"/>
        <v>2640</v>
      </c>
      <c r="H31" s="14">
        <f t="shared" si="1"/>
        <v>0</v>
      </c>
      <c r="I31" s="14">
        <f t="shared" si="2"/>
        <v>7596.81</v>
      </c>
      <c r="J31" s="14">
        <v>759681.19</v>
      </c>
      <c r="K31" s="14">
        <v>790068.44</v>
      </c>
      <c r="L31" s="14">
        <f ca="1"/>
        <v>142053.66</v>
      </c>
      <c r="M31" s="14">
        <f t="shared" ca="1" si="3"/>
        <v>648014.77999999991</v>
      </c>
    </row>
    <row r="32" spans="1:13" x14ac:dyDescent="0.3">
      <c r="A32">
        <v>20</v>
      </c>
      <c r="B32" s="14">
        <f t="shared" si="4"/>
        <v>2143.2024999999999</v>
      </c>
      <c r="C32" s="14">
        <f t="shared" si="5"/>
        <v>25718.43</v>
      </c>
      <c r="D32" s="14">
        <v>11067.49</v>
      </c>
      <c r="E32" s="14">
        <f ca="1"/>
        <v>169013.83</v>
      </c>
      <c r="F32" s="14">
        <v>4110.26</v>
      </c>
      <c r="G32" s="14">
        <f t="shared" si="0"/>
        <v>2640</v>
      </c>
      <c r="H32" s="14">
        <f t="shared" si="1"/>
        <v>0</v>
      </c>
      <c r="I32" s="14">
        <f t="shared" si="2"/>
        <v>7900.68</v>
      </c>
      <c r="J32" s="14">
        <v>790068.44</v>
      </c>
      <c r="K32" s="14">
        <v>821671.18</v>
      </c>
      <c r="L32" s="14">
        <f ca="1"/>
        <v>130986.17000000001</v>
      </c>
      <c r="M32" s="14">
        <f t="shared" ca="1" si="3"/>
        <v>690685.01</v>
      </c>
    </row>
    <row r="33" spans="1:15" x14ac:dyDescent="0.3">
      <c r="A33">
        <v>21</v>
      </c>
      <c r="B33" s="14">
        <f t="shared" si="4"/>
        <v>2169.5383333333334</v>
      </c>
      <c r="C33" s="14">
        <f t="shared" si="5"/>
        <v>26034.46</v>
      </c>
      <c r="D33" s="14">
        <v>11404.12</v>
      </c>
      <c r="E33" s="14">
        <f ca="1"/>
        <v>180417.94999999998</v>
      </c>
      <c r="F33" s="14">
        <v>3773.63</v>
      </c>
      <c r="G33" s="14">
        <f t="shared" si="0"/>
        <v>2640</v>
      </c>
      <c r="H33" s="14">
        <f t="shared" si="1"/>
        <v>0</v>
      </c>
      <c r="I33" s="14">
        <f t="shared" si="2"/>
        <v>8216.7099999999991</v>
      </c>
      <c r="J33" s="14">
        <v>821671.18</v>
      </c>
      <c r="K33" s="14">
        <v>854538.03</v>
      </c>
      <c r="L33" s="14">
        <f ca="1"/>
        <v>119582.05000000002</v>
      </c>
      <c r="M33" s="14">
        <f t="shared" ca="1" si="3"/>
        <v>734955.98</v>
      </c>
    </row>
    <row r="34" spans="1:15" x14ac:dyDescent="0.3">
      <c r="A34">
        <v>22</v>
      </c>
      <c r="B34" s="14">
        <f t="shared" si="4"/>
        <v>2196.9274999999998</v>
      </c>
      <c r="C34" s="14">
        <f t="shared" si="5"/>
        <v>26363.129999999997</v>
      </c>
      <c r="D34" s="14">
        <v>11750.99</v>
      </c>
      <c r="E34" s="14">
        <f ca="1"/>
        <v>192168.93999999997</v>
      </c>
      <c r="F34" s="14">
        <v>3426.76</v>
      </c>
      <c r="G34" s="14">
        <f t="shared" si="0"/>
        <v>2640</v>
      </c>
      <c r="H34" s="14">
        <f t="shared" si="1"/>
        <v>0</v>
      </c>
      <c r="I34" s="14">
        <f t="shared" si="2"/>
        <v>8545.3799999999992</v>
      </c>
      <c r="J34" s="14">
        <v>854538.03</v>
      </c>
      <c r="K34" s="14">
        <v>888719.55</v>
      </c>
      <c r="L34" s="14">
        <f ca="1"/>
        <v>107831.06000000003</v>
      </c>
      <c r="M34" s="14">
        <f t="shared" ca="1" si="3"/>
        <v>780888.49</v>
      </c>
    </row>
    <row r="35" spans="1:15" x14ac:dyDescent="0.3">
      <c r="A35">
        <v>23</v>
      </c>
      <c r="B35" s="14">
        <f t="shared" si="4"/>
        <v>2225.4124999999999</v>
      </c>
      <c r="C35" s="14">
        <f t="shared" si="5"/>
        <v>26704.95</v>
      </c>
      <c r="D35" s="14">
        <v>12108.4</v>
      </c>
      <c r="E35" s="14">
        <f ca="1"/>
        <v>204277.33999999997</v>
      </c>
      <c r="F35" s="14">
        <v>3069.35</v>
      </c>
      <c r="G35" s="14">
        <f t="shared" si="0"/>
        <v>2640</v>
      </c>
      <c r="H35" s="14">
        <f t="shared" si="1"/>
        <v>0</v>
      </c>
      <c r="I35" s="14">
        <f t="shared" si="2"/>
        <v>8887.2000000000007</v>
      </c>
      <c r="J35" s="14">
        <v>888719.55</v>
      </c>
      <c r="K35" s="14">
        <v>924268.33</v>
      </c>
      <c r="L35" s="14">
        <f ca="1"/>
        <v>95722.660000000033</v>
      </c>
      <c r="M35" s="14">
        <f t="shared" ca="1" si="3"/>
        <v>828545.66999999993</v>
      </c>
    </row>
    <row r="36" spans="1:15" x14ac:dyDescent="0.3">
      <c r="A36">
        <v>24</v>
      </c>
      <c r="B36" s="14">
        <f t="shared" si="4"/>
        <v>2255.0358333333334</v>
      </c>
      <c r="C36" s="14">
        <f t="shared" si="5"/>
        <v>27060.43</v>
      </c>
      <c r="D36" s="14">
        <v>12476.69</v>
      </c>
      <c r="E36" s="14">
        <f ca="1"/>
        <v>216754.02999999997</v>
      </c>
      <c r="F36" s="14">
        <v>2701.06</v>
      </c>
      <c r="G36" s="14">
        <f t="shared" si="0"/>
        <v>2640</v>
      </c>
      <c r="H36" s="14">
        <f t="shared" si="1"/>
        <v>0</v>
      </c>
      <c r="I36" s="14">
        <f t="shared" si="2"/>
        <v>9242.68</v>
      </c>
      <c r="J36" s="14">
        <v>924268.33</v>
      </c>
      <c r="K36" s="14">
        <v>961239.06</v>
      </c>
      <c r="L36" s="14">
        <f ca="1"/>
        <v>83245.97000000003</v>
      </c>
      <c r="M36" s="14">
        <f t="shared" ca="1" si="3"/>
        <v>877993.09000000008</v>
      </c>
    </row>
    <row r="37" spans="1:15" x14ac:dyDescent="0.3">
      <c r="A37">
        <v>25</v>
      </c>
      <c r="B37" s="14">
        <f t="shared" si="4"/>
        <v>2285.8449999999998</v>
      </c>
      <c r="C37" s="14">
        <f t="shared" si="5"/>
        <v>27430.14</v>
      </c>
      <c r="D37" s="14">
        <v>12856.18</v>
      </c>
      <c r="E37" s="14">
        <f ca="1"/>
        <v>229610.20999999996</v>
      </c>
      <c r="F37" s="14">
        <v>2321.5700000000002</v>
      </c>
      <c r="G37" s="14">
        <f t="shared" si="0"/>
        <v>2640</v>
      </c>
      <c r="H37" s="14">
        <f t="shared" si="1"/>
        <v>0</v>
      </c>
      <c r="I37" s="14">
        <f t="shared" si="2"/>
        <v>9612.39</v>
      </c>
      <c r="J37" s="14">
        <v>961239.06</v>
      </c>
      <c r="K37" s="14">
        <v>999688.62</v>
      </c>
      <c r="L37" s="14">
        <f ca="1"/>
        <v>70389.790000000037</v>
      </c>
      <c r="M37" s="14">
        <f t="shared" ca="1" si="3"/>
        <v>929298.83</v>
      </c>
    </row>
    <row r="38" spans="1:15" x14ac:dyDescent="0.3">
      <c r="A38">
        <v>26</v>
      </c>
      <c r="B38" s="14">
        <f t="shared" si="4"/>
        <v>2317.8866666666668</v>
      </c>
      <c r="C38" s="14">
        <f t="shared" si="5"/>
        <v>27814.639999999999</v>
      </c>
      <c r="D38" s="14">
        <v>13247.22</v>
      </c>
      <c r="E38" s="14">
        <f ca="1"/>
        <v>242857.42999999996</v>
      </c>
      <c r="F38" s="14">
        <v>1930.53</v>
      </c>
      <c r="G38" s="14">
        <f t="shared" si="0"/>
        <v>2640</v>
      </c>
      <c r="H38" s="14">
        <f t="shared" si="1"/>
        <v>0</v>
      </c>
      <c r="I38" s="14">
        <f t="shared" si="2"/>
        <v>9996.89</v>
      </c>
      <c r="J38" s="14">
        <v>999688.62</v>
      </c>
      <c r="K38" s="14">
        <v>1039676.17</v>
      </c>
      <c r="L38" s="14">
        <f ca="1"/>
        <v>57142.570000000036</v>
      </c>
      <c r="M38" s="14">
        <f t="shared" ca="1" si="3"/>
        <v>982533.6</v>
      </c>
    </row>
    <row r="39" spans="1:15" x14ac:dyDescent="0.3">
      <c r="A39">
        <v>27</v>
      </c>
      <c r="B39" s="14">
        <f t="shared" si="4"/>
        <v>2351.209166666667</v>
      </c>
      <c r="C39" s="14">
        <f t="shared" si="5"/>
        <v>28214.510000000002</v>
      </c>
      <c r="D39" s="14">
        <v>13650.14</v>
      </c>
      <c r="E39" s="14">
        <f ca="1"/>
        <v>256507.56999999995</v>
      </c>
      <c r="F39" s="14">
        <v>1527.61</v>
      </c>
      <c r="G39" s="14">
        <f t="shared" si="0"/>
        <v>2640</v>
      </c>
      <c r="H39" s="14">
        <f t="shared" si="1"/>
        <v>0</v>
      </c>
      <c r="I39" s="14">
        <f t="shared" si="2"/>
        <v>10396.76</v>
      </c>
      <c r="J39" s="14">
        <v>1039676.17</v>
      </c>
      <c r="K39" s="14">
        <v>1081263.22</v>
      </c>
      <c r="L39" s="14">
        <f ca="1"/>
        <v>43492.430000000051</v>
      </c>
      <c r="M39" s="14">
        <f t="shared" ca="1" si="3"/>
        <v>1037770.7899999999</v>
      </c>
    </row>
    <row r="40" spans="1:15" x14ac:dyDescent="0.3">
      <c r="A40">
        <v>28</v>
      </c>
      <c r="B40" s="14">
        <f t="shared" si="4"/>
        <v>2385.8649999999998</v>
      </c>
      <c r="C40" s="14">
        <f t="shared" si="5"/>
        <v>28630.379999999997</v>
      </c>
      <c r="D40" s="14">
        <v>14065.32</v>
      </c>
      <c r="E40" s="14">
        <f ca="1"/>
        <v>270572.88999999996</v>
      </c>
      <c r="F40" s="14">
        <v>1112.43</v>
      </c>
      <c r="G40" s="14">
        <f t="shared" si="0"/>
        <v>2640</v>
      </c>
      <c r="H40" s="14">
        <f t="shared" si="1"/>
        <v>0</v>
      </c>
      <c r="I40" s="14">
        <f t="shared" si="2"/>
        <v>10812.63</v>
      </c>
      <c r="J40" s="14">
        <v>1081263.22</v>
      </c>
      <c r="K40" s="14">
        <v>1124513.74</v>
      </c>
      <c r="L40" s="14">
        <f ca="1"/>
        <v>29427.110000000044</v>
      </c>
      <c r="M40" s="14">
        <f t="shared" ca="1" si="3"/>
        <v>1095086.6299999999</v>
      </c>
    </row>
    <row r="41" spans="1:15" x14ac:dyDescent="0.3">
      <c r="A41">
        <v>29</v>
      </c>
      <c r="B41" s="14">
        <f t="shared" si="4"/>
        <v>2421.9074999999998</v>
      </c>
      <c r="C41" s="14">
        <f t="shared" si="5"/>
        <v>29062.89</v>
      </c>
      <c r="D41" s="14">
        <v>14493.13</v>
      </c>
      <c r="E41" s="14">
        <f ca="1"/>
        <v>285066.01999999996</v>
      </c>
      <c r="F41" s="14">
        <v>684.62</v>
      </c>
      <c r="G41" s="14">
        <f t="shared" si="0"/>
        <v>2640</v>
      </c>
      <c r="H41" s="14">
        <f t="shared" si="1"/>
        <v>0</v>
      </c>
      <c r="I41" s="14">
        <f t="shared" si="2"/>
        <v>11245.14</v>
      </c>
      <c r="J41" s="14">
        <v>1124513.74</v>
      </c>
      <c r="K41" s="14">
        <v>1169494.29</v>
      </c>
      <c r="L41" s="14">
        <f ca="1"/>
        <v>14933.98000000004</v>
      </c>
      <c r="M41" s="14">
        <f t="shared" ca="1" si="3"/>
        <v>1154560.31</v>
      </c>
    </row>
    <row r="42" spans="1:15" x14ac:dyDescent="0.3">
      <c r="A42">
        <v>30</v>
      </c>
      <c r="B42" s="14">
        <f t="shared" si="4"/>
        <v>2459.3908333333334</v>
      </c>
      <c r="C42" s="14">
        <f t="shared" si="5"/>
        <v>29512.690000000002</v>
      </c>
      <c r="D42" s="14">
        <v>14933.96</v>
      </c>
      <c r="E42" s="14">
        <f ca="1"/>
        <v>299999.98</v>
      </c>
      <c r="F42" s="14">
        <v>243.79</v>
      </c>
      <c r="G42" s="14">
        <f t="shared" si="0"/>
        <v>2640</v>
      </c>
      <c r="H42" s="14">
        <f t="shared" si="1"/>
        <v>0</v>
      </c>
      <c r="I42" s="14">
        <f t="shared" si="2"/>
        <v>11694.94</v>
      </c>
      <c r="J42" s="14">
        <v>1169494.29</v>
      </c>
      <c r="K42" s="14">
        <v>1216274.07</v>
      </c>
      <c r="L42" s="14">
        <f ca="1"/>
        <v>2.0000000018626451E-2</v>
      </c>
      <c r="M42" s="14">
        <f t="shared" ca="1" si="3"/>
        <v>1216274.05</v>
      </c>
      <c r="O4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SEQUENCE() Function</vt:lpstr>
      <vt:lpstr>LET() Function</vt:lpstr>
      <vt:lpstr>Mortgage Calculator</vt:lpstr>
      <vt:lpstr>Cost</vt:lpstr>
      <vt:lpstr>down_pmt</vt:lpstr>
      <vt:lpstr>HOI</vt:lpstr>
      <vt:lpstr>house_value</vt:lpstr>
      <vt:lpstr>inflation</vt:lpstr>
      <vt:lpstr>int_val</vt:lpstr>
      <vt:lpstr>length_val</vt:lpstr>
      <vt:lpstr>loan_val</vt:lpstr>
      <vt:lpstr>MyInput</vt:lpstr>
      <vt:lpstr>PMI</vt:lpstr>
      <vt:lpstr>property_tax_rate_val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Wade</dc:creator>
  <cp:lastModifiedBy>Ryan Wade</cp:lastModifiedBy>
  <dcterms:created xsi:type="dcterms:W3CDTF">2021-04-25T15:50:03Z</dcterms:created>
  <dcterms:modified xsi:type="dcterms:W3CDTF">2021-09-06T00:37:38Z</dcterms:modified>
</cp:coreProperties>
</file>