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<sst xmlns="http://schemas.openxmlformats.org/spreadsheetml/2006/main" count="61" uniqueCount="60">
  <si>
    <t>Company Name</t>
  </si>
  <si>
    <t>Average Experience (Years)</t>
  </si>
  <si>
    <t>Average Age</t>
  </si>
  <si>
    <t>Board Size</t>
  </si>
  <si>
    <t>Management Team Size</t>
  </si>
  <si>
    <t>Weightage</t>
  </si>
  <si>
    <t>Price</t>
  </si>
  <si>
    <t>Weightage(Dec)</t>
  </si>
  <si>
    <t>Weighted Stock Price</t>
  </si>
  <si>
    <t>Index value</t>
  </si>
  <si>
    <t>Apollo Hospitals Enterprise</t>
  </si>
  <si>
    <t>Oracle Financial Services</t>
  </si>
  <si>
    <t>Dixon Industries</t>
  </si>
  <si>
    <t>Page Industries</t>
  </si>
  <si>
    <t>ITC</t>
  </si>
  <si>
    <t>MRF</t>
  </si>
  <si>
    <t>Hindalco Industries</t>
  </si>
  <si>
    <t>Tata Steel</t>
  </si>
  <si>
    <t>Infosys</t>
  </si>
  <si>
    <t>Dr. Reddy's Laboratories</t>
  </si>
  <si>
    <t>Tata Motors</t>
  </si>
  <si>
    <t>Titan</t>
  </si>
  <si>
    <t>Britannia Industries</t>
  </si>
  <si>
    <t>Info Edge (India)</t>
  </si>
  <si>
    <t>HDFC Life Insurance</t>
  </si>
  <si>
    <t>UltraTech Cement</t>
  </si>
  <si>
    <t>Sona BLW Precision Forgings</t>
  </si>
  <si>
    <t>Tata Communications</t>
  </si>
  <si>
    <t>Mahindra &amp; Mahindra</t>
  </si>
  <si>
    <t>Divi's Laboratories</t>
  </si>
  <si>
    <t>Mphasis</t>
  </si>
  <si>
    <t>Oberoi Realty</t>
  </si>
  <si>
    <t>ICICI Bank</t>
  </si>
  <si>
    <t>The Supreme Industries</t>
  </si>
  <si>
    <t>DLF</t>
  </si>
  <si>
    <t>Reliance Industries</t>
  </si>
  <si>
    <t>Macrotech Developers</t>
  </si>
  <si>
    <t>Grasim Industries</t>
  </si>
  <si>
    <t>Vedanta</t>
  </si>
  <si>
    <t>One97 Communications</t>
  </si>
  <si>
    <t>Polycab India</t>
  </si>
  <si>
    <t>HCL Technologies</t>
  </si>
  <si>
    <t>Sun Pharmaceutical</t>
  </si>
  <si>
    <t>Bajaj Auto</t>
  </si>
  <si>
    <t>Wipro</t>
  </si>
  <si>
    <t>Eicher Motors</t>
  </si>
  <si>
    <t>Bharti Airtel</t>
  </si>
  <si>
    <t>InterGlobe Aviation</t>
  </si>
  <si>
    <t>Bajaj Finance</t>
  </si>
  <si>
    <t>Trent</t>
  </si>
  <si>
    <t>Persistent Systems</t>
  </si>
  <si>
    <t>Bajaj Finserv</t>
  </si>
  <si>
    <t>HDFC Bank</t>
  </si>
  <si>
    <t>Astral Limited</t>
  </si>
  <si>
    <t>Pidilite Industries</t>
  </si>
  <si>
    <t>Honeywell Automation India</t>
  </si>
  <si>
    <t>Shriram Finance</t>
  </si>
  <si>
    <t>Tata Consumer Products</t>
  </si>
  <si>
    <t>Colgate-Palmolive (India)</t>
  </si>
  <si>
    <t>Suzlon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</si>
</sst>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Georgia"/>
    </font>
    <font>
      <sz val="10.0"/>
      <color rgb="FF000000"/>
      <name val="Georgia"/>
    </font>
    <font>
      <color theme="1"/>
      <name val="Arial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Font="1"/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1" numFmtId="4" xfId="0" applyFont="1" applyNumberFormat="1"/>
    <xf borderId="0" fillId="0" fontId="2" numFmtId="0" xfId="0" applyFont="1"/>
    <xf borderId="7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9" fillId="0" fontId="1" numFmtId="0" xfId="0" applyAlignment="1" applyBorder="1" applyFont="1">
      <alignment vertical="center"/>
    </xf>
    <xf borderId="4" fillId="0" fontId="1" numFmtId="0" xfId="0" applyAlignment="1" applyBorder="1" applyFont="1">
      <alignment readingOrder="0"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K52" displayName="Table_1" name="Table_1" id="1">
  <tableColumns count="1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3.5"/>
    <col customWidth="1" min="2" max="2" width="25.75"/>
    <col customWidth="1" min="3" max="3" width="14.63"/>
    <col customWidth="1" min="4" max="4" width="13.38"/>
    <col customWidth="1" min="5" max="5" width="23.13"/>
    <col customWidth="1" min="6" max="6" width="25.38"/>
    <col customWidth="1" min="8" max="8" width="16.0"/>
    <col customWidth="1" min="9" max="9" width="20.13"/>
    <col customWidth="1" min="10" max="10" width="13.88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9</v>
      </c>
    </row>
    <row r="2" ht="15.75" customHeight="1">
      <c r="A2" s="6" t="s">
        <v>10</v>
      </c>
      <c r="B2" s="7">
        <v>13.8</v>
      </c>
      <c r="C2" s="7">
        <v>61.0</v>
      </c>
      <c r="D2" s="7">
        <v>10.0</v>
      </c>
      <c r="E2" s="8">
        <v>12.0</v>
      </c>
      <c r="F2" s="5">
        <v>2.69</v>
      </c>
      <c r="G2" s="9">
        <f>IFERROR(__xludf.DUMMYFUNCTION("GOOGLEFINANCE(""NSE:APOLLOHOSP
"", ""price"")"),6772.05)</f>
        <v>6772.05</v>
      </c>
      <c r="H2" s="5">
        <f t="shared" ref="H2:H51" si="1">F2/100</f>
        <v>0.0269</v>
      </c>
      <c r="I2" s="5">
        <f t="shared" ref="I2:I51" si="2">G2*H2</f>
        <v>182.168145</v>
      </c>
      <c r="J2" s="5">
        <f t="shared" ref="J2:J51" si="3">(I2/7681.986334)</f>
        <v>0.02371367731</v>
      </c>
      <c r="K2" s="10">
        <f t="shared" ref="K2:K51" si="4">(J2*1000)</f>
        <v>23.71367731</v>
      </c>
    </row>
    <row r="3" ht="15.75" customHeight="1">
      <c r="A3" s="11" t="s">
        <v>11</v>
      </c>
      <c r="B3" s="12">
        <v>9.5</v>
      </c>
      <c r="C3" s="12">
        <v>62.0</v>
      </c>
      <c r="D3" s="12">
        <v>9.0</v>
      </c>
      <c r="E3" s="13">
        <v>11.0</v>
      </c>
      <c r="F3" s="5">
        <v>2.63</v>
      </c>
      <c r="G3" s="9">
        <f>IFERROR(__xludf.DUMMYFUNCTION("GOOGLEFINANCE(""NSE:OFSS"", ""price"")"),9547.0)</f>
        <v>9547</v>
      </c>
      <c r="H3" s="5">
        <f t="shared" si="1"/>
        <v>0.0263</v>
      </c>
      <c r="I3" s="5">
        <f t="shared" si="2"/>
        <v>251.0861</v>
      </c>
      <c r="J3" s="5">
        <f t="shared" si="3"/>
        <v>0.03268504903</v>
      </c>
      <c r="K3" s="10">
        <f t="shared" si="4"/>
        <v>32.68504903</v>
      </c>
    </row>
    <row r="4" ht="15.75" customHeight="1">
      <c r="A4" s="14" t="s">
        <v>12</v>
      </c>
      <c r="B4" s="7">
        <v>14.8</v>
      </c>
      <c r="C4" s="7">
        <v>57.0</v>
      </c>
      <c r="D4" s="7">
        <v>6.0</v>
      </c>
      <c r="E4" s="8">
        <v>4.0</v>
      </c>
      <c r="F4" s="5">
        <v>2.56</v>
      </c>
      <c r="G4" s="9">
        <f>IFERROR(__xludf.DUMMYFUNCTION("GOOGLEFINANCE(""NSE:DIXON"", ""price"")"),14540.0)</f>
        <v>14540</v>
      </c>
      <c r="H4" s="5">
        <f t="shared" si="1"/>
        <v>0.0256</v>
      </c>
      <c r="I4" s="5">
        <f t="shared" si="2"/>
        <v>372.224</v>
      </c>
      <c r="J4" s="5">
        <f t="shared" si="3"/>
        <v>0.04845413462</v>
      </c>
      <c r="K4" s="10">
        <f t="shared" si="4"/>
        <v>48.45413462</v>
      </c>
    </row>
    <row r="5" ht="15.75" customHeight="1">
      <c r="A5" s="11" t="s">
        <v>13</v>
      </c>
      <c r="B5" s="12">
        <v>8.3</v>
      </c>
      <c r="C5" s="12">
        <v>54.5</v>
      </c>
      <c r="D5" s="12">
        <v>12.0</v>
      </c>
      <c r="E5" s="13">
        <v>12.0</v>
      </c>
      <c r="F5" s="5">
        <v>2.45</v>
      </c>
      <c r="G5" s="9">
        <f>IFERROR(__xludf.DUMMYFUNCTION("GOOGLEFINANCE(""NSE:PAGEIND"", ""price"")"),44816.3)</f>
        <v>44816.3</v>
      </c>
      <c r="H5" s="5">
        <f t="shared" si="1"/>
        <v>0.0245</v>
      </c>
      <c r="I5" s="5">
        <f t="shared" si="2"/>
        <v>1097.99935</v>
      </c>
      <c r="J5" s="5">
        <f t="shared" si="3"/>
        <v>0.1429316979</v>
      </c>
      <c r="K5" s="10">
        <f t="shared" si="4"/>
        <v>142.9316979</v>
      </c>
    </row>
    <row r="6" ht="15.75" customHeight="1">
      <c r="A6" s="6" t="s">
        <v>14</v>
      </c>
      <c r="B6" s="7">
        <v>7.9</v>
      </c>
      <c r="C6" s="7">
        <v>59.0</v>
      </c>
      <c r="D6" s="7">
        <v>12.0</v>
      </c>
      <c r="E6" s="8">
        <v>12.0</v>
      </c>
      <c r="F6" s="5">
        <v>2.44</v>
      </c>
      <c r="G6" s="5">
        <f>IFERROR(__xludf.DUMMYFUNCTION("GOOGLEFINANCE(""NSE:ITC"", ""price"")"),433.25)</f>
        <v>433.25</v>
      </c>
      <c r="H6" s="5">
        <f t="shared" si="1"/>
        <v>0.0244</v>
      </c>
      <c r="I6" s="5">
        <f t="shared" si="2"/>
        <v>10.5713</v>
      </c>
      <c r="J6" s="5">
        <f t="shared" si="3"/>
        <v>0.001376115439</v>
      </c>
      <c r="K6" s="10">
        <f t="shared" si="4"/>
        <v>1.376115439</v>
      </c>
    </row>
    <row r="7" ht="15.75" customHeight="1">
      <c r="A7" s="11" t="s">
        <v>15</v>
      </c>
      <c r="B7" s="12">
        <v>7.7</v>
      </c>
      <c r="C7" s="12">
        <v>57.0</v>
      </c>
      <c r="D7" s="12">
        <v>12.0</v>
      </c>
      <c r="E7" s="13">
        <v>11.0</v>
      </c>
      <c r="F7" s="5">
        <v>2.41</v>
      </c>
      <c r="G7" s="9">
        <f>IFERROR(__xludf.DUMMYFUNCTION("GOOGLEFINANCE(""NSE:MRF"", ""price"")"),112394.95)</f>
        <v>112394.95</v>
      </c>
      <c r="H7" s="5">
        <f t="shared" si="1"/>
        <v>0.0241</v>
      </c>
      <c r="I7" s="5">
        <f t="shared" si="2"/>
        <v>2708.718295</v>
      </c>
      <c r="J7" s="5">
        <f t="shared" si="3"/>
        <v>0.3526064975</v>
      </c>
      <c r="K7" s="10">
        <f t="shared" si="4"/>
        <v>352.6064975</v>
      </c>
    </row>
    <row r="8" ht="15.75" customHeight="1">
      <c r="A8" s="6" t="s">
        <v>16</v>
      </c>
      <c r="B8" s="7">
        <v>7.2</v>
      </c>
      <c r="C8" s="7">
        <v>63.0</v>
      </c>
      <c r="D8" s="7">
        <v>12.0</v>
      </c>
      <c r="E8" s="8">
        <v>12.0</v>
      </c>
      <c r="F8" s="5">
        <v>2.39</v>
      </c>
      <c r="G8" s="5">
        <f>IFERROR(__xludf.DUMMYFUNCTION("GOOGLEFINANCE(""NSE:HINDALCO
"", ""price"")"),586.0)</f>
        <v>586</v>
      </c>
      <c r="H8" s="5">
        <f t="shared" si="1"/>
        <v>0.0239</v>
      </c>
      <c r="I8" s="5">
        <f t="shared" si="2"/>
        <v>14.0054</v>
      </c>
      <c r="J8" s="5">
        <f t="shared" si="3"/>
        <v>0.001823148258</v>
      </c>
      <c r="K8" s="10">
        <f t="shared" si="4"/>
        <v>1.823148258</v>
      </c>
    </row>
    <row r="9" ht="15.75" customHeight="1">
      <c r="A9" s="11" t="s">
        <v>17</v>
      </c>
      <c r="B9" s="12">
        <v>7.7</v>
      </c>
      <c r="C9" s="12">
        <v>56.0</v>
      </c>
      <c r="D9" s="12">
        <v>10.0</v>
      </c>
      <c r="E9" s="13">
        <v>12.0</v>
      </c>
      <c r="F9" s="5">
        <v>2.38</v>
      </c>
      <c r="G9" s="5">
        <f>IFERROR(__xludf.DUMMYFUNCTION("GOOGLEFINANCE(""NSE:TATASTEEL"", ""price"")"),131.0)</f>
        <v>131</v>
      </c>
      <c r="H9" s="5">
        <f t="shared" si="1"/>
        <v>0.0238</v>
      </c>
      <c r="I9" s="5">
        <f t="shared" si="2"/>
        <v>3.1178</v>
      </c>
      <c r="J9" s="5">
        <f t="shared" si="3"/>
        <v>0.0004058585715</v>
      </c>
      <c r="K9" s="10">
        <f t="shared" si="4"/>
        <v>0.4058585715</v>
      </c>
    </row>
    <row r="10" ht="15.75" customHeight="1">
      <c r="A10" s="6" t="s">
        <v>18</v>
      </c>
      <c r="B10" s="7">
        <v>7.3</v>
      </c>
      <c r="C10" s="7">
        <v>54.5</v>
      </c>
      <c r="D10" s="7">
        <v>10.0</v>
      </c>
      <c r="E10" s="8">
        <v>12.0</v>
      </c>
      <c r="F10" s="5">
        <v>2.31</v>
      </c>
      <c r="G10" s="9">
        <f>IFERROR(__xludf.DUMMYFUNCTION("GOOGLEFINANCE(""NSE:INFY"", ""price"")"),1877.55)</f>
        <v>1877.55</v>
      </c>
      <c r="H10" s="5">
        <f t="shared" si="1"/>
        <v>0.0231</v>
      </c>
      <c r="I10" s="5">
        <f t="shared" si="2"/>
        <v>43.371405</v>
      </c>
      <c r="J10" s="5">
        <f t="shared" si="3"/>
        <v>0.00564585813</v>
      </c>
      <c r="K10" s="5">
        <f t="shared" si="4"/>
        <v>5.64585813</v>
      </c>
    </row>
    <row r="11" ht="15.75" customHeight="1">
      <c r="A11" s="11" t="s">
        <v>19</v>
      </c>
      <c r="B11" s="12">
        <v>6.8</v>
      </c>
      <c r="C11" s="12">
        <v>56.0</v>
      </c>
      <c r="D11" s="12">
        <v>12.0</v>
      </c>
      <c r="E11" s="13">
        <v>12.0</v>
      </c>
      <c r="F11" s="5">
        <v>2.29</v>
      </c>
      <c r="G11" s="9">
        <f>IFERROR(__xludf.DUMMYFUNCTION("GOOGLEFINANCE(""NSE:DRREDDY"", ""price"")"),1185.65)</f>
        <v>1185.65</v>
      </c>
      <c r="H11" s="5">
        <f t="shared" si="1"/>
        <v>0.0229</v>
      </c>
      <c r="I11" s="5">
        <f t="shared" si="2"/>
        <v>27.151385</v>
      </c>
      <c r="J11" s="5">
        <f t="shared" si="3"/>
        <v>0.003534422455</v>
      </c>
      <c r="K11" s="5">
        <f t="shared" si="4"/>
        <v>3.534422455</v>
      </c>
    </row>
    <row r="12" ht="15.75" customHeight="1">
      <c r="A12" s="6" t="s">
        <v>20</v>
      </c>
      <c r="B12" s="7">
        <v>5.8</v>
      </c>
      <c r="C12" s="7">
        <v>55.0</v>
      </c>
      <c r="D12" s="7">
        <v>9.0</v>
      </c>
      <c r="E12" s="8">
        <v>12.0</v>
      </c>
      <c r="F12" s="5">
        <v>2.13</v>
      </c>
      <c r="G12" s="5">
        <f>IFERROR(__xludf.DUMMYFUNCTION("GOOGLEFINANCE(""NSE:TATAMOTORS"", ""price"")"),754.8)</f>
        <v>754.8</v>
      </c>
      <c r="H12" s="5">
        <f t="shared" si="1"/>
        <v>0.0213</v>
      </c>
      <c r="I12" s="5">
        <f t="shared" si="2"/>
        <v>16.07724</v>
      </c>
      <c r="J12" s="5">
        <f t="shared" si="3"/>
        <v>0.002092849336</v>
      </c>
      <c r="K12" s="5">
        <f t="shared" si="4"/>
        <v>2.092849336</v>
      </c>
    </row>
    <row r="13" ht="15.75" customHeight="1">
      <c r="A13" s="11" t="s">
        <v>21</v>
      </c>
      <c r="B13" s="12">
        <v>5.3</v>
      </c>
      <c r="C13" s="12">
        <v>56.0</v>
      </c>
      <c r="D13" s="12">
        <v>12.0</v>
      </c>
      <c r="E13" s="13">
        <v>12.0</v>
      </c>
      <c r="F13" s="5">
        <v>2.12</v>
      </c>
      <c r="G13" s="9">
        <f>IFERROR(__xludf.DUMMYFUNCTION("GOOGLEFINANCE(""NSE:TITAN"", ""price"")"),3356.95)</f>
        <v>3356.95</v>
      </c>
      <c r="H13" s="5">
        <f t="shared" si="1"/>
        <v>0.0212</v>
      </c>
      <c r="I13" s="5">
        <f t="shared" si="2"/>
        <v>71.16734</v>
      </c>
      <c r="J13" s="5">
        <f t="shared" si="3"/>
        <v>0.009264184666</v>
      </c>
      <c r="K13" s="5">
        <f t="shared" si="4"/>
        <v>9.264184666</v>
      </c>
    </row>
    <row r="14" ht="15.75" customHeight="1">
      <c r="A14" s="6" t="s">
        <v>22</v>
      </c>
      <c r="B14" s="7">
        <v>5.0</v>
      </c>
      <c r="C14" s="7">
        <v>61.0</v>
      </c>
      <c r="D14" s="7">
        <v>12.0</v>
      </c>
      <c r="E14" s="8">
        <v>12.0</v>
      </c>
      <c r="F14" s="5">
        <v>2.11</v>
      </c>
      <c r="G14" s="9">
        <f>IFERROR(__xludf.DUMMYFUNCTION("GOOGLEFINANCE(""NSE:BRITANNIA"", ""price"")"),5030.5)</f>
        <v>5030.5</v>
      </c>
      <c r="H14" s="5">
        <f t="shared" si="1"/>
        <v>0.0211</v>
      </c>
      <c r="I14" s="5">
        <f t="shared" si="2"/>
        <v>106.14355</v>
      </c>
      <c r="J14" s="5">
        <f t="shared" si="3"/>
        <v>0.0138172011</v>
      </c>
      <c r="K14" s="5">
        <f t="shared" si="4"/>
        <v>13.8172011</v>
      </c>
    </row>
    <row r="15" ht="15.75" customHeight="1">
      <c r="A15" s="11" t="s">
        <v>23</v>
      </c>
      <c r="B15" s="12">
        <v>5.0</v>
      </c>
      <c r="C15" s="12">
        <v>52.0</v>
      </c>
      <c r="D15" s="12">
        <v>10.0</v>
      </c>
      <c r="E15" s="13">
        <v>12.0</v>
      </c>
      <c r="F15" s="5">
        <v>2.1</v>
      </c>
      <c r="G15" s="9">
        <f>IFERROR(__xludf.DUMMYFUNCTION("GOOGLEFINANCE(""NSE:NAUKRI
"", ""price"")"),7480.0)</f>
        <v>7480</v>
      </c>
      <c r="H15" s="5">
        <f t="shared" si="1"/>
        <v>0.021</v>
      </c>
      <c r="I15" s="5">
        <f t="shared" si="2"/>
        <v>157.08</v>
      </c>
      <c r="J15" s="5">
        <f t="shared" si="3"/>
        <v>0.02044783643</v>
      </c>
      <c r="K15" s="5">
        <f t="shared" si="4"/>
        <v>20.44783643</v>
      </c>
    </row>
    <row r="16" ht="15.75" customHeight="1">
      <c r="A16" s="6" t="s">
        <v>24</v>
      </c>
      <c r="B16" s="7">
        <v>5.8</v>
      </c>
      <c r="C16" s="7">
        <v>52.0</v>
      </c>
      <c r="D16" s="7">
        <v>10.0</v>
      </c>
      <c r="E16" s="8">
        <v>11.0</v>
      </c>
      <c r="F16" s="5">
        <v>2.09</v>
      </c>
      <c r="G16" s="5">
        <f>IFERROR(__xludf.DUMMYFUNCTION("GOOGLEFINANCE(""NSE:HDFCLIFE"", ""price"")"),628.15)</f>
        <v>628.15</v>
      </c>
      <c r="H16" s="5">
        <f t="shared" si="1"/>
        <v>0.0209</v>
      </c>
      <c r="I16" s="5">
        <f t="shared" si="2"/>
        <v>13.128335</v>
      </c>
      <c r="J16" s="5">
        <f t="shared" si="3"/>
        <v>0.001708976615</v>
      </c>
      <c r="K16" s="5">
        <f t="shared" si="4"/>
        <v>1.708976615</v>
      </c>
    </row>
    <row r="17" ht="15.75" customHeight="1">
      <c r="A17" s="11" t="s">
        <v>25</v>
      </c>
      <c r="B17" s="12">
        <v>5.0</v>
      </c>
      <c r="C17" s="12">
        <v>60.5</v>
      </c>
      <c r="D17" s="12">
        <v>11.0</v>
      </c>
      <c r="E17" s="13">
        <v>10.0</v>
      </c>
      <c r="F17" s="5">
        <v>2.08</v>
      </c>
      <c r="G17" s="9">
        <f>IFERROR(__xludf.DUMMYFUNCTION("GOOGLEFINANCE(""NSE:ULTRACEMCO
"", ""price"")"),11545.0)</f>
        <v>11545</v>
      </c>
      <c r="H17" s="5">
        <f t="shared" si="1"/>
        <v>0.0208</v>
      </c>
      <c r="I17" s="5">
        <f t="shared" si="2"/>
        <v>240.136</v>
      </c>
      <c r="J17" s="5">
        <f t="shared" si="3"/>
        <v>0.03125962343</v>
      </c>
      <c r="K17" s="5">
        <f t="shared" si="4"/>
        <v>31.25962343</v>
      </c>
    </row>
    <row r="18" ht="15.75" customHeight="1">
      <c r="A18" s="6" t="s">
        <v>26</v>
      </c>
      <c r="B18" s="7">
        <v>5.5</v>
      </c>
      <c r="C18" s="7">
        <v>54.0</v>
      </c>
      <c r="D18" s="7">
        <v>7.0</v>
      </c>
      <c r="E18" s="8">
        <v>11.0</v>
      </c>
      <c r="F18" s="5">
        <v>2.06</v>
      </c>
      <c r="G18" s="5">
        <f>IFERROR(__xludf.DUMMYFUNCTION("GOOGLEFINANCE(""NSE:SONACOMS"", ""price"")"),504.0)</f>
        <v>504</v>
      </c>
      <c r="H18" s="5">
        <f t="shared" si="1"/>
        <v>0.0206</v>
      </c>
      <c r="I18" s="5">
        <f t="shared" si="2"/>
        <v>10.3824</v>
      </c>
      <c r="J18" s="5">
        <f t="shared" si="3"/>
        <v>0.001351525445</v>
      </c>
      <c r="K18" s="5">
        <f t="shared" si="4"/>
        <v>1.351525445</v>
      </c>
    </row>
    <row r="19" ht="15.75" customHeight="1">
      <c r="A19" s="11" t="s">
        <v>27</v>
      </c>
      <c r="B19" s="12">
        <v>4.7</v>
      </c>
      <c r="C19" s="12">
        <v>57.0</v>
      </c>
      <c r="D19" s="12">
        <v>6.0</v>
      </c>
      <c r="E19" s="13">
        <v>12.0</v>
      </c>
      <c r="F19" s="5">
        <v>1.99</v>
      </c>
      <c r="G19" s="9">
        <f>IFERROR(__xludf.DUMMYFUNCTION("GOOGLEFINANCE(""NSE:TATACOMM"", ""price"")"),1557.5)</f>
        <v>1557.5</v>
      </c>
      <c r="H19" s="5">
        <f t="shared" si="1"/>
        <v>0.0199</v>
      </c>
      <c r="I19" s="5">
        <f t="shared" si="2"/>
        <v>30.99425</v>
      </c>
      <c r="J19" s="5">
        <f t="shared" si="3"/>
        <v>0.004034666121</v>
      </c>
      <c r="K19" s="5">
        <f t="shared" si="4"/>
        <v>4.034666121</v>
      </c>
    </row>
    <row r="20" ht="15.75" customHeight="1">
      <c r="A20" s="6" t="s">
        <v>28</v>
      </c>
      <c r="B20" s="7">
        <v>4.6</v>
      </c>
      <c r="C20" s="7">
        <v>55.0</v>
      </c>
      <c r="D20" s="7">
        <v>10.0</v>
      </c>
      <c r="E20" s="8">
        <v>12.0</v>
      </c>
      <c r="F20" s="5">
        <v>1.99</v>
      </c>
      <c r="G20" s="9">
        <f>IFERROR(__xludf.DUMMYFUNCTION("GOOGLEFINANCE(""NSE:M&amp;M"", ""price"")"),2933.5)</f>
        <v>2933.5</v>
      </c>
      <c r="H20" s="5">
        <f t="shared" si="1"/>
        <v>0.0199</v>
      </c>
      <c r="I20" s="5">
        <f t="shared" si="2"/>
        <v>58.37665</v>
      </c>
      <c r="J20" s="5">
        <f t="shared" si="3"/>
        <v>0.007599160876</v>
      </c>
      <c r="K20" s="5">
        <f t="shared" si="4"/>
        <v>7.599160876</v>
      </c>
    </row>
    <row r="21" ht="15.75" customHeight="1">
      <c r="A21" s="11" t="s">
        <v>29</v>
      </c>
      <c r="B21" s="12">
        <v>4.3</v>
      </c>
      <c r="C21" s="12">
        <v>59.0</v>
      </c>
      <c r="D21" s="12">
        <v>10.0</v>
      </c>
      <c r="E21" s="13">
        <v>11.0</v>
      </c>
      <c r="F21" s="5">
        <v>1.99</v>
      </c>
      <c r="G21" s="9">
        <f>IFERROR(__xludf.DUMMYFUNCTION("GOOGLEFINANCE(""NSE:DIVISLAB"", ""price"")"),5621.05)</f>
        <v>5621.05</v>
      </c>
      <c r="H21" s="5">
        <f t="shared" si="1"/>
        <v>0.0199</v>
      </c>
      <c r="I21" s="5">
        <f t="shared" si="2"/>
        <v>111.858895</v>
      </c>
      <c r="J21" s="5">
        <f t="shared" si="3"/>
        <v>0.01456119422</v>
      </c>
      <c r="K21" s="5">
        <f t="shared" si="4"/>
        <v>14.56119422</v>
      </c>
    </row>
    <row r="22" ht="15.75" customHeight="1">
      <c r="A22" s="6" t="s">
        <v>30</v>
      </c>
      <c r="B22" s="7">
        <v>4.8</v>
      </c>
      <c r="C22" s="7">
        <v>51.5</v>
      </c>
      <c r="D22" s="7">
        <v>12.0</v>
      </c>
      <c r="E22" s="8">
        <v>12.0</v>
      </c>
      <c r="F22" s="5">
        <v>1.98</v>
      </c>
      <c r="G22" s="9">
        <f>IFERROR(__xludf.DUMMYFUNCTION("GOOGLEFINANCE(""NSE:DIVISLAB"", ""price"")"),5621.05)</f>
        <v>5621.05</v>
      </c>
      <c r="H22" s="5">
        <f t="shared" si="1"/>
        <v>0.0198</v>
      </c>
      <c r="I22" s="5">
        <f t="shared" si="2"/>
        <v>111.29679</v>
      </c>
      <c r="J22" s="5">
        <f t="shared" si="3"/>
        <v>0.01448802239</v>
      </c>
      <c r="K22" s="5">
        <f t="shared" si="4"/>
        <v>14.48802239</v>
      </c>
    </row>
    <row r="23" ht="15.75" customHeight="1">
      <c r="A23" s="11" t="s">
        <v>31</v>
      </c>
      <c r="B23" s="12">
        <v>4.6</v>
      </c>
      <c r="C23" s="12">
        <v>55.0</v>
      </c>
      <c r="D23" s="12">
        <v>7.0</v>
      </c>
      <c r="E23" s="13">
        <v>12.0</v>
      </c>
      <c r="F23" s="5">
        <v>1.97</v>
      </c>
      <c r="G23" s="9">
        <f>IFERROR(__xludf.DUMMYFUNCTION("GOOGLEFINANCE(""NSE:OBEROIRLTY"", ""price"")"),1710.7)</f>
        <v>1710.7</v>
      </c>
      <c r="H23" s="5">
        <f t="shared" si="1"/>
        <v>0.0197</v>
      </c>
      <c r="I23" s="5">
        <f t="shared" si="2"/>
        <v>33.70079</v>
      </c>
      <c r="J23" s="5">
        <f t="shared" si="3"/>
        <v>0.004386989059</v>
      </c>
      <c r="K23" s="5">
        <f t="shared" si="4"/>
        <v>4.386989059</v>
      </c>
    </row>
    <row r="24" ht="15.75" customHeight="1">
      <c r="A24" s="6" t="s">
        <v>32</v>
      </c>
      <c r="B24" s="7">
        <v>4.3</v>
      </c>
      <c r="C24" s="7">
        <v>55.0</v>
      </c>
      <c r="D24" s="7">
        <v>12.0</v>
      </c>
      <c r="E24" s="8">
        <v>12.0</v>
      </c>
      <c r="F24" s="5">
        <v>1.97</v>
      </c>
      <c r="G24" s="9">
        <f>IFERROR(__xludf.DUMMYFUNCTION("GOOGLEFINANCE(""NSE:ICICIBANK"", ""price"")"),1251.4)</f>
        <v>1251.4</v>
      </c>
      <c r="H24" s="5">
        <f t="shared" si="1"/>
        <v>0.0197</v>
      </c>
      <c r="I24" s="5">
        <f t="shared" si="2"/>
        <v>24.65258</v>
      </c>
      <c r="J24" s="5">
        <f t="shared" si="3"/>
        <v>0.003209141351</v>
      </c>
      <c r="K24" s="5">
        <f t="shared" si="4"/>
        <v>3.209141351</v>
      </c>
    </row>
    <row r="25" ht="15.75" customHeight="1">
      <c r="A25" s="11" t="s">
        <v>33</v>
      </c>
      <c r="B25" s="12">
        <v>4.0</v>
      </c>
      <c r="C25" s="12">
        <v>74.0</v>
      </c>
      <c r="D25" s="12">
        <v>10.0</v>
      </c>
      <c r="E25" s="13">
        <v>12.0</v>
      </c>
      <c r="F25" s="5">
        <v>1.97</v>
      </c>
      <c r="G25" s="9">
        <f>IFERROR(__xludf.DUMMYFUNCTION("GOOGLEFINANCE(""NSE:SUPREMEIND"", ""price"")"),3821.25)</f>
        <v>3821.25</v>
      </c>
      <c r="H25" s="5">
        <f t="shared" si="1"/>
        <v>0.0197</v>
      </c>
      <c r="I25" s="5">
        <f t="shared" si="2"/>
        <v>75.278625</v>
      </c>
      <c r="J25" s="5">
        <f t="shared" si="3"/>
        <v>0.009799369815</v>
      </c>
      <c r="K25" s="5">
        <f t="shared" si="4"/>
        <v>9.799369815</v>
      </c>
    </row>
    <row r="26" ht="15.75" customHeight="1">
      <c r="A26" s="6" t="s">
        <v>34</v>
      </c>
      <c r="B26" s="7">
        <v>4.1</v>
      </c>
      <c r="C26" s="7">
        <v>56.0</v>
      </c>
      <c r="D26" s="7">
        <v>12.0</v>
      </c>
      <c r="E26" s="8">
        <v>12.0</v>
      </c>
      <c r="F26" s="5">
        <v>1.96</v>
      </c>
      <c r="G26" s="9">
        <f>IFERROR(__xludf.DUMMYFUNCTION("GOOGLEFINANCE(""NSE:DLF"", ""price"")"),745.3)</f>
        <v>745.3</v>
      </c>
      <c r="H26" s="5">
        <f t="shared" si="1"/>
        <v>0.0196</v>
      </c>
      <c r="I26" s="5">
        <f t="shared" si="2"/>
        <v>14.60788</v>
      </c>
      <c r="J26" s="5">
        <f t="shared" si="3"/>
        <v>0.00190157589</v>
      </c>
      <c r="K26" s="5">
        <f t="shared" si="4"/>
        <v>1.90157589</v>
      </c>
    </row>
    <row r="27" ht="15.75" customHeight="1">
      <c r="A27" s="11" t="s">
        <v>35</v>
      </c>
      <c r="B27" s="12">
        <v>3.7</v>
      </c>
      <c r="C27" s="12">
        <v>58.0</v>
      </c>
      <c r="D27" s="12">
        <v>12.0</v>
      </c>
      <c r="E27" s="13">
        <v>12.0</v>
      </c>
      <c r="F27" s="5">
        <v>1.93</v>
      </c>
      <c r="G27" s="9">
        <f>IFERROR(__xludf.DUMMYFUNCTION("GOOGLEFINANCE(""NSE:RELIANCE"", ""price"")"),1237.25)</f>
        <v>1237.25</v>
      </c>
      <c r="H27" s="5">
        <f t="shared" si="1"/>
        <v>0.0193</v>
      </c>
      <c r="I27" s="5">
        <f t="shared" si="2"/>
        <v>23.878925</v>
      </c>
      <c r="J27" s="5">
        <f t="shared" si="3"/>
        <v>0.00310843107</v>
      </c>
      <c r="K27" s="5">
        <f t="shared" si="4"/>
        <v>3.10843107</v>
      </c>
    </row>
    <row r="28" ht="15.75" customHeight="1">
      <c r="A28" s="6" t="s">
        <v>36</v>
      </c>
      <c r="B28" s="7">
        <v>4.6</v>
      </c>
      <c r="C28" s="7">
        <v>50.0</v>
      </c>
      <c r="D28" s="7">
        <v>10.0</v>
      </c>
      <c r="E28" s="8">
        <v>12.0</v>
      </c>
      <c r="F28" s="5">
        <v>1.92</v>
      </c>
      <c r="G28" s="9">
        <f>IFERROR(__xludf.DUMMYFUNCTION("GOOGLEFINANCE(""NSE:LODHA"", ""price"")"),1138.45)</f>
        <v>1138.45</v>
      </c>
      <c r="H28" s="5">
        <f t="shared" si="1"/>
        <v>0.0192</v>
      </c>
      <c r="I28" s="5">
        <f t="shared" si="2"/>
        <v>21.85824</v>
      </c>
      <c r="J28" s="5">
        <f t="shared" si="3"/>
        <v>0.002845389076</v>
      </c>
      <c r="K28" s="5">
        <f t="shared" si="4"/>
        <v>2.845389076</v>
      </c>
    </row>
    <row r="29" ht="15.75" customHeight="1">
      <c r="A29" s="11" t="s">
        <v>37</v>
      </c>
      <c r="B29" s="12">
        <v>3.4</v>
      </c>
      <c r="C29" s="12">
        <v>59.0</v>
      </c>
      <c r="D29" s="12">
        <v>12.0</v>
      </c>
      <c r="E29" s="13">
        <v>12.0</v>
      </c>
      <c r="F29" s="5">
        <v>1.91</v>
      </c>
      <c r="G29" s="9">
        <f>IFERROR(__xludf.DUMMYFUNCTION("GOOGLEFINANCE(""NSE:GRASIM"", ""price"")"),2453.0)</f>
        <v>2453</v>
      </c>
      <c r="H29" s="5">
        <f t="shared" si="1"/>
        <v>0.0191</v>
      </c>
      <c r="I29" s="5">
        <f t="shared" si="2"/>
        <v>46.8523</v>
      </c>
      <c r="J29" s="5">
        <f t="shared" si="3"/>
        <v>0.006098982472</v>
      </c>
      <c r="K29" s="5">
        <f t="shared" si="4"/>
        <v>6.098982472</v>
      </c>
    </row>
    <row r="30" ht="15.75" customHeight="1">
      <c r="A30" s="6" t="s">
        <v>38</v>
      </c>
      <c r="B30" s="7">
        <v>4.7</v>
      </c>
      <c r="C30" s="7">
        <v>49.0</v>
      </c>
      <c r="D30" s="7">
        <v>7.0</v>
      </c>
      <c r="E30" s="8">
        <v>12.0</v>
      </c>
      <c r="F30" s="5">
        <v>1.9</v>
      </c>
      <c r="G30" s="9">
        <f>IFERROR(__xludf.DUMMYFUNCTION("GOOGLEFINANCE(""NSE:VEDL"", ""price"")"),431.5)</f>
        <v>431.5</v>
      </c>
      <c r="H30" s="5">
        <f t="shared" si="1"/>
        <v>0.019</v>
      </c>
      <c r="I30" s="5">
        <f t="shared" si="2"/>
        <v>8.1985</v>
      </c>
      <c r="J30" s="5">
        <f t="shared" si="3"/>
        <v>0.001067236994</v>
      </c>
      <c r="K30" s="5">
        <f t="shared" si="4"/>
        <v>1.067236994</v>
      </c>
    </row>
    <row r="31" ht="15.75" customHeight="1">
      <c r="A31" s="11" t="s">
        <v>39</v>
      </c>
      <c r="B31" s="12">
        <v>4.5</v>
      </c>
      <c r="C31" s="12">
        <v>49.0</v>
      </c>
      <c r="D31" s="12">
        <v>8.0</v>
      </c>
      <c r="E31" s="13">
        <v>12.0</v>
      </c>
      <c r="F31" s="5">
        <v>1.89</v>
      </c>
      <c r="G31" s="9">
        <f>IFERROR(__xludf.DUMMYFUNCTION("GOOGLEFINANCE(""NSE:PAYTM"", ""price"")"),807.95)</f>
        <v>807.95</v>
      </c>
      <c r="H31" s="5">
        <f t="shared" si="1"/>
        <v>0.0189</v>
      </c>
      <c r="I31" s="5">
        <f t="shared" si="2"/>
        <v>15.270255</v>
      </c>
      <c r="J31" s="5">
        <f t="shared" si="3"/>
        <v>0.001987800334</v>
      </c>
      <c r="K31" s="5">
        <f t="shared" si="4"/>
        <v>1.987800334</v>
      </c>
    </row>
    <row r="32" ht="15.75" customHeight="1">
      <c r="A32" s="6" t="s">
        <v>40</v>
      </c>
      <c r="B32" s="7">
        <v>4.0</v>
      </c>
      <c r="C32" s="7">
        <v>50.0</v>
      </c>
      <c r="D32" s="7">
        <v>11.0</v>
      </c>
      <c r="E32" s="8">
        <v>12.0</v>
      </c>
      <c r="F32" s="5">
        <v>1.86</v>
      </c>
      <c r="G32" s="9">
        <f>IFERROR(__xludf.DUMMYFUNCTION("GOOGLEFINANCE(""NSE:POLYCAB"", ""price"")"),5830.0)</f>
        <v>5830</v>
      </c>
      <c r="H32" s="5">
        <f t="shared" si="1"/>
        <v>0.0186</v>
      </c>
      <c r="I32" s="5">
        <f t="shared" si="2"/>
        <v>108.438</v>
      </c>
      <c r="J32" s="5">
        <f t="shared" si="3"/>
        <v>0.01411588036</v>
      </c>
      <c r="K32" s="5">
        <f t="shared" si="4"/>
        <v>14.11588036</v>
      </c>
    </row>
    <row r="33" ht="15.75" customHeight="1">
      <c r="A33" s="11" t="s">
        <v>41</v>
      </c>
      <c r="B33" s="12">
        <v>3.0</v>
      </c>
      <c r="C33" s="12">
        <v>58.0</v>
      </c>
      <c r="D33" s="12">
        <v>11.0</v>
      </c>
      <c r="E33" s="13">
        <v>12.0</v>
      </c>
      <c r="F33" s="5">
        <v>1.83</v>
      </c>
      <c r="G33" s="9">
        <f>IFERROR(__xludf.DUMMYFUNCTION("GOOGLEFINANCE(""BOM:532281"", ""price"")"),1719.35)</f>
        <v>1719.35</v>
      </c>
      <c r="H33" s="5">
        <f t="shared" si="1"/>
        <v>0.0183</v>
      </c>
      <c r="I33" s="5">
        <f t="shared" si="2"/>
        <v>31.464105</v>
      </c>
      <c r="J33" s="5">
        <f t="shared" si="3"/>
        <v>0.004095829338</v>
      </c>
      <c r="K33" s="5">
        <f t="shared" si="4"/>
        <v>4.095829338</v>
      </c>
    </row>
    <row r="34" ht="15.75" customHeight="1">
      <c r="A34" s="6" t="s">
        <v>42</v>
      </c>
      <c r="B34" s="7">
        <v>3.0</v>
      </c>
      <c r="C34" s="7">
        <v>60.0</v>
      </c>
      <c r="D34" s="7">
        <v>8.0</v>
      </c>
      <c r="E34" s="8">
        <v>12.0</v>
      </c>
      <c r="F34" s="5">
        <v>1.82</v>
      </c>
      <c r="G34" s="9">
        <f>IFERROR(__xludf.DUMMYFUNCTION("GOOGLEFINANCE(""NSE:SUNPHARMA"", ""price"")"),1742.45)</f>
        <v>1742.45</v>
      </c>
      <c r="H34" s="5">
        <f t="shared" si="1"/>
        <v>0.0182</v>
      </c>
      <c r="I34" s="5">
        <f t="shared" si="2"/>
        <v>31.71259</v>
      </c>
      <c r="J34" s="5">
        <f t="shared" si="3"/>
        <v>0.00412817579</v>
      </c>
      <c r="K34" s="5">
        <f t="shared" si="4"/>
        <v>4.12817579</v>
      </c>
    </row>
    <row r="35" ht="15.75" customHeight="1">
      <c r="A35" s="11" t="s">
        <v>43</v>
      </c>
      <c r="B35" s="12">
        <v>2.8</v>
      </c>
      <c r="C35" s="12">
        <v>62.0</v>
      </c>
      <c r="D35" s="12">
        <v>11.0</v>
      </c>
      <c r="E35" s="13">
        <v>12.0</v>
      </c>
      <c r="F35" s="5">
        <v>1.82</v>
      </c>
      <c r="G35" s="9">
        <f>IFERROR(__xludf.DUMMYFUNCTION("GOOGLEFINANCE(""NSE:BAJAJ-AUTO"", ""price"")"),8643.0)</f>
        <v>8643</v>
      </c>
      <c r="H35" s="5">
        <f t="shared" si="1"/>
        <v>0.0182</v>
      </c>
      <c r="I35" s="5">
        <f t="shared" si="2"/>
        <v>157.3026</v>
      </c>
      <c r="J35" s="5">
        <f t="shared" si="3"/>
        <v>0.02047681331</v>
      </c>
      <c r="K35" s="5">
        <f t="shared" si="4"/>
        <v>20.47681331</v>
      </c>
    </row>
    <row r="36" ht="15.75" customHeight="1">
      <c r="A36" s="6" t="s">
        <v>44</v>
      </c>
      <c r="B36" s="7">
        <v>3.6</v>
      </c>
      <c r="C36" s="7">
        <v>51.5</v>
      </c>
      <c r="D36" s="7">
        <v>9.0</v>
      </c>
      <c r="E36" s="8">
        <v>12.0</v>
      </c>
      <c r="F36" s="5">
        <v>1.81</v>
      </c>
      <c r="G36" s="9">
        <f>IFERROR(__xludf.DUMMYFUNCTION("GOOGLEFINANCE(""NSE:WIPRO"", ""price"")"),312.0)</f>
        <v>312</v>
      </c>
      <c r="H36" s="5">
        <f t="shared" si="1"/>
        <v>0.0181</v>
      </c>
      <c r="I36" s="5">
        <f t="shared" si="2"/>
        <v>5.6472</v>
      </c>
      <c r="J36" s="5">
        <f t="shared" si="3"/>
        <v>0.00073512237</v>
      </c>
      <c r="K36" s="5">
        <f t="shared" si="4"/>
        <v>0.73512237</v>
      </c>
    </row>
    <row r="37" ht="15.75" customHeight="1">
      <c r="A37" s="11" t="s">
        <v>45</v>
      </c>
      <c r="B37" s="12">
        <v>3.4</v>
      </c>
      <c r="C37" s="12">
        <v>54.0</v>
      </c>
      <c r="D37" s="12">
        <v>8.0</v>
      </c>
      <c r="E37" s="13">
        <v>12.0</v>
      </c>
      <c r="F37" s="5">
        <v>1.81</v>
      </c>
      <c r="G37" s="9">
        <f>IFERROR(__xludf.DUMMYFUNCTION("GOOGLEFINANCE(""NSE:EICHERMOT"", ""price"")"),5181.25)</f>
        <v>5181.25</v>
      </c>
      <c r="H37" s="5">
        <f t="shared" si="1"/>
        <v>0.0181</v>
      </c>
      <c r="I37" s="5">
        <f t="shared" si="2"/>
        <v>93.780625</v>
      </c>
      <c r="J37" s="5">
        <f t="shared" si="3"/>
        <v>0.01220786147</v>
      </c>
      <c r="K37" s="5">
        <f t="shared" si="4"/>
        <v>12.20786147</v>
      </c>
    </row>
    <row r="38" ht="15.75" customHeight="1">
      <c r="A38" s="6" t="s">
        <v>46</v>
      </c>
      <c r="B38" s="7">
        <v>3.2</v>
      </c>
      <c r="C38" s="7">
        <v>53.5</v>
      </c>
      <c r="D38" s="7">
        <v>12.0</v>
      </c>
      <c r="E38" s="8">
        <v>12.0</v>
      </c>
      <c r="F38" s="5">
        <v>1.81</v>
      </c>
      <c r="G38" s="9">
        <f>IFERROR(__xludf.DUMMYFUNCTION("GOOGLEFINANCE(""NSE:BHARTIARTL"", ""price"")"),1605.7)</f>
        <v>1605.7</v>
      </c>
      <c r="H38" s="5">
        <f t="shared" si="1"/>
        <v>0.0181</v>
      </c>
      <c r="I38" s="5">
        <f t="shared" si="2"/>
        <v>29.06317</v>
      </c>
      <c r="J38" s="5">
        <f t="shared" si="3"/>
        <v>0.003783288428</v>
      </c>
      <c r="K38" s="5">
        <f t="shared" si="4"/>
        <v>3.783288428</v>
      </c>
    </row>
    <row r="39" ht="15.75" customHeight="1">
      <c r="A39" s="11" t="s">
        <v>47</v>
      </c>
      <c r="B39" s="12">
        <v>2.9</v>
      </c>
      <c r="C39" s="12">
        <v>59.0</v>
      </c>
      <c r="D39" s="12">
        <v>8.0</v>
      </c>
      <c r="E39" s="13">
        <v>12.0</v>
      </c>
      <c r="F39" s="5">
        <v>1.81</v>
      </c>
      <c r="G39" s="9">
        <f>IFERROR(__xludf.DUMMYFUNCTION("GOOGLEFINANCE(""NSE:INDIGO"", ""price"")"),4301.75)</f>
        <v>4301.75</v>
      </c>
      <c r="H39" s="5">
        <f t="shared" si="1"/>
        <v>0.0181</v>
      </c>
      <c r="I39" s="5">
        <f t="shared" si="2"/>
        <v>77.861675</v>
      </c>
      <c r="J39" s="5">
        <f t="shared" si="3"/>
        <v>0.01013561748</v>
      </c>
      <c r="K39" s="5">
        <f t="shared" si="4"/>
        <v>10.13561748</v>
      </c>
    </row>
    <row r="40" ht="15.75" customHeight="1">
      <c r="A40" s="6" t="s">
        <v>48</v>
      </c>
      <c r="B40" s="7">
        <v>2.8</v>
      </c>
      <c r="C40" s="7">
        <v>62.0</v>
      </c>
      <c r="D40" s="7">
        <v>8.0</v>
      </c>
      <c r="E40" s="8">
        <v>12.0</v>
      </c>
      <c r="F40" s="5">
        <v>1.81</v>
      </c>
      <c r="G40" s="9">
        <f>IFERROR(__xludf.DUMMYFUNCTION("GOOGLEFINANCE(""NSE:BAJFINANCE"", ""price"")"),7759.85)</f>
        <v>7759.85</v>
      </c>
      <c r="H40" s="5">
        <f t="shared" si="1"/>
        <v>0.0181</v>
      </c>
      <c r="I40" s="5">
        <f t="shared" si="2"/>
        <v>140.453285</v>
      </c>
      <c r="J40" s="5">
        <f t="shared" si="3"/>
        <v>0.01828345937</v>
      </c>
      <c r="K40" s="5">
        <f t="shared" si="4"/>
        <v>18.28345937</v>
      </c>
    </row>
    <row r="41" ht="15.75" customHeight="1">
      <c r="A41" s="11" t="s">
        <v>49</v>
      </c>
      <c r="B41" s="12">
        <v>2.9</v>
      </c>
      <c r="C41" s="12">
        <v>56.5</v>
      </c>
      <c r="D41" s="12">
        <v>9.0</v>
      </c>
      <c r="E41" s="13">
        <v>12.0</v>
      </c>
      <c r="F41" s="5">
        <v>1.78</v>
      </c>
      <c r="G41" s="9">
        <f>IFERROR(__xludf.DUMMYFUNCTION("GOOGLEFINANCE(""NSE:TRENT"", ""price"")"),5625.0)</f>
        <v>5625</v>
      </c>
      <c r="H41" s="5">
        <f t="shared" si="1"/>
        <v>0.0178</v>
      </c>
      <c r="I41" s="5">
        <f t="shared" si="2"/>
        <v>100.125</v>
      </c>
      <c r="J41" s="5">
        <f t="shared" si="3"/>
        <v>0.01303373836</v>
      </c>
      <c r="K41" s="5">
        <f t="shared" si="4"/>
        <v>13.03373836</v>
      </c>
    </row>
    <row r="42" ht="15.75" customHeight="1">
      <c r="A42" s="6" t="s">
        <v>50</v>
      </c>
      <c r="B42" s="7">
        <v>2.9</v>
      </c>
      <c r="C42" s="7">
        <v>53.0</v>
      </c>
      <c r="D42" s="7">
        <v>12.0</v>
      </c>
      <c r="E42" s="8">
        <v>12.0</v>
      </c>
      <c r="F42" s="5">
        <v>1.77</v>
      </c>
      <c r="G42" s="9">
        <f>IFERROR(__xludf.DUMMYFUNCTION("GOOGLEFINANCE(""NSE:PERSISTENT"", ""price"")"),6305.7)</f>
        <v>6305.7</v>
      </c>
      <c r="H42" s="5">
        <f t="shared" si="1"/>
        <v>0.0177</v>
      </c>
      <c r="I42" s="5">
        <f t="shared" si="2"/>
        <v>111.61089</v>
      </c>
      <c r="J42" s="5">
        <f t="shared" si="3"/>
        <v>0.01452891025</v>
      </c>
      <c r="K42" s="5">
        <f t="shared" si="4"/>
        <v>14.52891025</v>
      </c>
    </row>
    <row r="43" ht="15.75" customHeight="1">
      <c r="A43" s="11" t="s">
        <v>51</v>
      </c>
      <c r="B43" s="12">
        <v>2.5</v>
      </c>
      <c r="C43" s="12">
        <v>60.0</v>
      </c>
      <c r="D43" s="12">
        <v>9.0</v>
      </c>
      <c r="E43" s="13">
        <v>12.0</v>
      </c>
      <c r="F43" s="5">
        <v>1.77</v>
      </c>
      <c r="G43" s="9">
        <f>IFERROR(__xludf.DUMMYFUNCTION("GOOGLEFINANCE(""NSE:BAJAJFINSV"", ""price"")"),1787.6)</f>
        <v>1787.6</v>
      </c>
      <c r="H43" s="5">
        <f t="shared" si="1"/>
        <v>0.0177</v>
      </c>
      <c r="I43" s="5">
        <f t="shared" si="2"/>
        <v>31.64052</v>
      </c>
      <c r="J43" s="5">
        <f t="shared" si="3"/>
        <v>0.004118794101</v>
      </c>
      <c r="K43" s="5">
        <f t="shared" si="4"/>
        <v>4.118794101</v>
      </c>
    </row>
    <row r="44" ht="15.75" customHeight="1">
      <c r="A44" s="6" t="s">
        <v>52</v>
      </c>
      <c r="B44" s="7">
        <v>2.3</v>
      </c>
      <c r="C44" s="7">
        <v>57.5</v>
      </c>
      <c r="D44" s="7">
        <v>12.0</v>
      </c>
      <c r="E44" s="8">
        <v>12.0</v>
      </c>
      <c r="F44" s="10">
        <v>1.75</v>
      </c>
      <c r="G44" s="9">
        <f>IFERROR(__xludf.DUMMYFUNCTION("GOOGLEFINANCE(""NSE:HDFCBANK"", ""price"")"),1676.0)</f>
        <v>1676</v>
      </c>
      <c r="H44" s="5">
        <f t="shared" si="1"/>
        <v>0.0175</v>
      </c>
      <c r="I44" s="5">
        <f t="shared" si="2"/>
        <v>29.33</v>
      </c>
      <c r="J44" s="5">
        <f t="shared" si="3"/>
        <v>0.003818022934</v>
      </c>
      <c r="K44" s="5">
        <f t="shared" si="4"/>
        <v>3.818022934</v>
      </c>
    </row>
    <row r="45" ht="15.75" customHeight="1">
      <c r="A45" s="11" t="s">
        <v>53</v>
      </c>
      <c r="B45" s="12">
        <v>2.5</v>
      </c>
      <c r="C45" s="12">
        <v>59.0</v>
      </c>
      <c r="D45" s="12">
        <v>10.0</v>
      </c>
      <c r="E45" s="13">
        <v>6.0</v>
      </c>
      <c r="F45" s="10">
        <v>1.74</v>
      </c>
      <c r="G45" s="9">
        <f>IFERROR(__xludf.DUMMYFUNCTION("GOOGLEFINANCE(""NSE:ASTRAL"", ""price"")"),1475.85)</f>
        <v>1475.85</v>
      </c>
      <c r="H45" s="5">
        <f t="shared" si="1"/>
        <v>0.0174</v>
      </c>
      <c r="I45" s="5">
        <f t="shared" si="2"/>
        <v>25.67979</v>
      </c>
      <c r="J45" s="5">
        <f t="shared" si="3"/>
        <v>0.003342858069</v>
      </c>
      <c r="K45" s="5">
        <f t="shared" si="4"/>
        <v>3.342858069</v>
      </c>
    </row>
    <row r="46" ht="15.75" customHeight="1">
      <c r="A46" s="6" t="s">
        <v>54</v>
      </c>
      <c r="B46" s="7">
        <v>2.0</v>
      </c>
      <c r="C46" s="7">
        <v>59.0</v>
      </c>
      <c r="D46" s="7">
        <v>12.0</v>
      </c>
      <c r="E46" s="8">
        <v>12.0</v>
      </c>
      <c r="F46" s="10">
        <v>1.74</v>
      </c>
      <c r="G46" s="9">
        <f>IFERROR(__xludf.DUMMYFUNCTION("GOOGLEFINANCE(""NSE:PIDILITIND"", ""price"")"),2889.0)</f>
        <v>2889</v>
      </c>
      <c r="H46" s="10">
        <f t="shared" si="1"/>
        <v>0.0174</v>
      </c>
      <c r="I46" s="10">
        <f t="shared" si="2"/>
        <v>50.2686</v>
      </c>
      <c r="J46" s="5">
        <f t="shared" si="3"/>
        <v>0.006543698181</v>
      </c>
      <c r="K46" s="10">
        <f t="shared" si="4"/>
        <v>6.543698181</v>
      </c>
    </row>
    <row r="47" ht="15.75" customHeight="1">
      <c r="A47" s="11" t="s">
        <v>55</v>
      </c>
      <c r="B47" s="12">
        <v>2.5</v>
      </c>
      <c r="C47" s="12">
        <v>53.0</v>
      </c>
      <c r="D47" s="12">
        <v>5.0</v>
      </c>
      <c r="E47" s="13">
        <v>6.0</v>
      </c>
      <c r="F47" s="5">
        <v>1.71</v>
      </c>
      <c r="G47" s="9">
        <f>IFERROR(__xludf.DUMMYFUNCTION("GOOGLEFINANCE(""NSE:HONAUT"", ""price"")"),39995.0)</f>
        <v>39995</v>
      </c>
      <c r="H47" s="10">
        <f t="shared" si="1"/>
        <v>0.0171</v>
      </c>
      <c r="I47" s="10">
        <f t="shared" si="2"/>
        <v>683.9145</v>
      </c>
      <c r="J47" s="5">
        <f t="shared" si="3"/>
        <v>0.08902834114</v>
      </c>
      <c r="K47" s="10">
        <f t="shared" si="4"/>
        <v>89.02834114</v>
      </c>
    </row>
    <row r="48" ht="15.75" customHeight="1">
      <c r="A48" s="6" t="s">
        <v>56</v>
      </c>
      <c r="B48" s="7">
        <v>2.1</v>
      </c>
      <c r="C48" s="7">
        <v>60.5</v>
      </c>
      <c r="D48" s="7">
        <v>10.0</v>
      </c>
      <c r="E48" s="8">
        <v>8.0</v>
      </c>
      <c r="F48" s="10">
        <v>1.7</v>
      </c>
      <c r="G48" s="9">
        <f>IFERROR(__xludf.DUMMYFUNCTION("GOOGLEFINANCE(""NSE:SHRIRAMFIN"", ""price"")"),551.2)</f>
        <v>551.2</v>
      </c>
      <c r="H48" s="10">
        <f t="shared" si="1"/>
        <v>0.017</v>
      </c>
      <c r="I48" s="10">
        <f t="shared" si="2"/>
        <v>9.3704</v>
      </c>
      <c r="J48" s="5">
        <f t="shared" si="3"/>
        <v>0.001219788684</v>
      </c>
      <c r="K48" s="10">
        <f t="shared" si="4"/>
        <v>1.219788684</v>
      </c>
    </row>
    <row r="49" ht="15.75" customHeight="1">
      <c r="A49" s="11" t="s">
        <v>57</v>
      </c>
      <c r="B49" s="12">
        <v>2.0</v>
      </c>
      <c r="C49" s="12">
        <v>60.0</v>
      </c>
      <c r="D49" s="12">
        <v>8.0</v>
      </c>
      <c r="E49" s="13">
        <v>12.0</v>
      </c>
      <c r="F49" s="10">
        <v>1.7</v>
      </c>
      <c r="G49" s="9">
        <f>IFERROR(__xludf.DUMMYFUNCTION("GOOGLEFINANCE(""NSE:TATACONSUM"", ""price"")"),957.4)</f>
        <v>957.4</v>
      </c>
      <c r="H49" s="10">
        <f t="shared" si="1"/>
        <v>0.017</v>
      </c>
      <c r="I49" s="10">
        <f t="shared" si="2"/>
        <v>16.2758</v>
      </c>
      <c r="J49" s="5">
        <f t="shared" si="3"/>
        <v>0.002118696818</v>
      </c>
      <c r="K49" s="10">
        <f t="shared" si="4"/>
        <v>2.118696818</v>
      </c>
    </row>
    <row r="50" ht="15.75" customHeight="1">
      <c r="A50" s="6" t="s">
        <v>58</v>
      </c>
      <c r="B50" s="7">
        <v>2.5</v>
      </c>
      <c r="C50" s="7">
        <v>52.0</v>
      </c>
      <c r="D50" s="7">
        <v>11.0</v>
      </c>
      <c r="E50" s="8">
        <v>9.0</v>
      </c>
      <c r="F50" s="5">
        <v>1.68</v>
      </c>
      <c r="G50" s="9">
        <f>IFERROR(__xludf.DUMMYFUNCTION("GOOGLEFINANCE(""NSE:COLPAL"", ""price"")"),2727.0)</f>
        <v>2727</v>
      </c>
      <c r="H50" s="10">
        <f t="shared" si="1"/>
        <v>0.0168</v>
      </c>
      <c r="I50" s="10">
        <f t="shared" si="2"/>
        <v>45.8136</v>
      </c>
      <c r="J50" s="5">
        <f t="shared" si="3"/>
        <v>0.005963770047</v>
      </c>
      <c r="K50" s="10">
        <f t="shared" si="4"/>
        <v>5.963770047</v>
      </c>
    </row>
    <row r="51" ht="15.75" customHeight="1">
      <c r="A51" s="15" t="s">
        <v>59</v>
      </c>
      <c r="B51" s="16">
        <v>2.3</v>
      </c>
      <c r="C51" s="16">
        <v>54.0</v>
      </c>
      <c r="D51" s="16">
        <v>7.0</v>
      </c>
      <c r="E51" s="17">
        <v>12.0</v>
      </c>
      <c r="F51" s="10">
        <v>1.67</v>
      </c>
      <c r="G51" s="9">
        <f>IFERROR(__xludf.DUMMYFUNCTION("GOOGLEFINANCE(""NSE:SUZLON"", ""price"")"),52.77)</f>
        <v>52.77</v>
      </c>
      <c r="H51" s="10">
        <f t="shared" si="1"/>
        <v>0.0167</v>
      </c>
      <c r="I51" s="10">
        <f t="shared" si="2"/>
        <v>0.881259</v>
      </c>
      <c r="J51" s="5">
        <f t="shared" si="3"/>
        <v>0.0001147175954</v>
      </c>
      <c r="K51" s="10">
        <f t="shared" si="4"/>
        <v>0.1147175954</v>
      </c>
    </row>
    <row r="52" ht="15.75" customHeight="1">
      <c r="A52" s="18"/>
      <c r="B52" s="18"/>
      <c r="C52" s="18"/>
      <c r="D52" s="18"/>
      <c r="E52" s="18"/>
      <c r="F52" s="10"/>
      <c r="G52" s="18"/>
      <c r="H52" s="19"/>
      <c r="I52" s="10">
        <f>SUM(Sheet1!$I$2:$I$51)</f>
        <v>7681.986334</v>
      </c>
      <c r="J52" s="18"/>
      <c r="K52" s="18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