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D33" i="1"/>
  <c r="AB29"/>
  <c r="AB25"/>
  <c r="AB21"/>
  <c r="AB17"/>
  <c r="C25"/>
  <c r="C21"/>
  <c r="C17"/>
  <c r="C13"/>
  <c r="AE31"/>
  <c r="AD31"/>
  <c r="AD29"/>
  <c r="AE29"/>
  <c r="AH29"/>
  <c r="AI29"/>
  <c r="AI25"/>
  <c r="AH25"/>
  <c r="AJ25" s="1"/>
  <c r="AE25"/>
  <c r="AD25"/>
  <c r="AD21"/>
  <c r="AE21"/>
  <c r="AH21"/>
  <c r="AJ21" s="1"/>
  <c r="AI21"/>
  <c r="AI31" s="1"/>
  <c r="AI17"/>
  <c r="AH17"/>
  <c r="AH31" s="1"/>
  <c r="AE17"/>
  <c r="AD17"/>
  <c r="AA29"/>
  <c r="AA25"/>
  <c r="AA21"/>
  <c r="AA17"/>
  <c r="AA31" s="1"/>
  <c r="B25"/>
  <c r="B21"/>
  <c r="B17"/>
  <c r="B13"/>
  <c r="B27" s="1"/>
  <c r="J25"/>
  <c r="I25"/>
  <c r="J21"/>
  <c r="I21"/>
  <c r="J17"/>
  <c r="I17"/>
  <c r="J13"/>
  <c r="J27" s="1"/>
  <c r="I13"/>
  <c r="I27" s="1"/>
  <c r="F25"/>
  <c r="G25" s="1"/>
  <c r="E25"/>
  <c r="F21"/>
  <c r="E21"/>
  <c r="F17"/>
  <c r="E17"/>
  <c r="F13"/>
  <c r="F27" s="1"/>
  <c r="E13"/>
  <c r="E27" s="1"/>
  <c r="AJ15"/>
  <c r="AJ16"/>
  <c r="AJ18"/>
  <c r="AJ19"/>
  <c r="AJ20"/>
  <c r="AJ22"/>
  <c r="AJ23"/>
  <c r="AJ24"/>
  <c r="AJ26"/>
  <c r="AJ27"/>
  <c r="AJ28"/>
  <c r="AJ29"/>
  <c r="AJ14"/>
  <c r="G24"/>
  <c r="K25"/>
  <c r="K23"/>
  <c r="K24"/>
  <c r="K22"/>
  <c r="K21"/>
  <c r="K19"/>
  <c r="K20"/>
  <c r="K18"/>
  <c r="K17"/>
  <c r="K15"/>
  <c r="K16"/>
  <c r="K14"/>
  <c r="K13"/>
  <c r="K11"/>
  <c r="K12"/>
  <c r="K10"/>
  <c r="G10"/>
  <c r="AB31" l="1"/>
  <c r="C27"/>
  <c r="AJ17"/>
  <c r="G13"/>
  <c r="G23"/>
  <c r="G22"/>
  <c r="G21"/>
  <c r="G20"/>
  <c r="G19"/>
  <c r="G18"/>
  <c r="G17"/>
  <c r="G16"/>
  <c r="G15"/>
  <c r="G14"/>
  <c r="G12"/>
  <c r="G11"/>
  <c r="AF15"/>
  <c r="AF16"/>
  <c r="AF17"/>
  <c r="AF18"/>
  <c r="AF19"/>
  <c r="AF20"/>
  <c r="AF21"/>
  <c r="AF22"/>
  <c r="AF23"/>
  <c r="AF24"/>
  <c r="AF25"/>
  <c r="AF26"/>
  <c r="AF27"/>
  <c r="AF28"/>
  <c r="AF29"/>
  <c r="AF31" s="1"/>
  <c r="AF14"/>
  <c r="R26"/>
  <c r="R27"/>
  <c r="R29"/>
  <c r="R30"/>
  <c r="R31"/>
  <c r="R33"/>
  <c r="R34"/>
  <c r="R35"/>
  <c r="R37"/>
  <c r="R38"/>
  <c r="R39"/>
  <c r="R25"/>
  <c r="Q26"/>
  <c r="Q27"/>
  <c r="Q29"/>
  <c r="Q30"/>
  <c r="Q31"/>
  <c r="Q33"/>
  <c r="Q34"/>
  <c r="Q35"/>
  <c r="Q37"/>
  <c r="Q38"/>
  <c r="Q39"/>
  <c r="Q25"/>
  <c r="W26"/>
  <c r="W27"/>
  <c r="W29"/>
  <c r="W30"/>
  <c r="W31"/>
  <c r="W33"/>
  <c r="W34"/>
  <c r="W35"/>
  <c r="W37"/>
  <c r="W38"/>
  <c r="W39"/>
  <c r="W25"/>
  <c r="V26"/>
  <c r="V27"/>
  <c r="V29"/>
  <c r="V30"/>
  <c r="V31"/>
  <c r="V33"/>
  <c r="V34"/>
  <c r="V35"/>
  <c r="V37"/>
  <c r="V38"/>
  <c r="V39"/>
  <c r="V25"/>
  <c r="W4"/>
  <c r="W5"/>
  <c r="W7"/>
  <c r="W8"/>
  <c r="W9"/>
  <c r="W11"/>
  <c r="W12"/>
  <c r="W13"/>
  <c r="W15"/>
  <c r="W16"/>
  <c r="W17"/>
  <c r="W3"/>
  <c r="V4"/>
  <c r="V5"/>
  <c r="V7"/>
  <c r="V8"/>
  <c r="V9"/>
  <c r="V11"/>
  <c r="V12"/>
  <c r="V13"/>
  <c r="V15"/>
  <c r="V16"/>
  <c r="V17"/>
  <c r="V3"/>
  <c r="R4"/>
  <c r="R5"/>
  <c r="R7"/>
  <c r="R8"/>
  <c r="R9"/>
  <c r="R11"/>
  <c r="R12"/>
  <c r="R13"/>
  <c r="R15"/>
  <c r="R16"/>
  <c r="R17"/>
  <c r="R3"/>
  <c r="Q4"/>
  <c r="Q5"/>
  <c r="Q7"/>
  <c r="Q8"/>
  <c r="Q9"/>
  <c r="Q11"/>
  <c r="Q12"/>
  <c r="Q13"/>
  <c r="Q15"/>
  <c r="Q16"/>
  <c r="Q17"/>
  <c r="Q3"/>
  <c r="U18"/>
  <c r="U14"/>
  <c r="U10"/>
  <c r="U6"/>
  <c r="T40"/>
  <c r="W40" s="1"/>
  <c r="O40"/>
  <c r="Q40" s="1"/>
  <c r="T36"/>
  <c r="W36" s="1"/>
  <c r="O36"/>
  <c r="Q36" s="1"/>
  <c r="T32"/>
  <c r="W32" s="1"/>
  <c r="O32"/>
  <c r="Q32" s="1"/>
  <c r="T28"/>
  <c r="W28" s="1"/>
  <c r="O28"/>
  <c r="Q28" s="1"/>
  <c r="P18"/>
  <c r="P14"/>
  <c r="P10"/>
  <c r="P6"/>
  <c r="T18"/>
  <c r="W18" s="1"/>
  <c r="O18"/>
  <c r="T14"/>
  <c r="O14"/>
  <c r="T10"/>
  <c r="O10"/>
  <c r="T6"/>
  <c r="V6" s="1"/>
  <c r="O6"/>
  <c r="R6" s="1"/>
  <c r="R28" l="1"/>
  <c r="Q10"/>
  <c r="Q14"/>
  <c r="Q6"/>
  <c r="R36"/>
  <c r="Q18"/>
  <c r="V18"/>
  <c r="W14"/>
  <c r="V10"/>
  <c r="R14"/>
  <c r="V40"/>
  <c r="V36"/>
  <c r="V32"/>
  <c r="V28"/>
  <c r="W10"/>
  <c r="W6"/>
  <c r="R40"/>
  <c r="R32"/>
  <c r="V14"/>
  <c r="R18"/>
  <c r="R10"/>
  <c r="T41"/>
  <c r="O41"/>
  <c r="U20"/>
  <c r="T20"/>
  <c r="O20"/>
  <c r="P20"/>
  <c r="R20" l="1"/>
  <c r="Q20"/>
  <c r="W41"/>
  <c r="V41"/>
  <c r="Q41"/>
  <c r="R41"/>
  <c r="V20"/>
  <c r="W20"/>
</calcChain>
</file>

<file path=xl/sharedStrings.xml><?xml version="1.0" encoding="utf-8"?>
<sst xmlns="http://schemas.openxmlformats.org/spreadsheetml/2006/main" count="100" uniqueCount="38">
  <si>
    <t>Individual</t>
  </si>
  <si>
    <t>PAC</t>
  </si>
  <si>
    <t>GOAL</t>
  </si>
  <si>
    <t>PAC GOAL</t>
  </si>
  <si>
    <t>OVER/UNDER GOAL</t>
  </si>
  <si>
    <t>Percent to Goal</t>
  </si>
  <si>
    <t>Individual GOAL</t>
  </si>
  <si>
    <t>January</t>
  </si>
  <si>
    <t xml:space="preserve">February </t>
  </si>
  <si>
    <t xml:space="preserve">March </t>
  </si>
  <si>
    <t>Q1 Total:</t>
  </si>
  <si>
    <t>April</t>
  </si>
  <si>
    <t>May</t>
  </si>
  <si>
    <t>June</t>
  </si>
  <si>
    <t>Q2 Total:</t>
  </si>
  <si>
    <t>July</t>
  </si>
  <si>
    <t>August</t>
  </si>
  <si>
    <t xml:space="preserve">September </t>
  </si>
  <si>
    <t>Q3 Total:</t>
  </si>
  <si>
    <t xml:space="preserve">October </t>
  </si>
  <si>
    <t xml:space="preserve">November </t>
  </si>
  <si>
    <t>December Projection</t>
  </si>
  <si>
    <t>Q4 Total:</t>
  </si>
  <si>
    <t>2013 TOTAL</t>
  </si>
  <si>
    <t>2014 TOTAL</t>
  </si>
  <si>
    <t>2015 TOTAL</t>
  </si>
  <si>
    <t>2013 Actual</t>
  </si>
  <si>
    <t>2014 Actual</t>
  </si>
  <si>
    <t>Average</t>
  </si>
  <si>
    <t>2015 PAC Proposed</t>
  </si>
  <si>
    <t xml:space="preserve">December </t>
  </si>
  <si>
    <t>2015 Individual Proposed</t>
  </si>
  <si>
    <t>2013-2014 AVERAGE</t>
  </si>
  <si>
    <t>2011 Actual</t>
  </si>
  <si>
    <t>2012 Actual</t>
  </si>
  <si>
    <t>2011-2012 Average</t>
  </si>
  <si>
    <t>2016 Indiv Proposed</t>
  </si>
  <si>
    <t>2016 PAC proposed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</si>
</sst>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2" fillId="2" borderId="1" xfId="1" applyNumberFormat="1" applyFont="1" applyFill="1" applyBorder="1" applyAlignment="1">
      <alignment horizontal="left"/>
    </xf>
    <xf numFmtId="164" fontId="3" fillId="0" borderId="1" xfId="0" applyNumberFormat="1" applyFont="1" applyFill="1" applyBorder="1"/>
    <xf numFmtId="164" fontId="3" fillId="3" borderId="1" xfId="0" applyNumberFormat="1" applyFont="1" applyFill="1" applyBorder="1"/>
    <xf numFmtId="164" fontId="2" fillId="4" borderId="1" xfId="1" applyNumberFormat="1" applyFont="1" applyFill="1" applyBorder="1"/>
    <xf numFmtId="164" fontId="2" fillId="0" borderId="0" xfId="1" applyNumberFormat="1" applyFont="1" applyFill="1" applyBorder="1"/>
    <xf numFmtId="164" fontId="2" fillId="2" borderId="1" xfId="1" applyNumberFormat="1" applyFont="1" applyFill="1" applyBorder="1"/>
    <xf numFmtId="164" fontId="3" fillId="0" borderId="1" xfId="0" applyNumberFormat="1" applyFont="1" applyBorder="1"/>
    <xf numFmtId="164" fontId="3" fillId="3" borderId="2" xfId="0" applyNumberFormat="1" applyFont="1" applyFill="1" applyBorder="1"/>
    <xf numFmtId="164" fontId="3" fillId="0" borderId="1" xfId="1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164" fontId="3" fillId="5" borderId="1" xfId="0" applyNumberFormat="1" applyFont="1" applyFill="1" applyBorder="1"/>
    <xf numFmtId="164" fontId="2" fillId="6" borderId="1" xfId="0" applyNumberFormat="1" applyFont="1" applyFill="1" applyBorder="1"/>
    <xf numFmtId="164" fontId="2" fillId="0" borderId="0" xfId="0" applyNumberFormat="1" applyFont="1" applyFill="1" applyBorder="1"/>
    <xf numFmtId="164" fontId="2" fillId="5" borderId="1" xfId="1" applyNumberFormat="1" applyFont="1" applyFill="1" applyBorder="1"/>
    <xf numFmtId="164" fontId="2" fillId="0" borderId="1" xfId="1" applyNumberFormat="1" applyFont="1" applyFill="1" applyBorder="1"/>
    <xf numFmtId="164" fontId="3" fillId="0" borderId="2" xfId="0" applyNumberFormat="1" applyFont="1" applyFill="1" applyBorder="1"/>
    <xf numFmtId="164" fontId="2" fillId="0" borderId="1" xfId="0" applyNumberFormat="1" applyFont="1" applyFill="1" applyBorder="1"/>
    <xf numFmtId="10" fontId="2" fillId="2" borderId="1" xfId="1" applyNumberFormat="1" applyFont="1" applyFill="1" applyBorder="1"/>
    <xf numFmtId="10" fontId="3" fillId="0" borderId="1" xfId="0" applyNumberFormat="1" applyFont="1" applyBorder="1"/>
    <xf numFmtId="10" fontId="3" fillId="0" borderId="1" xfId="0" applyNumberFormat="1" applyFont="1" applyFill="1" applyBorder="1"/>
    <xf numFmtId="10" fontId="2" fillId="6" borderId="1" xfId="0" applyNumberFormat="1" applyFont="1" applyFill="1" applyBorder="1"/>
    <xf numFmtId="164" fontId="3" fillId="0" borderId="0" xfId="0" applyNumberFormat="1" applyFont="1" applyFill="1" applyBorder="1"/>
    <xf numFmtId="164" fontId="3" fillId="0" borderId="0" xfId="1" applyNumberFormat="1" applyFont="1" applyFill="1" applyBorder="1"/>
    <xf numFmtId="164" fontId="3" fillId="0" borderId="0" xfId="0" applyNumberFormat="1" applyFont="1" applyFill="1" applyBorder="1" applyAlignment="1">
      <alignment horizontal="right"/>
    </xf>
    <xf numFmtId="0" fontId="4" fillId="5" borderId="1" xfId="0" applyFont="1" applyFill="1" applyBorder="1"/>
    <xf numFmtId="8" fontId="5" fillId="5" borderId="1" xfId="0" applyNumberFormat="1" applyFont="1" applyFill="1" applyBorder="1" applyAlignment="1">
      <alignment horizontal="right"/>
    </xf>
    <xf numFmtId="164" fontId="3" fillId="8" borderId="1" xfId="0" applyNumberFormat="1" applyFont="1" applyFill="1" applyBorder="1"/>
    <xf numFmtId="8" fontId="4" fillId="6" borderId="1" xfId="0" applyNumberFormat="1" applyFont="1" applyFill="1" applyBorder="1" applyAlignment="1">
      <alignment horizontal="right"/>
    </xf>
    <xf numFmtId="10" fontId="3" fillId="6" borderId="1" xfId="0" applyNumberFormat="1" applyFont="1" applyFill="1" applyBorder="1"/>
    <xf numFmtId="10" fontId="2" fillId="0" borderId="1" xfId="0" applyNumberFormat="1" applyFont="1" applyFill="1" applyBorder="1"/>
    <xf numFmtId="164" fontId="2" fillId="6" borderId="1" xfId="1" applyNumberFormat="1" applyFont="1" applyFill="1" applyBorder="1"/>
    <xf numFmtId="0" fontId="5" fillId="0" borderId="0" xfId="0" applyFont="1" applyBorder="1"/>
    <xf numFmtId="10" fontId="5" fillId="0" borderId="0" xfId="0" applyNumberFormat="1" applyFont="1" applyBorder="1"/>
    <xf numFmtId="0" fontId="5" fillId="0" borderId="0" xfId="0" applyFont="1" applyFill="1" applyBorder="1"/>
    <xf numFmtId="164" fontId="5" fillId="0" borderId="1" xfId="0" applyNumberFormat="1" applyFont="1" applyBorder="1"/>
    <xf numFmtId="10" fontId="5" fillId="0" borderId="1" xfId="0" applyNumberFormat="1" applyFont="1" applyBorder="1"/>
    <xf numFmtId="0" fontId="5" fillId="0" borderId="1" xfId="0" applyFont="1" applyBorder="1"/>
    <xf numFmtId="3" fontId="5" fillId="0" borderId="1" xfId="0" applyNumberFormat="1" applyFont="1" applyBorder="1"/>
    <xf numFmtId="3" fontId="5" fillId="0" borderId="0" xfId="0" applyNumberFormat="1" applyFont="1" applyFill="1" applyBorder="1"/>
    <xf numFmtId="0" fontId="4" fillId="0" borderId="1" xfId="0" applyNumberFormat="1" applyFont="1" applyBorder="1"/>
    <xf numFmtId="0" fontId="4" fillId="0" borderId="0" xfId="0" applyFont="1" applyBorder="1"/>
    <xf numFmtId="164" fontId="2" fillId="4" borderId="1" xfId="0" applyNumberFormat="1" applyFont="1" applyFill="1" applyBorder="1"/>
    <xf numFmtId="164" fontId="5" fillId="0" borderId="1" xfId="0" applyNumberFormat="1" applyFont="1" applyFill="1" applyBorder="1"/>
    <xf numFmtId="10" fontId="5" fillId="0" borderId="1" xfId="0" applyNumberFormat="1" applyFont="1" applyFill="1" applyBorder="1"/>
    <xf numFmtId="164" fontId="4" fillId="6" borderId="1" xfId="0" applyNumberFormat="1" applyFont="1" applyFill="1" applyBorder="1"/>
    <xf numFmtId="10" fontId="4" fillId="6" borderId="1" xfId="0" applyNumberFormat="1" applyFont="1" applyFill="1" applyBorder="1"/>
    <xf numFmtId="0" fontId="4" fillId="0" borderId="0" xfId="0" applyFont="1" applyBorder="1" applyAlignment="1">
      <alignment horizontal="left"/>
    </xf>
    <xf numFmtId="165" fontId="5" fillId="0" borderId="1" xfId="0" applyNumberFormat="1" applyFont="1" applyBorder="1"/>
    <xf numFmtId="165" fontId="4" fillId="6" borderId="1" xfId="0" applyNumberFormat="1" applyFont="1" applyFill="1" applyBorder="1"/>
    <xf numFmtId="164" fontId="2" fillId="9" borderId="1" xfId="1" applyNumberFormat="1" applyFont="1" applyFill="1" applyBorder="1" applyAlignment="1">
      <alignment horizontal="left"/>
    </xf>
    <xf numFmtId="164" fontId="5" fillId="0" borderId="0" xfId="0" applyNumberFormat="1" applyFont="1" applyBorder="1"/>
    <xf numFmtId="164" fontId="2" fillId="9" borderId="1" xfId="1" applyNumberFormat="1" applyFont="1" applyFill="1" applyBorder="1" applyAlignment="1">
      <alignment horizontal="left" wrapText="1"/>
    </xf>
    <xf numFmtId="164" fontId="2" fillId="7" borderId="1" xfId="1" applyNumberFormat="1" applyFont="1" applyFill="1" applyBorder="1" applyAlignment="1">
      <alignment horizontal="left"/>
    </xf>
    <xf numFmtId="164" fontId="3" fillId="3" borderId="1" xfId="1" applyNumberFormat="1" applyFont="1" applyFill="1" applyBorder="1"/>
    <xf numFmtId="164" fontId="3" fillId="3" borderId="1" xfId="2" applyNumberFormat="1" applyFont="1" applyFill="1" applyBorder="1"/>
    <xf numFmtId="164" fontId="2" fillId="6" borderId="1" xfId="2" applyNumberFormat="1" applyFont="1" applyFill="1" applyBorder="1"/>
    <xf numFmtId="164" fontId="6" fillId="3" borderId="1" xfId="0" applyNumberFormat="1" applyFont="1" applyFill="1" applyBorder="1"/>
    <xf numFmtId="164" fontId="7" fillId="0" borderId="2" xfId="0" applyNumberFormat="1" applyFont="1" applyFill="1" applyBorder="1"/>
    <xf numFmtId="164" fontId="5" fillId="0" borderId="0" xfId="0" applyNumberFormat="1" applyFont="1" applyFill="1" applyBorder="1"/>
    <xf numFmtId="164" fontId="2" fillId="8" borderId="1" xfId="1" applyNumberFormat="1" applyFont="1" applyFill="1" applyBorder="1"/>
    <xf numFmtId="165" fontId="5" fillId="8" borderId="1" xfId="0" applyNumberFormat="1" applyFont="1" applyFill="1" applyBorder="1"/>
    <xf numFmtId="164" fontId="2" fillId="10" borderId="1" xfId="1" applyNumberFormat="1" applyFont="1" applyFill="1" applyBorder="1"/>
    <xf numFmtId="164" fontId="2" fillId="8" borderId="1" xfId="1" applyNumberFormat="1" applyFont="1" applyFill="1" applyBorder="1" applyAlignment="1">
      <alignment horizontal="left" wrapText="1"/>
    </xf>
    <xf numFmtId="165" fontId="4" fillId="8" borderId="1" xfId="0" applyNumberFormat="1" applyFont="1" applyFill="1" applyBorder="1"/>
    <xf numFmtId="10" fontId="5" fillId="8" borderId="1" xfId="0" applyNumberFormat="1" applyFont="1" applyFill="1" applyBorder="1"/>
    <xf numFmtId="164" fontId="3" fillId="0" borderId="1" xfId="1" applyNumberFormat="1" applyFont="1" applyBorder="1"/>
    <xf numFmtId="164" fontId="6" fillId="0" borderId="1" xfId="0" applyNumberFormat="1" applyFont="1" applyFill="1" applyBorder="1"/>
    <xf numFmtId="164" fontId="2" fillId="10" borderId="1" xfId="0" applyNumberFormat="1" applyFont="1" applyFill="1" applyBorder="1"/>
    <xf numFmtId="0" fontId="5" fillId="0" borderId="1" xfId="0" applyFont="1" applyFill="1" applyBorder="1"/>
    <xf numFmtId="164" fontId="7" fillId="0" borderId="1" xfId="0" applyNumberFormat="1" applyFont="1" applyFill="1" applyBorder="1"/>
    <xf numFmtId="164" fontId="2" fillId="10" borderId="1" xfId="2" applyNumberFormat="1" applyFont="1" applyFill="1" applyBorder="1"/>
    <xf numFmtId="164" fontId="2" fillId="8" borderId="1" xfId="1" applyNumberFormat="1" applyFont="1" applyFill="1" applyBorder="1" applyAlignment="1">
      <alignment horizontal="left"/>
    </xf>
    <xf numFmtId="0" fontId="5" fillId="8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1"/>
  <sheetViews>
    <sheetView tabSelected="1" topLeftCell="W12" zoomScaleNormal="100" workbookViewId="0">
      <selection activeCell="AD34" sqref="AD34"/>
    </sheetView>
  </sheetViews>
  <sheetFormatPr defaultRowHeight="14.25"/>
  <cols>
    <col min="1" max="1" width="13.42578125" style="32" bestFit="1" customWidth="1"/>
    <col min="2" max="2" width="33" style="32" bestFit="1" customWidth="1"/>
    <col min="3" max="3" width="27.140625" style="32" customWidth="1"/>
    <col min="4" max="4" width="3.5703125" style="32" customWidth="1"/>
    <col min="5" max="6" width="19.7109375" style="32" bestFit="1" customWidth="1"/>
    <col min="7" max="7" width="11.28515625" style="32" hidden="1" customWidth="1"/>
    <col min="8" max="8" width="3.5703125" style="32" customWidth="1"/>
    <col min="9" max="9" width="21.140625" style="32" bestFit="1" customWidth="1"/>
    <col min="10" max="10" width="18.7109375" style="51" bestFit="1" customWidth="1"/>
    <col min="11" max="11" width="20.140625" style="32" hidden="1" customWidth="1"/>
    <col min="12" max="13" width="9.140625" style="32"/>
    <col min="14" max="14" width="17.5703125" style="32" customWidth="1"/>
    <col min="15" max="15" width="21.140625" style="32" bestFit="1" customWidth="1"/>
    <col min="16" max="17" width="21" style="32" customWidth="1"/>
    <col min="18" max="18" width="21" style="33" customWidth="1"/>
    <col min="19" max="19" width="2.28515625" style="34" customWidth="1"/>
    <col min="20" max="20" width="20.5703125" style="32" hidden="1" customWidth="1"/>
    <col min="21" max="21" width="27.28515625" style="32" hidden="1" customWidth="1"/>
    <col min="22" max="22" width="22.28515625" style="32" bestFit="1" customWidth="1"/>
    <col min="23" max="23" width="17" style="33" bestFit="1" customWidth="1"/>
    <col min="24" max="25" width="9.140625" style="32"/>
    <col min="26" max="26" width="21" style="32" bestFit="1" customWidth="1"/>
    <col min="27" max="27" width="21.140625" style="32" bestFit="1" customWidth="1"/>
    <col min="28" max="28" width="21.140625" style="32" customWidth="1"/>
    <col min="29" max="29" width="6.28515625" style="32" customWidth="1"/>
    <col min="30" max="30" width="14.28515625" style="32" bestFit="1" customWidth="1"/>
    <col min="31" max="31" width="22.28515625" style="32" bestFit="1" customWidth="1"/>
    <col min="32" max="32" width="17" style="32" hidden="1" customWidth="1"/>
    <col min="33" max="33" width="9.140625" style="32"/>
    <col min="34" max="34" width="19.42578125" style="32" bestFit="1" customWidth="1"/>
    <col min="35" max="35" width="16" style="32" bestFit="1" customWidth="1"/>
    <col min="36" max="36" width="20.140625" style="32" hidden="1" customWidth="1"/>
    <col min="37" max="16384" width="9.140625" style="32"/>
  </cols>
  <sheetData>
    <row r="1" spans="1:36" ht="15">
      <c r="O1" s="41">
        <v>2013</v>
      </c>
    </row>
    <row r="2" spans="1:36" ht="15">
      <c r="O2" s="1" t="s">
        <v>0</v>
      </c>
      <c r="P2" s="14" t="s">
        <v>2</v>
      </c>
      <c r="Q2" s="6" t="s">
        <v>4</v>
      </c>
      <c r="R2" s="18" t="s">
        <v>5</v>
      </c>
      <c r="S2" s="5"/>
      <c r="T2" s="1" t="s">
        <v>1</v>
      </c>
      <c r="U2" s="14" t="s">
        <v>3</v>
      </c>
      <c r="V2" s="6" t="s">
        <v>4</v>
      </c>
      <c r="W2" s="18" t="s">
        <v>5</v>
      </c>
    </row>
    <row r="3" spans="1:36">
      <c r="N3" s="2" t="s">
        <v>7</v>
      </c>
      <c r="O3" s="2">
        <v>1103695</v>
      </c>
      <c r="P3" s="11">
        <v>1100000</v>
      </c>
      <c r="Q3" s="7">
        <f>SUM(O3-P3)</f>
        <v>3695</v>
      </c>
      <c r="R3" s="19">
        <f>SUM(O3/P3)</f>
        <v>1.0033590909090908</v>
      </c>
      <c r="S3" s="22"/>
      <c r="T3" s="2">
        <v>629750</v>
      </c>
      <c r="U3" s="11">
        <v>400000</v>
      </c>
      <c r="V3" s="35">
        <f>SUM(T3-U3)</f>
        <v>229750</v>
      </c>
      <c r="W3" s="36">
        <f>SUM(T3/U3)</f>
        <v>1.5743750000000001</v>
      </c>
    </row>
    <row r="4" spans="1:36">
      <c r="N4" s="3" t="s">
        <v>8</v>
      </c>
      <c r="O4" s="3">
        <v>1742983.4</v>
      </c>
      <c r="P4" s="11">
        <v>1775000</v>
      </c>
      <c r="Q4" s="7">
        <f t="shared" ref="Q4:Q20" si="0">SUM(O4-P4)</f>
        <v>-32016.600000000093</v>
      </c>
      <c r="R4" s="19">
        <f t="shared" ref="R4:R20" si="1">SUM(O4/P4)</f>
        <v>0.9819624788732394</v>
      </c>
      <c r="S4" s="22"/>
      <c r="T4" s="3">
        <v>802000</v>
      </c>
      <c r="U4" s="11">
        <v>750000</v>
      </c>
      <c r="V4" s="35">
        <f t="shared" ref="V4:V20" si="2">SUM(T4-U4)</f>
        <v>52000</v>
      </c>
      <c r="W4" s="36">
        <f t="shared" ref="W4:W20" si="3">SUM(T4/U4)</f>
        <v>1.0693333333333332</v>
      </c>
    </row>
    <row r="5" spans="1:36">
      <c r="N5" s="2" t="s">
        <v>9</v>
      </c>
      <c r="O5" s="2">
        <v>3210772</v>
      </c>
      <c r="P5" s="11">
        <v>3200000</v>
      </c>
      <c r="Q5" s="7">
        <f t="shared" si="0"/>
        <v>10772</v>
      </c>
      <c r="R5" s="19">
        <f t="shared" si="1"/>
        <v>1.00336625</v>
      </c>
      <c r="S5" s="22"/>
      <c r="T5" s="2">
        <v>1230514</v>
      </c>
      <c r="U5" s="11">
        <v>1200000</v>
      </c>
      <c r="V5" s="35">
        <f t="shared" si="2"/>
        <v>30514</v>
      </c>
      <c r="W5" s="36">
        <f t="shared" si="3"/>
        <v>1.0254283333333334</v>
      </c>
    </row>
    <row r="6" spans="1:36" ht="15">
      <c r="N6" s="42" t="s">
        <v>10</v>
      </c>
      <c r="O6" s="31">
        <f t="shared" ref="O6:T6" si="4">SUM(O3+O4+O5)</f>
        <v>6057450.4000000004</v>
      </c>
      <c r="P6" s="31">
        <f>SUM(P3:P5)</f>
        <v>6075000</v>
      </c>
      <c r="Q6" s="12">
        <f t="shared" si="0"/>
        <v>-17549.599999999627</v>
      </c>
      <c r="R6" s="29">
        <f t="shared" si="1"/>
        <v>0.99711117695473261</v>
      </c>
      <c r="S6" s="5"/>
      <c r="T6" s="31">
        <f t="shared" si="4"/>
        <v>2662264</v>
      </c>
      <c r="U6" s="31">
        <f t="shared" ref="U6" si="5">SUM(U3:U5)</f>
        <v>2350000</v>
      </c>
      <c r="V6" s="45">
        <f t="shared" si="2"/>
        <v>312264</v>
      </c>
      <c r="W6" s="46">
        <f t="shared" si="3"/>
        <v>1.1328782978723404</v>
      </c>
    </row>
    <row r="7" spans="1:36">
      <c r="N7" s="2" t="s">
        <v>11</v>
      </c>
      <c r="O7" s="2">
        <v>1611609</v>
      </c>
      <c r="P7" s="11">
        <v>1100000</v>
      </c>
      <c r="Q7" s="7">
        <f t="shared" si="0"/>
        <v>511609</v>
      </c>
      <c r="R7" s="19">
        <f t="shared" si="1"/>
        <v>1.4650990909090909</v>
      </c>
      <c r="S7" s="22"/>
      <c r="T7" s="2">
        <v>193236</v>
      </c>
      <c r="U7" s="11">
        <v>100000</v>
      </c>
      <c r="V7" s="35">
        <f t="shared" si="2"/>
        <v>93236</v>
      </c>
      <c r="W7" s="36">
        <f t="shared" si="3"/>
        <v>1.9323600000000001</v>
      </c>
    </row>
    <row r="8" spans="1:36">
      <c r="N8" s="2" t="s">
        <v>12</v>
      </c>
      <c r="O8" s="2">
        <v>2045702</v>
      </c>
      <c r="P8" s="11">
        <v>1100000</v>
      </c>
      <c r="Q8" s="7">
        <f t="shared" si="0"/>
        <v>945702</v>
      </c>
      <c r="R8" s="19">
        <f t="shared" si="1"/>
        <v>1.8597290909090909</v>
      </c>
      <c r="S8" s="22"/>
      <c r="T8" s="2">
        <v>180000</v>
      </c>
      <c r="U8" s="11">
        <v>200000</v>
      </c>
      <c r="V8" s="35">
        <f t="shared" si="2"/>
        <v>-20000</v>
      </c>
      <c r="W8" s="36">
        <f t="shared" si="3"/>
        <v>0.9</v>
      </c>
    </row>
    <row r="9" spans="1:36" ht="30">
      <c r="B9" s="1" t="s">
        <v>31</v>
      </c>
      <c r="C9" s="1" t="s">
        <v>36</v>
      </c>
      <c r="D9" s="63"/>
      <c r="E9" s="50" t="s">
        <v>26</v>
      </c>
      <c r="F9" s="50" t="s">
        <v>27</v>
      </c>
      <c r="G9" s="52" t="s">
        <v>32</v>
      </c>
      <c r="H9" s="63"/>
      <c r="I9" s="53" t="s">
        <v>33</v>
      </c>
      <c r="J9" s="53" t="s">
        <v>34</v>
      </c>
      <c r="K9" s="53" t="s">
        <v>35</v>
      </c>
      <c r="N9" s="3" t="s">
        <v>13</v>
      </c>
      <c r="O9" s="3">
        <v>1525238</v>
      </c>
      <c r="P9" s="11">
        <v>1600000</v>
      </c>
      <c r="Q9" s="7">
        <f t="shared" si="0"/>
        <v>-74762</v>
      </c>
      <c r="R9" s="19">
        <f t="shared" si="1"/>
        <v>0.95327375000000003</v>
      </c>
      <c r="S9" s="22"/>
      <c r="T9" s="3">
        <v>253470</v>
      </c>
      <c r="U9" s="11">
        <v>400000</v>
      </c>
      <c r="V9" s="35">
        <f t="shared" si="2"/>
        <v>-146530</v>
      </c>
      <c r="W9" s="36">
        <f t="shared" si="3"/>
        <v>0.63367499999999999</v>
      </c>
    </row>
    <row r="10" spans="1:36" ht="15">
      <c r="A10" s="2" t="s">
        <v>7</v>
      </c>
      <c r="B10" s="2">
        <v>1100000</v>
      </c>
      <c r="C10" s="2">
        <v>1100000</v>
      </c>
      <c r="D10" s="61"/>
      <c r="E10" s="2">
        <v>1103695</v>
      </c>
      <c r="F10" s="2">
        <v>1254603</v>
      </c>
      <c r="G10" s="48">
        <f>SUM(E10+F10)/2</f>
        <v>1179149</v>
      </c>
      <c r="H10" s="61"/>
      <c r="I10" s="54">
        <v>1110400</v>
      </c>
      <c r="J10" s="2">
        <v>1051996</v>
      </c>
      <c r="K10" s="48">
        <f>SUM(I10+J10)/2</f>
        <v>1081198</v>
      </c>
      <c r="N10" s="42" t="s">
        <v>14</v>
      </c>
      <c r="O10" s="31">
        <f t="shared" ref="O10:T10" si="6">SUM(O7+O8+O9)</f>
        <v>5182549</v>
      </c>
      <c r="P10" s="31">
        <f>SUM(P7:P9)</f>
        <v>3800000</v>
      </c>
      <c r="Q10" s="12">
        <f t="shared" si="0"/>
        <v>1382549</v>
      </c>
      <c r="R10" s="29">
        <f t="shared" si="1"/>
        <v>1.3638286842105263</v>
      </c>
      <c r="S10" s="5"/>
      <c r="T10" s="31">
        <f t="shared" si="6"/>
        <v>626706</v>
      </c>
      <c r="U10" s="31">
        <f t="shared" ref="U10" si="7">SUM(U7:U9)</f>
        <v>700000</v>
      </c>
      <c r="V10" s="45">
        <f t="shared" si="2"/>
        <v>-73294</v>
      </c>
      <c r="W10" s="46">
        <f t="shared" si="3"/>
        <v>0.89529428571428571</v>
      </c>
    </row>
    <row r="11" spans="1:36">
      <c r="A11" s="3" t="s">
        <v>8</v>
      </c>
      <c r="B11" s="3">
        <v>1500000</v>
      </c>
      <c r="C11" s="2">
        <v>1300000</v>
      </c>
      <c r="D11" s="61"/>
      <c r="E11" s="3">
        <v>1742983.4</v>
      </c>
      <c r="F11" s="2">
        <v>1254168</v>
      </c>
      <c r="G11" s="48">
        <f t="shared" ref="G11:G23" si="8">SUM(E11+F11)/2</f>
        <v>1498575.7</v>
      </c>
      <c r="H11" s="61"/>
      <c r="I11" s="54">
        <v>1613130</v>
      </c>
      <c r="J11" s="3">
        <v>1238280.7</v>
      </c>
      <c r="K11" s="48">
        <f t="shared" ref="K11:K12" si="9">SUM(I11+J11)/2</f>
        <v>1425705.35</v>
      </c>
      <c r="N11" s="2" t="s">
        <v>15</v>
      </c>
      <c r="O11" s="2">
        <v>1031500</v>
      </c>
      <c r="P11" s="11">
        <v>750000</v>
      </c>
      <c r="Q11" s="7">
        <f t="shared" si="0"/>
        <v>281500</v>
      </c>
      <c r="R11" s="19">
        <f t="shared" si="1"/>
        <v>1.3753333333333333</v>
      </c>
      <c r="S11" s="22"/>
      <c r="T11" s="2">
        <v>76000</v>
      </c>
      <c r="U11" s="11">
        <v>150000</v>
      </c>
      <c r="V11" s="35">
        <f t="shared" si="2"/>
        <v>-74000</v>
      </c>
      <c r="W11" s="36">
        <f t="shared" si="3"/>
        <v>0.50666666666666671</v>
      </c>
    </row>
    <row r="12" spans="1:36" ht="15">
      <c r="A12" s="2" t="s">
        <v>9</v>
      </c>
      <c r="B12" s="2">
        <v>2500000</v>
      </c>
      <c r="C12" s="2">
        <v>2250000</v>
      </c>
      <c r="D12" s="61"/>
      <c r="E12" s="2">
        <v>3210772</v>
      </c>
      <c r="F12" s="9">
        <v>2618109</v>
      </c>
      <c r="G12" s="48">
        <f t="shared" si="8"/>
        <v>2914440.5</v>
      </c>
      <c r="H12" s="61"/>
      <c r="I12" s="54">
        <v>3134382</v>
      </c>
      <c r="J12" s="3">
        <v>1877000</v>
      </c>
      <c r="K12" s="48">
        <f t="shared" si="9"/>
        <v>2505691</v>
      </c>
      <c r="N12" s="2" t="s">
        <v>16</v>
      </c>
      <c r="O12" s="2">
        <v>968850</v>
      </c>
      <c r="P12" s="11">
        <v>650000</v>
      </c>
      <c r="Q12" s="7">
        <f t="shared" si="0"/>
        <v>318850</v>
      </c>
      <c r="R12" s="19">
        <f t="shared" si="1"/>
        <v>1.4905384615384616</v>
      </c>
      <c r="S12" s="22"/>
      <c r="T12" s="2">
        <v>50500</v>
      </c>
      <c r="U12" s="11">
        <v>50000</v>
      </c>
      <c r="V12" s="35">
        <f t="shared" si="2"/>
        <v>500</v>
      </c>
      <c r="W12" s="36">
        <f t="shared" si="3"/>
        <v>1.01</v>
      </c>
      <c r="AA12" s="47"/>
      <c r="AB12" s="47"/>
      <c r="AC12" s="47"/>
    </row>
    <row r="13" spans="1:36" ht="15">
      <c r="A13" s="42" t="s">
        <v>10</v>
      </c>
      <c r="B13" s="31">
        <f>SUM(B10:B12)</f>
        <v>5100000</v>
      </c>
      <c r="C13" s="31">
        <f>SUM(C10:C12)</f>
        <v>4650000</v>
      </c>
      <c r="D13" s="64"/>
      <c r="E13" s="31">
        <f>SUM(E10+E11+E12)</f>
        <v>6057450.4000000004</v>
      </c>
      <c r="F13" s="4">
        <f>SUM(F10:F12)</f>
        <v>5126880</v>
      </c>
      <c r="G13" s="49">
        <f t="shared" si="8"/>
        <v>5592165.2000000002</v>
      </c>
      <c r="H13" s="64"/>
      <c r="I13" s="31">
        <f>SUM(I10:I12)</f>
        <v>5857912</v>
      </c>
      <c r="J13" s="31">
        <f>SUM(J10:J12)</f>
        <v>4167276.7</v>
      </c>
      <c r="K13" s="49">
        <f>SUM(K10:K12)</f>
        <v>5012594.3499999996</v>
      </c>
      <c r="N13" s="2" t="s">
        <v>17</v>
      </c>
      <c r="O13" s="2">
        <v>1366936</v>
      </c>
      <c r="P13" s="11">
        <v>1600000</v>
      </c>
      <c r="Q13" s="7">
        <f t="shared" si="0"/>
        <v>-233064</v>
      </c>
      <c r="R13" s="19">
        <f t="shared" si="1"/>
        <v>0.85433499999999996</v>
      </c>
      <c r="S13" s="22"/>
      <c r="T13" s="2">
        <v>232700</v>
      </c>
      <c r="U13" s="11">
        <v>200000</v>
      </c>
      <c r="V13" s="35">
        <f t="shared" si="2"/>
        <v>32700</v>
      </c>
      <c r="W13" s="36">
        <f t="shared" si="3"/>
        <v>1.1635</v>
      </c>
      <c r="AA13" s="1" t="s">
        <v>29</v>
      </c>
      <c r="AB13" s="1" t="s">
        <v>37</v>
      </c>
      <c r="AC13" s="72"/>
      <c r="AD13" s="50" t="s">
        <v>26</v>
      </c>
      <c r="AE13" s="50" t="s">
        <v>27</v>
      </c>
      <c r="AF13" s="1" t="s">
        <v>28</v>
      </c>
      <c r="AG13" s="73"/>
      <c r="AH13" s="53" t="s">
        <v>33</v>
      </c>
      <c r="AI13" s="53" t="s">
        <v>34</v>
      </c>
      <c r="AJ13" s="53" t="s">
        <v>35</v>
      </c>
    </row>
    <row r="14" spans="1:36" ht="15">
      <c r="A14" s="2" t="s">
        <v>11</v>
      </c>
      <c r="B14" s="2">
        <v>1800000</v>
      </c>
      <c r="C14" s="2">
        <v>1750000</v>
      </c>
      <c r="D14" s="61"/>
      <c r="E14" s="2">
        <v>1611609</v>
      </c>
      <c r="F14" s="2">
        <v>1899843</v>
      </c>
      <c r="G14" s="48">
        <f t="shared" si="8"/>
        <v>1755726</v>
      </c>
      <c r="H14" s="61"/>
      <c r="I14" s="7">
        <v>1053450</v>
      </c>
      <c r="J14" s="3">
        <v>1264540</v>
      </c>
      <c r="K14" s="48">
        <f>SUM(I14+J14)/2</f>
        <v>1158995</v>
      </c>
      <c r="N14" s="42" t="s">
        <v>18</v>
      </c>
      <c r="O14" s="4">
        <f t="shared" ref="O14:T14" si="10">SUM(O11:O13)</f>
        <v>3367286</v>
      </c>
      <c r="P14" s="31">
        <f>SUM(P11:P13)</f>
        <v>3000000</v>
      </c>
      <c r="Q14" s="12">
        <f t="shared" si="0"/>
        <v>367286</v>
      </c>
      <c r="R14" s="21">
        <f t="shared" si="1"/>
        <v>1.1224286666666667</v>
      </c>
      <c r="S14" s="5"/>
      <c r="T14" s="31">
        <f t="shared" si="10"/>
        <v>359200</v>
      </c>
      <c r="U14" s="31">
        <f>SUM(U11:U13)</f>
        <v>400000</v>
      </c>
      <c r="V14" s="45">
        <f t="shared" si="2"/>
        <v>-40800</v>
      </c>
      <c r="W14" s="46">
        <f t="shared" si="3"/>
        <v>0.89800000000000002</v>
      </c>
      <c r="Z14" s="2" t="s">
        <v>7</v>
      </c>
      <c r="AA14" s="2">
        <v>700000</v>
      </c>
      <c r="AB14" s="2">
        <v>1000000</v>
      </c>
      <c r="AC14" s="27"/>
      <c r="AD14" s="2">
        <v>629750</v>
      </c>
      <c r="AE14" s="2">
        <v>1156000</v>
      </c>
      <c r="AF14" s="48">
        <f>SUM(AD14+AE14)/2</f>
        <v>892875</v>
      </c>
      <c r="AG14" s="73"/>
      <c r="AH14" s="54">
        <v>465000</v>
      </c>
      <c r="AI14" s="2">
        <v>816250</v>
      </c>
      <c r="AJ14" s="35">
        <f>SUM(AH14+AI14)/2</f>
        <v>640625</v>
      </c>
    </row>
    <row r="15" spans="1:36">
      <c r="A15" s="2" t="s">
        <v>12</v>
      </c>
      <c r="B15" s="2">
        <v>1700000</v>
      </c>
      <c r="C15" s="2">
        <v>1350000</v>
      </c>
      <c r="D15" s="61"/>
      <c r="E15" s="2">
        <v>2045702</v>
      </c>
      <c r="F15" s="2">
        <v>1340948</v>
      </c>
      <c r="G15" s="48">
        <f t="shared" si="8"/>
        <v>1693325</v>
      </c>
      <c r="H15" s="61"/>
      <c r="I15" s="7">
        <v>845230</v>
      </c>
      <c r="J15" s="3">
        <v>1238604.3999999999</v>
      </c>
      <c r="K15" s="48">
        <f t="shared" ref="K15:K16" si="11">SUM(I15+J15)/2</f>
        <v>1041917.2</v>
      </c>
      <c r="N15" s="2" t="s">
        <v>19</v>
      </c>
      <c r="O15" s="2">
        <v>1888495</v>
      </c>
      <c r="P15" s="11">
        <v>1000000</v>
      </c>
      <c r="Q15" s="7">
        <f t="shared" si="0"/>
        <v>888495</v>
      </c>
      <c r="R15" s="19">
        <f t="shared" si="1"/>
        <v>1.888495</v>
      </c>
      <c r="S15" s="22"/>
      <c r="T15" s="2">
        <v>51000</v>
      </c>
      <c r="U15" s="11">
        <v>75000</v>
      </c>
      <c r="V15" s="35">
        <f t="shared" si="2"/>
        <v>-24000</v>
      </c>
      <c r="W15" s="36">
        <f t="shared" si="3"/>
        <v>0.68</v>
      </c>
      <c r="Z15" s="3" t="s">
        <v>8</v>
      </c>
      <c r="AA15" s="3">
        <v>800000</v>
      </c>
      <c r="AB15" s="2">
        <v>850000</v>
      </c>
      <c r="AC15" s="27"/>
      <c r="AD15" s="3">
        <v>802000</v>
      </c>
      <c r="AE15" s="2">
        <v>812500</v>
      </c>
      <c r="AF15" s="48">
        <f t="shared" ref="AF15:AF29" si="12">SUM(AD15+AE15)/2</f>
        <v>807250</v>
      </c>
      <c r="AG15" s="73"/>
      <c r="AH15" s="66">
        <v>801500</v>
      </c>
      <c r="AI15" s="3">
        <v>934250</v>
      </c>
      <c r="AJ15" s="35">
        <f t="shared" ref="AJ15:AJ29" si="13">SUM(AH15+AI15)/2</f>
        <v>867875</v>
      </c>
    </row>
    <row r="16" spans="1:36">
      <c r="A16" s="3" t="s">
        <v>13</v>
      </c>
      <c r="B16" s="2">
        <v>1700000</v>
      </c>
      <c r="C16" s="2">
        <v>2000000</v>
      </c>
      <c r="D16" s="61"/>
      <c r="E16" s="3">
        <v>1525238</v>
      </c>
      <c r="F16" s="2">
        <v>1862683</v>
      </c>
      <c r="G16" s="48">
        <f t="shared" si="8"/>
        <v>1693960.5</v>
      </c>
      <c r="H16" s="61"/>
      <c r="I16" s="7">
        <v>1470365</v>
      </c>
      <c r="J16" s="3">
        <v>1304020</v>
      </c>
      <c r="K16" s="48">
        <f t="shared" si="11"/>
        <v>1387192.5</v>
      </c>
      <c r="N16" s="2" t="s">
        <v>20</v>
      </c>
      <c r="O16" s="2">
        <v>1266215</v>
      </c>
      <c r="P16" s="11">
        <v>900000</v>
      </c>
      <c r="Q16" s="7">
        <f t="shared" si="0"/>
        <v>366215</v>
      </c>
      <c r="R16" s="19">
        <f t="shared" si="1"/>
        <v>1.4069055555555556</v>
      </c>
      <c r="S16" s="22"/>
      <c r="T16" s="2">
        <v>91000</v>
      </c>
      <c r="U16" s="11">
        <v>100000</v>
      </c>
      <c r="V16" s="35">
        <f t="shared" si="2"/>
        <v>-9000</v>
      </c>
      <c r="W16" s="36">
        <f t="shared" si="3"/>
        <v>0.91</v>
      </c>
      <c r="Z16" s="2" t="s">
        <v>9</v>
      </c>
      <c r="AA16" s="2">
        <v>1000000</v>
      </c>
      <c r="AB16" s="2">
        <v>950000</v>
      </c>
      <c r="AC16" s="27"/>
      <c r="AD16" s="2">
        <v>1230514</v>
      </c>
      <c r="AE16" s="9">
        <v>877000</v>
      </c>
      <c r="AF16" s="48">
        <f t="shared" si="12"/>
        <v>1053757</v>
      </c>
      <c r="AG16" s="73"/>
      <c r="AH16" s="54">
        <v>1033750</v>
      </c>
      <c r="AI16" s="3">
        <v>1042000</v>
      </c>
      <c r="AJ16" s="35">
        <f t="shared" si="13"/>
        <v>1037875</v>
      </c>
    </row>
    <row r="17" spans="1:37" ht="15">
      <c r="A17" s="42" t="s">
        <v>14</v>
      </c>
      <c r="B17" s="31">
        <f>SUM(B14:B16)</f>
        <v>5200000</v>
      </c>
      <c r="C17" s="31">
        <f>SUM(C14:C16)</f>
        <v>5100000</v>
      </c>
      <c r="D17" s="64"/>
      <c r="E17" s="31">
        <f>SUM(E14+E15+E16)</f>
        <v>5182549</v>
      </c>
      <c r="F17" s="4">
        <f>SUM(F14:F16)</f>
        <v>5103474</v>
      </c>
      <c r="G17" s="49">
        <f t="shared" si="8"/>
        <v>5143011.5</v>
      </c>
      <c r="H17" s="64"/>
      <c r="I17" s="12">
        <f>SUM(I14:I16)</f>
        <v>3369045</v>
      </c>
      <c r="J17" s="31">
        <f>SUM(J14:J16)</f>
        <v>3807164.4</v>
      </c>
      <c r="K17" s="49">
        <f>SUM(K14:K16)</f>
        <v>3588104.7</v>
      </c>
      <c r="N17" s="2" t="s">
        <v>30</v>
      </c>
      <c r="O17" s="2">
        <v>783911.9</v>
      </c>
      <c r="P17" s="11">
        <v>700000</v>
      </c>
      <c r="Q17" s="7">
        <f t="shared" si="0"/>
        <v>83911.900000000023</v>
      </c>
      <c r="R17" s="19">
        <f t="shared" si="1"/>
        <v>1.1198741428571428</v>
      </c>
      <c r="S17" s="22"/>
      <c r="T17" s="2">
        <v>126750</v>
      </c>
      <c r="U17" s="11">
        <v>150000</v>
      </c>
      <c r="V17" s="35">
        <f t="shared" si="2"/>
        <v>-23250</v>
      </c>
      <c r="W17" s="36">
        <f t="shared" si="3"/>
        <v>0.84499999999999997</v>
      </c>
      <c r="Z17" s="42" t="s">
        <v>10</v>
      </c>
      <c r="AA17" s="31">
        <f>SUM(AA14:AA16)</f>
        <v>2500000</v>
      </c>
      <c r="AB17" s="31">
        <f>SUM(AB14:AB16)</f>
        <v>2800000</v>
      </c>
      <c r="AC17" s="60"/>
      <c r="AD17" s="31">
        <f>SUM(AD14+AD15+AD16)</f>
        <v>2662264</v>
      </c>
      <c r="AE17" s="31">
        <f>SUM(AE14:AE16)</f>
        <v>2845500</v>
      </c>
      <c r="AF17" s="49">
        <f t="shared" si="12"/>
        <v>2753882</v>
      </c>
      <c r="AG17" s="73"/>
      <c r="AH17" s="62">
        <f>SUM(AH14:AH16)</f>
        <v>2300250</v>
      </c>
      <c r="AI17" s="62">
        <f>SUM(AI14:AI16)</f>
        <v>2792500</v>
      </c>
      <c r="AJ17" s="45">
        <f t="shared" si="13"/>
        <v>2546375</v>
      </c>
    </row>
    <row r="18" spans="1:37" ht="15">
      <c r="A18" s="2" t="s">
        <v>15</v>
      </c>
      <c r="B18" s="2">
        <v>1000000</v>
      </c>
      <c r="C18" s="2">
        <v>1750000</v>
      </c>
      <c r="D18" s="61"/>
      <c r="E18" s="2">
        <v>1031500</v>
      </c>
      <c r="F18" s="2">
        <v>1474420</v>
      </c>
      <c r="G18" s="48">
        <f t="shared" si="8"/>
        <v>1252960</v>
      </c>
      <c r="H18" s="61"/>
      <c r="I18" s="3">
        <v>929400</v>
      </c>
      <c r="J18" s="8">
        <v>743800</v>
      </c>
      <c r="K18" s="48">
        <f>SUM(I18+J18)/2</f>
        <v>836600</v>
      </c>
      <c r="N18" s="42" t="s">
        <v>22</v>
      </c>
      <c r="O18" s="4">
        <f>SUM(O15+O16+O17)</f>
        <v>3938621.9</v>
      </c>
      <c r="P18" s="31">
        <f>SUM(P15:P17)</f>
        <v>2600000</v>
      </c>
      <c r="Q18" s="12">
        <f t="shared" si="0"/>
        <v>1338621.8999999999</v>
      </c>
      <c r="R18" s="21">
        <f t="shared" si="1"/>
        <v>1.5148545769230768</v>
      </c>
      <c r="S18" s="5"/>
      <c r="T18" s="31">
        <f>SUM(T15+T16+T17)</f>
        <v>268750</v>
      </c>
      <c r="U18" s="31">
        <f>SUM(U15:U17)</f>
        <v>325000</v>
      </c>
      <c r="V18" s="45">
        <f t="shared" si="2"/>
        <v>-56250</v>
      </c>
      <c r="W18" s="46">
        <f t="shared" si="3"/>
        <v>0.82692307692307687</v>
      </c>
      <c r="Z18" s="2" t="s">
        <v>11</v>
      </c>
      <c r="AA18" s="2">
        <v>200000</v>
      </c>
      <c r="AB18" s="2">
        <v>200000</v>
      </c>
      <c r="AC18" s="27"/>
      <c r="AD18" s="2">
        <v>193236</v>
      </c>
      <c r="AE18" s="9">
        <v>184500</v>
      </c>
      <c r="AF18" s="48">
        <f t="shared" si="12"/>
        <v>188868</v>
      </c>
      <c r="AG18" s="73"/>
      <c r="AH18" s="7">
        <v>114000</v>
      </c>
      <c r="AI18" s="3">
        <v>218500</v>
      </c>
      <c r="AJ18" s="35">
        <f t="shared" si="13"/>
        <v>166250</v>
      </c>
    </row>
    <row r="19" spans="1:37" ht="15">
      <c r="A19" s="2" t="s">
        <v>16</v>
      </c>
      <c r="B19" s="2">
        <v>1000000</v>
      </c>
      <c r="C19" s="2">
        <v>1100000</v>
      </c>
      <c r="D19" s="61"/>
      <c r="E19" s="2">
        <v>968850</v>
      </c>
      <c r="F19" s="2">
        <v>1267068.1000000001</v>
      </c>
      <c r="G19" s="48">
        <f t="shared" si="8"/>
        <v>1117959.05</v>
      </c>
      <c r="H19" s="61"/>
      <c r="I19" s="3">
        <v>584956</v>
      </c>
      <c r="J19" s="8">
        <v>819426</v>
      </c>
      <c r="K19" s="48">
        <f t="shared" ref="K19:K20" si="14">SUM(I19+J19)/2</f>
        <v>702191</v>
      </c>
      <c r="N19" s="17"/>
      <c r="O19" s="15"/>
      <c r="P19" s="15"/>
      <c r="Q19" s="2"/>
      <c r="R19" s="20"/>
      <c r="S19" s="5"/>
      <c r="T19" s="15"/>
      <c r="U19" s="15"/>
      <c r="V19" s="43"/>
      <c r="W19" s="44"/>
      <c r="Z19" s="2" t="s">
        <v>12</v>
      </c>
      <c r="AA19" s="2">
        <v>200000</v>
      </c>
      <c r="AB19" s="2">
        <v>175000</v>
      </c>
      <c r="AC19" s="27"/>
      <c r="AD19" s="2">
        <v>180000</v>
      </c>
      <c r="AE19" s="2">
        <v>157500</v>
      </c>
      <c r="AF19" s="48">
        <f t="shared" si="12"/>
        <v>168750</v>
      </c>
      <c r="AG19" s="73"/>
      <c r="AH19" s="7">
        <v>196000</v>
      </c>
      <c r="AI19" s="3">
        <v>199500</v>
      </c>
      <c r="AJ19" s="35">
        <f t="shared" si="13"/>
        <v>197750</v>
      </c>
    </row>
    <row r="20" spans="1:37" ht="15">
      <c r="A20" s="2" t="s">
        <v>17</v>
      </c>
      <c r="B20" s="2">
        <v>1400000</v>
      </c>
      <c r="C20" s="2">
        <v>2000000</v>
      </c>
      <c r="D20" s="61"/>
      <c r="E20" s="2">
        <v>1366936</v>
      </c>
      <c r="F20" s="2">
        <v>2252191</v>
      </c>
      <c r="G20" s="48">
        <f t="shared" si="8"/>
        <v>1809563.5</v>
      </c>
      <c r="H20" s="61"/>
      <c r="I20" s="55">
        <v>1445281</v>
      </c>
      <c r="J20" s="8">
        <v>1300214</v>
      </c>
      <c r="K20" s="48">
        <f t="shared" si="14"/>
        <v>1372747.5</v>
      </c>
      <c r="N20" s="42" t="s">
        <v>23</v>
      </c>
      <c r="O20" s="31">
        <f t="shared" ref="O20:T20" si="15">SUM(O6+O10+O14+O15+O16+O17)</f>
        <v>18545907.299999997</v>
      </c>
      <c r="P20" s="31">
        <f>SUM(P6+P10+P14+P18)</f>
        <v>15475000</v>
      </c>
      <c r="Q20" s="12">
        <f t="shared" si="0"/>
        <v>3070907.299999997</v>
      </c>
      <c r="R20" s="21">
        <f t="shared" si="1"/>
        <v>1.1984431211631663</v>
      </c>
      <c r="S20" s="5"/>
      <c r="T20" s="31">
        <f t="shared" si="15"/>
        <v>3916920</v>
      </c>
      <c r="U20" s="31">
        <f>SUM(U6+U10+U14+U18)</f>
        <v>3775000</v>
      </c>
      <c r="V20" s="45">
        <f t="shared" si="2"/>
        <v>141920</v>
      </c>
      <c r="W20" s="46">
        <f t="shared" si="3"/>
        <v>1.0375947019867551</v>
      </c>
      <c r="Z20" s="3" t="s">
        <v>13</v>
      </c>
      <c r="AA20" s="2">
        <v>200000</v>
      </c>
      <c r="AB20" s="2">
        <v>300000</v>
      </c>
      <c r="AC20" s="27"/>
      <c r="AD20" s="3">
        <v>253470</v>
      </c>
      <c r="AE20" s="2">
        <v>248500</v>
      </c>
      <c r="AF20" s="48">
        <f t="shared" si="12"/>
        <v>250985</v>
      </c>
      <c r="AG20" s="73"/>
      <c r="AH20" s="7">
        <v>364000</v>
      </c>
      <c r="AI20" s="3">
        <v>318750</v>
      </c>
      <c r="AJ20" s="35">
        <f t="shared" si="13"/>
        <v>341375</v>
      </c>
    </row>
    <row r="21" spans="1:37" ht="15">
      <c r="A21" s="42" t="s">
        <v>18</v>
      </c>
      <c r="B21" s="31">
        <f>SUM(B18:B20)</f>
        <v>3400000</v>
      </c>
      <c r="C21" s="31">
        <f>SUM(C18:C20)</f>
        <v>4850000</v>
      </c>
      <c r="D21" s="64"/>
      <c r="E21" s="4">
        <f>SUM(E18:E20)</f>
        <v>3367286</v>
      </c>
      <c r="F21" s="4">
        <f>SUM(F18:F20)</f>
        <v>4993679.0999999996</v>
      </c>
      <c r="G21" s="49">
        <f t="shared" si="8"/>
        <v>4180482.55</v>
      </c>
      <c r="H21" s="64"/>
      <c r="I21" s="56">
        <f>SUM(I18:I20)</f>
        <v>2959637</v>
      </c>
      <c r="J21" s="31">
        <f>SUM(J18:J20)</f>
        <v>2863440</v>
      </c>
      <c r="K21" s="49">
        <f>SUM(K18:K20)</f>
        <v>2911538.5</v>
      </c>
      <c r="O21" s="15"/>
      <c r="P21" s="15"/>
      <c r="Q21" s="17"/>
      <c r="R21" s="30"/>
      <c r="S21" s="5"/>
      <c r="T21" s="15"/>
      <c r="U21" s="15"/>
      <c r="V21" s="43"/>
      <c r="W21" s="44"/>
      <c r="Z21" s="42" t="s">
        <v>14</v>
      </c>
      <c r="AA21" s="31">
        <f>SUM(AA18:AA20)</f>
        <v>600000</v>
      </c>
      <c r="AB21" s="31">
        <f>SUM(AB18:AB20)</f>
        <v>675000</v>
      </c>
      <c r="AC21" s="60"/>
      <c r="AD21" s="31">
        <f>SUM(AD18+AD19+AD20)</f>
        <v>626706</v>
      </c>
      <c r="AE21" s="31">
        <f>SUM(AE18:AE20)</f>
        <v>590500</v>
      </c>
      <c r="AF21" s="49">
        <f t="shared" si="12"/>
        <v>608603</v>
      </c>
      <c r="AG21" s="73"/>
      <c r="AH21" s="68">
        <f>SUM(AH18:AH20)</f>
        <v>674000</v>
      </c>
      <c r="AI21" s="62">
        <f>SUM(AI18:AI20)</f>
        <v>736750</v>
      </c>
      <c r="AJ21" s="45">
        <f t="shared" si="13"/>
        <v>705375</v>
      </c>
    </row>
    <row r="22" spans="1:37">
      <c r="A22" s="2" t="s">
        <v>19</v>
      </c>
      <c r="B22" s="2">
        <v>1600000</v>
      </c>
      <c r="C22" s="2">
        <v>1750000</v>
      </c>
      <c r="D22" s="61"/>
      <c r="E22" s="2">
        <v>1888495</v>
      </c>
      <c r="F22" s="10">
        <v>1431589.75</v>
      </c>
      <c r="G22" s="48">
        <f t="shared" si="8"/>
        <v>1660042.375</v>
      </c>
      <c r="H22" s="61"/>
      <c r="I22" s="3">
        <v>822606</v>
      </c>
      <c r="J22" s="8">
        <v>1684556</v>
      </c>
      <c r="K22" s="48">
        <f>SUM(I22+J22)/2</f>
        <v>1253581</v>
      </c>
      <c r="O22" s="38"/>
      <c r="P22" s="38"/>
      <c r="Q22" s="38"/>
      <c r="R22" s="36"/>
      <c r="S22" s="39"/>
      <c r="T22" s="38"/>
      <c r="U22" s="37"/>
      <c r="V22" s="37"/>
      <c r="W22" s="36"/>
      <c r="Z22" s="2" t="s">
        <v>15</v>
      </c>
      <c r="AA22" s="2">
        <v>100000</v>
      </c>
      <c r="AB22" s="2">
        <v>200000</v>
      </c>
      <c r="AC22" s="27"/>
      <c r="AD22" s="2">
        <v>76000</v>
      </c>
      <c r="AE22" s="2">
        <v>83096</v>
      </c>
      <c r="AF22" s="48">
        <f t="shared" si="12"/>
        <v>79548</v>
      </c>
      <c r="AG22" s="73"/>
      <c r="AH22" s="3">
        <v>130500</v>
      </c>
      <c r="AI22" s="3">
        <v>137000</v>
      </c>
      <c r="AJ22" s="35">
        <f t="shared" si="13"/>
        <v>133750</v>
      </c>
    </row>
    <row r="23" spans="1:37" ht="15">
      <c r="A23" s="2" t="s">
        <v>20</v>
      </c>
      <c r="B23" s="2">
        <v>1000000</v>
      </c>
      <c r="C23" s="2">
        <v>250000</v>
      </c>
      <c r="D23" s="61"/>
      <c r="E23" s="2">
        <v>1266215</v>
      </c>
      <c r="F23" s="2">
        <v>77018</v>
      </c>
      <c r="G23" s="48">
        <f t="shared" si="8"/>
        <v>671616.5</v>
      </c>
      <c r="H23" s="61"/>
      <c r="I23" s="3">
        <v>859280</v>
      </c>
      <c r="J23" s="16">
        <v>135336</v>
      </c>
      <c r="K23" s="48">
        <f t="shared" ref="K23:K24" si="16">SUM(I23+J23)/2</f>
        <v>497308</v>
      </c>
      <c r="O23" s="40">
        <v>2014</v>
      </c>
      <c r="P23" s="38"/>
      <c r="Q23" s="38"/>
      <c r="R23" s="36"/>
      <c r="S23" s="39"/>
      <c r="T23" s="38"/>
      <c r="U23" s="37"/>
      <c r="V23" s="37"/>
      <c r="W23" s="36"/>
      <c r="Z23" s="2" t="s">
        <v>16</v>
      </c>
      <c r="AA23" s="2">
        <v>50000</v>
      </c>
      <c r="AB23" s="2">
        <v>50000</v>
      </c>
      <c r="AC23" s="27"/>
      <c r="AD23" s="2">
        <v>50500</v>
      </c>
      <c r="AE23" s="2">
        <v>61000</v>
      </c>
      <c r="AF23" s="48">
        <f t="shared" si="12"/>
        <v>55750</v>
      </c>
      <c r="AG23" s="73"/>
      <c r="AH23" s="3">
        <v>75000</v>
      </c>
      <c r="AI23" s="3">
        <v>83000</v>
      </c>
      <c r="AJ23" s="35">
        <f t="shared" si="13"/>
        <v>79000</v>
      </c>
    </row>
    <row r="24" spans="1:37" ht="15">
      <c r="A24" s="2" t="s">
        <v>30</v>
      </c>
      <c r="B24" s="2">
        <v>750000</v>
      </c>
      <c r="C24" s="2">
        <v>150000</v>
      </c>
      <c r="D24" s="61"/>
      <c r="E24" s="2">
        <v>783911.9</v>
      </c>
      <c r="F24" s="2">
        <v>35945</v>
      </c>
      <c r="G24" s="48">
        <f>SUM(E24+F24)/2</f>
        <v>409928.45</v>
      </c>
      <c r="H24" s="61"/>
      <c r="I24" s="3">
        <v>577250</v>
      </c>
      <c r="J24" s="8">
        <v>104400</v>
      </c>
      <c r="K24" s="48">
        <f t="shared" si="16"/>
        <v>340825</v>
      </c>
      <c r="O24" s="6" t="s">
        <v>0</v>
      </c>
      <c r="P24" s="25" t="s">
        <v>6</v>
      </c>
      <c r="Q24" s="6" t="s">
        <v>4</v>
      </c>
      <c r="R24" s="18" t="s">
        <v>5</v>
      </c>
      <c r="S24" s="5"/>
      <c r="T24" s="6" t="s">
        <v>1</v>
      </c>
      <c r="U24" s="25" t="s">
        <v>1</v>
      </c>
      <c r="V24" s="6" t="s">
        <v>4</v>
      </c>
      <c r="W24" s="18" t="s">
        <v>5</v>
      </c>
      <c r="Z24" s="2" t="s">
        <v>17</v>
      </c>
      <c r="AA24" s="2">
        <v>200000</v>
      </c>
      <c r="AB24" s="2">
        <v>150000</v>
      </c>
      <c r="AC24" s="27"/>
      <c r="AD24" s="2">
        <v>232700</v>
      </c>
      <c r="AE24" s="2">
        <v>176750</v>
      </c>
      <c r="AF24" s="48">
        <f t="shared" si="12"/>
        <v>204725</v>
      </c>
      <c r="AG24" s="73"/>
      <c r="AH24" s="55">
        <v>189450</v>
      </c>
      <c r="AI24" s="3">
        <v>150000</v>
      </c>
      <c r="AJ24" s="35">
        <f t="shared" si="13"/>
        <v>169725</v>
      </c>
    </row>
    <row r="25" spans="1:37" ht="15">
      <c r="A25" s="42" t="s">
        <v>22</v>
      </c>
      <c r="B25" s="31">
        <f>SUM(B22:B24)</f>
        <v>3350000</v>
      </c>
      <c r="C25" s="31">
        <f>SUM(C22:C24)</f>
        <v>2150000</v>
      </c>
      <c r="D25" s="64"/>
      <c r="E25" s="4">
        <f>SUM(E22+E23+E24)</f>
        <v>3938621.9</v>
      </c>
      <c r="F25" s="4">
        <f>SUM(F22+F23+F24)</f>
        <v>1544552.75</v>
      </c>
      <c r="G25" s="49">
        <f>SUM(E25+F25)/2</f>
        <v>2741587.3250000002</v>
      </c>
      <c r="H25" s="64"/>
      <c r="I25" s="12">
        <f>I22+I23+I24</f>
        <v>2259136</v>
      </c>
      <c r="J25" s="45">
        <f>SUM(J22:J24)</f>
        <v>1924292</v>
      </c>
      <c r="K25" s="49">
        <f>SUM(K22:K24)</f>
        <v>2091714</v>
      </c>
      <c r="N25" s="2" t="s">
        <v>7</v>
      </c>
      <c r="O25" s="2">
        <v>1254603</v>
      </c>
      <c r="P25" s="26">
        <v>1100000</v>
      </c>
      <c r="Q25" s="2">
        <f>SUM(O25-P25)</f>
        <v>154603</v>
      </c>
      <c r="R25" s="20">
        <f>SUM(O25/P25)</f>
        <v>1.1405481818181817</v>
      </c>
      <c r="S25" s="22"/>
      <c r="T25" s="2">
        <v>1156000</v>
      </c>
      <c r="U25" s="26">
        <v>800000</v>
      </c>
      <c r="V25" s="35">
        <f>SUM(T25-U25)</f>
        <v>356000</v>
      </c>
      <c r="W25" s="36">
        <f>SUM(T25/U25)</f>
        <v>1.4450000000000001</v>
      </c>
      <c r="Z25" s="42" t="s">
        <v>18</v>
      </c>
      <c r="AA25" s="31">
        <f>SUM(AA22:AA24)</f>
        <v>350000</v>
      </c>
      <c r="AB25" s="31">
        <f>SUM(AB22:AB24)</f>
        <v>400000</v>
      </c>
      <c r="AC25" s="60"/>
      <c r="AD25" s="31">
        <f>SUM(AD22:AD24)</f>
        <v>359200</v>
      </c>
      <c r="AE25" s="4">
        <f>SUM(AE22:AE24)</f>
        <v>320846</v>
      </c>
      <c r="AF25" s="49">
        <f t="shared" si="12"/>
        <v>340023</v>
      </c>
      <c r="AG25" s="73"/>
      <c r="AH25" s="71">
        <f>SUM(AH22:AH24)</f>
        <v>394950</v>
      </c>
      <c r="AI25" s="62">
        <f>SUM(AI22:AI24)</f>
        <v>370000</v>
      </c>
      <c r="AJ25" s="45">
        <f t="shared" si="13"/>
        <v>382475</v>
      </c>
    </row>
    <row r="26" spans="1:37" ht="15">
      <c r="A26" s="17"/>
      <c r="B26" s="15"/>
      <c r="C26" s="15"/>
      <c r="D26" s="65"/>
      <c r="E26" s="15"/>
      <c r="F26" s="17"/>
      <c r="G26" s="36"/>
      <c r="H26" s="65"/>
      <c r="I26" s="57"/>
      <c r="J26" s="58"/>
      <c r="K26" s="48"/>
      <c r="N26" s="3" t="s">
        <v>8</v>
      </c>
      <c r="O26" s="2">
        <v>1254168</v>
      </c>
      <c r="P26" s="26">
        <v>1400000</v>
      </c>
      <c r="Q26" s="2">
        <f t="shared" ref="Q26:Q41" si="17">SUM(O26-P26)</f>
        <v>-145832</v>
      </c>
      <c r="R26" s="20">
        <f t="shared" ref="R26:R41" si="18">SUM(O26/P26)</f>
        <v>0.89583428571428569</v>
      </c>
      <c r="S26" s="22"/>
      <c r="T26" s="2">
        <v>812500</v>
      </c>
      <c r="U26" s="26">
        <v>900000</v>
      </c>
      <c r="V26" s="35">
        <f t="shared" ref="V26:V41" si="19">SUM(T26-U26)</f>
        <v>-87500</v>
      </c>
      <c r="W26" s="36">
        <f t="shared" ref="W26:W41" si="20">SUM(T26/U26)</f>
        <v>0.90277777777777779</v>
      </c>
      <c r="Z26" s="2" t="s">
        <v>19</v>
      </c>
      <c r="AA26" s="2">
        <v>75000</v>
      </c>
      <c r="AB26" s="2">
        <v>100000</v>
      </c>
      <c r="AC26" s="27"/>
      <c r="AD26" s="2">
        <v>51000</v>
      </c>
      <c r="AE26" s="2">
        <v>79649.5</v>
      </c>
      <c r="AF26" s="48">
        <f t="shared" si="12"/>
        <v>65324.75</v>
      </c>
      <c r="AG26" s="73"/>
      <c r="AH26" s="3">
        <v>55500</v>
      </c>
      <c r="AI26" s="3">
        <v>64000</v>
      </c>
      <c r="AJ26" s="35">
        <f t="shared" si="13"/>
        <v>59750</v>
      </c>
    </row>
    <row r="27" spans="1:37" ht="15">
      <c r="A27" s="42" t="s">
        <v>25</v>
      </c>
      <c r="B27" s="31">
        <f>SUM(B13+B17+B21+B25)</f>
        <v>17050000</v>
      </c>
      <c r="C27" s="31">
        <f>SUM(C13+C17+C21+C25)</f>
        <v>16750000</v>
      </c>
      <c r="D27" s="64"/>
      <c r="E27" s="31">
        <f>SUM(E13+E17+E21+E25)</f>
        <v>18545907.300000001</v>
      </c>
      <c r="F27" s="45">
        <f>SUM(F13+F17+F21+F25)</f>
        <v>16768585.85</v>
      </c>
      <c r="G27" s="49"/>
      <c r="H27" s="64"/>
      <c r="I27" s="4">
        <f>I13+I17+I21+I25</f>
        <v>14445730</v>
      </c>
      <c r="J27" s="4">
        <f>SUM(J13+J17+J21+J25)</f>
        <v>12762173.1</v>
      </c>
      <c r="K27" s="49"/>
      <c r="N27" s="2" t="s">
        <v>9</v>
      </c>
      <c r="O27" s="9">
        <v>2618109</v>
      </c>
      <c r="P27" s="26">
        <v>2300000</v>
      </c>
      <c r="Q27" s="2">
        <f t="shared" si="17"/>
        <v>318109</v>
      </c>
      <c r="R27" s="20">
        <f t="shared" si="18"/>
        <v>1.1383082608695652</v>
      </c>
      <c r="S27" s="23"/>
      <c r="T27" s="9">
        <v>877000</v>
      </c>
      <c r="U27" s="26">
        <v>1000000</v>
      </c>
      <c r="V27" s="35">
        <f t="shared" si="19"/>
        <v>-123000</v>
      </c>
      <c r="W27" s="36">
        <f t="shared" si="20"/>
        <v>0.877</v>
      </c>
      <c r="Z27" s="2" t="s">
        <v>20</v>
      </c>
      <c r="AA27" s="2">
        <v>100000</v>
      </c>
      <c r="AB27" s="2">
        <v>25000</v>
      </c>
      <c r="AC27" s="27"/>
      <c r="AD27" s="2">
        <v>91000</v>
      </c>
      <c r="AE27" s="2">
        <v>5000</v>
      </c>
      <c r="AF27" s="48">
        <f t="shared" si="12"/>
        <v>48000</v>
      </c>
      <c r="AG27" s="73"/>
      <c r="AH27" s="3">
        <v>115250</v>
      </c>
      <c r="AI27" s="2">
        <v>26500</v>
      </c>
      <c r="AJ27" s="35">
        <f t="shared" si="13"/>
        <v>70875</v>
      </c>
    </row>
    <row r="28" spans="1:37" ht="15">
      <c r="E28" s="51"/>
      <c r="F28" s="51"/>
      <c r="N28" s="42" t="s">
        <v>10</v>
      </c>
      <c r="O28" s="4">
        <f t="shared" ref="O28:T28" si="21">SUM(O25:O27)</f>
        <v>5126880</v>
      </c>
      <c r="P28" s="28">
        <v>4800000</v>
      </c>
      <c r="Q28" s="12">
        <f t="shared" si="17"/>
        <v>326880</v>
      </c>
      <c r="R28" s="21">
        <f t="shared" si="18"/>
        <v>1.0681</v>
      </c>
      <c r="S28" s="5"/>
      <c r="T28" s="31">
        <f t="shared" si="21"/>
        <v>2845500</v>
      </c>
      <c r="U28" s="28">
        <v>2700000</v>
      </c>
      <c r="V28" s="45">
        <f t="shared" si="19"/>
        <v>145500</v>
      </c>
      <c r="W28" s="46">
        <f t="shared" si="20"/>
        <v>1.0538888888888889</v>
      </c>
      <c r="Z28" s="2" t="s">
        <v>30</v>
      </c>
      <c r="AA28" s="2">
        <v>125000</v>
      </c>
      <c r="AB28" s="2">
        <v>15000</v>
      </c>
      <c r="AC28" s="27"/>
      <c r="AD28" s="2">
        <v>126750</v>
      </c>
      <c r="AE28" s="2">
        <v>0</v>
      </c>
      <c r="AF28" s="48">
        <f t="shared" si="12"/>
        <v>63375</v>
      </c>
      <c r="AG28" s="73"/>
      <c r="AH28" s="3">
        <v>182000</v>
      </c>
      <c r="AI28" s="7">
        <v>1000</v>
      </c>
      <c r="AJ28" s="35">
        <f t="shared" si="13"/>
        <v>91500</v>
      </c>
    </row>
    <row r="29" spans="1:37" ht="15">
      <c r="N29" s="2" t="s">
        <v>11</v>
      </c>
      <c r="O29" s="2">
        <v>1899843</v>
      </c>
      <c r="P29" s="26">
        <v>1415000</v>
      </c>
      <c r="Q29" s="2">
        <f t="shared" si="17"/>
        <v>484843</v>
      </c>
      <c r="R29" s="20">
        <f t="shared" si="18"/>
        <v>1.3426452296819789</v>
      </c>
      <c r="S29" s="22"/>
      <c r="T29" s="9">
        <v>184500</v>
      </c>
      <c r="U29" s="26">
        <v>250000</v>
      </c>
      <c r="V29" s="35">
        <f t="shared" si="19"/>
        <v>-65500</v>
      </c>
      <c r="W29" s="36">
        <f t="shared" si="20"/>
        <v>0.73799999999999999</v>
      </c>
      <c r="Z29" s="42" t="s">
        <v>22</v>
      </c>
      <c r="AA29" s="31">
        <f>SUM(AA26:AA28)</f>
        <v>300000</v>
      </c>
      <c r="AB29" s="31">
        <f>SUM(AB26:AB28)</f>
        <v>140000</v>
      </c>
      <c r="AC29" s="60"/>
      <c r="AD29" s="31">
        <f>SUM(AD26+AD27+AD28)</f>
        <v>268750</v>
      </c>
      <c r="AE29" s="4">
        <f>SUM(AE26+AE27+AE28)</f>
        <v>84649.5</v>
      </c>
      <c r="AF29" s="49">
        <f t="shared" si="12"/>
        <v>176699.75</v>
      </c>
      <c r="AG29" s="73"/>
      <c r="AH29" s="68">
        <f>AH26+AH27+AH28</f>
        <v>352750</v>
      </c>
      <c r="AI29" s="62">
        <f>SUM(AI26:AI28)</f>
        <v>91500</v>
      </c>
      <c r="AJ29" s="45">
        <f t="shared" si="13"/>
        <v>222125</v>
      </c>
      <c r="AK29" s="34"/>
    </row>
    <row r="30" spans="1:37" ht="15">
      <c r="N30" s="2" t="s">
        <v>12</v>
      </c>
      <c r="O30" s="2">
        <v>1340948</v>
      </c>
      <c r="P30" s="26">
        <v>1685000</v>
      </c>
      <c r="Q30" s="2">
        <f t="shared" si="17"/>
        <v>-344052</v>
      </c>
      <c r="R30" s="20">
        <f t="shared" si="18"/>
        <v>0.79581483679525222</v>
      </c>
      <c r="S30" s="22"/>
      <c r="T30" s="2">
        <v>157500</v>
      </c>
      <c r="U30" s="26">
        <v>200000</v>
      </c>
      <c r="V30" s="35">
        <f t="shared" si="19"/>
        <v>-42500</v>
      </c>
      <c r="W30" s="36">
        <f t="shared" si="20"/>
        <v>0.78749999999999998</v>
      </c>
      <c r="Z30" s="17"/>
      <c r="AA30" s="15"/>
      <c r="AB30" s="15"/>
      <c r="AC30" s="60"/>
      <c r="AD30" s="15"/>
      <c r="AE30" s="35"/>
      <c r="AF30" s="36"/>
      <c r="AG30" s="73"/>
      <c r="AH30" s="67"/>
      <c r="AI30" s="70"/>
      <c r="AJ30" s="69"/>
      <c r="AK30" s="34"/>
    </row>
    <row r="31" spans="1:37" ht="15">
      <c r="N31" s="3" t="s">
        <v>13</v>
      </c>
      <c r="O31" s="2">
        <v>1862683</v>
      </c>
      <c r="P31" s="26">
        <v>1900000</v>
      </c>
      <c r="Q31" s="2">
        <f t="shared" si="17"/>
        <v>-37317</v>
      </c>
      <c r="R31" s="20">
        <f t="shared" si="18"/>
        <v>0.9803594736842105</v>
      </c>
      <c r="S31" s="22"/>
      <c r="T31" s="2">
        <v>248500</v>
      </c>
      <c r="U31" s="26">
        <v>350000</v>
      </c>
      <c r="V31" s="35">
        <f t="shared" si="19"/>
        <v>-101500</v>
      </c>
      <c r="W31" s="36">
        <f t="shared" si="20"/>
        <v>0.71</v>
      </c>
      <c r="Z31" s="42" t="s">
        <v>25</v>
      </c>
      <c r="AA31" s="31">
        <f>SUM(AA17+AA21+AA25+AA29)</f>
        <v>3750000</v>
      </c>
      <c r="AB31" s="31">
        <f>SUM(AB29+AB25+AB21+AB17)</f>
        <v>4015000</v>
      </c>
      <c r="AC31" s="60"/>
      <c r="AD31" s="31">
        <f>SUM(AD29+AD25+AD21+AD17)</f>
        <v>3916920</v>
      </c>
      <c r="AE31" s="45">
        <f>SUM(AE29+AE25+AE21+AE17)</f>
        <v>3841495.5</v>
      </c>
      <c r="AF31" s="49">
        <f>SUM(AF29+AF25+AF21+AF17)</f>
        <v>3879207.75</v>
      </c>
      <c r="AG31" s="73"/>
      <c r="AH31" s="4">
        <f>AH17+AH21+AH25+AH29</f>
        <v>3721950</v>
      </c>
      <c r="AI31" s="4">
        <f>SUM(AI17+AI21+AI25+AI29)</f>
        <v>3990750</v>
      </c>
      <c r="AJ31" s="37"/>
    </row>
    <row r="32" spans="1:37" ht="15">
      <c r="N32" s="42" t="s">
        <v>14</v>
      </c>
      <c r="O32" s="4">
        <f t="shared" ref="O32:T32" si="22">SUM(O29:O31)</f>
        <v>5103474</v>
      </c>
      <c r="P32" s="28">
        <v>5000000</v>
      </c>
      <c r="Q32" s="12">
        <f t="shared" si="17"/>
        <v>103474</v>
      </c>
      <c r="R32" s="21">
        <f t="shared" si="18"/>
        <v>1.0206948</v>
      </c>
      <c r="S32" s="5"/>
      <c r="T32" s="31">
        <f t="shared" si="22"/>
        <v>590500</v>
      </c>
      <c r="U32" s="28">
        <v>800000</v>
      </c>
      <c r="V32" s="45">
        <f t="shared" si="19"/>
        <v>-209500</v>
      </c>
      <c r="W32" s="46">
        <f t="shared" si="20"/>
        <v>0.73812500000000003</v>
      </c>
    </row>
    <row r="33" spans="10:30">
      <c r="N33" s="2" t="s">
        <v>15</v>
      </c>
      <c r="O33" s="2">
        <v>1474420</v>
      </c>
      <c r="P33" s="26">
        <v>1000000</v>
      </c>
      <c r="Q33" s="2">
        <f t="shared" si="17"/>
        <v>474420</v>
      </c>
      <c r="R33" s="20">
        <f t="shared" si="18"/>
        <v>1.4744200000000001</v>
      </c>
      <c r="S33" s="22"/>
      <c r="T33" s="2">
        <v>83096</v>
      </c>
      <c r="U33" s="26">
        <v>150000</v>
      </c>
      <c r="V33" s="35">
        <f t="shared" si="19"/>
        <v>-66904</v>
      </c>
      <c r="W33" s="36">
        <f t="shared" si="20"/>
        <v>0.55397333333333332</v>
      </c>
      <c r="AD33" s="51">
        <f>SUM(AD31:AE31)</f>
        <v>7758415.5</v>
      </c>
    </row>
    <row r="34" spans="10:30">
      <c r="N34" s="2" t="s">
        <v>16</v>
      </c>
      <c r="O34" s="2">
        <v>1267068.1000000001</v>
      </c>
      <c r="P34" s="26">
        <v>1000000</v>
      </c>
      <c r="Q34" s="2">
        <f t="shared" si="17"/>
        <v>267068.10000000009</v>
      </c>
      <c r="R34" s="20">
        <f t="shared" si="18"/>
        <v>1.2670681000000001</v>
      </c>
      <c r="S34" s="22"/>
      <c r="T34" s="2">
        <v>61000</v>
      </c>
      <c r="U34" s="26">
        <v>50000</v>
      </c>
      <c r="V34" s="35">
        <f t="shared" si="19"/>
        <v>11000</v>
      </c>
      <c r="W34" s="36">
        <f t="shared" si="20"/>
        <v>1.22</v>
      </c>
    </row>
    <row r="35" spans="10:30">
      <c r="N35" s="2" t="s">
        <v>17</v>
      </c>
      <c r="O35" s="2">
        <v>2252191</v>
      </c>
      <c r="P35" s="26">
        <v>1800000</v>
      </c>
      <c r="Q35" s="2">
        <f t="shared" si="17"/>
        <v>452191</v>
      </c>
      <c r="R35" s="20">
        <f t="shared" si="18"/>
        <v>1.2512172222222222</v>
      </c>
      <c r="S35" s="22"/>
      <c r="T35" s="2">
        <v>176750</v>
      </c>
      <c r="U35" s="26">
        <v>150000</v>
      </c>
      <c r="V35" s="35">
        <f t="shared" si="19"/>
        <v>26750</v>
      </c>
      <c r="W35" s="36">
        <f t="shared" si="20"/>
        <v>1.1783333333333332</v>
      </c>
    </row>
    <row r="36" spans="10:30" ht="15">
      <c r="N36" s="42" t="s">
        <v>18</v>
      </c>
      <c r="O36" s="4">
        <f t="shared" ref="O36:T36" si="23">SUM(O33:O35)</f>
        <v>4993679.0999999996</v>
      </c>
      <c r="P36" s="28">
        <v>3800000</v>
      </c>
      <c r="Q36" s="12">
        <f t="shared" si="17"/>
        <v>1193679.0999999996</v>
      </c>
      <c r="R36" s="21">
        <f t="shared" si="18"/>
        <v>1.3141260789473683</v>
      </c>
      <c r="S36" s="5"/>
      <c r="T36" s="4">
        <f t="shared" si="23"/>
        <v>320846</v>
      </c>
      <c r="U36" s="28">
        <v>350000</v>
      </c>
      <c r="V36" s="45">
        <f t="shared" si="19"/>
        <v>-29154</v>
      </c>
      <c r="W36" s="46">
        <f t="shared" si="20"/>
        <v>0.91670285714285715</v>
      </c>
    </row>
    <row r="37" spans="10:30">
      <c r="N37" s="2" t="s">
        <v>19</v>
      </c>
      <c r="O37" s="10">
        <v>1431589.75</v>
      </c>
      <c r="P37" s="26">
        <v>2000000</v>
      </c>
      <c r="Q37" s="2">
        <f t="shared" si="17"/>
        <v>-568410.25</v>
      </c>
      <c r="R37" s="20">
        <f t="shared" si="18"/>
        <v>0.71579487500000005</v>
      </c>
      <c r="S37" s="24"/>
      <c r="T37" s="2">
        <v>79649.5</v>
      </c>
      <c r="U37" s="26">
        <v>50000</v>
      </c>
      <c r="V37" s="35">
        <f t="shared" si="19"/>
        <v>29649.5</v>
      </c>
      <c r="W37" s="36">
        <f t="shared" si="20"/>
        <v>1.5929899999999999</v>
      </c>
    </row>
    <row r="38" spans="10:30">
      <c r="N38" s="2" t="s">
        <v>20</v>
      </c>
      <c r="O38" s="2">
        <v>77018</v>
      </c>
      <c r="P38" s="26">
        <v>500000</v>
      </c>
      <c r="Q38" s="2">
        <f t="shared" si="17"/>
        <v>-422982</v>
      </c>
      <c r="R38" s="20">
        <f t="shared" si="18"/>
        <v>0.15403600000000001</v>
      </c>
      <c r="S38" s="22"/>
      <c r="T38" s="2">
        <v>5000</v>
      </c>
      <c r="U38" s="26">
        <v>50000</v>
      </c>
      <c r="V38" s="35">
        <f t="shared" si="19"/>
        <v>-45000</v>
      </c>
      <c r="W38" s="36">
        <f t="shared" si="20"/>
        <v>0.1</v>
      </c>
    </row>
    <row r="39" spans="10:30" s="34" customFormat="1">
      <c r="J39" s="59"/>
      <c r="N39" s="2" t="s">
        <v>21</v>
      </c>
      <c r="O39" s="2">
        <v>35945</v>
      </c>
      <c r="P39" s="26">
        <v>300000</v>
      </c>
      <c r="Q39" s="2">
        <f t="shared" si="17"/>
        <v>-264055</v>
      </c>
      <c r="R39" s="20">
        <f t="shared" si="18"/>
        <v>0.11981666666666667</v>
      </c>
      <c r="S39" s="22"/>
      <c r="T39" s="2">
        <v>0</v>
      </c>
      <c r="U39" s="26">
        <v>25000</v>
      </c>
      <c r="V39" s="35">
        <f t="shared" si="19"/>
        <v>-25000</v>
      </c>
      <c r="W39" s="36">
        <f t="shared" si="20"/>
        <v>0</v>
      </c>
    </row>
    <row r="40" spans="10:30" ht="15">
      <c r="N40" s="42" t="s">
        <v>22</v>
      </c>
      <c r="O40" s="4">
        <f>SUM(O37+O38+O39)</f>
        <v>1544552.75</v>
      </c>
      <c r="P40" s="28">
        <v>2800000</v>
      </c>
      <c r="Q40" s="12">
        <f t="shared" si="17"/>
        <v>-1255447.25</v>
      </c>
      <c r="R40" s="21">
        <f t="shared" si="18"/>
        <v>0.55162598214285719</v>
      </c>
      <c r="S40" s="5"/>
      <c r="T40" s="4">
        <f>SUM(T37+T38+T39)</f>
        <v>84649.5</v>
      </c>
      <c r="U40" s="28">
        <v>125000</v>
      </c>
      <c r="V40" s="45">
        <f t="shared" si="19"/>
        <v>-40350.5</v>
      </c>
      <c r="W40" s="46">
        <f t="shared" si="20"/>
        <v>0.67719600000000002</v>
      </c>
    </row>
    <row r="41" spans="10:30" ht="15">
      <c r="N41" s="42" t="s">
        <v>24</v>
      </c>
      <c r="O41" s="12">
        <f>SUM(O28+O32+O36+O40)</f>
        <v>16768585.85</v>
      </c>
      <c r="P41" s="28">
        <v>16400000</v>
      </c>
      <c r="Q41" s="12">
        <f t="shared" si="17"/>
        <v>368585.84999999963</v>
      </c>
      <c r="R41" s="21">
        <f t="shared" si="18"/>
        <v>1.0224747469512194</v>
      </c>
      <c r="S41" s="13"/>
      <c r="T41" s="4">
        <f>SUM(T28+T32+T36+T40)</f>
        <v>3841495.5</v>
      </c>
      <c r="U41" s="28">
        <v>3975000</v>
      </c>
      <c r="V41" s="45">
        <f t="shared" si="19"/>
        <v>-133504.5</v>
      </c>
      <c r="W41" s="46">
        <f t="shared" si="20"/>
        <v>0.96641396226415099</v>
      </c>
    </row>
  </sheetData>
  <pageMargins left="0.25" right="0.25" top="0.75" bottom="0.75" header="0.3" footer="0.3"/>
  <pageSetup paperSize="5" scale="83" orientation="landscape" r:id="rId1"/>
  <colBreaks count="2" manualBreakCount="2">
    <brk id="12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cp:lastPrinted>2015-01-13T19:04:36Z</cp:lastPrinted>
  <dcterms:created xsi:type="dcterms:W3CDTF">2015-01-12T23:35:28Z</dcterms:created>
  <dcterms:modified xsi:type="dcterms:W3CDTF">2015-02-16T16:59:12Z</dcterms:modified>
</cp:coreProperties>
</file>