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28815" windowHeight="6405"/>
  </bookViews>
  <sheets>
    <sheet name="Sheet1" sheetId="1" r:id="rId1"/>
    <sheet name="2014 original goals Dec 2013." sheetId="2" r:id="rId2"/>
  </sheets>
  <calcPr calcId="145621"/>
</workbook>
</file>

<file path=xl/calcChain.xml><?xml version="1.0" encoding="utf-8"?>
<calcChain xmlns="http://schemas.openxmlformats.org/spreadsheetml/2006/main">
  <c r="H5" i="1" l="1"/>
  <c r="I63" i="1" l="1"/>
  <c r="D64" i="1" l="1"/>
  <c r="C64" i="1"/>
  <c r="B64" i="1"/>
  <c r="I62" i="1"/>
  <c r="K62" i="1" s="1"/>
  <c r="I61" i="1"/>
  <c r="K61" i="1" s="1"/>
  <c r="G64" i="1"/>
  <c r="J64" i="1"/>
  <c r="H64" i="1"/>
  <c r="F64" i="1"/>
  <c r="E64" i="1"/>
  <c r="J60" i="1"/>
  <c r="C60" i="1"/>
  <c r="D60" i="1"/>
  <c r="E60" i="1"/>
  <c r="F60" i="1"/>
  <c r="G60" i="1"/>
  <c r="H60" i="1"/>
  <c r="I59" i="1"/>
  <c r="K59" i="1" s="1"/>
  <c r="I58" i="1"/>
  <c r="K58" i="1" s="1"/>
  <c r="I57" i="1"/>
  <c r="B60" i="1"/>
  <c r="J52" i="1"/>
  <c r="J56" i="1"/>
  <c r="I55" i="1"/>
  <c r="K55" i="1" s="1"/>
  <c r="I54" i="1"/>
  <c r="K54" i="1" s="1"/>
  <c r="I53" i="1"/>
  <c r="K53" i="1" s="1"/>
  <c r="H56" i="1"/>
  <c r="G56" i="1"/>
  <c r="F56" i="1"/>
  <c r="E56" i="1"/>
  <c r="D56" i="1"/>
  <c r="C56" i="1"/>
  <c r="B56" i="1"/>
  <c r="I49" i="1"/>
  <c r="I50" i="1"/>
  <c r="K50" i="1" s="1"/>
  <c r="I51" i="1"/>
  <c r="K51" i="1" s="1"/>
  <c r="H52" i="1"/>
  <c r="G52" i="1"/>
  <c r="F52" i="1"/>
  <c r="E52" i="1"/>
  <c r="D52" i="1"/>
  <c r="C52" i="1"/>
  <c r="B52" i="1"/>
  <c r="F41" i="1"/>
  <c r="F37" i="1"/>
  <c r="F33" i="1"/>
  <c r="F29" i="1"/>
  <c r="E41" i="1"/>
  <c r="E37" i="1"/>
  <c r="E33" i="1"/>
  <c r="E29" i="1"/>
  <c r="D41" i="1"/>
  <c r="D37" i="1"/>
  <c r="D33" i="1"/>
  <c r="D29" i="1"/>
  <c r="C41" i="1"/>
  <c r="C37" i="1"/>
  <c r="C33" i="1"/>
  <c r="C29" i="1"/>
  <c r="B41" i="1"/>
  <c r="B37" i="1"/>
  <c r="B33" i="1"/>
  <c r="B29" i="1"/>
  <c r="F20" i="1"/>
  <c r="E20" i="1"/>
  <c r="D20" i="1"/>
  <c r="C20" i="1"/>
  <c r="B20" i="1"/>
  <c r="G20" i="1"/>
  <c r="I20" i="1"/>
  <c r="O20" i="1"/>
  <c r="N20" i="1"/>
  <c r="P19" i="1"/>
  <c r="G40" i="1"/>
  <c r="G39" i="1"/>
  <c r="G38" i="1"/>
  <c r="G36" i="1"/>
  <c r="G35" i="1"/>
  <c r="G34" i="1"/>
  <c r="G32" i="1"/>
  <c r="G31" i="1"/>
  <c r="G30" i="1"/>
  <c r="G28" i="1"/>
  <c r="G27" i="1"/>
  <c r="G26" i="1"/>
  <c r="H19" i="1"/>
  <c r="J19" i="1" s="1"/>
  <c r="J20" i="1" s="1"/>
  <c r="H18" i="1"/>
  <c r="H17" i="1"/>
  <c r="J16" i="1"/>
  <c r="I16" i="1"/>
  <c r="G16" i="1"/>
  <c r="F16" i="1"/>
  <c r="E16" i="1"/>
  <c r="D16" i="1"/>
  <c r="C16" i="1"/>
  <c r="B16" i="1"/>
  <c r="H15" i="1"/>
  <c r="H14" i="1"/>
  <c r="H13" i="1"/>
  <c r="J12" i="1"/>
  <c r="I12" i="1"/>
  <c r="G12" i="1"/>
  <c r="F12" i="1"/>
  <c r="E12" i="1"/>
  <c r="D12" i="1"/>
  <c r="C12" i="1"/>
  <c r="B12" i="1"/>
  <c r="H11" i="1"/>
  <c r="H10" i="1"/>
  <c r="H9" i="1"/>
  <c r="I8" i="1"/>
  <c r="G8" i="1"/>
  <c r="F8" i="1"/>
  <c r="E8" i="1"/>
  <c r="D8" i="1"/>
  <c r="C8" i="1"/>
  <c r="B8" i="1"/>
  <c r="H7" i="1"/>
  <c r="H6" i="1"/>
  <c r="J5" i="1"/>
  <c r="J8" i="1" s="1"/>
  <c r="P58" i="1"/>
  <c r="P59" i="1"/>
  <c r="G37" i="1" l="1"/>
  <c r="G41" i="1"/>
  <c r="C43" i="1"/>
  <c r="I21" i="1"/>
  <c r="J66" i="1" s="1"/>
  <c r="H8" i="1"/>
  <c r="E21" i="1"/>
  <c r="H12" i="1"/>
  <c r="G33" i="1"/>
  <c r="D43" i="1"/>
  <c r="F43" i="1"/>
  <c r="H65" i="1"/>
  <c r="G29" i="1"/>
  <c r="B43" i="1"/>
  <c r="E43" i="1"/>
  <c r="G65" i="1"/>
  <c r="I52" i="1"/>
  <c r="K56" i="1"/>
  <c r="E65" i="1"/>
  <c r="I64" i="1"/>
  <c r="I60" i="1"/>
  <c r="D65" i="1"/>
  <c r="I56" i="1"/>
  <c r="K49" i="1"/>
  <c r="K52" i="1" s="1"/>
  <c r="C65" i="1"/>
  <c r="K57" i="1"/>
  <c r="K60" i="1" s="1"/>
  <c r="B65" i="1"/>
  <c r="F65" i="1"/>
  <c r="J65" i="1"/>
  <c r="H16" i="1"/>
  <c r="C21" i="1"/>
  <c r="G21" i="1"/>
  <c r="D21" i="1"/>
  <c r="B21" i="1"/>
  <c r="B66" i="1" s="1"/>
  <c r="F21" i="1"/>
  <c r="H20" i="1"/>
  <c r="G43" i="1" l="1"/>
  <c r="H21" i="1"/>
  <c r="J21" i="1" s="1"/>
  <c r="I65" i="1"/>
  <c r="K65" i="1" s="1"/>
  <c r="K64" i="1"/>
  <c r="J67" i="1"/>
  <c r="P57" i="1" l="1"/>
  <c r="K63" i="1"/>
  <c r="O56" i="1" l="1"/>
  <c r="P55" i="1"/>
  <c r="N56" i="1" l="1"/>
  <c r="P54" i="1" l="1"/>
  <c r="P53" i="1" l="1"/>
  <c r="P56" i="1" s="1"/>
  <c r="O52" i="1" l="1"/>
  <c r="P51" i="1"/>
  <c r="B102" i="1" l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P50" i="1"/>
  <c r="P49" i="1"/>
  <c r="P6" i="1"/>
  <c r="N12" i="1"/>
  <c r="N16" i="1"/>
  <c r="O8" i="1"/>
  <c r="O12" i="1"/>
  <c r="O16" i="1"/>
  <c r="P18" i="1"/>
  <c r="G21" i="2"/>
  <c r="F21" i="2"/>
  <c r="E21" i="2"/>
  <c r="D21" i="2"/>
  <c r="C21" i="2"/>
  <c r="B21" i="2"/>
  <c r="F19" i="2"/>
  <c r="E19" i="2"/>
  <c r="D19" i="2"/>
  <c r="C19" i="2"/>
  <c r="B19" i="2"/>
  <c r="G18" i="2"/>
  <c r="G17" i="2"/>
  <c r="G16" i="2"/>
  <c r="F15" i="2"/>
  <c r="E15" i="2"/>
  <c r="D15" i="2"/>
  <c r="C15" i="2"/>
  <c r="B15" i="2"/>
  <c r="G14" i="2"/>
  <c r="G13" i="2"/>
  <c r="G12" i="2"/>
  <c r="F11" i="2"/>
  <c r="E11" i="2"/>
  <c r="D11" i="2"/>
  <c r="C11" i="2"/>
  <c r="B11" i="2"/>
  <c r="G10" i="2"/>
  <c r="G9" i="2"/>
  <c r="G8" i="2"/>
  <c r="F7" i="2"/>
  <c r="E7" i="2"/>
  <c r="D7" i="2"/>
  <c r="D20" i="2" s="1"/>
  <c r="C7" i="2"/>
  <c r="C20" i="2" s="1"/>
  <c r="B7" i="2"/>
  <c r="B20" i="2" s="1"/>
  <c r="G6" i="2"/>
  <c r="G5" i="2"/>
  <c r="G4" i="2"/>
  <c r="P17" i="1"/>
  <c r="P15" i="1"/>
  <c r="P14" i="1"/>
  <c r="P11" i="1"/>
  <c r="P10" i="1"/>
  <c r="P9" i="1"/>
  <c r="C109" i="1"/>
  <c r="C112" i="1" s="1"/>
  <c r="B111" i="1"/>
  <c r="B110" i="1"/>
  <c r="B109" i="1"/>
  <c r="P13" i="1"/>
  <c r="F112" i="1"/>
  <c r="E112" i="1"/>
  <c r="G112" i="1"/>
  <c r="D112" i="1"/>
  <c r="D66" i="1"/>
  <c r="P5" i="1"/>
  <c r="Q5" i="1"/>
  <c r="O21" i="1" l="1"/>
  <c r="P20" i="1"/>
  <c r="D67" i="1"/>
  <c r="C22" i="2"/>
  <c r="G7" i="2"/>
  <c r="B22" i="2"/>
  <c r="G11" i="2"/>
  <c r="G15" i="2"/>
  <c r="F20" i="2"/>
  <c r="F22" i="2" s="1"/>
  <c r="D22" i="2"/>
  <c r="G19" i="2"/>
  <c r="F66" i="1"/>
  <c r="F67" i="1" s="1"/>
  <c r="E20" i="2"/>
  <c r="E22" i="2" s="1"/>
  <c r="P12" i="1"/>
  <c r="P16" i="1"/>
  <c r="G66" i="1"/>
  <c r="G67" i="1" s="1"/>
  <c r="G103" i="1"/>
  <c r="G102" i="1"/>
  <c r="E66" i="1"/>
  <c r="E67" i="1" s="1"/>
  <c r="P8" i="1"/>
  <c r="D105" i="1"/>
  <c r="P52" i="1"/>
  <c r="C66" i="1"/>
  <c r="F105" i="1"/>
  <c r="B105" i="1"/>
  <c r="C105" i="1"/>
  <c r="B67" i="1"/>
  <c r="N8" i="1"/>
  <c r="N21" i="1" s="1"/>
  <c r="B112" i="1"/>
  <c r="E105" i="1"/>
  <c r="Q6" i="1"/>
  <c r="G104" i="1"/>
  <c r="C67" i="1" l="1"/>
  <c r="I66" i="1"/>
  <c r="K66" i="1" s="1"/>
  <c r="G20" i="2"/>
  <c r="G22" i="2" s="1"/>
  <c r="P21" i="1"/>
  <c r="G105" i="1"/>
  <c r="H67" i="1"/>
  <c r="I67" i="1" l="1"/>
  <c r="K67" i="1"/>
</calcChain>
</file>

<file path=xl/sharedStrings.xml><?xml version="1.0" encoding="utf-8"?>
<sst xmlns="http://schemas.openxmlformats.org/spreadsheetml/2006/main" count="164" uniqueCount="55">
  <si>
    <t>Online</t>
  </si>
  <si>
    <t>Members</t>
  </si>
  <si>
    <t>Individual</t>
  </si>
  <si>
    <t>PAC</t>
  </si>
  <si>
    <t>Total</t>
  </si>
  <si>
    <t>January</t>
  </si>
  <si>
    <t>February</t>
  </si>
  <si>
    <t>March</t>
  </si>
  <si>
    <t>Q1 Total:</t>
  </si>
  <si>
    <t xml:space="preserve">April </t>
  </si>
  <si>
    <t>May</t>
  </si>
  <si>
    <t>June</t>
  </si>
  <si>
    <t>Q2 Total:</t>
  </si>
  <si>
    <t>July</t>
  </si>
  <si>
    <t>August</t>
  </si>
  <si>
    <t>September</t>
  </si>
  <si>
    <t>Q3 Total:</t>
  </si>
  <si>
    <t>October</t>
  </si>
  <si>
    <t>November</t>
  </si>
  <si>
    <t>December</t>
  </si>
  <si>
    <t>Q4 Total:</t>
  </si>
  <si>
    <t xml:space="preserve">2014 Original GOALS </t>
  </si>
  <si>
    <t>CYCLE TOTAL</t>
  </si>
  <si>
    <t>2013 TOTAL</t>
  </si>
  <si>
    <t>2014 TOTAL</t>
  </si>
  <si>
    <t>Updated DM</t>
  </si>
  <si>
    <t xml:space="preserve">DCCC  </t>
  </si>
  <si>
    <t>NRCC</t>
  </si>
  <si>
    <t>Difference</t>
  </si>
  <si>
    <t xml:space="preserve">DCCC Over Original Goal </t>
  </si>
  <si>
    <t>DM</t>
  </si>
  <si>
    <t>Recount</t>
  </si>
  <si>
    <t>% to Projection</t>
  </si>
  <si>
    <t>Difference between Original/Projected Goals</t>
  </si>
  <si>
    <t>% to Goal</t>
  </si>
  <si>
    <t xml:space="preserve">February </t>
  </si>
  <si>
    <t>Extra Income</t>
  </si>
  <si>
    <t>December Projection</t>
  </si>
  <si>
    <t>2013 TOTAL Actuals</t>
  </si>
  <si>
    <t xml:space="preserve">2014 UPDATED GOALS as of 12/9/13 </t>
  </si>
  <si>
    <t>Total Income</t>
  </si>
  <si>
    <t>2014 Finance Plan</t>
  </si>
  <si>
    <t xml:space="preserve">January </t>
  </si>
  <si>
    <t>March Projection</t>
  </si>
  <si>
    <t xml:space="preserve">May </t>
  </si>
  <si>
    <t xml:space="preserve">June </t>
  </si>
  <si>
    <t>DNC Transfer</t>
  </si>
  <si>
    <t xml:space="preserve">September </t>
  </si>
  <si>
    <t>2013 Working Finance Plan</t>
  </si>
  <si>
    <t xml:space="preserve">Total Raised </t>
  </si>
  <si>
    <t xml:space="preserve">March </t>
  </si>
  <si>
    <t>April</t>
  </si>
  <si>
    <t xml:space="preserve">October </t>
  </si>
  <si>
    <t xml:space="preserve">November </t>
  </si>
  <si>
    <t xml:space="preserve">2013 Original GOALS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</si>
</sst>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0"/>
      <name val="Arial"/>
      <family val="2"/>
    </font>
    <font>
      <sz val="11"/>
      <color rgb="FF1F497D"/>
      <name val="Calibri"/>
      <family val="2"/>
    </font>
    <font>
      <sz val="10"/>
      <color theme="1"/>
      <name val="Times New Roman"/>
      <family val="1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C50B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1">
    <xf numFmtId="0" fontId="0" fillId="0" borderId="0"/>
    <xf numFmtId="44" fontId="24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5" fillId="0" borderId="0"/>
    <xf numFmtId="0" fontId="22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164" fontId="25" fillId="2" borderId="1" xfId="0" applyNumberFormat="1" applyFont="1" applyFill="1" applyBorder="1" applyAlignment="1">
      <alignment horizontal="center"/>
    </xf>
    <xf numFmtId="164" fontId="25" fillId="2" borderId="3" xfId="0" applyNumberFormat="1" applyFont="1" applyFill="1" applyBorder="1" applyAlignment="1">
      <alignment horizontal="center"/>
    </xf>
    <xf numFmtId="0" fontId="0" fillId="0" borderId="0" xfId="0" applyFont="1"/>
    <xf numFmtId="164" fontId="25" fillId="4" borderId="2" xfId="0" applyNumberFormat="1" applyFont="1" applyFill="1" applyBorder="1"/>
    <xf numFmtId="164" fontId="25" fillId="4" borderId="2" xfId="1" applyNumberFormat="1" applyFont="1" applyFill="1" applyBorder="1"/>
    <xf numFmtId="164" fontId="26" fillId="0" borderId="2" xfId="0" applyNumberFormat="1" applyFont="1" applyBorder="1"/>
    <xf numFmtId="164" fontId="26" fillId="0" borderId="2" xfId="1" applyNumberFormat="1" applyFont="1" applyBorder="1"/>
    <xf numFmtId="164" fontId="26" fillId="0" borderId="2" xfId="1" applyNumberFormat="1" applyFont="1" applyBorder="1" applyAlignment="1">
      <alignment horizontal="right"/>
    </xf>
    <xf numFmtId="164" fontId="25" fillId="5" borderId="2" xfId="0" applyNumberFormat="1" applyFont="1" applyFill="1" applyBorder="1"/>
    <xf numFmtId="164" fontId="25" fillId="5" borderId="2" xfId="1" applyNumberFormat="1" applyFont="1" applyFill="1" applyBorder="1"/>
    <xf numFmtId="164" fontId="26" fillId="0" borderId="2" xfId="0" applyNumberFormat="1" applyFont="1" applyFill="1" applyBorder="1"/>
    <xf numFmtId="164" fontId="26" fillId="0" borderId="1" xfId="0" applyNumberFormat="1" applyFont="1" applyBorder="1"/>
    <xf numFmtId="164" fontId="26" fillId="3" borderId="1" xfId="0" applyNumberFormat="1" applyFont="1" applyFill="1" applyBorder="1"/>
    <xf numFmtId="164" fontId="25" fillId="6" borderId="2" xfId="0" applyNumberFormat="1" applyFont="1" applyFill="1" applyBorder="1"/>
    <xf numFmtId="0" fontId="25" fillId="7" borderId="2" xfId="0" applyFont="1" applyFill="1" applyBorder="1"/>
    <xf numFmtId="164" fontId="25" fillId="8" borderId="2" xfId="0" applyNumberFormat="1" applyFont="1" applyFill="1" applyBorder="1"/>
    <xf numFmtId="164" fontId="25" fillId="9" borderId="2" xfId="0" applyNumberFormat="1" applyFont="1" applyFill="1" applyBorder="1" applyAlignment="1">
      <alignment horizontal="left" wrapText="1"/>
    </xf>
    <xf numFmtId="0" fontId="25" fillId="0" borderId="0" xfId="0" applyFont="1" applyFill="1" applyBorder="1"/>
    <xf numFmtId="164" fontId="25" fillId="0" borderId="0" xfId="0" applyNumberFormat="1" applyFont="1" applyFill="1" applyBorder="1"/>
    <xf numFmtId="0" fontId="0" fillId="0" borderId="0" xfId="0" applyFont="1" applyFill="1"/>
    <xf numFmtId="164" fontId="25" fillId="0" borderId="0" xfId="1" applyNumberFormat="1" applyFont="1" applyFill="1" applyBorder="1"/>
    <xf numFmtId="0" fontId="0" fillId="0" borderId="0" xfId="0" applyFont="1" applyFill="1" applyBorder="1"/>
    <xf numFmtId="164" fontId="25" fillId="0" borderId="0" xfId="0" applyNumberFormat="1" applyFont="1" applyFill="1" applyBorder="1" applyAlignment="1">
      <alignment horizontal="center"/>
    </xf>
    <xf numFmtId="164" fontId="26" fillId="0" borderId="0" xfId="0" applyNumberFormat="1" applyFont="1" applyFill="1" applyBorder="1"/>
    <xf numFmtId="164" fontId="25" fillId="4" borderId="4" xfId="0" applyNumberFormat="1" applyFont="1" applyFill="1" applyBorder="1"/>
    <xf numFmtId="164" fontId="26" fillId="0" borderId="4" xfId="0" applyNumberFormat="1" applyFont="1" applyBorder="1"/>
    <xf numFmtId="164" fontId="25" fillId="5" borderId="4" xfId="1" applyNumberFormat="1" applyFont="1" applyFill="1" applyBorder="1"/>
    <xf numFmtId="164" fontId="25" fillId="0" borderId="0" xfId="0" applyNumberFormat="1" applyFont="1" applyFill="1" applyBorder="1" applyAlignment="1">
      <alignment horizontal="left" wrapText="1"/>
    </xf>
    <xf numFmtId="0" fontId="0" fillId="0" borderId="0" xfId="0" applyFont="1" applyBorder="1"/>
    <xf numFmtId="164" fontId="25" fillId="8" borderId="4" xfId="0" applyNumberFormat="1" applyFont="1" applyFill="1" applyBorder="1"/>
    <xf numFmtId="164" fontId="26" fillId="0" borderId="2" xfId="1" applyNumberFormat="1" applyFont="1" applyFill="1" applyBorder="1"/>
    <xf numFmtId="10" fontId="26" fillId="0" borderId="2" xfId="0" applyNumberFormat="1" applyFont="1" applyFill="1" applyBorder="1"/>
    <xf numFmtId="164" fontId="27" fillId="0" borderId="2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/>
    <xf numFmtId="164" fontId="0" fillId="0" borderId="0" xfId="0" applyNumberFormat="1" applyFont="1"/>
    <xf numFmtId="164" fontId="25" fillId="4" borderId="2" xfId="0" applyNumberFormat="1" applyFont="1" applyFill="1" applyBorder="1" applyAlignment="1">
      <alignment horizontal="left"/>
    </xf>
    <xf numFmtId="164" fontId="25" fillId="4" borderId="2" xfId="1" applyNumberFormat="1" applyFont="1" applyFill="1" applyBorder="1" applyAlignment="1">
      <alignment horizontal="left"/>
    </xf>
    <xf numFmtId="164" fontId="25" fillId="4" borderId="2" xfId="0" applyNumberFormat="1" applyFont="1" applyFill="1" applyBorder="1" applyAlignment="1">
      <alignment horizontal="left" wrapText="1"/>
    </xf>
    <xf numFmtId="164" fontId="25" fillId="9" borderId="2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6" fontId="26" fillId="0" borderId="2" xfId="1" applyNumberFormat="1" applyFont="1" applyBorder="1"/>
    <xf numFmtId="6" fontId="26" fillId="0" borderId="2" xfId="0" applyNumberFormat="1" applyFont="1" applyBorder="1"/>
    <xf numFmtId="6" fontId="26" fillId="0" borderId="4" xfId="0" applyNumberFormat="1" applyFont="1" applyBorder="1"/>
    <xf numFmtId="6" fontId="26" fillId="0" borderId="2" xfId="1" applyNumberFormat="1" applyFont="1" applyBorder="1" applyAlignment="1">
      <alignment horizontal="right"/>
    </xf>
    <xf numFmtId="6" fontId="25" fillId="5" borderId="2" xfId="0" applyNumberFormat="1" applyFont="1" applyFill="1" applyBorder="1"/>
    <xf numFmtId="0" fontId="29" fillId="0" borderId="0" xfId="0" applyFont="1"/>
    <xf numFmtId="0" fontId="0" fillId="3" borderId="0" xfId="0" applyFill="1" applyBorder="1"/>
    <xf numFmtId="0" fontId="31" fillId="3" borderId="0" xfId="0" applyFont="1" applyFill="1" applyBorder="1"/>
    <xf numFmtId="164" fontId="0" fillId="3" borderId="0" xfId="0" applyNumberFormat="1" applyFont="1" applyFill="1" applyBorder="1"/>
    <xf numFmtId="0" fontId="32" fillId="3" borderId="0" xfId="0" applyFont="1" applyFill="1" applyBorder="1"/>
    <xf numFmtId="164" fontId="25" fillId="3" borderId="0" xfId="0" applyNumberFormat="1" applyFont="1" applyFill="1" applyBorder="1" applyAlignment="1">
      <alignment horizontal="center" wrapText="1"/>
    </xf>
    <xf numFmtId="164" fontId="26" fillId="3" borderId="0" xfId="0" applyNumberFormat="1" applyFont="1" applyFill="1" applyBorder="1"/>
    <xf numFmtId="164" fontId="26" fillId="3" borderId="2" xfId="0" applyNumberFormat="1" applyFont="1" applyFill="1" applyBorder="1"/>
    <xf numFmtId="164" fontId="26" fillId="3" borderId="2" xfId="1" applyNumberFormat="1" applyFont="1" applyFill="1" applyBorder="1"/>
    <xf numFmtId="0" fontId="0" fillId="3" borderId="0" xfId="0" applyFont="1" applyFill="1"/>
    <xf numFmtId="8" fontId="34" fillId="0" borderId="0" xfId="0" applyNumberFormat="1" applyFont="1" applyBorder="1"/>
    <xf numFmtId="8" fontId="30" fillId="0" borderId="0" xfId="0" applyNumberFormat="1" applyFont="1" applyBorder="1"/>
    <xf numFmtId="8" fontId="33" fillId="0" borderId="0" xfId="0" applyNumberFormat="1" applyFont="1" applyBorder="1"/>
    <xf numFmtId="6" fontId="28" fillId="0" borderId="0" xfId="0" applyNumberFormat="1" applyFont="1" applyBorder="1" applyAlignment="1">
      <alignment horizontal="right"/>
    </xf>
    <xf numFmtId="6" fontId="30" fillId="0" borderId="0" xfId="0" applyNumberFormat="1" applyFont="1" applyBorder="1"/>
    <xf numFmtId="8" fontId="28" fillId="0" borderId="0" xfId="0" applyNumberFormat="1" applyFont="1" applyBorder="1"/>
    <xf numFmtId="0" fontId="25" fillId="2" borderId="2" xfId="0" applyNumberFormat="1" applyFont="1" applyFill="1" applyBorder="1" applyAlignment="1">
      <alignment horizontal="left"/>
    </xf>
    <xf numFmtId="164" fontId="25" fillId="2" borderId="2" xfId="0" applyNumberFormat="1" applyFont="1" applyFill="1" applyBorder="1" applyAlignment="1">
      <alignment horizontal="center"/>
    </xf>
    <xf numFmtId="164" fontId="25" fillId="2" borderId="2" xfId="0" applyNumberFormat="1" applyFont="1" applyFill="1" applyBorder="1" applyAlignment="1"/>
    <xf numFmtId="10" fontId="26" fillId="3" borderId="2" xfId="0" applyNumberFormat="1" applyFont="1" applyFill="1" applyBorder="1"/>
    <xf numFmtId="164" fontId="27" fillId="3" borderId="2" xfId="0" applyNumberFormat="1" applyFont="1" applyFill="1" applyBorder="1"/>
    <xf numFmtId="164" fontId="27" fillId="0" borderId="2" xfId="0" applyNumberFormat="1" applyFont="1" applyBorder="1"/>
    <xf numFmtId="164" fontId="27" fillId="6" borderId="2" xfId="0" applyNumberFormat="1" applyFont="1" applyFill="1" applyBorder="1"/>
    <xf numFmtId="3" fontId="28" fillId="0" borderId="0" xfId="0" applyNumberFormat="1" applyFont="1"/>
    <xf numFmtId="164" fontId="29" fillId="6" borderId="2" xfId="0" applyNumberFormat="1" applyFont="1" applyFill="1" applyBorder="1"/>
    <xf numFmtId="6" fontId="28" fillId="0" borderId="0" xfId="0" applyNumberFormat="1" applyFont="1"/>
    <xf numFmtId="164" fontId="25" fillId="2" borderId="0" xfId="0" applyNumberFormat="1" applyFont="1" applyFill="1" applyBorder="1" applyAlignment="1">
      <alignment horizontal="center"/>
    </xf>
    <xf numFmtId="164" fontId="25" fillId="4" borderId="0" xfId="0" applyNumberFormat="1" applyFont="1" applyFill="1" applyBorder="1"/>
    <xf numFmtId="164" fontId="26" fillId="0" borderId="0" xfId="0" applyNumberFormat="1" applyFont="1" applyBorder="1"/>
    <xf numFmtId="164" fontId="25" fillId="5" borderId="0" xfId="1" applyNumberFormat="1" applyFont="1" applyFill="1" applyBorder="1"/>
    <xf numFmtId="164" fontId="25" fillId="8" borderId="0" xfId="0" applyNumberFormat="1" applyFont="1" applyFill="1" applyBorder="1"/>
    <xf numFmtId="6" fontId="26" fillId="0" borderId="0" xfId="0" applyNumberFormat="1" applyFont="1" applyBorder="1"/>
    <xf numFmtId="6" fontId="25" fillId="5" borderId="0" xfId="0" applyNumberFormat="1" applyFont="1" applyFill="1" applyBorder="1"/>
    <xf numFmtId="164" fontId="26" fillId="0" borderId="2" xfId="1" applyNumberFormat="1" applyFont="1" applyFill="1" applyBorder="1" applyAlignment="1">
      <alignment horizontal="right"/>
    </xf>
    <xf numFmtId="10" fontId="25" fillId="6" borderId="2" xfId="0" applyNumberFormat="1" applyFont="1" applyFill="1" applyBorder="1"/>
    <xf numFmtId="9" fontId="26" fillId="0" borderId="2" xfId="0" applyNumberFormat="1" applyFont="1" applyFill="1" applyBorder="1"/>
    <xf numFmtId="9" fontId="26" fillId="3" borderId="2" xfId="0" applyNumberFormat="1" applyFont="1" applyFill="1" applyBorder="1"/>
    <xf numFmtId="164" fontId="33" fillId="0" borderId="2" xfId="0" applyNumberFormat="1" applyFont="1" applyFill="1" applyBorder="1"/>
    <xf numFmtId="8" fontId="27" fillId="0" borderId="2" xfId="0" applyNumberFormat="1" applyFont="1" applyFill="1" applyBorder="1"/>
    <xf numFmtId="164" fontId="27" fillId="0" borderId="0" xfId="0" applyNumberFormat="1" applyFont="1"/>
    <xf numFmtId="4" fontId="36" fillId="0" borderId="0" xfId="0" applyNumberFormat="1" applyFont="1"/>
    <xf numFmtId="164" fontId="27" fillId="0" borderId="5" xfId="0" applyNumberFormat="1" applyFont="1" applyBorder="1"/>
    <xf numFmtId="3" fontId="32" fillId="0" borderId="0" xfId="0" applyNumberFormat="1" applyFont="1"/>
    <xf numFmtId="164" fontId="25" fillId="5" borderId="1" xfId="0" applyNumberFormat="1" applyFont="1" applyFill="1" applyBorder="1"/>
    <xf numFmtId="164" fontId="0" fillId="0" borderId="2" xfId="0" applyNumberFormat="1" applyFont="1" applyFill="1" applyBorder="1"/>
    <xf numFmtId="0" fontId="29" fillId="10" borderId="6" xfId="0" applyFont="1" applyFill="1" applyBorder="1"/>
    <xf numFmtId="0" fontId="29" fillId="10" borderId="7" xfId="0" applyFont="1" applyFill="1" applyBorder="1"/>
    <xf numFmtId="0" fontId="27" fillId="0" borderId="6" xfId="0" applyFont="1" applyBorder="1"/>
    <xf numFmtId="8" fontId="27" fillId="0" borderId="7" xfId="0" applyNumberFormat="1" applyFont="1" applyBorder="1" applyAlignment="1">
      <alignment horizontal="right"/>
    </xf>
    <xf numFmtId="0" fontId="29" fillId="11" borderId="6" xfId="0" applyFont="1" applyFill="1" applyBorder="1"/>
    <xf numFmtId="8" fontId="29" fillId="11" borderId="7" xfId="0" applyNumberFormat="1" applyFont="1" applyFill="1" applyBorder="1" applyAlignment="1">
      <alignment horizontal="right"/>
    </xf>
    <xf numFmtId="8" fontId="27" fillId="12" borderId="7" xfId="0" applyNumberFormat="1" applyFont="1" applyFill="1" applyBorder="1" applyAlignment="1">
      <alignment horizontal="right"/>
    </xf>
    <xf numFmtId="8" fontId="29" fillId="13" borderId="7" xfId="0" applyNumberFormat="1" applyFont="1" applyFill="1" applyBorder="1" applyAlignment="1">
      <alignment horizontal="right"/>
    </xf>
    <xf numFmtId="4" fontId="38" fillId="0" borderId="0" xfId="0" applyNumberFormat="1" applyFont="1"/>
    <xf numFmtId="8" fontId="32" fillId="0" borderId="0" xfId="0" applyNumberFormat="1" applyFont="1"/>
    <xf numFmtId="3" fontId="36" fillId="0" borderId="0" xfId="0" applyNumberFormat="1" applyFont="1"/>
    <xf numFmtId="164" fontId="27" fillId="0" borderId="2" xfId="0" applyNumberFormat="1" applyFont="1" applyBorder="1" applyAlignment="1">
      <alignment wrapText="1"/>
    </xf>
    <xf numFmtId="164" fontId="25" fillId="2" borderId="1" xfId="0" applyNumberFormat="1" applyFont="1" applyFill="1" applyBorder="1" applyAlignment="1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39" fillId="0" borderId="2" xfId="0" applyNumberFormat="1" applyFont="1" applyFill="1" applyBorder="1"/>
    <xf numFmtId="164" fontId="40" fillId="0" borderId="2" xfId="0" applyNumberFormat="1" applyFont="1" applyFill="1" applyBorder="1"/>
    <xf numFmtId="164" fontId="40" fillId="0" borderId="2" xfId="0" applyNumberFormat="1" applyFont="1" applyBorder="1" applyAlignment="1">
      <alignment wrapText="1"/>
    </xf>
    <xf numFmtId="0" fontId="29" fillId="0" borderId="0" xfId="0" applyFont="1" applyFill="1" applyAlignment="1">
      <alignment horizontal="center"/>
    </xf>
    <xf numFmtId="0" fontId="29" fillId="0" borderId="0" xfId="0" applyFont="1" applyFill="1"/>
    <xf numFmtId="0" fontId="37" fillId="0" borderId="0" xfId="0" applyFont="1" applyFill="1"/>
    <xf numFmtId="8" fontId="27" fillId="0" borderId="8" xfId="0" applyNumberFormat="1" applyFont="1" applyBorder="1" applyAlignment="1">
      <alignment horizontal="right"/>
    </xf>
    <xf numFmtId="8" fontId="27" fillId="0" borderId="6" xfId="0" applyNumberFormat="1" applyFont="1" applyBorder="1" applyAlignment="1">
      <alignment horizontal="right"/>
    </xf>
    <xf numFmtId="8" fontId="29" fillId="11" borderId="6" xfId="0" applyNumberFormat="1" applyFont="1" applyFill="1" applyBorder="1" applyAlignment="1">
      <alignment horizontal="right"/>
    </xf>
    <xf numFmtId="0" fontId="29" fillId="2" borderId="8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/>
    <xf numFmtId="8" fontId="27" fillId="0" borderId="0" xfId="0" applyNumberFormat="1" applyFont="1" applyFill="1" applyBorder="1" applyAlignment="1">
      <alignment horizontal="right"/>
    </xf>
    <xf numFmtId="8" fontId="29" fillId="0" borderId="0" xfId="0" applyNumberFormat="1" applyFont="1" applyFill="1" applyBorder="1" applyAlignment="1">
      <alignment horizontal="right"/>
    </xf>
    <xf numFmtId="4" fontId="33" fillId="0" borderId="0" xfId="0" applyNumberFormat="1" applyFont="1"/>
    <xf numFmtId="164" fontId="25" fillId="7" borderId="2" xfId="0" applyNumberFormat="1" applyFont="1" applyFill="1" applyBorder="1"/>
    <xf numFmtId="164" fontId="25" fillId="0" borderId="2" xfId="0" applyNumberFormat="1" applyFont="1" applyFill="1" applyBorder="1"/>
    <xf numFmtId="164" fontId="26" fillId="0" borderId="2" xfId="0" applyNumberFormat="1" applyFont="1" applyFill="1" applyBorder="1" applyAlignment="1">
      <alignment horizontal="right"/>
    </xf>
    <xf numFmtId="164" fontId="26" fillId="8" borderId="2" xfId="0" applyNumberFormat="1" applyFont="1" applyFill="1" applyBorder="1"/>
    <xf numFmtId="164" fontId="27" fillId="8" borderId="2" xfId="0" applyNumberFormat="1" applyFont="1" applyFill="1" applyBorder="1"/>
    <xf numFmtId="4" fontId="41" fillId="0" borderId="0" xfId="0" applyNumberFormat="1" applyFont="1"/>
    <xf numFmtId="8" fontId="0" fillId="0" borderId="0" xfId="0" applyNumberFormat="1"/>
  </cellXfs>
  <cellStyles count="71">
    <cellStyle name="Currency" xfId="1" builtinId="4"/>
    <cellStyle name="Currency 10" xfId="26"/>
    <cellStyle name="Currency 11" xfId="29"/>
    <cellStyle name="Currency 12" xfId="32"/>
    <cellStyle name="Currency 13" xfId="35"/>
    <cellStyle name="Currency 14" xfId="38"/>
    <cellStyle name="Currency 15" xfId="41"/>
    <cellStyle name="Currency 16" xfId="44"/>
    <cellStyle name="Currency 17" xfId="47"/>
    <cellStyle name="Currency 18" xfId="50"/>
    <cellStyle name="Currency 19" xfId="53"/>
    <cellStyle name="Currency 2" xfId="5"/>
    <cellStyle name="Currency 20" xfId="57"/>
    <cellStyle name="Currency 21" xfId="60"/>
    <cellStyle name="Currency 22" xfId="63"/>
    <cellStyle name="Currency 23" xfId="66"/>
    <cellStyle name="Currency 24" xfId="69"/>
    <cellStyle name="Currency 3" xfId="3"/>
    <cellStyle name="Currency 4" xfId="8"/>
    <cellStyle name="Currency 5" xfId="11"/>
    <cellStyle name="Currency 6" xfId="14"/>
    <cellStyle name="Currency 7" xfId="17"/>
    <cellStyle name="Currency 8" xfId="20"/>
    <cellStyle name="Currency 9" xfId="23"/>
    <cellStyle name="Normal" xfId="0" builtinId="0"/>
    <cellStyle name="Normal 10" xfId="25"/>
    <cellStyle name="Normal 11" xfId="28"/>
    <cellStyle name="Normal 12" xfId="31"/>
    <cellStyle name="Normal 13" xfId="34"/>
    <cellStyle name="Normal 14" xfId="37"/>
    <cellStyle name="Normal 15" xfId="40"/>
    <cellStyle name="Normal 16" xfId="43"/>
    <cellStyle name="Normal 17" xfId="46"/>
    <cellStyle name="Normal 18" xfId="49"/>
    <cellStyle name="Normal 19" xfId="52"/>
    <cellStyle name="Normal 2" xfId="6"/>
    <cellStyle name="Normal 20" xfId="55"/>
    <cellStyle name="Normal 21" xfId="56"/>
    <cellStyle name="Normal 22" xfId="59"/>
    <cellStyle name="Normal 23" xfId="62"/>
    <cellStyle name="Normal 24" xfId="65"/>
    <cellStyle name="Normal 25" xfId="68"/>
    <cellStyle name="Normal 3" xfId="2"/>
    <cellStyle name="Normal 4" xfId="7"/>
    <cellStyle name="Normal 5" xfId="10"/>
    <cellStyle name="Normal 6" xfId="13"/>
    <cellStyle name="Normal 7" xfId="16"/>
    <cellStyle name="Normal 8" xfId="19"/>
    <cellStyle name="Normal 9" xfId="22"/>
    <cellStyle name="Percent 10" xfId="30"/>
    <cellStyle name="Percent 11" xfId="33"/>
    <cellStyle name="Percent 12" xfId="36"/>
    <cellStyle name="Percent 13" xfId="39"/>
    <cellStyle name="Percent 14" xfId="42"/>
    <cellStyle name="Percent 15" xfId="45"/>
    <cellStyle name="Percent 16" xfId="48"/>
    <cellStyle name="Percent 17" xfId="51"/>
    <cellStyle name="Percent 18" xfId="54"/>
    <cellStyle name="Percent 19" xfId="58"/>
    <cellStyle name="Percent 2" xfId="4"/>
    <cellStyle name="Percent 20" xfId="61"/>
    <cellStyle name="Percent 21" xfId="64"/>
    <cellStyle name="Percent 22" xfId="67"/>
    <cellStyle name="Percent 23" xfId="70"/>
    <cellStyle name="Percent 3" xfId="9"/>
    <cellStyle name="Percent 4" xfId="12"/>
    <cellStyle name="Percent 5" xfId="15"/>
    <cellStyle name="Percent 6" xfId="18"/>
    <cellStyle name="Percent 7" xfId="21"/>
    <cellStyle name="Percent 8" xfId="24"/>
    <cellStyle name="Percent 9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2"/>
  <sheetViews>
    <sheetView tabSelected="1" topLeftCell="A60" zoomScaleNormal="100" zoomScaleSheetLayoutView="100" workbookViewId="0">
      <selection activeCell="B65" sqref="B48:I65"/>
    </sheetView>
  </sheetViews>
  <sheetFormatPr defaultColWidth="8.5703125" defaultRowHeight="15" x14ac:dyDescent="0.25"/>
  <cols>
    <col min="1" max="1" width="26" style="3" customWidth="1"/>
    <col min="2" max="2" width="19.5703125" style="3" bestFit="1" customWidth="1"/>
    <col min="3" max="3" width="21.28515625" style="3" bestFit="1" customWidth="1"/>
    <col min="4" max="5" width="21" style="3" bestFit="1" customWidth="1"/>
    <col min="6" max="6" width="20.42578125" style="3" bestFit="1" customWidth="1"/>
    <col min="7" max="7" width="21.85546875" style="3" bestFit="1" customWidth="1"/>
    <col min="8" max="8" width="16.5703125" style="3" customWidth="1"/>
    <col min="9" max="9" width="22.140625" style="3" bestFit="1" customWidth="1"/>
    <col min="10" max="10" width="15.42578125" style="3" bestFit="1" customWidth="1"/>
    <col min="11" max="11" width="17.85546875" style="3" customWidth="1"/>
    <col min="12" max="12" width="11.85546875" style="3" customWidth="1"/>
    <col min="13" max="13" width="10.28515625" style="3" customWidth="1"/>
    <col min="14" max="14" width="20.7109375" style="3" bestFit="1" customWidth="1"/>
    <col min="15" max="16" width="20.42578125" style="36" bestFit="1" customWidth="1"/>
    <col min="17" max="17" width="14.28515625" style="36" hidden="1" customWidth="1"/>
    <col min="18" max="18" width="4" style="36" bestFit="1" customWidth="1"/>
    <col min="19" max="19" width="4.5703125" style="3" bestFit="1" customWidth="1"/>
    <col min="20" max="16384" width="8.5703125" style="3"/>
  </cols>
  <sheetData>
    <row r="1" spans="1:18" x14ac:dyDescent="0.25">
      <c r="C1" s="70"/>
      <c r="N1" s="36"/>
      <c r="R1" s="3"/>
    </row>
    <row r="2" spans="1:18" x14ac:dyDescent="0.25">
      <c r="N2" s="36"/>
      <c r="R2" s="3"/>
    </row>
    <row r="3" spans="1:18" x14ac:dyDescent="0.25">
      <c r="A3" s="63" t="s">
        <v>48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5"/>
      <c r="O3" s="65"/>
      <c r="P3" s="65"/>
      <c r="Q3" s="65"/>
      <c r="R3" s="3"/>
    </row>
    <row r="4" spans="1:18" s="41" customFormat="1" ht="63.75" customHeight="1" x14ac:dyDescent="0.25">
      <c r="A4" s="37"/>
      <c r="B4" s="38" t="s">
        <v>0</v>
      </c>
      <c r="C4" s="38" t="s">
        <v>30</v>
      </c>
      <c r="D4" s="38" t="s">
        <v>1</v>
      </c>
      <c r="E4" s="38" t="s">
        <v>2</v>
      </c>
      <c r="F4" s="38" t="s">
        <v>3</v>
      </c>
      <c r="G4" s="38" t="s">
        <v>31</v>
      </c>
      <c r="H4" s="37" t="s">
        <v>49</v>
      </c>
      <c r="I4" s="38" t="s">
        <v>36</v>
      </c>
      <c r="J4" s="38" t="s">
        <v>40</v>
      </c>
      <c r="K4" s="39" t="s">
        <v>32</v>
      </c>
      <c r="L4" s="39" t="s">
        <v>34</v>
      </c>
      <c r="M4" s="39"/>
      <c r="N4" s="17" t="s">
        <v>26</v>
      </c>
      <c r="O4" s="17" t="s">
        <v>27</v>
      </c>
      <c r="P4" s="40" t="s">
        <v>28</v>
      </c>
      <c r="Q4" s="17" t="s">
        <v>29</v>
      </c>
    </row>
    <row r="5" spans="1:18" s="20" customFormat="1" x14ac:dyDescent="0.25">
      <c r="A5" s="11" t="s">
        <v>5</v>
      </c>
      <c r="B5" s="31">
        <v>1004149</v>
      </c>
      <c r="C5" s="31">
        <v>1282584</v>
      </c>
      <c r="D5" s="11">
        <v>2005187</v>
      </c>
      <c r="E5" s="11">
        <v>1103695</v>
      </c>
      <c r="F5" s="11">
        <v>629750</v>
      </c>
      <c r="G5" s="11">
        <v>2500</v>
      </c>
      <c r="H5" s="11">
        <f>SUM(B5:G5)</f>
        <v>6027865</v>
      </c>
      <c r="I5" s="11">
        <v>52647</v>
      </c>
      <c r="J5" s="11">
        <f>SUM(H5+I5)</f>
        <v>6080512</v>
      </c>
      <c r="K5" s="32"/>
      <c r="L5" s="32"/>
      <c r="M5" s="32"/>
      <c r="N5" s="33">
        <v>6080512</v>
      </c>
      <c r="O5" s="33">
        <v>4400000</v>
      </c>
      <c r="P5" s="33">
        <f>SUM(N5-O5)</f>
        <v>1680512</v>
      </c>
      <c r="Q5" s="33">
        <f>SUM(N5-G26)</f>
        <v>1860512</v>
      </c>
    </row>
    <row r="6" spans="1:18" s="56" customFormat="1" x14ac:dyDescent="0.25">
      <c r="A6" s="54" t="s">
        <v>35</v>
      </c>
      <c r="B6" s="55">
        <v>1540567.39</v>
      </c>
      <c r="C6" s="55">
        <v>1540744.32</v>
      </c>
      <c r="D6" s="54">
        <v>615213</v>
      </c>
      <c r="E6" s="54">
        <v>1742983.4</v>
      </c>
      <c r="F6" s="54">
        <v>802000</v>
      </c>
      <c r="G6" s="54">
        <v>0</v>
      </c>
      <c r="H6" s="54">
        <f>SUM(B6:G6)</f>
        <v>6241508.1099999994</v>
      </c>
      <c r="I6" s="54">
        <v>64300</v>
      </c>
      <c r="J6" s="11">
        <v>6311863</v>
      </c>
      <c r="K6" s="66"/>
      <c r="L6" s="32"/>
      <c r="M6" s="32"/>
      <c r="N6" s="67">
        <v>6311863</v>
      </c>
      <c r="O6" s="67">
        <v>5000000</v>
      </c>
      <c r="P6" s="67">
        <f>SUM(N6-O6)</f>
        <v>1311863</v>
      </c>
      <c r="Q6" s="67">
        <f>SUM(N6-G27)</f>
        <v>736863</v>
      </c>
    </row>
    <row r="7" spans="1:18" s="20" customFormat="1" ht="16.5" customHeight="1" x14ac:dyDescent="0.25">
      <c r="A7" s="11" t="s">
        <v>50</v>
      </c>
      <c r="B7" s="31">
        <v>2199690</v>
      </c>
      <c r="C7" s="31">
        <v>1860101.53</v>
      </c>
      <c r="D7" s="80">
        <v>1683964</v>
      </c>
      <c r="E7" s="11">
        <v>3210772</v>
      </c>
      <c r="F7" s="11">
        <v>1230514</v>
      </c>
      <c r="G7" s="11">
        <v>0</v>
      </c>
      <c r="H7" s="11">
        <f>SUM(B7:G7)</f>
        <v>10185041.530000001</v>
      </c>
      <c r="I7" s="11">
        <v>27263</v>
      </c>
      <c r="J7" s="11">
        <v>10213196</v>
      </c>
      <c r="K7" s="11"/>
      <c r="L7" s="32"/>
      <c r="M7" s="32"/>
      <c r="N7" s="33">
        <v>10213196</v>
      </c>
      <c r="O7" s="33">
        <v>8100000</v>
      </c>
      <c r="P7" s="33">
        <v>2113919</v>
      </c>
      <c r="Q7" s="33"/>
    </row>
    <row r="8" spans="1:18" x14ac:dyDescent="0.25">
      <c r="A8" s="9" t="s">
        <v>8</v>
      </c>
      <c r="B8" s="10">
        <f t="shared" ref="B8:J8" si="0">SUM(B5+B6+B7)</f>
        <v>4744406.3899999997</v>
      </c>
      <c r="C8" s="10">
        <f t="shared" si="0"/>
        <v>4683429.8500000006</v>
      </c>
      <c r="D8" s="10">
        <f t="shared" si="0"/>
        <v>4304364</v>
      </c>
      <c r="E8" s="10">
        <f t="shared" si="0"/>
        <v>6057450.4000000004</v>
      </c>
      <c r="F8" s="10">
        <f t="shared" si="0"/>
        <v>2662264</v>
      </c>
      <c r="G8" s="10">
        <f t="shared" si="0"/>
        <v>2500</v>
      </c>
      <c r="H8" s="10">
        <f t="shared" si="0"/>
        <v>22454414.640000001</v>
      </c>
      <c r="I8" s="10">
        <f t="shared" si="0"/>
        <v>144210</v>
      </c>
      <c r="J8" s="10">
        <f t="shared" si="0"/>
        <v>22605571</v>
      </c>
      <c r="K8" s="10"/>
      <c r="L8" s="81"/>
      <c r="M8" s="81"/>
      <c r="N8" s="71">
        <f>SUM(N5+N6+N7)</f>
        <v>22605571</v>
      </c>
      <c r="O8" s="71">
        <f>SUM(O5:O7)</f>
        <v>17500000</v>
      </c>
      <c r="P8" s="71">
        <f>SUM(P5:P7)</f>
        <v>5106294</v>
      </c>
      <c r="Q8" s="69"/>
      <c r="R8" s="3"/>
    </row>
    <row r="9" spans="1:18" s="20" customFormat="1" x14ac:dyDescent="0.25">
      <c r="A9" s="11" t="s">
        <v>51</v>
      </c>
      <c r="B9" s="11">
        <v>1432755</v>
      </c>
      <c r="C9" s="11">
        <v>1486044</v>
      </c>
      <c r="D9" s="11">
        <v>625977</v>
      </c>
      <c r="E9" s="11">
        <v>1611609</v>
      </c>
      <c r="F9" s="11">
        <v>193236</v>
      </c>
      <c r="G9" s="11">
        <v>0</v>
      </c>
      <c r="H9" s="11">
        <f>SUM(B9:G9)</f>
        <v>5349621</v>
      </c>
      <c r="I9" s="11">
        <v>77147</v>
      </c>
      <c r="J9" s="11">
        <v>5441006.4299999997</v>
      </c>
      <c r="K9" s="82"/>
      <c r="L9" s="82"/>
      <c r="M9" s="82"/>
      <c r="N9" s="33">
        <v>5441006.4299999997</v>
      </c>
      <c r="O9" s="33">
        <v>5100000</v>
      </c>
      <c r="P9" s="33">
        <f>SUM(N9-O9)</f>
        <v>341006.4299999997</v>
      </c>
      <c r="Q9" s="33"/>
    </row>
    <row r="10" spans="1:18" s="20" customFormat="1" x14ac:dyDescent="0.25">
      <c r="A10" s="11" t="s">
        <v>10</v>
      </c>
      <c r="B10" s="11">
        <v>1777414.31</v>
      </c>
      <c r="C10" s="11">
        <v>1316436.3700000001</v>
      </c>
      <c r="D10" s="11">
        <v>658826.63</v>
      </c>
      <c r="E10" s="11">
        <v>2045702</v>
      </c>
      <c r="F10" s="11">
        <v>180000</v>
      </c>
      <c r="G10" s="11">
        <v>0</v>
      </c>
      <c r="H10" s="11">
        <f>SUM(B10:G10)</f>
        <v>5978379.3100000005</v>
      </c>
      <c r="I10" s="11">
        <v>88315</v>
      </c>
      <c r="J10" s="11">
        <v>6068516</v>
      </c>
      <c r="K10" s="82"/>
      <c r="L10" s="82"/>
      <c r="M10" s="82"/>
      <c r="N10" s="33">
        <v>6068516</v>
      </c>
      <c r="O10" s="33">
        <v>4700000</v>
      </c>
      <c r="P10" s="33">
        <f>SUM(N10-O10)</f>
        <v>1368516</v>
      </c>
      <c r="Q10" s="33"/>
    </row>
    <row r="11" spans="1:18" s="56" customFormat="1" x14ac:dyDescent="0.25">
      <c r="A11" s="54" t="s">
        <v>11</v>
      </c>
      <c r="B11" s="54">
        <v>1195399</v>
      </c>
      <c r="C11" s="54">
        <v>1861480.15</v>
      </c>
      <c r="D11" s="54">
        <v>1757977</v>
      </c>
      <c r="E11" s="54">
        <v>1525238</v>
      </c>
      <c r="F11" s="54">
        <v>253470</v>
      </c>
      <c r="G11" s="54">
        <v>1750</v>
      </c>
      <c r="H11" s="54">
        <f>SUM(B11:G11)</f>
        <v>6595314.1500000004</v>
      </c>
      <c r="I11" s="54">
        <v>114541</v>
      </c>
      <c r="J11" s="54">
        <v>6719032</v>
      </c>
      <c r="K11" s="83"/>
      <c r="L11" s="83"/>
      <c r="M11" s="83"/>
      <c r="N11" s="54">
        <v>6719032</v>
      </c>
      <c r="O11" s="67">
        <v>7100000</v>
      </c>
      <c r="P11" s="67">
        <f>SUM(N11-O11)</f>
        <v>-380968</v>
      </c>
      <c r="Q11" s="67"/>
    </row>
    <row r="12" spans="1:18" x14ac:dyDescent="0.25">
      <c r="A12" s="9" t="s">
        <v>12</v>
      </c>
      <c r="B12" s="10">
        <f t="shared" ref="B12:G12" si="1">SUM(B9+B10+B11)</f>
        <v>4405568.3100000005</v>
      </c>
      <c r="C12" s="10">
        <f t="shared" si="1"/>
        <v>4663960.5199999996</v>
      </c>
      <c r="D12" s="10">
        <f t="shared" si="1"/>
        <v>3042780.63</v>
      </c>
      <c r="E12" s="10">
        <f t="shared" si="1"/>
        <v>5182549</v>
      </c>
      <c r="F12" s="10">
        <f t="shared" si="1"/>
        <v>626706</v>
      </c>
      <c r="G12" s="10">
        <f t="shared" si="1"/>
        <v>1750</v>
      </c>
      <c r="H12" s="10">
        <f>SUM(H9+H10+H11)</f>
        <v>17923314.460000001</v>
      </c>
      <c r="I12" s="10">
        <f>SUM(I9:I10)</f>
        <v>165462</v>
      </c>
      <c r="J12" s="10">
        <f>SUM(J9+J10+J11)</f>
        <v>18228554.43</v>
      </c>
      <c r="K12" s="10"/>
      <c r="L12" s="10"/>
      <c r="M12" s="10"/>
      <c r="N12" s="71">
        <f>SUM(N9:N11)</f>
        <v>18228554.43</v>
      </c>
      <c r="O12" s="71">
        <f>SUM(O9:O11)</f>
        <v>16900000</v>
      </c>
      <c r="P12" s="71">
        <f>SUM(P9:P11)</f>
        <v>1328554.4299999997</v>
      </c>
      <c r="Q12" s="69"/>
      <c r="R12" s="3"/>
    </row>
    <row r="13" spans="1:18" x14ac:dyDescent="0.25">
      <c r="A13" s="11" t="s">
        <v>13</v>
      </c>
      <c r="B13" s="11">
        <v>1024474</v>
      </c>
      <c r="C13" s="84">
        <v>1577724</v>
      </c>
      <c r="D13" s="11">
        <v>622801</v>
      </c>
      <c r="E13" s="11">
        <v>1031500</v>
      </c>
      <c r="F13" s="11">
        <v>76000</v>
      </c>
      <c r="G13" s="11">
        <v>1000</v>
      </c>
      <c r="H13" s="11">
        <f>SUM(B13:G13)</f>
        <v>4333499</v>
      </c>
      <c r="I13" s="85">
        <v>28467</v>
      </c>
      <c r="J13" s="11">
        <v>4360913</v>
      </c>
      <c r="K13" s="11"/>
      <c r="L13" s="11"/>
      <c r="M13" s="11"/>
      <c r="N13" s="11">
        <v>4360913</v>
      </c>
      <c r="O13" s="86">
        <v>4444466.5599999996</v>
      </c>
      <c r="P13" s="88">
        <f>SUM(N13-O13)</f>
        <v>-83553.55999999959</v>
      </c>
      <c r="Q13" s="68"/>
      <c r="R13" s="3"/>
    </row>
    <row r="14" spans="1:18" x14ac:dyDescent="0.25">
      <c r="A14" s="11" t="s">
        <v>14</v>
      </c>
      <c r="B14" s="11">
        <v>1111318.95</v>
      </c>
      <c r="C14" s="84">
        <v>2028804.56</v>
      </c>
      <c r="D14" s="11">
        <v>301227</v>
      </c>
      <c r="E14" s="11">
        <v>968850</v>
      </c>
      <c r="F14" s="11">
        <v>50500</v>
      </c>
      <c r="G14" s="11">
        <v>1100</v>
      </c>
      <c r="H14" s="11">
        <f>SUM(B14:G14)</f>
        <v>4461800.51</v>
      </c>
      <c r="I14" s="11">
        <v>111640.53</v>
      </c>
      <c r="J14" s="11">
        <v>4581197</v>
      </c>
      <c r="K14" s="82"/>
      <c r="L14" s="82"/>
      <c r="M14" s="82"/>
      <c r="N14" s="11">
        <v>4581197</v>
      </c>
      <c r="O14" s="6">
        <v>3818479.63</v>
      </c>
      <c r="P14" s="68">
        <f>SUM(N14-O14)</f>
        <v>762717.37000000011</v>
      </c>
      <c r="Q14" s="68"/>
      <c r="R14" s="3"/>
    </row>
    <row r="15" spans="1:18" x14ac:dyDescent="0.25">
      <c r="A15" s="11" t="s">
        <v>47</v>
      </c>
      <c r="B15" s="11">
        <v>3080881.48</v>
      </c>
      <c r="C15" s="84">
        <v>1876988.24</v>
      </c>
      <c r="D15" s="11">
        <v>1766431</v>
      </c>
      <c r="E15" s="11">
        <v>1366936</v>
      </c>
      <c r="F15" s="11">
        <v>232700</v>
      </c>
      <c r="G15" s="11">
        <v>39400</v>
      </c>
      <c r="H15" s="11">
        <f>SUM(B15:G15)</f>
        <v>8363336.7199999997</v>
      </c>
      <c r="I15" s="33">
        <v>44208</v>
      </c>
      <c r="J15" s="11">
        <v>8411474</v>
      </c>
      <c r="K15" s="11"/>
      <c r="L15" s="11"/>
      <c r="M15" s="11"/>
      <c r="N15" s="68">
        <v>8411474</v>
      </c>
      <c r="O15" s="68">
        <v>5267554</v>
      </c>
      <c r="P15" s="68">
        <f>SUM(N15-O15)</f>
        <v>3143920</v>
      </c>
      <c r="Q15" s="68"/>
      <c r="R15" s="3"/>
    </row>
    <row r="16" spans="1:18" x14ac:dyDescent="0.25">
      <c r="A16" s="9" t="s">
        <v>16</v>
      </c>
      <c r="B16" s="10">
        <f t="shared" ref="B16:I16" si="2">SUM(B13:B15)</f>
        <v>5216674.43</v>
      </c>
      <c r="C16" s="10">
        <f t="shared" si="2"/>
        <v>5483516.7999999998</v>
      </c>
      <c r="D16" s="10">
        <f t="shared" si="2"/>
        <v>2690459</v>
      </c>
      <c r="E16" s="10">
        <f t="shared" si="2"/>
        <v>3367286</v>
      </c>
      <c r="F16" s="10">
        <f t="shared" si="2"/>
        <v>359200</v>
      </c>
      <c r="G16" s="10">
        <f t="shared" si="2"/>
        <v>41500</v>
      </c>
      <c r="H16" s="10">
        <f t="shared" si="2"/>
        <v>17158636.23</v>
      </c>
      <c r="I16" s="10">
        <f t="shared" si="2"/>
        <v>184315.53</v>
      </c>
      <c r="J16" s="10">
        <f>SUM(J13:J15)</f>
        <v>17353584</v>
      </c>
      <c r="K16" s="10"/>
      <c r="L16" s="10"/>
      <c r="M16" s="10"/>
      <c r="N16" s="71">
        <f>SUM(N13:N15)</f>
        <v>17353584</v>
      </c>
      <c r="O16" s="71">
        <f>SUM(O13:O15)</f>
        <v>13530500.189999999</v>
      </c>
      <c r="P16" s="71">
        <f>SUM(P13+P14+P15)</f>
        <v>3823083.8100000005</v>
      </c>
      <c r="Q16" s="69"/>
      <c r="R16" s="3"/>
    </row>
    <row r="17" spans="1:18" s="20" customFormat="1" x14ac:dyDescent="0.25">
      <c r="A17" s="11" t="s">
        <v>52</v>
      </c>
      <c r="B17" s="11">
        <v>2432202.38</v>
      </c>
      <c r="C17" s="84">
        <v>2140295</v>
      </c>
      <c r="D17" s="11">
        <v>422596</v>
      </c>
      <c r="E17" s="11">
        <v>1888495</v>
      </c>
      <c r="F17" s="11">
        <v>51000</v>
      </c>
      <c r="G17" s="11">
        <v>6061</v>
      </c>
      <c r="H17" s="11">
        <f>SUM(B17:G17)</f>
        <v>6940649.3799999999</v>
      </c>
      <c r="I17" s="11">
        <v>66466</v>
      </c>
      <c r="J17" s="11">
        <v>7014467</v>
      </c>
      <c r="K17" s="11"/>
      <c r="L17" s="11"/>
      <c r="M17" s="11"/>
      <c r="N17" s="33">
        <v>7014467</v>
      </c>
      <c r="O17" s="33">
        <v>4600000</v>
      </c>
      <c r="P17" s="33">
        <f>SUM(N17-O17)</f>
        <v>2414467</v>
      </c>
      <c r="Q17" s="33"/>
    </row>
    <row r="18" spans="1:18" x14ac:dyDescent="0.25">
      <c r="A18" s="11" t="s">
        <v>53</v>
      </c>
      <c r="B18" s="11">
        <v>1048618</v>
      </c>
      <c r="C18" s="84">
        <v>1914351</v>
      </c>
      <c r="D18" s="11">
        <v>623760</v>
      </c>
      <c r="E18" s="11">
        <v>1266215</v>
      </c>
      <c r="F18" s="11">
        <v>91000</v>
      </c>
      <c r="G18" s="11">
        <v>23028</v>
      </c>
      <c r="H18" s="11">
        <f>SUM(B18:G18)</f>
        <v>4966972</v>
      </c>
      <c r="I18" s="11">
        <v>45898</v>
      </c>
      <c r="J18" s="11">
        <v>5023278</v>
      </c>
      <c r="K18" s="11"/>
      <c r="L18" s="11"/>
      <c r="M18" s="11"/>
      <c r="N18" s="33">
        <v>5023278</v>
      </c>
      <c r="O18" s="33">
        <v>4000000</v>
      </c>
      <c r="P18" s="33">
        <f>SUM(N18-O18)</f>
        <v>1023278</v>
      </c>
      <c r="Q18" s="68"/>
      <c r="R18" s="3"/>
    </row>
    <row r="19" spans="1:18" s="20" customFormat="1" x14ac:dyDescent="0.25">
      <c r="A19" s="11" t="s">
        <v>19</v>
      </c>
      <c r="B19" s="11">
        <v>1575544.01</v>
      </c>
      <c r="C19" s="84">
        <v>1680881.08</v>
      </c>
      <c r="D19" s="11">
        <v>1346134.21</v>
      </c>
      <c r="E19" s="11">
        <v>783911.9</v>
      </c>
      <c r="F19" s="11">
        <v>126750</v>
      </c>
      <c r="G19" s="11">
        <v>700</v>
      </c>
      <c r="H19" s="11">
        <f>SUM(B19:G19)</f>
        <v>5513921.2000000002</v>
      </c>
      <c r="I19" s="11">
        <v>46582.78</v>
      </c>
      <c r="J19" s="11">
        <f>SUM(H19:I19)</f>
        <v>5560503.9800000004</v>
      </c>
      <c r="K19" s="11"/>
      <c r="L19" s="11"/>
      <c r="M19" s="11"/>
      <c r="N19" s="33">
        <v>5578196</v>
      </c>
      <c r="O19" s="33">
        <v>4177296</v>
      </c>
      <c r="P19" s="33">
        <f>SUM(N19-O19)</f>
        <v>1400900</v>
      </c>
      <c r="Q19" s="33"/>
    </row>
    <row r="20" spans="1:18" x14ac:dyDescent="0.25">
      <c r="A20" s="9" t="s">
        <v>20</v>
      </c>
      <c r="B20" s="10">
        <f>SUM(B17+B18+B19)</f>
        <v>5056364.3899999997</v>
      </c>
      <c r="C20" s="10">
        <f>SUM(C17+C18+C19)</f>
        <v>5735527.0800000001</v>
      </c>
      <c r="D20" s="10">
        <f>SUM(D17+D18+D19)</f>
        <v>2392490.21</v>
      </c>
      <c r="E20" s="10">
        <f>SUM(E17+E18+E19)</f>
        <v>3938621.9</v>
      </c>
      <c r="F20" s="10">
        <f>SUM(F17+F18+F19)</f>
        <v>268750</v>
      </c>
      <c r="G20" s="10">
        <f>SUM(G17:G19)</f>
        <v>29789</v>
      </c>
      <c r="H20" s="10">
        <f>SUM(B20:G20)</f>
        <v>17421542.579999998</v>
      </c>
      <c r="I20" s="10">
        <f>SUM(I17+I18+I19)</f>
        <v>158946.78</v>
      </c>
      <c r="J20" s="10">
        <f>SUM(J17+J18+J19)</f>
        <v>17598248.98</v>
      </c>
      <c r="K20" s="10"/>
      <c r="L20" s="10"/>
      <c r="M20" s="10"/>
      <c r="N20" s="71">
        <f>SUM(N17:N19)</f>
        <v>17615941</v>
      </c>
      <c r="O20" s="71">
        <f>SUM(O17:O19)</f>
        <v>12777296</v>
      </c>
      <c r="P20" s="71">
        <f>SUM(P17:P19)</f>
        <v>4838645</v>
      </c>
      <c r="Q20" s="69"/>
      <c r="R20" s="3"/>
    </row>
    <row r="21" spans="1:18" x14ac:dyDescent="0.25">
      <c r="A21" s="9" t="s">
        <v>23</v>
      </c>
      <c r="B21" s="10">
        <f>SUM(B8+B12+B16+B17+B18+B19)</f>
        <v>19423013.52</v>
      </c>
      <c r="C21" s="10">
        <f>SUM(C8+C12+C16+C17+C18+C19)</f>
        <v>20566434.25</v>
      </c>
      <c r="D21" s="10">
        <f>SUM(D8+D12+D16+D17+D18+D19)</f>
        <v>12430093.84</v>
      </c>
      <c r="E21" s="10">
        <f>SUM(E8+E12+E16+E17+E18+E19)</f>
        <v>18545907.299999997</v>
      </c>
      <c r="F21" s="10">
        <f>SUM(F8+F12+F16+F17+F18+F19)</f>
        <v>3916920</v>
      </c>
      <c r="G21" s="10">
        <f>SUM(G8+G12+G16+G17+G18+G19)</f>
        <v>75539</v>
      </c>
      <c r="H21" s="10">
        <f>SUM(H8+H12+H16+H20)</f>
        <v>74957907.909999996</v>
      </c>
      <c r="I21" s="10">
        <f>SUM(I8+I12+I16+I20)</f>
        <v>652934.31000000006</v>
      </c>
      <c r="J21" s="10">
        <f>SUM(H21:I21)</f>
        <v>75610842.219999999</v>
      </c>
      <c r="K21" s="10"/>
      <c r="L21" s="10"/>
      <c r="M21" s="10"/>
      <c r="N21" s="71">
        <f>SUM(N8+N12+N16+N20)</f>
        <v>75803650.430000007</v>
      </c>
      <c r="O21" s="71">
        <f>SUM(O8+O12+O16+O20)</f>
        <v>60707796.189999998</v>
      </c>
      <c r="P21" s="71">
        <f>SUM(N21-O21)</f>
        <v>15095854.24000001</v>
      </c>
      <c r="Q21" s="69"/>
      <c r="R21" s="3"/>
    </row>
    <row r="22" spans="1:18" s="20" customFormat="1" ht="15.75" x14ac:dyDescent="0.25">
      <c r="A22" s="19"/>
      <c r="B22" s="100"/>
      <c r="C22" s="70"/>
      <c r="D22" s="89"/>
      <c r="E22" s="70"/>
      <c r="F22" s="70"/>
      <c r="G22" s="70"/>
      <c r="H22" s="70"/>
      <c r="I22" s="21"/>
      <c r="J22" s="87"/>
      <c r="K22" s="57"/>
      <c r="L22" s="57"/>
      <c r="M22" s="58"/>
      <c r="N22" s="21"/>
      <c r="O22" s="87"/>
      <c r="P22" s="34"/>
      <c r="Q22" s="34"/>
      <c r="R22" s="34"/>
    </row>
    <row r="23" spans="1:18" s="20" customFormat="1" x14ac:dyDescent="0.25">
      <c r="A23" s="19"/>
      <c r="B23" s="72"/>
      <c r="C23" s="21"/>
      <c r="D23" s="101"/>
      <c r="E23" s="101"/>
      <c r="F23" s="21"/>
      <c r="G23" s="21"/>
      <c r="H23" s="21"/>
      <c r="I23" s="21"/>
      <c r="J23" s="59"/>
      <c r="K23" s="59"/>
      <c r="L23" s="59"/>
      <c r="M23" s="60"/>
      <c r="N23" s="61"/>
      <c r="O23" s="34"/>
      <c r="P23" s="34"/>
      <c r="Q23" s="34"/>
      <c r="R23" s="34"/>
    </row>
    <row r="24" spans="1:18" ht="15.75" customHeight="1" x14ac:dyDescent="0.25">
      <c r="A24" s="1" t="s">
        <v>54</v>
      </c>
      <c r="B24" s="1"/>
      <c r="C24" s="1"/>
      <c r="D24" s="1"/>
      <c r="E24" s="1"/>
      <c r="F24" s="1"/>
      <c r="G24" s="2"/>
      <c r="H24" s="23"/>
      <c r="I24" s="23"/>
      <c r="J24" s="23"/>
      <c r="K24" s="23"/>
      <c r="L24" s="23"/>
      <c r="M24" s="60"/>
      <c r="N24" s="49"/>
      <c r="O24" s="49"/>
      <c r="P24" s="50"/>
      <c r="Q24" s="34"/>
      <c r="R24" s="34"/>
    </row>
    <row r="25" spans="1:18" s="20" customFormat="1" ht="15.75" customHeight="1" x14ac:dyDescent="0.25">
      <c r="A25" s="4"/>
      <c r="B25" s="5" t="s">
        <v>0</v>
      </c>
      <c r="C25" s="5" t="s">
        <v>30</v>
      </c>
      <c r="D25" s="5" t="s">
        <v>1</v>
      </c>
      <c r="E25" s="5" t="s">
        <v>2</v>
      </c>
      <c r="F25" s="5" t="s">
        <v>3</v>
      </c>
      <c r="G25" s="25" t="s">
        <v>4</v>
      </c>
      <c r="H25" s="19"/>
      <c r="I25" s="19"/>
      <c r="J25" s="19"/>
      <c r="K25" s="19"/>
      <c r="L25" s="19"/>
      <c r="M25" s="62"/>
      <c r="N25" s="51"/>
      <c r="O25" s="51"/>
      <c r="P25" s="52"/>
      <c r="Q25" s="23"/>
      <c r="R25" s="28"/>
    </row>
    <row r="26" spans="1:18" x14ac:dyDescent="0.25">
      <c r="A26" s="6" t="s">
        <v>5</v>
      </c>
      <c r="B26" s="7">
        <v>650000</v>
      </c>
      <c r="C26" s="7">
        <v>1070000</v>
      </c>
      <c r="D26" s="6">
        <v>1000000</v>
      </c>
      <c r="E26" s="6">
        <v>1100000</v>
      </c>
      <c r="F26" s="6">
        <v>400000</v>
      </c>
      <c r="G26" s="26">
        <f>SUM(B26:F26)</f>
        <v>4220000</v>
      </c>
      <c r="H26" s="24"/>
      <c r="I26" s="24"/>
      <c r="J26" s="24"/>
      <c r="K26" s="24"/>
      <c r="L26" s="24"/>
      <c r="M26" s="49"/>
      <c r="N26" s="51"/>
      <c r="O26" s="51"/>
      <c r="P26" s="50"/>
      <c r="Q26" s="72"/>
      <c r="R26" s="34"/>
    </row>
    <row r="27" spans="1:18" x14ac:dyDescent="0.25">
      <c r="A27" s="6" t="s">
        <v>6</v>
      </c>
      <c r="B27" s="7">
        <v>700000</v>
      </c>
      <c r="C27" s="7">
        <v>1600000</v>
      </c>
      <c r="D27" s="6">
        <v>750000</v>
      </c>
      <c r="E27" s="6">
        <v>1775000</v>
      </c>
      <c r="F27" s="6">
        <v>750000</v>
      </c>
      <c r="G27" s="26">
        <f>SUM(B27:F27)</f>
        <v>5575000</v>
      </c>
      <c r="H27" s="24"/>
      <c r="I27" s="24"/>
      <c r="J27" s="24"/>
      <c r="K27" s="24"/>
      <c r="L27" s="24"/>
      <c r="M27" s="49"/>
      <c r="N27" s="49"/>
      <c r="O27" s="49"/>
      <c r="P27" s="50"/>
      <c r="Q27" s="72"/>
      <c r="R27" s="34"/>
    </row>
    <row r="28" spans="1:18" x14ac:dyDescent="0.25">
      <c r="A28" s="6" t="s">
        <v>7</v>
      </c>
      <c r="B28" s="7">
        <v>2000000</v>
      </c>
      <c r="C28" s="7">
        <v>1895000</v>
      </c>
      <c r="D28" s="8">
        <v>2000000</v>
      </c>
      <c r="E28" s="6">
        <v>3200000</v>
      </c>
      <c r="F28" s="6">
        <v>1200000</v>
      </c>
      <c r="G28" s="26">
        <f>SUM(B28:F28)</f>
        <v>10295000</v>
      </c>
      <c r="H28" s="24"/>
      <c r="I28" s="24"/>
      <c r="J28" s="24"/>
      <c r="K28" s="24"/>
      <c r="L28" s="24"/>
      <c r="M28" s="49"/>
      <c r="N28" s="51"/>
      <c r="O28" s="51"/>
      <c r="P28" s="50"/>
      <c r="Q28" s="72"/>
      <c r="R28" s="34"/>
    </row>
    <row r="29" spans="1:18" x14ac:dyDescent="0.25">
      <c r="A29" s="9" t="s">
        <v>8</v>
      </c>
      <c r="B29" s="10">
        <f t="shared" ref="B29:G29" si="3">SUM(B26:B28)</f>
        <v>3350000</v>
      </c>
      <c r="C29" s="10">
        <f t="shared" si="3"/>
        <v>4565000</v>
      </c>
      <c r="D29" s="10">
        <f t="shared" si="3"/>
        <v>3750000</v>
      </c>
      <c r="E29" s="10">
        <f t="shared" si="3"/>
        <v>6075000</v>
      </c>
      <c r="F29" s="10">
        <f t="shared" si="3"/>
        <v>2350000</v>
      </c>
      <c r="G29" s="10">
        <f t="shared" si="3"/>
        <v>20090000</v>
      </c>
      <c r="H29" s="21"/>
      <c r="I29" s="21"/>
      <c r="J29" s="21"/>
      <c r="K29" s="21"/>
      <c r="L29" s="21"/>
      <c r="M29" s="49"/>
      <c r="N29" s="51"/>
      <c r="O29" s="51"/>
      <c r="P29" s="50"/>
      <c r="Q29" s="72"/>
      <c r="R29" s="34"/>
    </row>
    <row r="30" spans="1:18" x14ac:dyDescent="0.25">
      <c r="A30" s="11" t="s">
        <v>9</v>
      </c>
      <c r="B30" s="6">
        <v>1100000</v>
      </c>
      <c r="C30" s="6">
        <v>1625000</v>
      </c>
      <c r="D30" s="6">
        <v>500000</v>
      </c>
      <c r="E30" s="6">
        <v>1100000</v>
      </c>
      <c r="F30" s="6">
        <v>100000</v>
      </c>
      <c r="G30" s="26">
        <f>SUM(B30:F30)</f>
        <v>4425000</v>
      </c>
      <c r="H30" s="24"/>
      <c r="I30" s="24"/>
      <c r="J30" s="24"/>
      <c r="K30" s="24"/>
      <c r="L30" s="24"/>
      <c r="M30" s="49"/>
      <c r="N30" s="51"/>
      <c r="O30" s="51"/>
      <c r="P30" s="50"/>
      <c r="Q30" s="34"/>
      <c r="R30" s="34"/>
    </row>
    <row r="31" spans="1:18" x14ac:dyDescent="0.25">
      <c r="A31" s="11" t="s">
        <v>10</v>
      </c>
      <c r="B31" s="6">
        <v>1200000</v>
      </c>
      <c r="C31" s="6">
        <v>1450000</v>
      </c>
      <c r="D31" s="6">
        <v>500000</v>
      </c>
      <c r="E31" s="6">
        <v>1100000</v>
      </c>
      <c r="F31" s="6">
        <v>200000</v>
      </c>
      <c r="G31" s="26">
        <f>SUM(B31:F31)</f>
        <v>4450000</v>
      </c>
      <c r="H31" s="24"/>
      <c r="I31" s="24"/>
      <c r="J31" s="24"/>
      <c r="K31" s="24"/>
      <c r="L31" s="24"/>
      <c r="M31" s="49"/>
      <c r="N31" s="51"/>
      <c r="O31" s="51"/>
      <c r="P31" s="50"/>
      <c r="Q31" s="34"/>
      <c r="R31" s="34"/>
    </row>
    <row r="32" spans="1:18" x14ac:dyDescent="0.25">
      <c r="A32" s="11" t="s">
        <v>11</v>
      </c>
      <c r="B32" s="6">
        <v>2000000</v>
      </c>
      <c r="C32" s="6">
        <v>1725000</v>
      </c>
      <c r="D32" s="6">
        <v>1500000</v>
      </c>
      <c r="E32" s="6">
        <v>1600000</v>
      </c>
      <c r="F32" s="6">
        <v>400000</v>
      </c>
      <c r="G32" s="26">
        <f>SUM(B32:F32)</f>
        <v>7225000</v>
      </c>
      <c r="H32" s="24"/>
      <c r="I32" s="24"/>
      <c r="J32" s="24"/>
      <c r="K32" s="24"/>
      <c r="L32" s="24"/>
      <c r="M32" s="49"/>
      <c r="N32" s="51"/>
      <c r="O32" s="51"/>
      <c r="P32" s="50"/>
      <c r="Q32" s="34"/>
      <c r="R32" s="34"/>
    </row>
    <row r="33" spans="1:18" x14ac:dyDescent="0.25">
      <c r="A33" s="9" t="s">
        <v>12</v>
      </c>
      <c r="B33" s="10">
        <f t="shared" ref="B33:G33" si="4">SUM(B30:B32)</f>
        <v>4300000</v>
      </c>
      <c r="C33" s="10">
        <f t="shared" si="4"/>
        <v>4800000</v>
      </c>
      <c r="D33" s="10">
        <f t="shared" si="4"/>
        <v>2500000</v>
      </c>
      <c r="E33" s="10">
        <f t="shared" si="4"/>
        <v>3800000</v>
      </c>
      <c r="F33" s="10">
        <f t="shared" si="4"/>
        <v>700000</v>
      </c>
      <c r="G33" s="10">
        <f t="shared" si="4"/>
        <v>16100000</v>
      </c>
      <c r="H33" s="21"/>
      <c r="I33" s="21"/>
      <c r="J33" s="21"/>
      <c r="K33" s="21"/>
      <c r="L33" s="21"/>
      <c r="M33" s="49"/>
      <c r="N33" s="51"/>
      <c r="O33" s="51"/>
      <c r="P33" s="50"/>
      <c r="Q33" s="34"/>
      <c r="R33" s="34"/>
    </row>
    <row r="34" spans="1:18" x14ac:dyDescent="0.25">
      <c r="A34" s="11" t="s">
        <v>13</v>
      </c>
      <c r="B34" s="6">
        <v>1250000</v>
      </c>
      <c r="C34" s="6">
        <v>1500000</v>
      </c>
      <c r="D34" s="6">
        <v>450000</v>
      </c>
      <c r="E34" s="6">
        <v>750000</v>
      </c>
      <c r="F34" s="6">
        <v>150000</v>
      </c>
      <c r="G34" s="26">
        <f t="shared" ref="G34:G40" si="5">SUM(B34:F34)</f>
        <v>4100000</v>
      </c>
      <c r="H34" s="24"/>
      <c r="I34" s="24"/>
      <c r="J34" s="24"/>
      <c r="K34" s="24"/>
      <c r="L34" s="24"/>
      <c r="M34" s="49"/>
      <c r="N34" s="51"/>
      <c r="O34" s="51"/>
      <c r="P34" s="50"/>
      <c r="Q34" s="34"/>
      <c r="R34" s="34"/>
    </row>
    <row r="35" spans="1:18" x14ac:dyDescent="0.25">
      <c r="A35" s="11" t="s">
        <v>14</v>
      </c>
      <c r="B35" s="6">
        <v>1300000</v>
      </c>
      <c r="C35" s="12">
        <v>1415000</v>
      </c>
      <c r="D35" s="13">
        <v>250000</v>
      </c>
      <c r="E35" s="13">
        <v>650000</v>
      </c>
      <c r="F35" s="6">
        <v>50000</v>
      </c>
      <c r="G35" s="26">
        <f t="shared" si="5"/>
        <v>3665000</v>
      </c>
      <c r="H35" s="24"/>
      <c r="I35" s="24"/>
      <c r="J35" s="24"/>
      <c r="K35" s="24"/>
      <c r="L35" s="24"/>
      <c r="M35" s="49"/>
      <c r="N35" s="51"/>
      <c r="O35" s="51"/>
      <c r="P35" s="50"/>
      <c r="Q35" s="34"/>
      <c r="R35" s="34"/>
    </row>
    <row r="36" spans="1:18" x14ac:dyDescent="0.25">
      <c r="A36" s="11" t="s">
        <v>15</v>
      </c>
      <c r="B36" s="6">
        <v>2200000</v>
      </c>
      <c r="C36" s="12">
        <v>1810000</v>
      </c>
      <c r="D36" s="13">
        <v>2000000</v>
      </c>
      <c r="E36" s="13">
        <v>1600000</v>
      </c>
      <c r="F36" s="6">
        <v>200000</v>
      </c>
      <c r="G36" s="26">
        <f t="shared" si="5"/>
        <v>7810000</v>
      </c>
      <c r="H36" s="24"/>
      <c r="I36" s="24"/>
      <c r="J36" s="24"/>
      <c r="K36" s="24"/>
      <c r="L36" s="24"/>
      <c r="M36" s="49"/>
      <c r="N36" s="51"/>
      <c r="O36" s="51"/>
      <c r="P36" s="50"/>
      <c r="Q36" s="34"/>
      <c r="R36" s="34"/>
    </row>
    <row r="37" spans="1:18" x14ac:dyDescent="0.25">
      <c r="A37" s="9" t="s">
        <v>16</v>
      </c>
      <c r="B37" s="10">
        <f>SUM(B34:B36)</f>
        <v>4750000</v>
      </c>
      <c r="C37" s="10">
        <f>SUM(C34:C36)</f>
        <v>4725000</v>
      </c>
      <c r="D37" s="10">
        <f>SUM(D34:D36)</f>
        <v>2700000</v>
      </c>
      <c r="E37" s="10">
        <f>SUM(E34:E36)</f>
        <v>3000000</v>
      </c>
      <c r="F37" s="10">
        <f>SUM(F34:F36)</f>
        <v>400000</v>
      </c>
      <c r="G37" s="27">
        <f>SUM(B37:F37)</f>
        <v>15575000</v>
      </c>
      <c r="H37" s="21"/>
      <c r="I37" s="21"/>
      <c r="J37" s="21"/>
      <c r="K37" s="21"/>
      <c r="L37" s="21"/>
      <c r="M37" s="49"/>
      <c r="N37" s="51"/>
      <c r="O37" s="51"/>
      <c r="P37" s="50"/>
      <c r="Q37" s="34"/>
      <c r="R37" s="34"/>
    </row>
    <row r="38" spans="1:18" x14ac:dyDescent="0.25">
      <c r="A38" s="11" t="s">
        <v>17</v>
      </c>
      <c r="B38" s="6">
        <v>1300000</v>
      </c>
      <c r="C38" s="6">
        <v>1800000</v>
      </c>
      <c r="D38" s="6">
        <v>450000</v>
      </c>
      <c r="E38" s="6">
        <v>1000000</v>
      </c>
      <c r="F38" s="6">
        <v>75000</v>
      </c>
      <c r="G38" s="26">
        <f t="shared" si="5"/>
        <v>4625000</v>
      </c>
      <c r="H38" s="24"/>
      <c r="I38" s="24"/>
      <c r="J38" s="24"/>
      <c r="K38" s="24"/>
      <c r="L38" s="24"/>
      <c r="M38" s="48"/>
      <c r="N38" s="48"/>
      <c r="O38" s="48"/>
      <c r="P38" s="50"/>
      <c r="Q38" s="34"/>
      <c r="R38" s="34"/>
    </row>
    <row r="39" spans="1:18" x14ac:dyDescent="0.25">
      <c r="A39" s="11" t="s">
        <v>18</v>
      </c>
      <c r="B39" s="6">
        <v>1400000</v>
      </c>
      <c r="C39" s="6">
        <v>1475000</v>
      </c>
      <c r="D39" s="6">
        <v>800000</v>
      </c>
      <c r="E39" s="6">
        <v>900000</v>
      </c>
      <c r="F39" s="6">
        <v>100000</v>
      </c>
      <c r="G39" s="26">
        <f t="shared" si="5"/>
        <v>4675000</v>
      </c>
      <c r="H39" s="24"/>
      <c r="I39" s="24"/>
      <c r="J39" s="24"/>
      <c r="K39" s="24"/>
      <c r="L39" s="24"/>
      <c r="M39" s="53"/>
      <c r="N39" s="53"/>
      <c r="O39" s="50"/>
      <c r="P39" s="50"/>
      <c r="Q39" s="34"/>
      <c r="R39" s="34"/>
    </row>
    <row r="40" spans="1:18" x14ac:dyDescent="0.25">
      <c r="A40" s="11" t="s">
        <v>19</v>
      </c>
      <c r="B40" s="6">
        <v>1500000</v>
      </c>
      <c r="C40" s="6">
        <v>1635000</v>
      </c>
      <c r="D40" s="6">
        <v>1750000</v>
      </c>
      <c r="E40" s="6">
        <v>700000</v>
      </c>
      <c r="F40" s="6">
        <v>150000</v>
      </c>
      <c r="G40" s="26">
        <f t="shared" si="5"/>
        <v>5735000</v>
      </c>
      <c r="H40" s="24"/>
      <c r="I40" s="24"/>
      <c r="J40" s="24"/>
      <c r="K40" s="24"/>
      <c r="L40" s="24"/>
      <c r="M40" s="24"/>
      <c r="N40" s="24"/>
      <c r="O40" s="34"/>
      <c r="P40" s="34"/>
      <c r="Q40" s="34"/>
      <c r="R40" s="34"/>
    </row>
    <row r="41" spans="1:18" x14ac:dyDescent="0.25">
      <c r="A41" s="9" t="s">
        <v>20</v>
      </c>
      <c r="B41" s="10">
        <f>SUM(B38:B40)</f>
        <v>4200000</v>
      </c>
      <c r="C41" s="10">
        <f>SUM(C38:C40)</f>
        <v>4910000</v>
      </c>
      <c r="D41" s="10">
        <f>SUM(D38:D40)</f>
        <v>3000000</v>
      </c>
      <c r="E41" s="10">
        <f>SUM(E38:E40)</f>
        <v>2600000</v>
      </c>
      <c r="F41" s="10">
        <f>SUM(F38:F40)</f>
        <v>325000</v>
      </c>
      <c r="G41" s="27">
        <f>SUM(B41:F41)</f>
        <v>15035000</v>
      </c>
      <c r="H41" s="21"/>
      <c r="I41" s="21"/>
      <c r="J41" s="21"/>
      <c r="K41" s="21"/>
      <c r="L41" s="21"/>
      <c r="M41" s="21"/>
      <c r="N41" s="21"/>
      <c r="O41" s="34"/>
      <c r="P41" s="34"/>
      <c r="Q41" s="34"/>
      <c r="R41" s="34"/>
    </row>
    <row r="42" spans="1:18" x14ac:dyDescent="0.25">
      <c r="A42" s="9"/>
      <c r="B42" s="10"/>
      <c r="C42" s="10"/>
      <c r="D42" s="10"/>
      <c r="E42" s="10"/>
      <c r="F42" s="10"/>
      <c r="G42" s="27"/>
      <c r="H42" s="21"/>
      <c r="I42" s="21"/>
      <c r="J42" s="21"/>
      <c r="K42" s="21"/>
      <c r="L42" s="21"/>
      <c r="M42" s="21"/>
      <c r="N42" s="21"/>
      <c r="O42" s="34"/>
      <c r="P42" s="34"/>
      <c r="Q42" s="34"/>
      <c r="R42" s="34"/>
    </row>
    <row r="43" spans="1:18" x14ac:dyDescent="0.25">
      <c r="A43" s="9" t="s">
        <v>23</v>
      </c>
      <c r="B43" s="10">
        <f>SUM(B29+B33+B37+B41)</f>
        <v>16600000</v>
      </c>
      <c r="C43" s="10">
        <f>SUM(C29+C33+C37+C41)</f>
        <v>19000000</v>
      </c>
      <c r="D43" s="10">
        <f>SUM(D29+D33+D37+D41)</f>
        <v>11950000</v>
      </c>
      <c r="E43" s="10">
        <f>SUM(E29+E33+E37+E41)</f>
        <v>15475000</v>
      </c>
      <c r="F43" s="10">
        <f>SUM(F29+F33+F37+F41)</f>
        <v>3775000</v>
      </c>
      <c r="G43" s="27">
        <f>SUM(B43:F43)</f>
        <v>66800000</v>
      </c>
      <c r="H43" s="21"/>
      <c r="I43" s="21"/>
      <c r="J43" s="21"/>
      <c r="K43" s="21"/>
      <c r="L43" s="21"/>
      <c r="M43" s="21"/>
      <c r="N43" s="21"/>
      <c r="O43" s="34"/>
      <c r="P43" s="34"/>
      <c r="Q43" s="34"/>
      <c r="R43" s="34"/>
    </row>
    <row r="44" spans="1:18" x14ac:dyDescent="0.25">
      <c r="J44" s="29"/>
      <c r="K44" s="29"/>
      <c r="L44" s="29"/>
      <c r="M44" s="22"/>
      <c r="N44" s="22"/>
      <c r="O44" s="34"/>
      <c r="P44" s="34"/>
      <c r="Q44" s="34"/>
      <c r="R44" s="34"/>
    </row>
    <row r="45" spans="1:18" x14ac:dyDescent="0.25">
      <c r="J45" s="29"/>
      <c r="K45" s="29"/>
      <c r="L45" s="29"/>
      <c r="M45" s="22"/>
      <c r="N45" s="22"/>
      <c r="O45" s="34"/>
      <c r="P45" s="34"/>
      <c r="Q45" s="34"/>
      <c r="R45" s="34"/>
    </row>
    <row r="46" spans="1:18" ht="15" customHeight="1" x14ac:dyDescent="0.25">
      <c r="B46" s="70"/>
      <c r="C46" s="70"/>
      <c r="D46" s="70"/>
      <c r="E46" s="70"/>
      <c r="F46" s="70"/>
      <c r="G46" s="70"/>
      <c r="H46" s="87"/>
      <c r="J46" s="130"/>
      <c r="M46" s="20"/>
      <c r="N46" s="105"/>
      <c r="O46" s="106"/>
      <c r="P46" s="107"/>
      <c r="Q46" s="35"/>
      <c r="R46" s="35"/>
    </row>
    <row r="47" spans="1:18" ht="15.75" customHeight="1" x14ac:dyDescent="0.25">
      <c r="A47" s="64" t="s">
        <v>41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104"/>
      <c r="O47" s="65"/>
      <c r="P47" s="65"/>
      <c r="Q47" s="35"/>
      <c r="R47" s="35"/>
    </row>
    <row r="48" spans="1:18" ht="16.5" customHeight="1" x14ac:dyDescent="0.25">
      <c r="A48" s="4"/>
      <c r="B48" s="5" t="s">
        <v>0</v>
      </c>
      <c r="C48" s="5" t="s">
        <v>30</v>
      </c>
      <c r="D48" s="5" t="s">
        <v>1</v>
      </c>
      <c r="E48" s="5" t="s">
        <v>2</v>
      </c>
      <c r="F48" s="5" t="s">
        <v>3</v>
      </c>
      <c r="G48" s="5" t="s">
        <v>31</v>
      </c>
      <c r="H48" s="5" t="s">
        <v>46</v>
      </c>
      <c r="I48" s="4" t="s">
        <v>4</v>
      </c>
      <c r="J48" s="38" t="s">
        <v>36</v>
      </c>
      <c r="K48" s="38" t="s">
        <v>40</v>
      </c>
      <c r="L48" s="39" t="s">
        <v>32</v>
      </c>
      <c r="M48" s="39" t="s">
        <v>34</v>
      </c>
      <c r="N48" s="17" t="s">
        <v>26</v>
      </c>
      <c r="O48" s="17" t="s">
        <v>27</v>
      </c>
      <c r="P48" s="40" t="s">
        <v>28</v>
      </c>
      <c r="Q48" s="35"/>
      <c r="R48" s="35"/>
    </row>
    <row r="49" spans="1:18" s="20" customFormat="1" ht="16.5" customHeight="1" x14ac:dyDescent="0.25">
      <c r="A49" s="11" t="s">
        <v>42</v>
      </c>
      <c r="B49" s="33">
        <v>1407601.19</v>
      </c>
      <c r="C49" s="31">
        <v>2174002.46</v>
      </c>
      <c r="D49" s="11">
        <v>758134</v>
      </c>
      <c r="E49" s="11">
        <v>1254603</v>
      </c>
      <c r="F49" s="11">
        <v>1156000</v>
      </c>
      <c r="G49" s="33">
        <v>500</v>
      </c>
      <c r="H49" s="33">
        <v>0</v>
      </c>
      <c r="I49" s="11">
        <f>SUM(B49:H49)</f>
        <v>6750840.6500000004</v>
      </c>
      <c r="J49" s="11">
        <v>76001.67</v>
      </c>
      <c r="K49" s="11">
        <f>SUM(I49:J49)</f>
        <v>6826842.3200000003</v>
      </c>
      <c r="L49" s="11"/>
      <c r="M49" s="11"/>
      <c r="N49" s="103">
        <v>6843817</v>
      </c>
      <c r="O49" s="103">
        <v>6131703</v>
      </c>
      <c r="P49" s="103">
        <f>SUM(N49-O49)</f>
        <v>712114</v>
      </c>
      <c r="Q49" s="35"/>
      <c r="R49" s="35"/>
    </row>
    <row r="50" spans="1:18" s="20" customFormat="1" ht="16.5" customHeight="1" x14ac:dyDescent="0.25">
      <c r="A50" s="11" t="s">
        <v>35</v>
      </c>
      <c r="B50" s="31">
        <v>1592469.03</v>
      </c>
      <c r="C50" s="31">
        <v>2024922.68</v>
      </c>
      <c r="D50" s="11">
        <v>704106</v>
      </c>
      <c r="E50" s="11">
        <v>1254168</v>
      </c>
      <c r="F50" s="11">
        <v>812500</v>
      </c>
      <c r="G50" s="33">
        <v>0</v>
      </c>
      <c r="H50" s="33">
        <v>0</v>
      </c>
      <c r="I50" s="11">
        <f>SUM(B50:H50)</f>
        <v>6388165.71</v>
      </c>
      <c r="J50" s="11">
        <v>29695.3</v>
      </c>
      <c r="K50" s="11">
        <f>SUM(I50:J50)</f>
        <v>6417861.0099999998</v>
      </c>
      <c r="L50" s="11"/>
      <c r="M50" s="11"/>
      <c r="N50" s="11">
        <v>6432419</v>
      </c>
      <c r="O50" s="33">
        <v>5128566</v>
      </c>
      <c r="P50" s="33">
        <f>SUM(N50-O50)</f>
        <v>1303853</v>
      </c>
      <c r="Q50" s="35"/>
      <c r="R50" s="35"/>
    </row>
    <row r="51" spans="1:18" s="20" customFormat="1" ht="15.75" customHeight="1" x14ac:dyDescent="0.25">
      <c r="A51" s="11" t="s">
        <v>43</v>
      </c>
      <c r="B51" s="31">
        <v>2808254.33</v>
      </c>
      <c r="C51" s="31">
        <v>2195154.23</v>
      </c>
      <c r="D51" s="31">
        <v>1693282.63</v>
      </c>
      <c r="E51" s="31">
        <v>2618109</v>
      </c>
      <c r="F51" s="31">
        <v>877000</v>
      </c>
      <c r="G51" s="33">
        <v>64800</v>
      </c>
      <c r="H51" s="33">
        <v>0</v>
      </c>
      <c r="I51" s="11">
        <f>SUM(B51:H51)</f>
        <v>10256600.190000001</v>
      </c>
      <c r="J51" s="11">
        <v>61606.19</v>
      </c>
      <c r="K51" s="11">
        <f>SUM(I51:J51)</f>
        <v>10318206.380000001</v>
      </c>
      <c r="L51" s="11"/>
      <c r="M51" s="11"/>
      <c r="N51" s="11">
        <v>10340790</v>
      </c>
      <c r="O51" s="33">
        <v>9864711</v>
      </c>
      <c r="P51" s="33">
        <f>SUM(N51-O51)</f>
        <v>476079</v>
      </c>
      <c r="Q51" s="35"/>
      <c r="R51" s="35"/>
    </row>
    <row r="52" spans="1:18" ht="15.75" customHeight="1" x14ac:dyDescent="0.25">
      <c r="A52" s="9" t="s">
        <v>8</v>
      </c>
      <c r="B52" s="10">
        <f t="shared" ref="B52:K52" si="6">SUM(B49:B51)</f>
        <v>5808324.5499999998</v>
      </c>
      <c r="C52" s="10">
        <f t="shared" si="6"/>
        <v>6394079.3699999992</v>
      </c>
      <c r="D52" s="10">
        <f t="shared" si="6"/>
        <v>3155522.63</v>
      </c>
      <c r="E52" s="10">
        <f t="shared" si="6"/>
        <v>5126880</v>
      </c>
      <c r="F52" s="10">
        <f t="shared" si="6"/>
        <v>2845500</v>
      </c>
      <c r="G52" s="10">
        <f t="shared" si="6"/>
        <v>65300</v>
      </c>
      <c r="H52" s="10">
        <f t="shared" si="6"/>
        <v>0</v>
      </c>
      <c r="I52" s="10">
        <f t="shared" si="6"/>
        <v>23395606.550000001</v>
      </c>
      <c r="J52" s="10">
        <f t="shared" si="6"/>
        <v>167303.16</v>
      </c>
      <c r="K52" s="10">
        <f t="shared" si="6"/>
        <v>23562909.710000001</v>
      </c>
      <c r="L52" s="9"/>
      <c r="M52" s="9"/>
      <c r="N52" s="9">
        <v>23617026</v>
      </c>
      <c r="O52" s="9">
        <f>SUM(O49:O51)</f>
        <v>21124980</v>
      </c>
      <c r="P52" s="9">
        <f>SUM(P49:P51)</f>
        <v>2492046</v>
      </c>
      <c r="Q52" s="35"/>
      <c r="R52" s="35"/>
    </row>
    <row r="53" spans="1:18" s="20" customFormat="1" ht="16.5" customHeight="1" x14ac:dyDescent="0.25">
      <c r="A53" s="11" t="s">
        <v>9</v>
      </c>
      <c r="B53" s="31">
        <v>2308225.86</v>
      </c>
      <c r="C53" s="31">
        <v>2101152.48</v>
      </c>
      <c r="D53" s="31">
        <v>542384</v>
      </c>
      <c r="E53" s="11">
        <v>1899843</v>
      </c>
      <c r="F53" s="31">
        <v>184500</v>
      </c>
      <c r="G53" s="33">
        <v>11275</v>
      </c>
      <c r="H53" s="33">
        <v>0</v>
      </c>
      <c r="I53" s="11">
        <f>SUM(B53:H53)</f>
        <v>7047380.3399999999</v>
      </c>
      <c r="J53" s="11">
        <v>55486.46</v>
      </c>
      <c r="K53" s="11">
        <f>SUM(I53:J53)</f>
        <v>7102866.7999999998</v>
      </c>
      <c r="L53" s="11"/>
      <c r="M53" s="11"/>
      <c r="N53" s="108">
        <v>7112137</v>
      </c>
      <c r="O53" s="109">
        <v>4093246</v>
      </c>
      <c r="P53" s="109">
        <f>SUM(N53-O53)</f>
        <v>3018891</v>
      </c>
      <c r="Q53" s="35"/>
      <c r="R53" s="35"/>
    </row>
    <row r="54" spans="1:18" s="20" customFormat="1" ht="15.75" customHeight="1" x14ac:dyDescent="0.25">
      <c r="A54" s="11" t="s">
        <v>44</v>
      </c>
      <c r="B54" s="11">
        <v>2349383.9</v>
      </c>
      <c r="C54" s="11">
        <v>2420204.71</v>
      </c>
      <c r="D54" s="11">
        <v>990005.63</v>
      </c>
      <c r="E54" s="11">
        <v>1340948</v>
      </c>
      <c r="F54" s="11">
        <v>157500</v>
      </c>
      <c r="G54" s="33">
        <v>350</v>
      </c>
      <c r="H54" s="33">
        <v>0</v>
      </c>
      <c r="I54" s="11">
        <f>SUM(B54:H54)</f>
        <v>7258392.2399999993</v>
      </c>
      <c r="J54" s="11">
        <v>51760.49</v>
      </c>
      <c r="K54" s="11">
        <f>SUM(I54:J54)</f>
        <v>7310152.7299999995</v>
      </c>
      <c r="L54" s="11"/>
      <c r="M54" s="11"/>
      <c r="N54" s="110">
        <v>7319251</v>
      </c>
      <c r="O54" s="110">
        <v>6005538</v>
      </c>
      <c r="P54" s="109">
        <f>SUM(N54-O54)</f>
        <v>1313713</v>
      </c>
      <c r="Q54" s="35"/>
      <c r="R54" s="35"/>
    </row>
    <row r="55" spans="1:18" s="20" customFormat="1" ht="15.75" customHeight="1" x14ac:dyDescent="0.25">
      <c r="A55" s="11" t="s">
        <v>45</v>
      </c>
      <c r="B55" s="11">
        <v>4069035.42</v>
      </c>
      <c r="C55" s="11">
        <v>2365268.5</v>
      </c>
      <c r="D55" s="11">
        <v>2205983</v>
      </c>
      <c r="E55" s="11">
        <v>1862683</v>
      </c>
      <c r="F55" s="11">
        <v>248500</v>
      </c>
      <c r="G55" s="33">
        <v>4625</v>
      </c>
      <c r="H55" s="33">
        <v>0</v>
      </c>
      <c r="I55" s="11">
        <f>SUM(B55:B55:H55)</f>
        <v>10756094.92</v>
      </c>
      <c r="J55" s="11">
        <v>18684.849999999999</v>
      </c>
      <c r="K55" s="11">
        <f>SUM(I55:J55)</f>
        <v>10774779.77</v>
      </c>
      <c r="L55" s="11"/>
      <c r="M55" s="11"/>
      <c r="N55" s="11">
        <v>10774779.77</v>
      </c>
      <c r="O55" s="33">
        <v>9641947</v>
      </c>
      <c r="P55" s="33">
        <f>SUM(N55-O55)</f>
        <v>1132832.7699999996</v>
      </c>
      <c r="Q55" s="35"/>
      <c r="R55" s="35"/>
    </row>
    <row r="56" spans="1:18" ht="15.75" customHeight="1" x14ac:dyDescent="0.25">
      <c r="A56" s="9" t="s">
        <v>12</v>
      </c>
      <c r="B56" s="10">
        <f t="shared" ref="B56:K56" si="7">SUM(B53:B55)</f>
        <v>8726645.1799999997</v>
      </c>
      <c r="C56" s="10">
        <f t="shared" si="7"/>
        <v>6886625.6899999995</v>
      </c>
      <c r="D56" s="10">
        <f t="shared" si="7"/>
        <v>3738372.63</v>
      </c>
      <c r="E56" s="10">
        <f t="shared" si="7"/>
        <v>5103474</v>
      </c>
      <c r="F56" s="10">
        <f t="shared" si="7"/>
        <v>590500</v>
      </c>
      <c r="G56" s="10">
        <f t="shared" si="7"/>
        <v>16250</v>
      </c>
      <c r="H56" s="10">
        <f t="shared" si="7"/>
        <v>0</v>
      </c>
      <c r="I56" s="10">
        <f t="shared" si="7"/>
        <v>25061867.5</v>
      </c>
      <c r="J56" s="9">
        <f t="shared" si="7"/>
        <v>125931.79999999999</v>
      </c>
      <c r="K56" s="9">
        <f t="shared" si="7"/>
        <v>25187799.299999997</v>
      </c>
      <c r="L56" s="9"/>
      <c r="M56" s="9"/>
      <c r="N56" s="9">
        <f>SUM(N53:N55)</f>
        <v>25206167.77</v>
      </c>
      <c r="O56" s="9">
        <f>SUM(O53:O55)</f>
        <v>19740731</v>
      </c>
      <c r="P56" s="9">
        <f>SUM(P53:P55)</f>
        <v>5465436.7699999996</v>
      </c>
      <c r="Q56" s="35"/>
      <c r="R56" s="35"/>
    </row>
    <row r="57" spans="1:18" s="20" customFormat="1" ht="15.75" customHeight="1" x14ac:dyDescent="0.25">
      <c r="A57" s="11" t="s">
        <v>13</v>
      </c>
      <c r="B57" s="11">
        <v>6995946</v>
      </c>
      <c r="C57" s="11">
        <v>1567633.52</v>
      </c>
      <c r="D57" s="11">
        <v>1163100</v>
      </c>
      <c r="E57" s="11">
        <v>1474420</v>
      </c>
      <c r="F57" s="11">
        <v>83096</v>
      </c>
      <c r="G57" s="33">
        <v>70250</v>
      </c>
      <c r="H57" s="33">
        <v>0</v>
      </c>
      <c r="I57" s="11">
        <f>SUM(B57:H57)</f>
        <v>11354445.52</v>
      </c>
      <c r="J57" s="11">
        <v>43359.81</v>
      </c>
      <c r="K57" s="11">
        <f>SUM(I57:J57)</f>
        <v>11397805.33</v>
      </c>
      <c r="L57" s="11"/>
      <c r="M57" s="11"/>
      <c r="N57" s="123">
        <v>11460395</v>
      </c>
      <c r="O57" s="33">
        <v>7964980</v>
      </c>
      <c r="P57" s="33">
        <f>SUM(N57-O57)</f>
        <v>3495415</v>
      </c>
      <c r="Q57" s="35"/>
      <c r="R57" s="35"/>
    </row>
    <row r="58" spans="1:18" s="20" customFormat="1" ht="15.75" customHeight="1" x14ac:dyDescent="0.25">
      <c r="A58" s="11" t="s">
        <v>14</v>
      </c>
      <c r="B58" s="11">
        <v>5445538.4100000001</v>
      </c>
      <c r="C58" s="11">
        <v>2455371.77</v>
      </c>
      <c r="D58" s="33">
        <v>810044.63</v>
      </c>
      <c r="E58" s="11">
        <v>1267068.1000000001</v>
      </c>
      <c r="F58" s="11">
        <v>61000</v>
      </c>
      <c r="G58" s="33">
        <v>5943.75</v>
      </c>
      <c r="H58" s="33">
        <v>0</v>
      </c>
      <c r="I58" s="11">
        <f>SUM(B58:H58)</f>
        <v>10044966.66</v>
      </c>
      <c r="J58" s="11">
        <v>159485.26999999999</v>
      </c>
      <c r="K58" s="11">
        <f>SUM(I58:J58)</f>
        <v>10204451.93</v>
      </c>
      <c r="L58" s="11"/>
      <c r="M58" s="11"/>
      <c r="N58" s="11">
        <v>10247384</v>
      </c>
      <c r="O58" s="33">
        <v>4398772</v>
      </c>
      <c r="P58" s="33">
        <f>SUM(N58-O58)</f>
        <v>5848612</v>
      </c>
      <c r="Q58" s="35"/>
      <c r="R58" s="35"/>
    </row>
    <row r="59" spans="1:18" s="20" customFormat="1" ht="15.75" customHeight="1" x14ac:dyDescent="0.25">
      <c r="A59" s="11" t="s">
        <v>47</v>
      </c>
      <c r="B59" s="11">
        <v>7011716</v>
      </c>
      <c r="C59" s="11">
        <v>2434373.13</v>
      </c>
      <c r="D59" s="11">
        <v>2736824</v>
      </c>
      <c r="E59" s="11">
        <v>2252191</v>
      </c>
      <c r="F59" s="11">
        <v>176750</v>
      </c>
      <c r="G59" s="33">
        <v>8385.59</v>
      </c>
      <c r="H59" s="33">
        <v>2000000</v>
      </c>
      <c r="I59" s="11">
        <f>SUM(B59:H59)</f>
        <v>16620239.719999999</v>
      </c>
      <c r="J59" s="11">
        <v>40831.26</v>
      </c>
      <c r="K59" s="11">
        <f>SUM(I59:J59)</f>
        <v>16661070.979999999</v>
      </c>
      <c r="L59" s="11"/>
      <c r="M59" s="11"/>
      <c r="N59" s="11">
        <v>16740751</v>
      </c>
      <c r="O59" s="33">
        <v>11365798</v>
      </c>
      <c r="P59" s="33">
        <f>SUM(N59-O59)</f>
        <v>5374953</v>
      </c>
      <c r="Q59" s="35"/>
      <c r="R59" s="35"/>
    </row>
    <row r="60" spans="1:18" ht="15.75" customHeight="1" x14ac:dyDescent="0.25">
      <c r="A60" s="9" t="s">
        <v>16</v>
      </c>
      <c r="B60" s="10">
        <f t="shared" ref="B60:K60" si="8">SUM(B57:B59)</f>
        <v>19453200.41</v>
      </c>
      <c r="C60" s="10">
        <f t="shared" si="8"/>
        <v>6457378.4199999999</v>
      </c>
      <c r="D60" s="10">
        <f t="shared" si="8"/>
        <v>4709968.63</v>
      </c>
      <c r="E60" s="10">
        <f t="shared" si="8"/>
        <v>4993679.0999999996</v>
      </c>
      <c r="F60" s="10">
        <f t="shared" si="8"/>
        <v>320846</v>
      </c>
      <c r="G60" s="10">
        <f t="shared" si="8"/>
        <v>84579.34</v>
      </c>
      <c r="H60" s="10">
        <f t="shared" si="8"/>
        <v>2000000</v>
      </c>
      <c r="I60" s="10">
        <f t="shared" si="8"/>
        <v>38019651.899999999</v>
      </c>
      <c r="J60" s="10">
        <f t="shared" si="8"/>
        <v>243676.34</v>
      </c>
      <c r="K60" s="10">
        <f t="shared" si="8"/>
        <v>38263328.239999995</v>
      </c>
      <c r="L60" s="9"/>
      <c r="M60" s="9"/>
      <c r="N60" s="9"/>
      <c r="O60" s="9"/>
      <c r="P60" s="9"/>
      <c r="Q60" s="35"/>
      <c r="R60" s="35"/>
    </row>
    <row r="61" spans="1:18" s="20" customFormat="1" ht="15.75" customHeight="1" x14ac:dyDescent="0.25">
      <c r="A61" s="125" t="s">
        <v>52</v>
      </c>
      <c r="B61" s="11">
        <v>10820051.189999999</v>
      </c>
      <c r="C61" s="11">
        <v>2345350.71</v>
      </c>
      <c r="D61" s="11">
        <v>3758067.4</v>
      </c>
      <c r="E61" s="126">
        <v>1431589.75</v>
      </c>
      <c r="F61" s="11">
        <v>79649.5</v>
      </c>
      <c r="G61" s="33">
        <v>7655.55</v>
      </c>
      <c r="H61" s="33">
        <v>3000000</v>
      </c>
      <c r="I61" s="11">
        <f>SUM(B61:H61)</f>
        <v>21442364.099999998</v>
      </c>
      <c r="J61" s="11">
        <v>733753.59</v>
      </c>
      <c r="K61" s="11">
        <f t="shared" ref="K61:K66" si="9">SUM(I61:J61)</f>
        <v>22176117.689999998</v>
      </c>
      <c r="L61" s="11"/>
      <c r="M61" s="11"/>
      <c r="N61" s="11"/>
      <c r="O61" s="33"/>
      <c r="P61" s="33"/>
      <c r="Q61" s="35"/>
      <c r="R61" s="35"/>
    </row>
    <row r="62" spans="1:18" s="20" customFormat="1" ht="15.75" customHeight="1" x14ac:dyDescent="0.25">
      <c r="A62" s="125" t="s">
        <v>53</v>
      </c>
      <c r="B62" s="33">
        <v>4435171</v>
      </c>
      <c r="C62" s="11">
        <v>426675</v>
      </c>
      <c r="D62" s="11">
        <v>246602</v>
      </c>
      <c r="E62" s="11">
        <v>77018</v>
      </c>
      <c r="F62" s="11">
        <v>5000</v>
      </c>
      <c r="G62" s="33">
        <v>172453</v>
      </c>
      <c r="H62" s="33">
        <v>0</v>
      </c>
      <c r="I62" s="11">
        <f>SUM(B62:H62)</f>
        <v>5362919</v>
      </c>
      <c r="J62" s="11">
        <v>790961.93</v>
      </c>
      <c r="K62" s="11">
        <f t="shared" si="9"/>
        <v>6153880.9299999997</v>
      </c>
      <c r="L62" s="82"/>
      <c r="M62" s="82"/>
      <c r="N62" s="11"/>
      <c r="O62" s="91"/>
      <c r="P62" s="91"/>
      <c r="Q62" s="35"/>
      <c r="R62" s="35"/>
    </row>
    <row r="63" spans="1:18" ht="15.75" customHeight="1" x14ac:dyDescent="0.25">
      <c r="A63" s="16" t="s">
        <v>37</v>
      </c>
      <c r="B63" s="127">
        <v>1912335</v>
      </c>
      <c r="C63" s="127">
        <v>508106</v>
      </c>
      <c r="D63" s="127">
        <v>40000</v>
      </c>
      <c r="E63" s="127">
        <v>68348</v>
      </c>
      <c r="F63" s="127">
        <v>0</v>
      </c>
      <c r="G63" s="128">
        <v>37050</v>
      </c>
      <c r="H63" s="128">
        <v>0</v>
      </c>
      <c r="I63" s="127">
        <f>SUM(B63:H63)</f>
        <v>2565839</v>
      </c>
      <c r="J63" s="127">
        <v>39583.949999999997</v>
      </c>
      <c r="K63" s="127">
        <f t="shared" si="9"/>
        <v>2605422.9500000002</v>
      </c>
      <c r="L63" s="127"/>
      <c r="M63" s="127"/>
      <c r="N63" s="11"/>
      <c r="O63" s="91"/>
      <c r="P63" s="91"/>
      <c r="Q63" s="35"/>
      <c r="R63" s="35"/>
    </row>
    <row r="64" spans="1:18" ht="15.75" customHeight="1" x14ac:dyDescent="0.25">
      <c r="A64" s="9" t="s">
        <v>20</v>
      </c>
      <c r="B64" s="10">
        <f t="shared" ref="B64:J64" si="10">SUM(B61+B62+B63)</f>
        <v>17167557.189999998</v>
      </c>
      <c r="C64" s="10">
        <f t="shared" si="10"/>
        <v>3280131.71</v>
      </c>
      <c r="D64" s="10">
        <f t="shared" si="10"/>
        <v>4044669.4</v>
      </c>
      <c r="E64" s="10">
        <f t="shared" si="10"/>
        <v>1576955.75</v>
      </c>
      <c r="F64" s="10">
        <f t="shared" si="10"/>
        <v>84649.5</v>
      </c>
      <c r="G64" s="9">
        <f t="shared" si="10"/>
        <v>217158.55</v>
      </c>
      <c r="H64" s="9">
        <f t="shared" si="10"/>
        <v>3000000</v>
      </c>
      <c r="I64" s="10">
        <f t="shared" si="10"/>
        <v>29371122.099999998</v>
      </c>
      <c r="J64" s="9">
        <f t="shared" si="10"/>
        <v>1564299.47</v>
      </c>
      <c r="K64" s="9">
        <f t="shared" si="9"/>
        <v>30935421.569999997</v>
      </c>
      <c r="L64" s="9"/>
      <c r="M64" s="9"/>
      <c r="N64" s="9"/>
      <c r="O64" s="9"/>
      <c r="P64" s="9"/>
      <c r="Q64" s="35"/>
      <c r="R64" s="35"/>
    </row>
    <row r="65" spans="1:18" ht="15.75" customHeight="1" x14ac:dyDescent="0.25">
      <c r="A65" s="9" t="s">
        <v>24</v>
      </c>
      <c r="B65" s="10">
        <f t="shared" ref="B65:J65" si="11">SUM(B52+B56+B60+B64)</f>
        <v>51155727.329999998</v>
      </c>
      <c r="C65" s="10">
        <f t="shared" si="11"/>
        <v>23018215.189999998</v>
      </c>
      <c r="D65" s="10">
        <f t="shared" si="11"/>
        <v>15648533.290000001</v>
      </c>
      <c r="E65" s="14">
        <f t="shared" si="11"/>
        <v>16800988.850000001</v>
      </c>
      <c r="F65" s="10">
        <f t="shared" si="11"/>
        <v>3841495.5</v>
      </c>
      <c r="G65" s="9">
        <f t="shared" si="11"/>
        <v>383287.89</v>
      </c>
      <c r="H65" s="9">
        <f t="shared" si="11"/>
        <v>5000000</v>
      </c>
      <c r="I65" s="10">
        <f t="shared" si="11"/>
        <v>115848248.04999998</v>
      </c>
      <c r="J65" s="9">
        <f t="shared" si="11"/>
        <v>2101210.77</v>
      </c>
      <c r="K65" s="9">
        <f t="shared" si="9"/>
        <v>117949458.81999998</v>
      </c>
      <c r="L65" s="9"/>
      <c r="M65" s="9"/>
      <c r="N65" s="9"/>
      <c r="O65" s="9"/>
      <c r="P65" s="9"/>
      <c r="Q65" s="35"/>
      <c r="R65" s="35"/>
    </row>
    <row r="66" spans="1:18" ht="15.75" customHeight="1" x14ac:dyDescent="0.25">
      <c r="A66" s="90" t="s">
        <v>38</v>
      </c>
      <c r="B66" s="10">
        <f t="shared" ref="B66:G66" si="12">SUM(B21)</f>
        <v>19423013.52</v>
      </c>
      <c r="C66" s="10">
        <f t="shared" si="12"/>
        <v>20566434.25</v>
      </c>
      <c r="D66" s="10">
        <f t="shared" si="12"/>
        <v>12430093.84</v>
      </c>
      <c r="E66" s="10">
        <f t="shared" si="12"/>
        <v>18545907.299999997</v>
      </c>
      <c r="F66" s="10">
        <f t="shared" si="12"/>
        <v>3916920</v>
      </c>
      <c r="G66" s="10">
        <f t="shared" si="12"/>
        <v>75539</v>
      </c>
      <c r="H66" s="10">
        <v>0</v>
      </c>
      <c r="I66" s="10">
        <f>SUM(B66:H66)</f>
        <v>74957907.909999996</v>
      </c>
      <c r="J66" s="9">
        <f>SUM(I21)</f>
        <v>652934.31000000006</v>
      </c>
      <c r="K66" s="9">
        <f t="shared" si="9"/>
        <v>75610842.219999999</v>
      </c>
      <c r="L66" s="9"/>
      <c r="M66" s="9"/>
      <c r="N66" s="9"/>
      <c r="O66" s="9"/>
      <c r="P66" s="9"/>
      <c r="Q66" s="35"/>
      <c r="R66" s="35"/>
    </row>
    <row r="67" spans="1:18" ht="15.75" customHeight="1" x14ac:dyDescent="0.25">
      <c r="A67" s="124" t="s">
        <v>22</v>
      </c>
      <c r="B67" s="16">
        <f t="shared" ref="B67:K67" si="13">SUM(B65:B66)</f>
        <v>70578740.849999994</v>
      </c>
      <c r="C67" s="16">
        <f t="shared" si="13"/>
        <v>43584649.439999998</v>
      </c>
      <c r="D67" s="16">
        <f t="shared" si="13"/>
        <v>28078627.130000003</v>
      </c>
      <c r="E67" s="16">
        <f t="shared" si="13"/>
        <v>35346896.149999999</v>
      </c>
      <c r="F67" s="16">
        <f t="shared" si="13"/>
        <v>7758415.5</v>
      </c>
      <c r="G67" s="16">
        <f t="shared" si="13"/>
        <v>458826.89</v>
      </c>
      <c r="H67" s="16">
        <f t="shared" si="13"/>
        <v>5000000</v>
      </c>
      <c r="I67" s="16">
        <f t="shared" si="13"/>
        <v>190806155.95999998</v>
      </c>
      <c r="J67" s="16">
        <f t="shared" si="13"/>
        <v>2754145.08</v>
      </c>
      <c r="K67" s="16">
        <f t="shared" si="13"/>
        <v>193560301.03999996</v>
      </c>
      <c r="L67" s="16"/>
      <c r="M67" s="16"/>
      <c r="N67" s="16"/>
      <c r="O67" s="16"/>
      <c r="P67" s="16"/>
      <c r="Q67" s="35"/>
      <c r="R67" s="35"/>
    </row>
    <row r="68" spans="1:18" s="20" customFormat="1" ht="15.75" customHeight="1" x14ac:dyDescent="0.25">
      <c r="A68" s="18"/>
      <c r="B68" s="129"/>
      <c r="C68" s="70"/>
      <c r="D68" s="70"/>
      <c r="E68" s="102"/>
      <c r="F68" s="70"/>
      <c r="G68" s="19"/>
      <c r="H68" s="19"/>
      <c r="I68" s="19"/>
      <c r="J68" s="19"/>
      <c r="K68" s="19"/>
      <c r="L68" s="19"/>
      <c r="M68" s="19"/>
      <c r="N68" s="19"/>
      <c r="O68" s="35"/>
      <c r="P68" s="35"/>
      <c r="Q68" s="35"/>
      <c r="R68" s="35"/>
    </row>
    <row r="69" spans="1:18" ht="15.75" thickBot="1" x14ac:dyDescent="0.3">
      <c r="N69" s="106"/>
      <c r="O69" s="107"/>
    </row>
    <row r="70" spans="1:18" ht="15.75" thickBot="1" x14ac:dyDescent="0.3">
      <c r="A70" s="117" t="s">
        <v>39</v>
      </c>
      <c r="B70" s="118"/>
      <c r="C70" s="118"/>
      <c r="D70" s="118"/>
      <c r="E70" s="118"/>
      <c r="F70" s="118"/>
      <c r="G70" s="118"/>
      <c r="H70" s="119"/>
      <c r="I70" s="111"/>
    </row>
    <row r="71" spans="1:18" ht="15.75" thickBot="1" x14ac:dyDescent="0.3">
      <c r="A71" s="92"/>
      <c r="B71" s="93" t="s">
        <v>0</v>
      </c>
      <c r="C71" s="93" t="s">
        <v>30</v>
      </c>
      <c r="D71" s="93" t="s">
        <v>1</v>
      </c>
      <c r="E71" s="93" t="s">
        <v>2</v>
      </c>
      <c r="F71" s="93" t="s">
        <v>3</v>
      </c>
      <c r="G71" s="93" t="s">
        <v>4</v>
      </c>
      <c r="H71" s="120"/>
      <c r="I71" s="112"/>
    </row>
    <row r="72" spans="1:18" ht="15.75" thickBot="1" x14ac:dyDescent="0.3">
      <c r="A72" s="94" t="s">
        <v>5</v>
      </c>
      <c r="B72" s="95">
        <v>1500000</v>
      </c>
      <c r="C72" s="95">
        <v>1980000</v>
      </c>
      <c r="D72" s="95">
        <v>750000</v>
      </c>
      <c r="E72" s="95">
        <v>1100000</v>
      </c>
      <c r="F72" s="95">
        <v>800000</v>
      </c>
      <c r="G72" s="114">
        <v>6130000</v>
      </c>
      <c r="H72" s="121"/>
      <c r="I72" s="113"/>
    </row>
    <row r="73" spans="1:18" ht="15.75" thickBot="1" x14ac:dyDescent="0.3">
      <c r="A73" s="94" t="s">
        <v>6</v>
      </c>
      <c r="B73" s="95">
        <v>1700000</v>
      </c>
      <c r="C73" s="95">
        <v>2150000</v>
      </c>
      <c r="D73" s="95">
        <v>1200000</v>
      </c>
      <c r="E73" s="95">
        <v>1400000</v>
      </c>
      <c r="F73" s="95">
        <v>900000</v>
      </c>
      <c r="G73" s="115">
        <v>7350000</v>
      </c>
      <c r="H73" s="121"/>
      <c r="I73" s="113"/>
    </row>
    <row r="74" spans="1:18" ht="15.75" thickBot="1" x14ac:dyDescent="0.3">
      <c r="A74" s="94" t="s">
        <v>7</v>
      </c>
      <c r="B74" s="95">
        <v>2200000</v>
      </c>
      <c r="C74" s="95">
        <v>2540000</v>
      </c>
      <c r="D74" s="95">
        <v>2000000</v>
      </c>
      <c r="E74" s="95">
        <v>2300000</v>
      </c>
      <c r="F74" s="95">
        <v>1000000</v>
      </c>
      <c r="G74" s="115">
        <v>10040000</v>
      </c>
      <c r="H74" s="121"/>
      <c r="I74" s="113"/>
    </row>
    <row r="75" spans="1:18" ht="15.75" thickBot="1" x14ac:dyDescent="0.3">
      <c r="A75" s="96" t="s">
        <v>8</v>
      </c>
      <c r="B75" s="97">
        <v>5400000</v>
      </c>
      <c r="C75" s="97">
        <v>6670000</v>
      </c>
      <c r="D75" s="97">
        <v>3950000</v>
      </c>
      <c r="E75" s="97">
        <v>4800000</v>
      </c>
      <c r="F75" s="97">
        <v>2700000</v>
      </c>
      <c r="G75" s="116">
        <v>23520000</v>
      </c>
      <c r="H75" s="122"/>
      <c r="I75" s="112"/>
    </row>
    <row r="76" spans="1:18" ht="15.75" thickBot="1" x14ac:dyDescent="0.3">
      <c r="A76" s="94" t="s">
        <v>9</v>
      </c>
      <c r="B76" s="95">
        <v>1500000</v>
      </c>
      <c r="C76" s="95">
        <v>2740000</v>
      </c>
      <c r="D76" s="95">
        <v>1250000</v>
      </c>
      <c r="E76" s="95">
        <v>1415000</v>
      </c>
      <c r="F76" s="95">
        <v>250000</v>
      </c>
      <c r="G76" s="115">
        <v>7155000</v>
      </c>
      <c r="H76" s="121"/>
      <c r="I76" s="113"/>
    </row>
    <row r="77" spans="1:18" ht="15.75" thickBot="1" x14ac:dyDescent="0.3">
      <c r="A77" s="94" t="s">
        <v>10</v>
      </c>
      <c r="B77" s="95">
        <v>1500000</v>
      </c>
      <c r="C77" s="95">
        <v>2600000</v>
      </c>
      <c r="D77" s="95">
        <v>1250000</v>
      </c>
      <c r="E77" s="95">
        <v>1685000</v>
      </c>
      <c r="F77" s="95">
        <v>200000</v>
      </c>
      <c r="G77" s="115">
        <v>7235000</v>
      </c>
      <c r="H77" s="121"/>
      <c r="I77" s="113"/>
    </row>
    <row r="78" spans="1:18" ht="15.75" thickBot="1" x14ac:dyDescent="0.3">
      <c r="A78" s="94" t="s">
        <v>11</v>
      </c>
      <c r="B78" s="95">
        <v>2500000</v>
      </c>
      <c r="C78" s="95">
        <v>3065000</v>
      </c>
      <c r="D78" s="95">
        <v>2300000</v>
      </c>
      <c r="E78" s="95">
        <v>1900000</v>
      </c>
      <c r="F78" s="95">
        <v>350000</v>
      </c>
      <c r="G78" s="115">
        <v>10115000</v>
      </c>
      <c r="H78" s="121"/>
      <c r="I78" s="113"/>
    </row>
    <row r="79" spans="1:18" ht="15.75" thickBot="1" x14ac:dyDescent="0.3">
      <c r="A79" s="96" t="s">
        <v>12</v>
      </c>
      <c r="B79" s="97">
        <v>5500000</v>
      </c>
      <c r="C79" s="97">
        <v>8405000</v>
      </c>
      <c r="D79" s="97">
        <v>4800000</v>
      </c>
      <c r="E79" s="97">
        <v>5000000</v>
      </c>
      <c r="F79" s="97">
        <v>800000</v>
      </c>
      <c r="G79" s="116">
        <v>24505000</v>
      </c>
      <c r="H79" s="122"/>
      <c r="I79" s="112"/>
    </row>
    <row r="80" spans="1:18" ht="15.75" thickBot="1" x14ac:dyDescent="0.3">
      <c r="A80" s="94" t="s">
        <v>13</v>
      </c>
      <c r="B80" s="95">
        <v>2800000</v>
      </c>
      <c r="C80" s="95">
        <v>3500000</v>
      </c>
      <c r="D80" s="95">
        <v>1600000</v>
      </c>
      <c r="E80" s="95">
        <v>1000000</v>
      </c>
      <c r="F80" s="95">
        <v>150000</v>
      </c>
      <c r="G80" s="115">
        <v>9050000</v>
      </c>
      <c r="H80" s="121"/>
      <c r="I80" s="113"/>
    </row>
    <row r="81" spans="1:9" ht="15.75" thickBot="1" x14ac:dyDescent="0.3">
      <c r="A81" s="94" t="s">
        <v>14</v>
      </c>
      <c r="B81" s="95">
        <v>4000000</v>
      </c>
      <c r="C81" s="95">
        <v>3640000</v>
      </c>
      <c r="D81" s="98">
        <v>900000</v>
      </c>
      <c r="E81" s="95">
        <v>1000000</v>
      </c>
      <c r="F81" s="95">
        <v>50000</v>
      </c>
      <c r="G81" s="115">
        <v>9590000</v>
      </c>
      <c r="H81" s="121"/>
      <c r="I81" s="113"/>
    </row>
    <row r="82" spans="1:9" ht="15.75" thickBot="1" x14ac:dyDescent="0.3">
      <c r="A82" s="94" t="s">
        <v>15</v>
      </c>
      <c r="B82" s="95">
        <v>7500000</v>
      </c>
      <c r="C82" s="95">
        <v>4995000</v>
      </c>
      <c r="D82" s="98">
        <v>2600000</v>
      </c>
      <c r="E82" s="98">
        <v>1800000</v>
      </c>
      <c r="F82" s="95">
        <v>150000</v>
      </c>
      <c r="G82" s="115">
        <v>17045000</v>
      </c>
      <c r="H82" s="121"/>
      <c r="I82" s="113"/>
    </row>
    <row r="83" spans="1:9" ht="15.75" thickBot="1" x14ac:dyDescent="0.3">
      <c r="A83" s="96" t="s">
        <v>16</v>
      </c>
      <c r="B83" s="97">
        <v>14300000</v>
      </c>
      <c r="C83" s="97">
        <v>12135000</v>
      </c>
      <c r="D83" s="97">
        <v>5100000</v>
      </c>
      <c r="E83" s="97">
        <v>3800000</v>
      </c>
      <c r="F83" s="97">
        <v>350000</v>
      </c>
      <c r="G83" s="116">
        <v>35685000</v>
      </c>
      <c r="H83" s="122"/>
      <c r="I83" s="112"/>
    </row>
    <row r="84" spans="1:9" ht="15.75" thickBot="1" x14ac:dyDescent="0.3">
      <c r="A84" s="94" t="s">
        <v>17</v>
      </c>
      <c r="B84" s="95">
        <v>12000000</v>
      </c>
      <c r="C84" s="95">
        <v>4910000</v>
      </c>
      <c r="D84" s="95">
        <v>3200000</v>
      </c>
      <c r="E84" s="95">
        <v>2000000</v>
      </c>
      <c r="F84" s="95">
        <v>50000</v>
      </c>
      <c r="G84" s="115">
        <v>22160000</v>
      </c>
      <c r="H84" s="121"/>
      <c r="I84" s="113"/>
    </row>
    <row r="85" spans="1:9" ht="15.75" thickBot="1" x14ac:dyDescent="0.3">
      <c r="A85" s="94" t="s">
        <v>18</v>
      </c>
      <c r="B85" s="95">
        <v>2000000</v>
      </c>
      <c r="C85" s="95">
        <v>1270000</v>
      </c>
      <c r="D85" s="95">
        <v>750000</v>
      </c>
      <c r="E85" s="95">
        <v>500000</v>
      </c>
      <c r="F85" s="95">
        <v>50000</v>
      </c>
      <c r="G85" s="115">
        <v>4570000</v>
      </c>
      <c r="H85" s="121"/>
      <c r="I85" s="113"/>
    </row>
    <row r="86" spans="1:9" ht="15.75" thickBot="1" x14ac:dyDescent="0.3">
      <c r="A86" s="94" t="s">
        <v>19</v>
      </c>
      <c r="B86" s="95">
        <v>800000</v>
      </c>
      <c r="C86" s="95">
        <v>650000</v>
      </c>
      <c r="D86" s="95">
        <v>500000</v>
      </c>
      <c r="E86" s="95">
        <v>300000</v>
      </c>
      <c r="F86" s="95">
        <v>25000</v>
      </c>
      <c r="G86" s="115">
        <v>2275000</v>
      </c>
      <c r="H86" s="121"/>
      <c r="I86" s="113"/>
    </row>
    <row r="87" spans="1:9" ht="15.75" thickBot="1" x14ac:dyDescent="0.3">
      <c r="A87" s="96" t="s">
        <v>20</v>
      </c>
      <c r="B87" s="97">
        <v>14800000</v>
      </c>
      <c r="C87" s="97">
        <v>6830000</v>
      </c>
      <c r="D87" s="97">
        <v>4450000</v>
      </c>
      <c r="E87" s="97">
        <v>2800000</v>
      </c>
      <c r="F87" s="97">
        <v>125000</v>
      </c>
      <c r="G87" s="116">
        <v>29005000</v>
      </c>
      <c r="H87" s="122"/>
      <c r="I87" s="112"/>
    </row>
    <row r="88" spans="1:9" ht="15.75" thickBot="1" x14ac:dyDescent="0.3">
      <c r="A88" s="96" t="s">
        <v>24</v>
      </c>
      <c r="B88" s="97">
        <v>40000000</v>
      </c>
      <c r="C88" s="97">
        <v>34040000</v>
      </c>
      <c r="D88" s="97">
        <v>18300000</v>
      </c>
      <c r="E88" s="99">
        <v>16400000</v>
      </c>
      <c r="F88" s="97">
        <v>3975000</v>
      </c>
      <c r="G88" s="116">
        <v>112715000</v>
      </c>
      <c r="H88" s="122"/>
      <c r="I88" s="112"/>
    </row>
    <row r="89" spans="1:9" x14ac:dyDescent="0.25">
      <c r="A89"/>
      <c r="B89"/>
      <c r="C89"/>
      <c r="D89"/>
      <c r="E89"/>
      <c r="F89"/>
      <c r="G89"/>
      <c r="H89"/>
      <c r="I89"/>
    </row>
    <row r="98" spans="1:18" s="20" customFormat="1" ht="15.75" customHeight="1" x14ac:dyDescent="0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35"/>
      <c r="P98" s="35"/>
      <c r="Q98" s="35"/>
      <c r="R98" s="35"/>
    </row>
    <row r="100" spans="1:18" x14ac:dyDescent="0.25">
      <c r="A100" s="47" t="s">
        <v>33</v>
      </c>
    </row>
    <row r="101" spans="1:18" x14ac:dyDescent="0.25">
      <c r="A101" s="4"/>
      <c r="B101" s="5" t="s">
        <v>0</v>
      </c>
      <c r="C101" s="5" t="s">
        <v>30</v>
      </c>
      <c r="D101" s="5" t="s">
        <v>1</v>
      </c>
      <c r="E101" s="5" t="s">
        <v>2</v>
      </c>
      <c r="F101" s="5" t="s">
        <v>3</v>
      </c>
      <c r="G101" s="25" t="s">
        <v>4</v>
      </c>
      <c r="H101" s="74"/>
      <c r="I101" s="74"/>
    </row>
    <row r="102" spans="1:18" x14ac:dyDescent="0.25">
      <c r="A102" s="6" t="s">
        <v>5</v>
      </c>
      <c r="B102" s="42">
        <f>SUM(B5-B26)</f>
        <v>354149</v>
      </c>
      <c r="C102" s="42">
        <f>SUM(C5-C26)</f>
        <v>212584</v>
      </c>
      <c r="D102" s="43">
        <f>SUM(D5-D26)</f>
        <v>1005187</v>
      </c>
      <c r="E102" s="43">
        <f>SUM(E5-E26)</f>
        <v>3695</v>
      </c>
      <c r="F102" s="43">
        <f>SUM(F5-F26)</f>
        <v>229750</v>
      </c>
      <c r="G102" s="44">
        <f>SUM(I5-G26)</f>
        <v>-4167353</v>
      </c>
      <c r="H102" s="78"/>
      <c r="I102" s="78"/>
    </row>
    <row r="103" spans="1:18" x14ac:dyDescent="0.25">
      <c r="A103" s="6" t="s">
        <v>6</v>
      </c>
      <c r="B103" s="42">
        <f>SUM(B6-B27)</f>
        <v>840567.3899999999</v>
      </c>
      <c r="C103" s="42">
        <f>SUM(C6-C27)</f>
        <v>-59255.679999999935</v>
      </c>
      <c r="D103" s="43">
        <f>SUM(D6-D27)</f>
        <v>-134787</v>
      </c>
      <c r="E103" s="43">
        <f>SUM(E6-E27)</f>
        <v>-32016.600000000093</v>
      </c>
      <c r="F103" s="43">
        <f>SUM(F6-F27)</f>
        <v>52000</v>
      </c>
      <c r="G103" s="44">
        <f>SUM(I6-G27)</f>
        <v>-5510700</v>
      </c>
      <c r="H103" s="78"/>
      <c r="I103" s="78"/>
    </row>
    <row r="104" spans="1:18" x14ac:dyDescent="0.25">
      <c r="A104" s="6" t="s">
        <v>7</v>
      </c>
      <c r="B104" s="42">
        <f>SUM(B7-B28)</f>
        <v>199690</v>
      </c>
      <c r="C104" s="42">
        <f>SUM(C7-C28)</f>
        <v>-34898.469999999972</v>
      </c>
      <c r="D104" s="45">
        <f>SUM(D7-D28)</f>
        <v>-316036</v>
      </c>
      <c r="E104" s="43">
        <f>SUM(E7-E28)</f>
        <v>10772</v>
      </c>
      <c r="F104" s="43">
        <f>SUM(F7-F28)</f>
        <v>30514</v>
      </c>
      <c r="G104" s="44">
        <f>SUM(I7-G28)</f>
        <v>-10267737</v>
      </c>
      <c r="H104" s="78"/>
      <c r="I104" s="78"/>
    </row>
    <row r="105" spans="1:18" x14ac:dyDescent="0.25">
      <c r="A105" s="9" t="s">
        <v>8</v>
      </c>
      <c r="B105" s="46">
        <f t="shared" ref="B105:G105" si="14">SUM(B102:B104)</f>
        <v>1394406.39</v>
      </c>
      <c r="C105" s="46">
        <f t="shared" si="14"/>
        <v>118429.85000000009</v>
      </c>
      <c r="D105" s="46">
        <f t="shared" si="14"/>
        <v>554364</v>
      </c>
      <c r="E105" s="46">
        <f t="shared" si="14"/>
        <v>-17549.600000000093</v>
      </c>
      <c r="F105" s="46">
        <f t="shared" si="14"/>
        <v>312264</v>
      </c>
      <c r="G105" s="46">
        <f t="shared" si="14"/>
        <v>-19945790</v>
      </c>
      <c r="H105" s="79"/>
      <c r="I105" s="79"/>
    </row>
    <row r="107" spans="1:18" x14ac:dyDescent="0.25">
      <c r="A107" s="47" t="s">
        <v>33</v>
      </c>
    </row>
    <row r="108" spans="1:18" x14ac:dyDescent="0.25">
      <c r="A108" s="4"/>
      <c r="B108" s="5" t="s">
        <v>0</v>
      </c>
      <c r="C108" s="5" t="s">
        <v>30</v>
      </c>
      <c r="D108" s="5" t="s">
        <v>1</v>
      </c>
      <c r="E108" s="5" t="s">
        <v>2</v>
      </c>
      <c r="F108" s="5" t="s">
        <v>3</v>
      </c>
      <c r="G108" s="25" t="s">
        <v>4</v>
      </c>
      <c r="H108" s="74"/>
    </row>
    <row r="109" spans="1:18" x14ac:dyDescent="0.25">
      <c r="A109" s="11" t="s">
        <v>9</v>
      </c>
      <c r="B109" s="42">
        <f>SUM(B9-B30)</f>
        <v>332755</v>
      </c>
      <c r="C109" s="42">
        <f>SUM(C30-C9)</f>
        <v>138956</v>
      </c>
      <c r="D109" s="43"/>
      <c r="E109" s="43"/>
      <c r="F109" s="43"/>
      <c r="G109" s="44"/>
      <c r="H109" s="78"/>
    </row>
    <row r="110" spans="1:18" x14ac:dyDescent="0.25">
      <c r="A110" s="11" t="s">
        <v>10</v>
      </c>
      <c r="B110" s="42">
        <f>SUM(B10-B31)</f>
        <v>577414.31000000006</v>
      </c>
      <c r="C110" s="42"/>
      <c r="D110" s="43"/>
      <c r="E110" s="43"/>
      <c r="F110" s="43"/>
      <c r="G110" s="44"/>
      <c r="H110" s="78"/>
    </row>
    <row r="111" spans="1:18" x14ac:dyDescent="0.25">
      <c r="A111" s="11" t="s">
        <v>11</v>
      </c>
      <c r="B111" s="42" t="e">
        <f>SUM(#REF!-B32)</f>
        <v>#REF!</v>
      </c>
      <c r="C111" s="42"/>
      <c r="D111" s="45"/>
      <c r="E111" s="43"/>
      <c r="F111" s="43"/>
      <c r="G111" s="44"/>
      <c r="H111" s="78"/>
    </row>
    <row r="112" spans="1:18" x14ac:dyDescent="0.25">
      <c r="A112" s="9" t="s">
        <v>12</v>
      </c>
      <c r="B112" s="46" t="e">
        <f t="shared" ref="B112:G112" si="15">SUM(B109:B111)</f>
        <v>#REF!</v>
      </c>
      <c r="C112" s="46">
        <f t="shared" si="15"/>
        <v>138956</v>
      </c>
      <c r="D112" s="46">
        <f t="shared" si="15"/>
        <v>0</v>
      </c>
      <c r="E112" s="46">
        <f t="shared" si="15"/>
        <v>0</v>
      </c>
      <c r="F112" s="46">
        <f t="shared" si="15"/>
        <v>0</v>
      </c>
      <c r="G112" s="46">
        <f t="shared" si="15"/>
        <v>0</v>
      </c>
      <c r="H112" s="79"/>
    </row>
  </sheetData>
  <pageMargins left="0.7" right="0.7" top="0.75" bottom="0.75" header="0.3" footer="0.3"/>
  <pageSetup paperSize="5" scale="29" orientation="landscape" r:id="rId1"/>
  <headerFoot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B30" sqref="B30"/>
    </sheetView>
  </sheetViews>
  <sheetFormatPr defaultRowHeight="15" x14ac:dyDescent="0.25"/>
  <cols>
    <col min="1" max="1" width="23.140625" bestFit="1" customWidth="1"/>
    <col min="2" max="5" width="15.42578125" bestFit="1" customWidth="1"/>
    <col min="6" max="6" width="14.28515625" bestFit="1" customWidth="1"/>
    <col min="7" max="7" width="16.5703125" bestFit="1" customWidth="1"/>
  </cols>
  <sheetData>
    <row r="2" spans="1:8" x14ac:dyDescent="0.25">
      <c r="A2" s="1" t="s">
        <v>21</v>
      </c>
      <c r="B2" s="1"/>
      <c r="C2" s="1"/>
      <c r="D2" s="1"/>
      <c r="E2" s="1"/>
      <c r="F2" s="1"/>
      <c r="G2" s="2"/>
      <c r="H2" s="73"/>
    </row>
    <row r="3" spans="1:8" x14ac:dyDescent="0.25">
      <c r="A3" s="4"/>
      <c r="B3" s="5" t="s">
        <v>0</v>
      </c>
      <c r="C3" s="5" t="s">
        <v>25</v>
      </c>
      <c r="D3" s="5" t="s">
        <v>1</v>
      </c>
      <c r="E3" s="5" t="s">
        <v>2</v>
      </c>
      <c r="F3" s="5" t="s">
        <v>3</v>
      </c>
      <c r="G3" s="25" t="s">
        <v>4</v>
      </c>
      <c r="H3" s="74"/>
    </row>
    <row r="4" spans="1:8" x14ac:dyDescent="0.25">
      <c r="A4" s="6" t="s">
        <v>5</v>
      </c>
      <c r="B4" s="7">
        <v>850000</v>
      </c>
      <c r="C4" s="7">
        <v>2100000</v>
      </c>
      <c r="D4" s="6">
        <v>1200000</v>
      </c>
      <c r="E4" s="6">
        <v>1100000</v>
      </c>
      <c r="F4" s="6">
        <v>800000</v>
      </c>
      <c r="G4" s="26">
        <f>SUM(B4:F4)</f>
        <v>6050000</v>
      </c>
      <c r="H4" s="75"/>
    </row>
    <row r="5" spans="1:8" x14ac:dyDescent="0.25">
      <c r="A5" s="6" t="s">
        <v>6</v>
      </c>
      <c r="B5" s="7">
        <v>900000</v>
      </c>
      <c r="C5" s="7">
        <v>2050000</v>
      </c>
      <c r="D5" s="6">
        <v>750000</v>
      </c>
      <c r="E5" s="6">
        <v>1300000</v>
      </c>
      <c r="F5" s="6">
        <v>900000</v>
      </c>
      <c r="G5" s="26">
        <f>SUM(B5:F5)</f>
        <v>5900000</v>
      </c>
      <c r="H5" s="75"/>
    </row>
    <row r="6" spans="1:8" x14ac:dyDescent="0.25">
      <c r="A6" s="6" t="s">
        <v>7</v>
      </c>
      <c r="B6" s="7">
        <v>2000000</v>
      </c>
      <c r="C6" s="7">
        <v>2900000</v>
      </c>
      <c r="D6" s="8">
        <v>2000000</v>
      </c>
      <c r="E6" s="6">
        <v>2100000</v>
      </c>
      <c r="F6" s="6">
        <v>1000000</v>
      </c>
      <c r="G6" s="26">
        <f>SUM(B6:F6)</f>
        <v>10000000</v>
      </c>
      <c r="H6" s="75"/>
    </row>
    <row r="7" spans="1:8" x14ac:dyDescent="0.25">
      <c r="A7" s="9" t="s">
        <v>8</v>
      </c>
      <c r="B7" s="10">
        <f t="shared" ref="B7:G7" si="0">SUM(B4:B6)</f>
        <v>3750000</v>
      </c>
      <c r="C7" s="10">
        <f t="shared" si="0"/>
        <v>7050000</v>
      </c>
      <c r="D7" s="10">
        <f t="shared" si="0"/>
        <v>3950000</v>
      </c>
      <c r="E7" s="10">
        <f t="shared" si="0"/>
        <v>4500000</v>
      </c>
      <c r="F7" s="10">
        <f t="shared" si="0"/>
        <v>2700000</v>
      </c>
      <c r="G7" s="27">
        <f t="shared" si="0"/>
        <v>21950000</v>
      </c>
      <c r="H7" s="76"/>
    </row>
    <row r="8" spans="1:8" x14ac:dyDescent="0.25">
      <c r="A8" s="11" t="s">
        <v>9</v>
      </c>
      <c r="B8" s="6">
        <v>1400000</v>
      </c>
      <c r="C8" s="6">
        <v>2320000</v>
      </c>
      <c r="D8" s="6">
        <v>1250000</v>
      </c>
      <c r="E8" s="6">
        <v>1250000</v>
      </c>
      <c r="F8" s="6">
        <v>250000</v>
      </c>
      <c r="G8" s="26">
        <f t="shared" ref="G8:G14" si="1">SUM(B8:F8)</f>
        <v>6470000</v>
      </c>
      <c r="H8" s="75"/>
    </row>
    <row r="9" spans="1:8" x14ac:dyDescent="0.25">
      <c r="A9" s="11" t="s">
        <v>10</v>
      </c>
      <c r="B9" s="6">
        <v>1700000</v>
      </c>
      <c r="C9" s="6">
        <v>2500000</v>
      </c>
      <c r="D9" s="6">
        <v>1250000</v>
      </c>
      <c r="E9" s="6">
        <v>1500000</v>
      </c>
      <c r="F9" s="6">
        <v>200000</v>
      </c>
      <c r="G9" s="26">
        <f t="shared" si="1"/>
        <v>7150000</v>
      </c>
      <c r="H9" s="75"/>
    </row>
    <row r="10" spans="1:8" x14ac:dyDescent="0.25">
      <c r="A10" s="11" t="s">
        <v>11</v>
      </c>
      <c r="B10" s="6">
        <v>2700000</v>
      </c>
      <c r="C10" s="6">
        <v>3110000</v>
      </c>
      <c r="D10" s="6">
        <v>2300000</v>
      </c>
      <c r="E10" s="6">
        <v>1750000</v>
      </c>
      <c r="F10" s="6">
        <v>350000</v>
      </c>
      <c r="G10" s="26">
        <f t="shared" si="1"/>
        <v>10210000</v>
      </c>
      <c r="H10" s="75"/>
    </row>
    <row r="11" spans="1:8" x14ac:dyDescent="0.25">
      <c r="A11" s="9" t="s">
        <v>12</v>
      </c>
      <c r="B11" s="10">
        <f>SUM(B8:B10)</f>
        <v>5800000</v>
      </c>
      <c r="C11" s="10">
        <f>SUM(C8:C10)</f>
        <v>7930000</v>
      </c>
      <c r="D11" s="10">
        <f>SUM(D8:D10)</f>
        <v>4800000</v>
      </c>
      <c r="E11" s="10">
        <f>SUM(E8:E10)</f>
        <v>4500000</v>
      </c>
      <c r="F11" s="10">
        <f>SUM(F8:F10)</f>
        <v>800000</v>
      </c>
      <c r="G11" s="27">
        <f t="shared" si="1"/>
        <v>23830000</v>
      </c>
      <c r="H11" s="76"/>
    </row>
    <row r="12" spans="1:8" x14ac:dyDescent="0.25">
      <c r="A12" s="11" t="s">
        <v>13</v>
      </c>
      <c r="B12" s="6">
        <v>3000000</v>
      </c>
      <c r="C12" s="6">
        <v>2900000</v>
      </c>
      <c r="D12" s="6">
        <v>1600000</v>
      </c>
      <c r="E12" s="6">
        <v>850000</v>
      </c>
      <c r="F12" s="6">
        <v>150000</v>
      </c>
      <c r="G12" s="26">
        <f t="shared" si="1"/>
        <v>8500000</v>
      </c>
      <c r="H12" s="75"/>
    </row>
    <row r="13" spans="1:8" x14ac:dyDescent="0.25">
      <c r="A13" s="11" t="s">
        <v>14</v>
      </c>
      <c r="B13" s="6">
        <v>3500000</v>
      </c>
      <c r="C13" s="12">
        <v>3700000</v>
      </c>
      <c r="D13" s="13">
        <v>900000</v>
      </c>
      <c r="E13" s="13">
        <v>850000</v>
      </c>
      <c r="F13" s="6">
        <v>50000</v>
      </c>
      <c r="G13" s="26">
        <f t="shared" si="1"/>
        <v>9000000</v>
      </c>
      <c r="H13" s="75"/>
    </row>
    <row r="14" spans="1:8" x14ac:dyDescent="0.25">
      <c r="A14" s="11" t="s">
        <v>15</v>
      </c>
      <c r="B14" s="6">
        <v>6500000</v>
      </c>
      <c r="C14" s="12">
        <v>4500000</v>
      </c>
      <c r="D14" s="13">
        <v>2600000</v>
      </c>
      <c r="E14" s="13">
        <v>1600000</v>
      </c>
      <c r="F14" s="6">
        <v>150000</v>
      </c>
      <c r="G14" s="26">
        <f t="shared" si="1"/>
        <v>15350000</v>
      </c>
      <c r="H14" s="75"/>
    </row>
    <row r="15" spans="1:8" x14ac:dyDescent="0.25">
      <c r="A15" s="9" t="s">
        <v>16</v>
      </c>
      <c r="B15" s="10">
        <f t="shared" ref="B15:G15" si="2">SUM(B12:B14)</f>
        <v>13000000</v>
      </c>
      <c r="C15" s="10">
        <f t="shared" si="2"/>
        <v>11100000</v>
      </c>
      <c r="D15" s="10">
        <f t="shared" si="2"/>
        <v>5100000</v>
      </c>
      <c r="E15" s="10">
        <f t="shared" si="2"/>
        <v>3300000</v>
      </c>
      <c r="F15" s="10">
        <f t="shared" si="2"/>
        <v>350000</v>
      </c>
      <c r="G15" s="27">
        <f t="shared" si="2"/>
        <v>32850000</v>
      </c>
      <c r="H15" s="76"/>
    </row>
    <row r="16" spans="1:8" x14ac:dyDescent="0.25">
      <c r="A16" s="11" t="s">
        <v>17</v>
      </c>
      <c r="B16" s="6">
        <v>10000000</v>
      </c>
      <c r="C16" s="6">
        <v>4300000</v>
      </c>
      <c r="D16" s="6">
        <v>3200000</v>
      </c>
      <c r="E16" s="6">
        <v>2000000</v>
      </c>
      <c r="F16" s="6">
        <v>50000</v>
      </c>
      <c r="G16" s="26">
        <f>SUM(B16:F16)</f>
        <v>19550000</v>
      </c>
      <c r="H16" s="75"/>
    </row>
    <row r="17" spans="1:8" x14ac:dyDescent="0.25">
      <c r="A17" s="11" t="s">
        <v>18</v>
      </c>
      <c r="B17" s="6">
        <v>700000</v>
      </c>
      <c r="C17" s="6">
        <v>1020000</v>
      </c>
      <c r="D17" s="6">
        <v>750000</v>
      </c>
      <c r="E17" s="6">
        <v>300000</v>
      </c>
      <c r="F17" s="6">
        <v>50000</v>
      </c>
      <c r="G17" s="26">
        <f>SUM(B17:F17)</f>
        <v>2820000</v>
      </c>
      <c r="H17" s="75"/>
    </row>
    <row r="18" spans="1:8" x14ac:dyDescent="0.25">
      <c r="A18" s="11" t="s">
        <v>19</v>
      </c>
      <c r="B18" s="6">
        <v>400000</v>
      </c>
      <c r="C18" s="6">
        <v>600000</v>
      </c>
      <c r="D18" s="6">
        <v>500000</v>
      </c>
      <c r="E18" s="6">
        <v>300000</v>
      </c>
      <c r="F18" s="6">
        <v>25000</v>
      </c>
      <c r="G18" s="26">
        <f>SUM(B18:F18)</f>
        <v>1825000</v>
      </c>
      <c r="H18" s="75"/>
    </row>
    <row r="19" spans="1:8" x14ac:dyDescent="0.25">
      <c r="A19" s="9" t="s">
        <v>20</v>
      </c>
      <c r="B19" s="10">
        <f>SUM(B16:B18)</f>
        <v>11100000</v>
      </c>
      <c r="C19" s="10">
        <f>SUM(C16:C18)</f>
        <v>5920000</v>
      </c>
      <c r="D19" s="10">
        <f>SUM(D16:D18)</f>
        <v>4450000</v>
      </c>
      <c r="E19" s="10">
        <f>SUM(E16:E18)</f>
        <v>2600000</v>
      </c>
      <c r="F19" s="10">
        <f>SUM(F16:F18)</f>
        <v>125000</v>
      </c>
      <c r="G19" s="27">
        <f>SUM(B19:F19)</f>
        <v>24195000</v>
      </c>
      <c r="H19" s="76"/>
    </row>
    <row r="20" spans="1:8" x14ac:dyDescent="0.25">
      <c r="A20" s="9" t="s">
        <v>24</v>
      </c>
      <c r="B20" s="10">
        <f>SUM(B7+B11+B15+B19)</f>
        <v>33650000</v>
      </c>
      <c r="C20" s="10">
        <f>SUM(C7+C11+C15+C19)</f>
        <v>32000000</v>
      </c>
      <c r="D20" s="10">
        <f>SUM(D7+D11+D15+D19)</f>
        <v>18300000</v>
      </c>
      <c r="E20" s="14">
        <f>SUM(E7+E11+E15+E19)</f>
        <v>14900000</v>
      </c>
      <c r="F20" s="10">
        <f>SUM(F7+F11+F15+F19)</f>
        <v>3975000</v>
      </c>
      <c r="G20" s="27">
        <f>SUM(G19+G15+G11+G7)</f>
        <v>102825000</v>
      </c>
      <c r="H20" s="76"/>
    </row>
    <row r="21" spans="1:8" x14ac:dyDescent="0.25">
      <c r="A21" s="9" t="s">
        <v>23</v>
      </c>
      <c r="B21" s="10" t="e">
        <f>SUM(#REF!)</f>
        <v>#REF!</v>
      </c>
      <c r="C21" s="10" t="e">
        <f>SUM(#REF!)</f>
        <v>#REF!</v>
      </c>
      <c r="D21" s="10" t="e">
        <f>SUM(#REF!)</f>
        <v>#REF!</v>
      </c>
      <c r="E21" s="10" t="e">
        <f>SUM(#REF!)</f>
        <v>#REF!</v>
      </c>
      <c r="F21" s="10" t="e">
        <f>SUM(#REF!)</f>
        <v>#REF!</v>
      </c>
      <c r="G21" s="27" t="e">
        <f>SUM(#REF!)</f>
        <v>#REF!</v>
      </c>
      <c r="H21" s="76"/>
    </row>
    <row r="22" spans="1:8" x14ac:dyDescent="0.25">
      <c r="A22" s="15" t="s">
        <v>22</v>
      </c>
      <c r="B22" s="16" t="e">
        <f t="shared" ref="B22:G22" si="3">SUM(B20:B21)</f>
        <v>#REF!</v>
      </c>
      <c r="C22" s="16" t="e">
        <f t="shared" si="3"/>
        <v>#REF!</v>
      </c>
      <c r="D22" s="16" t="e">
        <f t="shared" si="3"/>
        <v>#REF!</v>
      </c>
      <c r="E22" s="16" t="e">
        <f t="shared" si="3"/>
        <v>#REF!</v>
      </c>
      <c r="F22" s="16" t="e">
        <f t="shared" si="3"/>
        <v>#REF!</v>
      </c>
      <c r="G22" s="30" t="e">
        <f t="shared" si="3"/>
        <v>#REF!</v>
      </c>
      <c r="H22" s="77"/>
    </row>
    <row r="23" spans="1:8" x14ac:dyDescent="0.25">
      <c r="A23" s="18"/>
      <c r="B23" s="19"/>
      <c r="C23" s="19"/>
      <c r="D23" s="19"/>
      <c r="E23" s="19"/>
      <c r="F23" s="19"/>
      <c r="G23" s="19"/>
      <c r="H2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2014 original goals Dec 2013.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kurek</dc:creator>
  <cp:lastModifiedBy>Stella Ross</cp:lastModifiedBy>
  <cp:lastPrinted>2015-01-13T20:41:09Z</cp:lastPrinted>
  <dcterms:created xsi:type="dcterms:W3CDTF">2012-11-30T22:43:42Z</dcterms:created>
  <dcterms:modified xsi:type="dcterms:W3CDTF">2016-02-05T20:18:12Z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