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https://d.docs.live.net/05000c2c5ae432c8/Documents/"/>
    </mc:Choice>
  </mc:AlternateContent>
  <xr:revisionPtr revIDLastSave="0" documentId="8_{C65FFAC5-021E-4361-A809-82FC3C53AE8E}" xr6:coauthVersionLast="47" xr6:coauthVersionMax="47" xr10:uidLastSave="{00000000-0000-0000-0000-000000000000}"/>
  <bookViews>
    <workbookView xWindow="33800" yWindow="900" windowWidth="32980" windowHeight="15720" xr2:uid="{3485285E-25B5-2147-9D4C-405864424BC1}"/>
  </bookViews>
  <sheets>
    <sheet name="Model comparison" sheetId="1" r:id="rId1"/>
    <sheet name="Confusion matr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E9" i="2" s="1"/>
  <c r="F25" i="1"/>
  <c r="E25" i="1" s="1"/>
  <c r="F24" i="1"/>
  <c r="E24" i="1"/>
  <c r="F23" i="1"/>
  <c r="E23" i="1" s="1"/>
  <c r="F22" i="1"/>
  <c r="E22" i="1" s="1"/>
  <c r="F21" i="1"/>
  <c r="E21" i="1" s="1"/>
  <c r="F20" i="1"/>
  <c r="E20" i="1" s="1"/>
  <c r="AD22" i="1"/>
  <c r="AC22" i="1"/>
  <c r="H52" i="1"/>
  <c r="G53" i="1"/>
  <c r="F53" i="1"/>
  <c r="H53" i="1" s="1"/>
  <c r="F52" i="1"/>
  <c r="G52" i="1" s="1"/>
  <c r="F54" i="1"/>
  <c r="H54" i="1" s="1"/>
  <c r="D9" i="2" l="1"/>
  <c r="D8" i="2"/>
  <c r="E8" i="2"/>
  <c r="G54" i="1"/>
  <c r="W28" i="1"/>
  <c r="W27" i="1"/>
  <c r="T28" i="1"/>
  <c r="T27" i="1"/>
  <c r="W26" i="1"/>
  <c r="T26" i="1" s="1"/>
  <c r="F27" i="1"/>
  <c r="E27" i="1" s="1"/>
  <c r="F28" i="1"/>
  <c r="E28" i="1" s="1"/>
  <c r="F26" i="1"/>
  <c r="E26" i="1" s="1"/>
  <c r="F3" i="1"/>
  <c r="F4" i="1" s="1"/>
  <c r="E3" i="1"/>
  <c r="E4" i="1" s="1"/>
  <c r="E16" i="1"/>
  <c r="F13" i="1"/>
  <c r="E13" i="1" s="1"/>
  <c r="AA11" i="1"/>
  <c r="AB11" i="1" s="1"/>
  <c r="Y11" i="1"/>
  <c r="Z11" i="1" s="1"/>
  <c r="F11" i="1"/>
  <c r="E11" i="1" s="1"/>
  <c r="F10" i="1"/>
  <c r="E10" i="1" s="1"/>
  <c r="F9" i="1"/>
  <c r="E9" i="1" s="1"/>
  <c r="AF8" i="1"/>
  <c r="AG8" i="1" s="1"/>
  <c r="AC8" i="1"/>
  <c r="AD8" i="1" s="1"/>
</calcChain>
</file>

<file path=xl/sharedStrings.xml><?xml version="1.0" encoding="utf-8"?>
<sst xmlns="http://schemas.openxmlformats.org/spreadsheetml/2006/main" count="135" uniqueCount="53">
  <si>
    <t>Epochs time</t>
  </si>
  <si>
    <t>Train / Validation</t>
  </si>
  <si>
    <t>Train</t>
  </si>
  <si>
    <t>Validation</t>
  </si>
  <si>
    <t>Test</t>
  </si>
  <si>
    <t>VGG16 (1)</t>
  </si>
  <si>
    <t>VGG19 (1)</t>
  </si>
  <si>
    <t>VGG16 (2)</t>
  </si>
  <si>
    <t>VGG16 (3)</t>
  </si>
  <si>
    <t>= 100% of Train / Validation</t>
  </si>
  <si>
    <t>Test Results</t>
  </si>
  <si>
    <t>Data Set</t>
  </si>
  <si>
    <t>Run</t>
  </si>
  <si>
    <t>Model</t>
  </si>
  <si>
    <t>Epochs</t>
  </si>
  <si>
    <t>acc</t>
  </si>
  <si>
    <t>Loss</t>
  </si>
  <si>
    <t>val_acc</t>
  </si>
  <si>
    <t>val_loss</t>
  </si>
  <si>
    <t>F1</t>
  </si>
  <si>
    <t>Precision</t>
  </si>
  <si>
    <t>Recall</t>
  </si>
  <si>
    <t>Accuracy</t>
  </si>
  <si>
    <t>Batch</t>
  </si>
  <si>
    <t>Learning Rate</t>
  </si>
  <si>
    <t>Time</t>
  </si>
  <si>
    <t>Image Count</t>
  </si>
  <si>
    <t xml:space="preserve">Disease </t>
  </si>
  <si>
    <t>Healthy</t>
  </si>
  <si>
    <t>VGG16</t>
  </si>
  <si>
    <t>0.0001</t>
  </si>
  <si>
    <t>36:35</t>
  </si>
  <si>
    <t>20:05</t>
  </si>
  <si>
    <t>21:30</t>
  </si>
  <si>
    <t>VGG19</t>
  </si>
  <si>
    <t>InceptionV2</t>
  </si>
  <si>
    <t>DRS_untouched</t>
  </si>
  <si>
    <t>Adjusted Data</t>
  </si>
  <si>
    <t>Balanced Data</t>
  </si>
  <si>
    <t>Balanced Data Models</t>
  </si>
  <si>
    <t>Adjusted Data Models</t>
  </si>
  <si>
    <t>All Data (Original) Models</t>
  </si>
  <si>
    <t>F1 Score</t>
  </si>
  <si>
    <t>*Additional Models were researched: ReNet50, ResNet20, and EfficientNet</t>
  </si>
  <si>
    <t>Sample Counts</t>
  </si>
  <si>
    <t>Sample Percentages</t>
  </si>
  <si>
    <t>Infected</t>
  </si>
  <si>
    <t>Total</t>
  </si>
  <si>
    <t>All Data</t>
  </si>
  <si>
    <t>Actual Values</t>
  </si>
  <si>
    <t>Positive</t>
  </si>
  <si>
    <t>Negative</t>
  </si>
  <si>
    <t>Predicted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</si>
</sst>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8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quotePrefix="1" applyNumberFormat="1" applyAlignment="1">
      <alignment horizontal="center"/>
    </xf>
    <xf numFmtId="20" fontId="0" fillId="0" borderId="0" xfId="0" quotePrefix="1" applyNumberFormat="1" applyAlignment="1">
      <alignment horizontal="center"/>
    </xf>
    <xf numFmtId="21" fontId="0" fillId="0" borderId="0" xfId="0" applyNumberFormat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2" applyFont="1" applyFill="1" applyAlignment="1">
      <alignment horizontal="center"/>
    </xf>
    <xf numFmtId="0" fontId="3" fillId="0" borderId="0" xfId="0" applyFont="1"/>
    <xf numFmtId="9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0" fillId="2" borderId="0" xfId="0" applyNumberFormat="1" applyFill="1"/>
    <xf numFmtId="0" fontId="0" fillId="0" borderId="3" xfId="0" applyBorder="1"/>
    <xf numFmtId="0" fontId="0" fillId="0" borderId="3" xfId="0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0" fillId="0" borderId="4" xfId="0" applyBorder="1"/>
    <xf numFmtId="0" fontId="2" fillId="0" borderId="10" xfId="0" applyFont="1" applyBorder="1"/>
    <xf numFmtId="0" fontId="2" fillId="0" borderId="5" xfId="0" applyFont="1" applyBorder="1"/>
    <xf numFmtId="9" fontId="0" fillId="0" borderId="3" xfId="2" applyFont="1" applyBorder="1" applyAlignment="1">
      <alignment horizontal="center"/>
    </xf>
    <xf numFmtId="0" fontId="0" fillId="5" borderId="0" xfId="0" applyFill="1"/>
    <xf numFmtId="0" fontId="2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2" fillId="5" borderId="4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textRotation="90"/>
    </xf>
    <xf numFmtId="9" fontId="7" fillId="6" borderId="0" xfId="2" applyFont="1" applyFill="1" applyAlignment="1">
      <alignment horizontal="center" vertical="center"/>
    </xf>
    <xf numFmtId="9" fontId="7" fillId="7" borderId="0" xfId="2" applyFont="1" applyFill="1" applyAlignment="1">
      <alignment horizontal="center" vertical="center"/>
    </xf>
    <xf numFmtId="9" fontId="7" fillId="8" borderId="0" xfId="2" applyFont="1" applyFill="1" applyAlignment="1">
      <alignment horizontal="center" vertical="center"/>
    </xf>
    <xf numFmtId="9" fontId="7" fillId="9" borderId="0" xfId="2" applyFont="1" applyFill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textRotation="90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colors>
    <mruColors>
      <color rgb="FFDC6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Data Approaches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13924050632917E-3"/>
          <c:y val="0.19626619253238506"/>
          <c:w val="0.963607594936709"/>
          <c:h val="0.62199748783059206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'Model comparison'!$F$51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457123779465015E-17"/>
                  <c:y val="-0.173939765311437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97-5647-A575-144EE5C14665}"/>
                </c:ext>
              </c:extLst>
            </c:dLbl>
            <c:dLbl>
              <c:idx val="1"/>
              <c:layout>
                <c:manualLayout>
                  <c:x val="0"/>
                  <c:y val="-0.268199597618391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97-5647-A575-144EE5C14665}"/>
                </c:ext>
              </c:extLst>
            </c:dLbl>
            <c:dLbl>
              <c:idx val="2"/>
              <c:layout>
                <c:manualLayout>
                  <c:x val="-2.9953571963456643E-3"/>
                  <c:y val="-0.286038787953062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97-5647-A575-144EE5C14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comparison'!$C$52:$C$54</c:f>
              <c:strCache>
                <c:ptCount val="3"/>
                <c:pt idx="0">
                  <c:v>Balanced Data</c:v>
                </c:pt>
                <c:pt idx="1">
                  <c:v>Adjusted Data</c:v>
                </c:pt>
                <c:pt idx="2">
                  <c:v>All Data</c:v>
                </c:pt>
              </c:strCache>
            </c:strRef>
          </c:cat>
          <c:val>
            <c:numRef>
              <c:f>'Model comparison'!$F$52:$F$54</c:f>
              <c:numCache>
                <c:formatCode>General</c:formatCode>
                <c:ptCount val="3"/>
                <c:pt idx="0">
                  <c:v>1043</c:v>
                </c:pt>
                <c:pt idx="1">
                  <c:v>1782</c:v>
                </c:pt>
                <c:pt idx="2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7-5647-A575-144EE5C1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94180847"/>
        <c:axId val="807711439"/>
      </c:barChart>
      <c:barChart>
        <c:barDir val="col"/>
        <c:grouping val="stacked"/>
        <c:varyColors val="0"/>
        <c:ser>
          <c:idx val="0"/>
          <c:order val="0"/>
          <c:tx>
            <c:strRef>
              <c:f>'Model comparison'!$D$51</c:f>
              <c:strCache>
                <c:ptCount val="1"/>
                <c:pt idx="0">
                  <c:v>Infected</c:v>
                </c:pt>
              </c:strCache>
            </c:strRef>
          </c:tx>
          <c:spPr>
            <a:solidFill>
              <a:srgbClr val="DC611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51%</a:t>
                    </a:r>
                  </a:p>
                  <a:p>
                    <a:r>
                      <a:rPr lang="en-US"/>
                      <a:t>(</a:t>
                    </a:r>
                    <a:fld id="{48996719-6889-DC4F-915B-D9725A421DA8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C97-5647-A575-144EE5C146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(</a:t>
                    </a:r>
                    <a:fld id="{A56E6227-3519-5D44-8A04-924AE577BB8D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C97-5647-A575-144EE5C146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  <a:p>
                    <a:r>
                      <a:rPr lang="en-US"/>
                      <a:t>(</a:t>
                    </a:r>
                    <a:fld id="{368FD628-337B-A747-9C60-F7C399E6BD7B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C97-5647-A575-144EE5C14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comparison'!$C$52:$C$54</c:f>
              <c:strCache>
                <c:ptCount val="3"/>
                <c:pt idx="0">
                  <c:v>Balanced Data</c:v>
                </c:pt>
                <c:pt idx="1">
                  <c:v>Adjusted Data</c:v>
                </c:pt>
                <c:pt idx="2">
                  <c:v>All Data</c:v>
                </c:pt>
              </c:strCache>
            </c:strRef>
          </c:cat>
          <c:val>
            <c:numRef>
              <c:f>'Model comparison'!$D$52:$D$54</c:f>
              <c:numCache>
                <c:formatCode>General</c:formatCode>
                <c:ptCount val="3"/>
                <c:pt idx="0">
                  <c:v>511</c:v>
                </c:pt>
                <c:pt idx="1">
                  <c:v>611</c:v>
                </c:pt>
                <c:pt idx="2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7-5647-A575-144EE5C14665}"/>
            </c:ext>
          </c:extLst>
        </c:ser>
        <c:ser>
          <c:idx val="1"/>
          <c:order val="1"/>
          <c:tx>
            <c:strRef>
              <c:f>'Model comparison'!$E$51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49%</a:t>
                    </a:r>
                  </a:p>
                  <a:p>
                    <a:r>
                      <a:rPr lang="en-US"/>
                      <a:t>(</a:t>
                    </a:r>
                    <a:fld id="{4CFAAEC9-AE74-0A40-ACED-81F04D36D171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97-5647-A575-144EE5C146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66%</a:t>
                    </a:r>
                  </a:p>
                  <a:p>
                    <a:r>
                      <a:rPr lang="en-US"/>
                      <a:t>(</a:t>
                    </a:r>
                    <a:fld id="{B2621BF4-6C2A-E544-9467-E30128B99FA8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C97-5647-A575-144EE5C146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  <a:p>
                    <a:r>
                      <a:rPr lang="en-US"/>
                      <a:t>(</a:t>
                    </a:r>
                    <a:fld id="{653BA6BE-F2B9-E641-B7C1-89949CEB524F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C97-5647-A575-144EE5C14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comparison'!$C$52:$C$54</c:f>
              <c:strCache>
                <c:ptCount val="3"/>
                <c:pt idx="0">
                  <c:v>Balanced Data</c:v>
                </c:pt>
                <c:pt idx="1">
                  <c:v>Adjusted Data</c:v>
                </c:pt>
                <c:pt idx="2">
                  <c:v>All Data</c:v>
                </c:pt>
              </c:strCache>
            </c:strRef>
          </c:cat>
          <c:val>
            <c:numRef>
              <c:f>'Model comparison'!$E$52:$E$54</c:f>
              <c:numCache>
                <c:formatCode>General</c:formatCode>
                <c:ptCount val="3"/>
                <c:pt idx="0">
                  <c:v>532</c:v>
                </c:pt>
                <c:pt idx="1">
                  <c:v>1171</c:v>
                </c:pt>
                <c:pt idx="2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7-5647-A575-144EE5C1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2009711"/>
        <c:axId val="502013039"/>
      </c:barChart>
      <c:catAx>
        <c:axId val="494180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7711439"/>
        <c:crosses val="autoZero"/>
        <c:auto val="1"/>
        <c:lblAlgn val="ctr"/>
        <c:lblOffset val="100"/>
        <c:noMultiLvlLbl val="0"/>
      </c:catAx>
      <c:valAx>
        <c:axId val="80771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180847"/>
        <c:crosses val="autoZero"/>
        <c:crossBetween val="between"/>
      </c:valAx>
      <c:valAx>
        <c:axId val="502013039"/>
        <c:scaling>
          <c:orientation val="minMax"/>
          <c:max val="2500"/>
        </c:scaling>
        <c:delete val="1"/>
        <c:axPos val="r"/>
        <c:numFmt formatCode="General" sourceLinked="1"/>
        <c:majorTickMark val="out"/>
        <c:minorTickMark val="none"/>
        <c:tickLblPos val="nextTo"/>
        <c:crossAx val="502009711"/>
        <c:crosses val="max"/>
        <c:crossBetween val="between"/>
      </c:valAx>
      <c:catAx>
        <c:axId val="50200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013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5987472569063661"/>
          <c:y val="0.16308621799633541"/>
          <c:w val="0.25274656134755308"/>
          <c:h val="0.10661479953096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solidFill>
                  <a:schemeClr val="tx1"/>
                </a:solidFill>
              </a:rPr>
              <a:t>Data Aproaches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'Model comparison'!$F$51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457123779465015E-17"/>
                  <c:y val="-0.173939765311437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ED-7147-886D-C0F8E3862031}"/>
                </c:ext>
              </c:extLst>
            </c:dLbl>
            <c:dLbl>
              <c:idx val="1"/>
              <c:layout>
                <c:manualLayout>
                  <c:x val="0"/>
                  <c:y val="-0.268199597618391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ED-7147-886D-C0F8E3862031}"/>
                </c:ext>
              </c:extLst>
            </c:dLbl>
            <c:dLbl>
              <c:idx val="2"/>
              <c:layout>
                <c:manualLayout>
                  <c:x val="-2.9953571963456643E-3"/>
                  <c:y val="-0.2860387879530623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ED-7147-886D-C0F8E3862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comparison'!$C$52:$C$54</c:f>
              <c:strCache>
                <c:ptCount val="3"/>
                <c:pt idx="0">
                  <c:v>Balanced Data</c:v>
                </c:pt>
                <c:pt idx="1">
                  <c:v>Adjusted Data</c:v>
                </c:pt>
                <c:pt idx="2">
                  <c:v>All Data</c:v>
                </c:pt>
              </c:strCache>
            </c:strRef>
          </c:cat>
          <c:val>
            <c:numRef>
              <c:f>'Model comparison'!$F$52:$F$54</c:f>
              <c:numCache>
                <c:formatCode>General</c:formatCode>
                <c:ptCount val="3"/>
                <c:pt idx="0">
                  <c:v>1043</c:v>
                </c:pt>
                <c:pt idx="1">
                  <c:v>1782</c:v>
                </c:pt>
                <c:pt idx="2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7147-886D-C0F8E386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94180847"/>
        <c:axId val="807711439"/>
      </c:barChart>
      <c:barChart>
        <c:barDir val="col"/>
        <c:grouping val="stacked"/>
        <c:varyColors val="0"/>
        <c:ser>
          <c:idx val="0"/>
          <c:order val="0"/>
          <c:tx>
            <c:strRef>
              <c:f>'Model comparison'!$D$51</c:f>
              <c:strCache>
                <c:ptCount val="1"/>
                <c:pt idx="0">
                  <c:v>Infected</c:v>
                </c:pt>
              </c:strCache>
            </c:strRef>
          </c:tx>
          <c:spPr>
            <a:solidFill>
              <a:srgbClr val="DC611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51%</a:t>
                    </a:r>
                  </a:p>
                  <a:p>
                    <a:r>
                      <a:rPr lang="en-US"/>
                      <a:t>(</a:t>
                    </a:r>
                    <a:fld id="{48996719-6889-DC4F-915B-D9725A421DA8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EED-7147-886D-C0F8E38620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(</a:t>
                    </a:r>
                    <a:fld id="{A56E6227-3519-5D44-8A04-924AE577BB8D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EED-7147-886D-C0F8E38620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  <a:p>
                    <a:r>
                      <a:rPr lang="en-US"/>
                      <a:t>(</a:t>
                    </a:r>
                    <a:fld id="{368FD628-337B-A747-9C60-F7C399E6BD7B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EED-7147-886D-C0F8E3862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comparison'!$C$52:$C$54</c:f>
              <c:strCache>
                <c:ptCount val="3"/>
                <c:pt idx="0">
                  <c:v>Balanced Data</c:v>
                </c:pt>
                <c:pt idx="1">
                  <c:v>Adjusted Data</c:v>
                </c:pt>
                <c:pt idx="2">
                  <c:v>All Data</c:v>
                </c:pt>
              </c:strCache>
            </c:strRef>
          </c:cat>
          <c:val>
            <c:numRef>
              <c:f>'Model comparison'!$D$52:$D$54</c:f>
              <c:numCache>
                <c:formatCode>General</c:formatCode>
                <c:ptCount val="3"/>
                <c:pt idx="0">
                  <c:v>511</c:v>
                </c:pt>
                <c:pt idx="1">
                  <c:v>611</c:v>
                </c:pt>
                <c:pt idx="2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ED-7147-886D-C0F8E3862031}"/>
            </c:ext>
          </c:extLst>
        </c:ser>
        <c:ser>
          <c:idx val="1"/>
          <c:order val="1"/>
          <c:tx>
            <c:strRef>
              <c:f>'Model comparison'!$E$51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49%</a:t>
                    </a:r>
                  </a:p>
                  <a:p>
                    <a:r>
                      <a:rPr lang="en-US"/>
                      <a:t>(</a:t>
                    </a:r>
                    <a:fld id="{4CFAAEC9-AE74-0A40-ACED-81F04D36D171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EED-7147-886D-C0F8E38620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66%</a:t>
                    </a:r>
                  </a:p>
                  <a:p>
                    <a:r>
                      <a:rPr lang="en-US"/>
                      <a:t>(</a:t>
                    </a:r>
                    <a:fld id="{B2621BF4-6C2A-E544-9467-E30128B99FA8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EED-7147-886D-C0F8E38620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  <a:p>
                    <a:r>
                      <a:rPr lang="en-US"/>
                      <a:t>(</a:t>
                    </a:r>
                    <a:fld id="{653BA6BE-F2B9-E641-B7C1-89949CEB524F}" type="VALUE">
                      <a:rPr lang="en-US"/>
                      <a:pPr/>
                      <a:t>[]</a:t>
                    </a:fld>
                    <a:r>
                      <a:rPr lang="en-US"/>
                      <a:t>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EED-7147-886D-C0F8E3862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comparison'!$C$52:$C$54</c:f>
              <c:strCache>
                <c:ptCount val="3"/>
                <c:pt idx="0">
                  <c:v>Balanced Data</c:v>
                </c:pt>
                <c:pt idx="1">
                  <c:v>Adjusted Data</c:v>
                </c:pt>
                <c:pt idx="2">
                  <c:v>All Data</c:v>
                </c:pt>
              </c:strCache>
            </c:strRef>
          </c:cat>
          <c:val>
            <c:numRef>
              <c:f>'Model comparison'!$E$52:$E$54</c:f>
              <c:numCache>
                <c:formatCode>General</c:formatCode>
                <c:ptCount val="3"/>
                <c:pt idx="0">
                  <c:v>532</c:v>
                </c:pt>
                <c:pt idx="1">
                  <c:v>1171</c:v>
                </c:pt>
                <c:pt idx="2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ED-7147-886D-C0F8E386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2009711"/>
        <c:axId val="502013039"/>
      </c:barChart>
      <c:catAx>
        <c:axId val="4941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11439"/>
        <c:crosses val="autoZero"/>
        <c:auto val="1"/>
        <c:lblAlgn val="ctr"/>
        <c:lblOffset val="100"/>
        <c:noMultiLvlLbl val="0"/>
      </c:catAx>
      <c:valAx>
        <c:axId val="80771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4180847"/>
        <c:crosses val="autoZero"/>
        <c:crossBetween val="between"/>
      </c:valAx>
      <c:valAx>
        <c:axId val="502013039"/>
        <c:scaling>
          <c:orientation val="minMax"/>
          <c:max val="2500"/>
        </c:scaling>
        <c:delete val="1"/>
        <c:axPos val="r"/>
        <c:numFmt formatCode="General" sourceLinked="1"/>
        <c:majorTickMark val="out"/>
        <c:minorTickMark val="none"/>
        <c:tickLblPos val="nextTo"/>
        <c:crossAx val="502009711"/>
        <c:crosses val="max"/>
        <c:crossBetween val="between"/>
      </c:valAx>
      <c:catAx>
        <c:axId val="50200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013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2703404211660903"/>
          <c:y val="0.11499147236945577"/>
          <c:w val="0.31792616831986908"/>
          <c:h val="0.11161963522595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985520</xdr:colOff>
      <xdr:row>28</xdr:row>
      <xdr:rowOff>60960</xdr:rowOff>
    </xdr:from>
    <xdr:to>
      <xdr:col>12</xdr:col>
      <xdr:colOff>254000</xdr:colOff>
      <xdr:row>42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2CBF2-1CBD-661B-810D-D41807C0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633730</xdr:colOff>
      <xdr:row>57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0A6E7-D1B6-0B44-90DC-EC5E1C9322B5}"/>
            </a:ext>
            <a:ext uri="{147F2762-F138-4A5C-976F-8EAC2B608ADB}">
              <a16:predDERef xmlns:a16="http://schemas.microsoft.com/office/drawing/2014/main" pred="{B7F2CBF2-1CBD-661B-810D-D41807C08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A645-B91C-6049-8D5E-EF2EA5AB7080}">
  <dimension ref="A1:AG81"/>
  <sheetViews>
    <sheetView tabSelected="1" zoomScale="125" zoomScaleNormal="125" workbookViewId="0">
      <selection activeCell="O29" sqref="O29"/>
    </sheetView>
  </sheetViews>
  <sheetFormatPr defaultColWidth="11" defaultRowHeight="15.95"/>
  <cols>
    <col min="1" max="1" width="14.5" customWidth="1"/>
    <col min="3" max="3" width="13.875" customWidth="1"/>
    <col min="4" max="4" width="14.625" bestFit="1" customWidth="1"/>
    <col min="13" max="16" width="10.875" style="1"/>
    <col min="18" max="18" width="12.125" bestFit="1" customWidth="1"/>
    <col min="20" max="22" width="12.375" customWidth="1"/>
  </cols>
  <sheetData>
    <row r="1" spans="1:33">
      <c r="E1" s="51">
        <v>0.8</v>
      </c>
      <c r="F1" s="52"/>
      <c r="Y1" t="s">
        <v>0</v>
      </c>
    </row>
    <row r="2" spans="1:33">
      <c r="D2" s="4" t="s">
        <v>1</v>
      </c>
      <c r="E2" s="20" t="s">
        <v>2</v>
      </c>
      <c r="F2" s="20" t="s">
        <v>3</v>
      </c>
      <c r="G2" s="20" t="s">
        <v>4</v>
      </c>
    </row>
    <row r="3" spans="1:33">
      <c r="D3" s="5">
        <v>0.8</v>
      </c>
      <c r="E3" s="6">
        <f>1-F3</f>
        <v>0.88</v>
      </c>
      <c r="F3" s="6">
        <f>D3*0.15</f>
        <v>0.12</v>
      </c>
      <c r="G3" s="19">
        <v>0.2</v>
      </c>
      <c r="Y3" t="s">
        <v>5</v>
      </c>
      <c r="AA3" t="s">
        <v>6</v>
      </c>
      <c r="AC3" t="s">
        <v>7</v>
      </c>
      <c r="AF3" t="s">
        <v>8</v>
      </c>
    </row>
    <row r="4" spans="1:33">
      <c r="E4" s="19">
        <f>E3*D3</f>
        <v>0.70400000000000007</v>
      </c>
      <c r="F4" s="19">
        <f>F3*D3</f>
        <v>9.6000000000000002E-2</v>
      </c>
      <c r="Y4">
        <v>314</v>
      </c>
      <c r="AA4">
        <v>378</v>
      </c>
      <c r="AC4">
        <v>312</v>
      </c>
      <c r="AF4">
        <v>331</v>
      </c>
    </row>
    <row r="5" spans="1:33">
      <c r="Y5">
        <v>314</v>
      </c>
      <c r="AA5">
        <v>364</v>
      </c>
      <c r="AC5">
        <v>308</v>
      </c>
      <c r="AF5">
        <v>313</v>
      </c>
    </row>
    <row r="6" spans="1:33" ht="17.100000000000001" thickBot="1">
      <c r="Y6">
        <v>305</v>
      </c>
      <c r="AA6">
        <v>365</v>
      </c>
      <c r="AC6">
        <v>293</v>
      </c>
      <c r="AF6">
        <v>310</v>
      </c>
    </row>
    <row r="7" spans="1:33" ht="17.100000000000001" thickBot="1">
      <c r="B7" s="2"/>
      <c r="C7" s="2"/>
      <c r="D7" s="2"/>
      <c r="E7" s="48" t="s">
        <v>9</v>
      </c>
      <c r="F7" s="49"/>
      <c r="G7" s="2"/>
      <c r="H7" s="2"/>
      <c r="I7" s="2"/>
      <c r="J7" s="2"/>
      <c r="K7" s="2"/>
      <c r="L7" s="2"/>
      <c r="M7" s="50" t="s">
        <v>10</v>
      </c>
      <c r="N7" s="50"/>
      <c r="O7" s="50"/>
      <c r="P7" s="50"/>
      <c r="Q7" s="2"/>
      <c r="R7" s="2"/>
      <c r="S7" s="2"/>
      <c r="T7" s="2"/>
      <c r="U7" s="2"/>
      <c r="V7" s="2"/>
      <c r="Y7">
        <v>299</v>
      </c>
      <c r="AA7">
        <v>354</v>
      </c>
      <c r="AC7">
        <v>295</v>
      </c>
      <c r="AF7">
        <v>339</v>
      </c>
    </row>
    <row r="8" spans="1:33">
      <c r="A8" s="2" t="s">
        <v>11</v>
      </c>
      <c r="B8" s="2" t="s">
        <v>12</v>
      </c>
      <c r="C8" s="2" t="s">
        <v>13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14</v>
      </c>
      <c r="I8" s="4" t="s">
        <v>15</v>
      </c>
      <c r="J8" s="4" t="s">
        <v>16</v>
      </c>
      <c r="K8" s="4" t="s">
        <v>17</v>
      </c>
      <c r="L8" s="4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  <c r="Y8">
        <v>313</v>
      </c>
      <c r="AA8">
        <v>388</v>
      </c>
      <c r="AC8">
        <f>SUM(AC4:AC7)</f>
        <v>1208</v>
      </c>
      <c r="AD8">
        <f>AC8/60</f>
        <v>20.133333333333333</v>
      </c>
      <c r="AF8">
        <f>SUM(AF4:AF7)</f>
        <v>1293</v>
      </c>
      <c r="AG8">
        <f>AF8/60</f>
        <v>21.55</v>
      </c>
    </row>
    <row r="9" spans="1:33">
      <c r="B9">
        <v>1</v>
      </c>
      <c r="C9" t="s">
        <v>29</v>
      </c>
      <c r="D9" s="5">
        <v>0.8</v>
      </c>
      <c r="E9" s="6">
        <f>1-F9</f>
        <v>0.88</v>
      </c>
      <c r="F9" s="6">
        <f>D9*0.15</f>
        <v>0.12</v>
      </c>
      <c r="G9" s="5">
        <v>0.2</v>
      </c>
      <c r="H9" s="7">
        <v>7</v>
      </c>
      <c r="I9" s="5">
        <v>0.69</v>
      </c>
      <c r="J9" s="5">
        <v>0.6</v>
      </c>
      <c r="K9" s="5">
        <v>0.69</v>
      </c>
      <c r="L9" s="5">
        <v>0.57999999999999996</v>
      </c>
      <c r="M9" s="8">
        <v>0.54</v>
      </c>
      <c r="N9" s="8">
        <v>0.54</v>
      </c>
      <c r="O9" s="8">
        <v>0.54</v>
      </c>
      <c r="P9" s="8"/>
      <c r="Q9" s="9">
        <v>20</v>
      </c>
      <c r="R9" s="10" t="s">
        <v>30</v>
      </c>
      <c r="S9" s="11" t="s">
        <v>31</v>
      </c>
      <c r="T9" s="12"/>
      <c r="Y9">
        <v>327</v>
      </c>
      <c r="AA9">
        <v>403</v>
      </c>
    </row>
    <row r="10" spans="1:33">
      <c r="B10">
        <v>2</v>
      </c>
      <c r="C10" t="s">
        <v>29</v>
      </c>
      <c r="D10" s="5">
        <v>0.75</v>
      </c>
      <c r="E10" s="6">
        <f>1-F10</f>
        <v>0.85</v>
      </c>
      <c r="F10" s="6">
        <f>D10*0.2</f>
        <v>0.15000000000000002</v>
      </c>
      <c r="G10" s="5">
        <v>0.25</v>
      </c>
      <c r="H10" s="7">
        <v>4</v>
      </c>
      <c r="I10" s="5">
        <v>0.64</v>
      </c>
      <c r="J10" s="5">
        <v>0.64</v>
      </c>
      <c r="K10" s="5">
        <v>0.7</v>
      </c>
      <c r="L10" s="5">
        <v>0.57999999999999996</v>
      </c>
      <c r="M10" s="8">
        <v>0.49</v>
      </c>
      <c r="N10" s="8">
        <v>0.5</v>
      </c>
      <c r="O10" s="8">
        <v>0.49</v>
      </c>
      <c r="P10" s="8"/>
      <c r="Q10" s="9">
        <v>20</v>
      </c>
      <c r="R10" s="10" t="s">
        <v>30</v>
      </c>
      <c r="S10" s="11" t="s">
        <v>32</v>
      </c>
      <c r="Y10">
        <v>309</v>
      </c>
      <c r="AA10">
        <v>435</v>
      </c>
    </row>
    <row r="11" spans="1:33">
      <c r="B11">
        <v>3</v>
      </c>
      <c r="C11" t="s">
        <v>29</v>
      </c>
      <c r="D11" s="5">
        <v>0.8</v>
      </c>
      <c r="E11" s="17">
        <f>1-F11</f>
        <v>0.84</v>
      </c>
      <c r="F11" s="17">
        <f>D11*0.2</f>
        <v>0.16000000000000003</v>
      </c>
      <c r="G11" s="5">
        <v>0.2</v>
      </c>
      <c r="H11" s="7">
        <v>4</v>
      </c>
      <c r="I11" s="5">
        <v>0.68</v>
      </c>
      <c r="J11" s="5">
        <v>0.64</v>
      </c>
      <c r="K11" s="5">
        <v>0.65</v>
      </c>
      <c r="L11" s="5">
        <v>0.71</v>
      </c>
      <c r="M11" s="8">
        <v>0.43</v>
      </c>
      <c r="N11" s="8">
        <v>0.46</v>
      </c>
      <c r="O11" s="8">
        <v>0.5</v>
      </c>
      <c r="P11" s="8"/>
      <c r="Q11" s="9">
        <v>20</v>
      </c>
      <c r="R11" s="10" t="s">
        <v>30</v>
      </c>
      <c r="S11" s="13" t="s">
        <v>33</v>
      </c>
      <c r="Y11">
        <f>SUM(Y4:Y10)</f>
        <v>2181</v>
      </c>
      <c r="Z11">
        <f>Y11/60</f>
        <v>36.35</v>
      </c>
      <c r="AA11">
        <f>SUM(AA4:AA10)</f>
        <v>2687</v>
      </c>
      <c r="AB11">
        <f>AA11/60</f>
        <v>44.783333333333331</v>
      </c>
    </row>
    <row r="12" spans="1:33">
      <c r="D12" s="7"/>
      <c r="E12" s="7"/>
      <c r="F12" s="7"/>
      <c r="G12" s="7"/>
      <c r="H12" s="7"/>
      <c r="I12" s="7"/>
      <c r="J12" s="7"/>
      <c r="K12" s="7"/>
      <c r="L12" s="7"/>
      <c r="M12" s="14"/>
      <c r="N12" s="14"/>
      <c r="O12" s="14"/>
      <c r="P12" s="14"/>
      <c r="Q12" s="7"/>
      <c r="R12" s="7"/>
      <c r="S12" s="7"/>
    </row>
    <row r="13" spans="1:33">
      <c r="B13">
        <v>1</v>
      </c>
      <c r="C13" t="s">
        <v>34</v>
      </c>
      <c r="D13" s="5">
        <v>0.8</v>
      </c>
      <c r="E13" s="6">
        <f>1-F13</f>
        <v>0.91999999999999993</v>
      </c>
      <c r="F13" s="6">
        <f>D13*0.1</f>
        <v>8.0000000000000016E-2</v>
      </c>
      <c r="G13" s="5">
        <v>0.2</v>
      </c>
      <c r="H13" s="7">
        <v>7</v>
      </c>
      <c r="I13" s="5">
        <v>0.72</v>
      </c>
      <c r="J13" s="5">
        <v>0.56999999999999995</v>
      </c>
      <c r="K13" s="5">
        <v>0.69</v>
      </c>
      <c r="L13" s="5">
        <v>0.59</v>
      </c>
      <c r="M13" s="8">
        <v>0.46</v>
      </c>
      <c r="N13" s="8">
        <v>0.47</v>
      </c>
      <c r="O13" s="8">
        <v>0.46</v>
      </c>
      <c r="P13" s="8"/>
      <c r="Q13" s="9">
        <v>20</v>
      </c>
      <c r="R13" s="10" t="s">
        <v>30</v>
      </c>
      <c r="S13" s="15">
        <v>1.9895833333333333</v>
      </c>
    </row>
    <row r="14" spans="1:33">
      <c r="B14">
        <v>2</v>
      </c>
      <c r="C14" t="s">
        <v>34</v>
      </c>
      <c r="H14" s="7">
        <v>4</v>
      </c>
      <c r="I14" s="16"/>
      <c r="J14" s="16"/>
      <c r="K14" s="16"/>
    </row>
    <row r="15" spans="1:33">
      <c r="AC15">
        <v>978</v>
      </c>
    </row>
    <row r="16" spans="1:33">
      <c r="B16">
        <v>1</v>
      </c>
      <c r="C16" t="s">
        <v>35</v>
      </c>
      <c r="D16" s="5">
        <v>0.8</v>
      </c>
      <c r="E16" s="6">
        <f>1-F16</f>
        <v>0.84</v>
      </c>
      <c r="F16" s="5">
        <v>0.16</v>
      </c>
      <c r="G16" s="5">
        <v>0.2</v>
      </c>
      <c r="H16" s="7">
        <v>5</v>
      </c>
      <c r="M16" s="8">
        <v>0.49</v>
      </c>
      <c r="N16" s="8">
        <v>0.49</v>
      </c>
      <c r="O16" s="8">
        <v>0.48</v>
      </c>
      <c r="P16" s="8">
        <v>0.48</v>
      </c>
      <c r="AC16">
        <v>940</v>
      </c>
    </row>
    <row r="17" spans="1:30">
      <c r="AC17">
        <v>910</v>
      </c>
    </row>
    <row r="18" spans="1:30">
      <c r="AC18">
        <v>915</v>
      </c>
    </row>
    <row r="19" spans="1:30">
      <c r="A19" s="2" t="s">
        <v>11</v>
      </c>
      <c r="C19" s="4" t="s">
        <v>13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14</v>
      </c>
      <c r="I19" s="4" t="s">
        <v>15</v>
      </c>
      <c r="J19" s="4" t="s">
        <v>16</v>
      </c>
      <c r="K19" s="4" t="s">
        <v>17</v>
      </c>
      <c r="L19" s="4" t="s">
        <v>18</v>
      </c>
      <c r="M19" s="3" t="s">
        <v>19</v>
      </c>
      <c r="N19" s="3" t="s">
        <v>20</v>
      </c>
      <c r="O19" s="3" t="s">
        <v>21</v>
      </c>
      <c r="P19" s="3" t="s">
        <v>22</v>
      </c>
      <c r="Q19" s="4" t="s">
        <v>23</v>
      </c>
      <c r="R19" s="4" t="s">
        <v>24</v>
      </c>
      <c r="S19" s="4" t="s">
        <v>25</v>
      </c>
      <c r="T19" s="4" t="s">
        <v>26</v>
      </c>
      <c r="U19" s="4" t="s">
        <v>27</v>
      </c>
      <c r="V19" s="4" t="s">
        <v>28</v>
      </c>
      <c r="W19" s="4" t="s">
        <v>2</v>
      </c>
      <c r="X19" s="4" t="s">
        <v>4</v>
      </c>
      <c r="AC19">
        <v>1071</v>
      </c>
    </row>
    <row r="20" spans="1:30">
      <c r="A20" t="s">
        <v>36</v>
      </c>
      <c r="C20" t="s">
        <v>29</v>
      </c>
      <c r="D20" s="5">
        <v>0.8</v>
      </c>
      <c r="E20" s="6">
        <f>1-F20</f>
        <v>0.88</v>
      </c>
      <c r="F20" s="6">
        <f>D20*0.15</f>
        <v>0.12</v>
      </c>
      <c r="G20" s="5">
        <v>0.2</v>
      </c>
      <c r="H20" s="7">
        <v>7</v>
      </c>
      <c r="I20" s="16">
        <v>0.85</v>
      </c>
      <c r="J20" s="16">
        <v>0.35</v>
      </c>
      <c r="K20" s="16">
        <v>0.84</v>
      </c>
      <c r="L20" s="16">
        <v>0.42</v>
      </c>
      <c r="M20" s="21">
        <v>0.59</v>
      </c>
      <c r="N20" s="21">
        <v>0.57999999999999996</v>
      </c>
      <c r="O20" s="21">
        <v>0.62</v>
      </c>
      <c r="P20" s="21">
        <v>0.62</v>
      </c>
      <c r="Q20" s="9">
        <v>20</v>
      </c>
      <c r="R20" s="10" t="s">
        <v>30</v>
      </c>
      <c r="AC20">
        <v>1024</v>
      </c>
    </row>
    <row r="21" spans="1:30">
      <c r="A21" t="s">
        <v>36</v>
      </c>
      <c r="C21" s="18" t="s">
        <v>34</v>
      </c>
      <c r="D21" s="5">
        <v>0.8</v>
      </c>
      <c r="E21" s="6">
        <f t="shared" ref="E21:E22" si="0">1-F21</f>
        <v>0.88</v>
      </c>
      <c r="F21" s="6">
        <f t="shared" ref="F21:F22" si="1">D21*0.15</f>
        <v>0.12</v>
      </c>
      <c r="G21" s="5">
        <v>0.2</v>
      </c>
      <c r="H21" s="7">
        <v>7</v>
      </c>
      <c r="I21" s="16">
        <v>0.84</v>
      </c>
      <c r="J21" s="16">
        <v>0.37</v>
      </c>
      <c r="K21" s="16">
        <v>0.85</v>
      </c>
      <c r="L21" s="16">
        <v>0.33</v>
      </c>
      <c r="M21" s="21">
        <v>0.59</v>
      </c>
      <c r="N21" s="21">
        <v>0.57999999999999996</v>
      </c>
      <c r="O21" s="21">
        <v>0.6</v>
      </c>
      <c r="P21" s="21">
        <v>0.6</v>
      </c>
      <c r="Q21" s="9">
        <v>20</v>
      </c>
      <c r="R21" s="10" t="s">
        <v>30</v>
      </c>
      <c r="AC21">
        <v>966</v>
      </c>
    </row>
    <row r="22" spans="1:30">
      <c r="A22" t="s">
        <v>36</v>
      </c>
      <c r="C22" t="s">
        <v>35</v>
      </c>
      <c r="D22" s="5">
        <v>0.8</v>
      </c>
      <c r="E22" s="6">
        <f t="shared" si="0"/>
        <v>0.88</v>
      </c>
      <c r="F22" s="6">
        <f t="shared" si="1"/>
        <v>0.12</v>
      </c>
      <c r="G22" s="5">
        <v>0.2</v>
      </c>
      <c r="H22" s="7">
        <v>7</v>
      </c>
      <c r="I22" s="16">
        <v>0.89</v>
      </c>
      <c r="J22" s="16">
        <v>0.31</v>
      </c>
      <c r="K22" s="16">
        <v>0.9</v>
      </c>
      <c r="L22" s="16">
        <v>0.24</v>
      </c>
      <c r="M22" s="21">
        <v>0.56000000000000005</v>
      </c>
      <c r="N22" s="21">
        <v>0.56000000000000005</v>
      </c>
      <c r="O22" s="21">
        <v>0.56000000000000005</v>
      </c>
      <c r="P22" s="21">
        <v>0.59</v>
      </c>
      <c r="Q22" s="9">
        <v>20</v>
      </c>
      <c r="R22" s="10" t="s">
        <v>30</v>
      </c>
      <c r="AC22">
        <f>SUM(AC15:AC21)</f>
        <v>6804</v>
      </c>
      <c r="AD22">
        <f>AC22/60</f>
        <v>113.4</v>
      </c>
    </row>
    <row r="23" spans="1:30">
      <c r="A23" t="s">
        <v>37</v>
      </c>
      <c r="C23" t="s">
        <v>29</v>
      </c>
      <c r="D23" s="5">
        <v>0.8</v>
      </c>
      <c r="E23" s="6">
        <f>1-F23</f>
        <v>0.88</v>
      </c>
      <c r="F23" s="6">
        <f>D23*0.15</f>
        <v>0.12</v>
      </c>
      <c r="G23" s="5">
        <v>0.2</v>
      </c>
      <c r="H23" s="7">
        <v>7</v>
      </c>
      <c r="I23" s="16">
        <v>0.86</v>
      </c>
      <c r="J23" s="16">
        <v>0.34</v>
      </c>
      <c r="K23" s="16">
        <v>0.88</v>
      </c>
      <c r="L23" s="16">
        <v>0.3</v>
      </c>
      <c r="M23" s="21">
        <v>0.56999999999999995</v>
      </c>
      <c r="N23" s="21">
        <v>0.56999999999999995</v>
      </c>
      <c r="O23" s="21">
        <v>0.56999999999999995</v>
      </c>
      <c r="P23" s="21">
        <v>0.56999999999999995</v>
      </c>
      <c r="Q23" s="9">
        <v>20</v>
      </c>
      <c r="R23" s="10" t="s">
        <v>30</v>
      </c>
    </row>
    <row r="24" spans="1:30">
      <c r="A24" t="s">
        <v>37</v>
      </c>
      <c r="C24" s="18" t="s">
        <v>34</v>
      </c>
      <c r="D24" s="5">
        <v>0.8</v>
      </c>
      <c r="E24" s="6">
        <f t="shared" ref="E24:E25" si="2">1-F24</f>
        <v>0.88</v>
      </c>
      <c r="F24" s="6">
        <f t="shared" ref="F24:F25" si="3">D24*0.15</f>
        <v>0.12</v>
      </c>
      <c r="G24" s="5">
        <v>0.2</v>
      </c>
      <c r="H24" s="7">
        <v>7</v>
      </c>
      <c r="L24" s="16"/>
      <c r="Q24" s="9">
        <v>20</v>
      </c>
      <c r="R24" s="10" t="s">
        <v>30</v>
      </c>
    </row>
    <row r="25" spans="1:30">
      <c r="A25" t="s">
        <v>37</v>
      </c>
      <c r="C25" t="s">
        <v>35</v>
      </c>
      <c r="D25" s="5">
        <v>0.8</v>
      </c>
      <c r="E25" s="6">
        <f t="shared" si="2"/>
        <v>0.88</v>
      </c>
      <c r="F25" s="6">
        <f t="shared" si="3"/>
        <v>0.12</v>
      </c>
      <c r="G25" s="5">
        <v>0.2</v>
      </c>
      <c r="H25" s="7">
        <v>7</v>
      </c>
      <c r="Q25" s="9">
        <v>20</v>
      </c>
      <c r="R25" s="10" t="s">
        <v>30</v>
      </c>
    </row>
    <row r="26" spans="1:30">
      <c r="A26" t="s">
        <v>38</v>
      </c>
      <c r="C26" t="s">
        <v>29</v>
      </c>
      <c r="D26" s="5">
        <v>0.8</v>
      </c>
      <c r="E26" s="6">
        <f>1-F26</f>
        <v>0.88</v>
      </c>
      <c r="F26" s="6">
        <f>D26*0.15</f>
        <v>0.12</v>
      </c>
      <c r="G26" s="5">
        <v>0.2</v>
      </c>
      <c r="H26" s="7">
        <v>7</v>
      </c>
      <c r="I26" s="16">
        <v>0.7</v>
      </c>
      <c r="J26" s="16">
        <v>0.56999999999999995</v>
      </c>
      <c r="K26" s="16">
        <v>0.7</v>
      </c>
      <c r="L26" s="16">
        <v>0.61</v>
      </c>
      <c r="M26" s="21">
        <v>0.53</v>
      </c>
      <c r="N26" s="21">
        <v>0.53</v>
      </c>
      <c r="O26" s="21">
        <v>0.53</v>
      </c>
      <c r="P26" s="21">
        <v>0.53</v>
      </c>
      <c r="Q26" s="9">
        <v>20</v>
      </c>
      <c r="R26" s="10" t="s">
        <v>30</v>
      </c>
      <c r="T26">
        <f>SUM(W26:X26)</f>
        <v>1143</v>
      </c>
      <c r="W26">
        <f>138+776</f>
        <v>914</v>
      </c>
      <c r="X26">
        <v>229</v>
      </c>
    </row>
    <row r="27" spans="1:30">
      <c r="A27" t="s">
        <v>38</v>
      </c>
      <c r="C27" s="18" t="s">
        <v>34</v>
      </c>
      <c r="D27" s="5">
        <v>0.8</v>
      </c>
      <c r="E27" s="6">
        <f t="shared" ref="E27:E28" si="4">1-F27</f>
        <v>0.88</v>
      </c>
      <c r="F27" s="6">
        <f t="shared" ref="F27:F28" si="5">D27*0.15</f>
        <v>0.12</v>
      </c>
      <c r="G27" s="5">
        <v>0.2</v>
      </c>
      <c r="H27" s="7">
        <v>7</v>
      </c>
      <c r="I27" s="16">
        <v>0.71</v>
      </c>
      <c r="J27" s="16">
        <v>0.56999999999999995</v>
      </c>
      <c r="K27" s="16">
        <v>0.69</v>
      </c>
      <c r="L27" s="16">
        <v>0.59</v>
      </c>
      <c r="M27" s="21">
        <v>0.46</v>
      </c>
      <c r="N27" s="21">
        <v>0.47</v>
      </c>
      <c r="O27" s="21">
        <v>0.46</v>
      </c>
      <c r="P27" s="21">
        <v>0.46</v>
      </c>
      <c r="Q27" s="9">
        <v>20</v>
      </c>
      <c r="R27" s="10" t="s">
        <v>30</v>
      </c>
      <c r="T27">
        <f>SUM(W27:X27)</f>
        <v>1143</v>
      </c>
      <c r="W27">
        <f>776+138</f>
        <v>914</v>
      </c>
      <c r="X27">
        <v>229</v>
      </c>
    </row>
    <row r="28" spans="1:30">
      <c r="A28" t="s">
        <v>38</v>
      </c>
      <c r="C28" t="s">
        <v>35</v>
      </c>
      <c r="D28" s="5">
        <v>0.8</v>
      </c>
      <c r="E28" s="6">
        <f t="shared" si="4"/>
        <v>0.88</v>
      </c>
      <c r="F28" s="6">
        <f t="shared" si="5"/>
        <v>0.12</v>
      </c>
      <c r="G28" s="5">
        <v>0.2</v>
      </c>
      <c r="H28" s="7">
        <v>7</v>
      </c>
      <c r="I28" s="16">
        <v>0.76</v>
      </c>
      <c r="J28" s="16">
        <v>0.53</v>
      </c>
      <c r="K28" s="16">
        <v>0.78</v>
      </c>
      <c r="L28" s="16">
        <v>0.43</v>
      </c>
      <c r="M28" s="21">
        <v>0.44</v>
      </c>
      <c r="N28" s="21">
        <v>0.45</v>
      </c>
      <c r="O28" s="21">
        <v>0.44</v>
      </c>
      <c r="P28" s="21">
        <v>0.44</v>
      </c>
      <c r="Q28" s="9">
        <v>20</v>
      </c>
      <c r="R28" s="10" t="s">
        <v>30</v>
      </c>
      <c r="T28">
        <f>SUM(W28:X28)</f>
        <v>1143</v>
      </c>
      <c r="W28">
        <f>776+138</f>
        <v>914</v>
      </c>
      <c r="X28">
        <v>229</v>
      </c>
    </row>
    <row r="29" spans="1:30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30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30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30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</row>
    <row r="33" spans="2:13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2:13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2:13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2:13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2:13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</row>
    <row r="38" spans="2:13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</row>
    <row r="39" spans="2:13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</row>
    <row r="40" spans="2:13">
      <c r="B40" s="32"/>
      <c r="M40" s="32"/>
    </row>
    <row r="41" spans="2:13" ht="17.100000000000001" thickBot="1">
      <c r="B41" s="32"/>
      <c r="C41" s="32"/>
      <c r="D41" s="54" t="s">
        <v>39</v>
      </c>
      <c r="E41" s="54"/>
      <c r="F41" s="54"/>
      <c r="G41" s="54" t="s">
        <v>40</v>
      </c>
      <c r="H41" s="54"/>
      <c r="I41" s="54"/>
      <c r="J41" s="53" t="s">
        <v>41</v>
      </c>
      <c r="K41" s="54"/>
      <c r="L41" s="54"/>
      <c r="M41" s="32"/>
    </row>
    <row r="42" spans="2:13">
      <c r="B42" s="32"/>
      <c r="C42" s="32"/>
      <c r="D42" s="33" t="s">
        <v>29</v>
      </c>
      <c r="E42" s="34" t="s">
        <v>34</v>
      </c>
      <c r="F42" s="33" t="s">
        <v>35</v>
      </c>
      <c r="G42" s="33" t="s">
        <v>29</v>
      </c>
      <c r="H42" s="34" t="s">
        <v>34</v>
      </c>
      <c r="I42" s="33" t="s">
        <v>35</v>
      </c>
      <c r="J42" s="35" t="s">
        <v>29</v>
      </c>
      <c r="K42" s="36" t="s">
        <v>34</v>
      </c>
      <c r="L42" s="33" t="s">
        <v>35</v>
      </c>
      <c r="M42" s="32"/>
    </row>
    <row r="43" spans="2:13">
      <c r="B43" s="32"/>
      <c r="C43" s="37" t="s">
        <v>42</v>
      </c>
      <c r="D43" s="26">
        <v>0.53</v>
      </c>
      <c r="E43" s="26">
        <v>0.46</v>
      </c>
      <c r="F43" s="26">
        <v>0.44</v>
      </c>
      <c r="G43" s="26">
        <v>0.56999999999999995</v>
      </c>
      <c r="H43" s="26">
        <v>0.55000000000000004</v>
      </c>
      <c r="I43" s="26">
        <v>0.55000000000000004</v>
      </c>
      <c r="J43" s="24">
        <v>0.59</v>
      </c>
      <c r="K43" s="25">
        <v>0.59</v>
      </c>
      <c r="L43" s="26">
        <v>0.56000000000000005</v>
      </c>
      <c r="M43" s="32"/>
    </row>
    <row r="44" spans="2:13">
      <c r="B44" s="32"/>
      <c r="C44" s="37" t="s">
        <v>20</v>
      </c>
      <c r="D44" s="26">
        <v>0.53</v>
      </c>
      <c r="E44" s="26">
        <v>0.47</v>
      </c>
      <c r="F44" s="26">
        <v>0.45</v>
      </c>
      <c r="G44" s="26">
        <v>0.56999999999999995</v>
      </c>
      <c r="H44" s="26">
        <v>0.54</v>
      </c>
      <c r="I44" s="26">
        <v>0.55000000000000004</v>
      </c>
      <c r="J44" s="24">
        <v>0.57999999999999996</v>
      </c>
      <c r="K44" s="25">
        <v>0.57999999999999996</v>
      </c>
      <c r="L44" s="26">
        <v>0.56000000000000005</v>
      </c>
      <c r="M44" s="32"/>
    </row>
    <row r="45" spans="2:13">
      <c r="B45" s="32"/>
      <c r="C45" s="37" t="s">
        <v>21</v>
      </c>
      <c r="D45" s="26">
        <v>0.53</v>
      </c>
      <c r="E45" s="26">
        <v>0.46</v>
      </c>
      <c r="F45" s="26">
        <v>0.44</v>
      </c>
      <c r="G45" s="26">
        <v>0.56999999999999995</v>
      </c>
      <c r="H45" s="26">
        <v>0.55000000000000004</v>
      </c>
      <c r="I45" s="26">
        <v>0.55000000000000004</v>
      </c>
      <c r="J45" s="24">
        <v>0.62</v>
      </c>
      <c r="K45" s="25">
        <v>0.6</v>
      </c>
      <c r="L45" s="26">
        <v>0.56000000000000005</v>
      </c>
      <c r="M45" s="32"/>
    </row>
    <row r="46" spans="2:13" ht="17.100000000000001" thickBot="1">
      <c r="B46" s="32"/>
      <c r="C46" s="37" t="s">
        <v>22</v>
      </c>
      <c r="D46" s="26">
        <v>0.53</v>
      </c>
      <c r="E46" s="26">
        <v>0.46</v>
      </c>
      <c r="F46" s="26">
        <v>0.44</v>
      </c>
      <c r="G46" s="26">
        <v>0.56999999999999995</v>
      </c>
      <c r="H46" s="26">
        <v>0.55000000000000004</v>
      </c>
      <c r="I46" s="26">
        <v>0.55000000000000004</v>
      </c>
      <c r="J46" s="27">
        <v>0.62</v>
      </c>
      <c r="K46" s="25">
        <v>0.6</v>
      </c>
      <c r="L46" s="26">
        <v>0.59</v>
      </c>
      <c r="M46" s="32"/>
    </row>
    <row r="47" spans="2:13">
      <c r="B47" s="32"/>
      <c r="C47" s="32"/>
      <c r="D47" s="32" t="s">
        <v>43</v>
      </c>
      <c r="E47" s="32"/>
      <c r="F47" s="32"/>
      <c r="G47" s="32"/>
      <c r="H47" s="32"/>
      <c r="I47" s="32"/>
      <c r="J47" s="32"/>
      <c r="K47" s="32"/>
      <c r="L47" s="32"/>
      <c r="M47" s="32"/>
    </row>
    <row r="48" spans="2:13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</row>
    <row r="50" spans="2:12">
      <c r="D50" s="46" t="s">
        <v>44</v>
      </c>
      <c r="E50" s="47"/>
      <c r="F50" s="29"/>
      <c r="G50" s="47" t="s">
        <v>45</v>
      </c>
      <c r="H50" s="47"/>
      <c r="I50" s="30"/>
    </row>
    <row r="51" spans="2:12">
      <c r="C51" s="22"/>
      <c r="D51" s="23" t="s">
        <v>46</v>
      </c>
      <c r="E51" s="23" t="s">
        <v>28</v>
      </c>
      <c r="F51" s="23" t="s">
        <v>47</v>
      </c>
      <c r="G51" s="23" t="s">
        <v>46</v>
      </c>
      <c r="H51" s="23" t="s">
        <v>28</v>
      </c>
      <c r="I51" s="23"/>
    </row>
    <row r="52" spans="2:12">
      <c r="C52" s="22" t="s">
        <v>38</v>
      </c>
      <c r="D52" s="23">
        <v>511</v>
      </c>
      <c r="E52" s="23">
        <v>532</v>
      </c>
      <c r="F52" s="23">
        <f>SUM(D52:E52)</f>
        <v>1043</v>
      </c>
      <c r="G52" s="31">
        <f t="shared" ref="G52:G53" si="6">D52/F52</f>
        <v>0.48993288590604028</v>
      </c>
      <c r="H52" s="31">
        <f t="shared" ref="H52:H53" si="7">E52/F52</f>
        <v>0.51006711409395977</v>
      </c>
      <c r="I52" s="22"/>
    </row>
    <row r="53" spans="2:12">
      <c r="C53" s="28" t="s">
        <v>37</v>
      </c>
      <c r="D53" s="23">
        <v>611</v>
      </c>
      <c r="E53" s="23">
        <v>1171</v>
      </c>
      <c r="F53" s="23">
        <f>SUM(D53:E53)</f>
        <v>1782</v>
      </c>
      <c r="G53" s="31">
        <f t="shared" si="6"/>
        <v>0.34287317620650953</v>
      </c>
      <c r="H53" s="31">
        <f t="shared" si="7"/>
        <v>0.65712682379349041</v>
      </c>
      <c r="I53" s="22"/>
    </row>
    <row r="54" spans="2:12">
      <c r="C54" s="22" t="s">
        <v>48</v>
      </c>
      <c r="D54" s="23">
        <v>629</v>
      </c>
      <c r="E54" s="23">
        <v>1299</v>
      </c>
      <c r="F54" s="23">
        <f>SUM(D54:E54)</f>
        <v>1928</v>
      </c>
      <c r="G54" s="31">
        <f>D54/F54</f>
        <v>0.32624481327800831</v>
      </c>
      <c r="H54" s="31">
        <f>E54/F54</f>
        <v>0.67375518672199175</v>
      </c>
      <c r="I54" s="22"/>
    </row>
    <row r="57" spans="2:1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2:1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2:1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 spans="2:12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61" spans="2:12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2:12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</row>
    <row r="63" spans="2:1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 spans="2:12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</row>
    <row r="65" spans="2:12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</row>
    <row r="66" spans="2:12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 spans="2:12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68" spans="2:12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</row>
    <row r="69" spans="2:12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</row>
    <row r="70" spans="2:12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  <row r="71" spans="2:12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</row>
    <row r="72" spans="2:12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2:12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</row>
    <row r="74" spans="2:12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</row>
    <row r="75" spans="2:12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</row>
    <row r="76" spans="2:12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</row>
    <row r="77" spans="2:12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</row>
    <row r="78" spans="2:12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</row>
    <row r="79" spans="2:12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</row>
    <row r="80" spans="2:12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</row>
    <row r="81" spans="2:12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</row>
  </sheetData>
  <mergeCells count="8">
    <mergeCell ref="D50:E50"/>
    <mergeCell ref="G50:H50"/>
    <mergeCell ref="E7:F7"/>
    <mergeCell ref="M7:P7"/>
    <mergeCell ref="E1:F1"/>
    <mergeCell ref="J41:L41"/>
    <mergeCell ref="D41:F41"/>
    <mergeCell ref="G41:I41"/>
  </mergeCells>
  <conditionalFormatting sqref="D43:L43">
    <cfRule type="colorScale" priority="10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F44 H44:L44">
    <cfRule type="colorScale" priority="9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F45 H45:L45">
    <cfRule type="colorScale" priority="8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F46 H46:L46">
    <cfRule type="colorScale" priority="7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20B9-1DB1-2645-98FD-A4620747B096}">
  <dimension ref="A1:N12"/>
  <sheetViews>
    <sheetView topLeftCell="A2" workbookViewId="0">
      <selection activeCell="F14" sqref="F14"/>
    </sheetView>
  </sheetViews>
  <sheetFormatPr defaultColWidth="11" defaultRowHeight="15.95"/>
  <cols>
    <col min="2" max="2" width="5.5" customWidth="1"/>
    <col min="4" max="5" width="17.125" customWidth="1"/>
    <col min="6" max="6" width="25" customWidth="1"/>
  </cols>
  <sheetData>
    <row r="1" spans="1:14" ht="62.1" customHeight="1">
      <c r="D1" s="56" t="s">
        <v>49</v>
      </c>
      <c r="E1" s="56"/>
    </row>
    <row r="2" spans="1:14" ht="62.1" customHeight="1">
      <c r="D2" s="38" t="s">
        <v>50</v>
      </c>
      <c r="E2" s="38" t="s">
        <v>51</v>
      </c>
    </row>
    <row r="3" spans="1:14" ht="74.099999999999994" customHeight="1">
      <c r="B3" s="55" t="s">
        <v>52</v>
      </c>
      <c r="C3" s="39" t="s">
        <v>50</v>
      </c>
      <c r="D3" s="38">
        <v>28</v>
      </c>
      <c r="E3" s="38">
        <v>98</v>
      </c>
      <c r="H3">
        <f>SUM(D3:E4)</f>
        <v>386</v>
      </c>
    </row>
    <row r="4" spans="1:14" ht="74.099999999999994" customHeight="1">
      <c r="B4" s="55"/>
      <c r="C4" s="39" t="s">
        <v>51</v>
      </c>
      <c r="D4" s="38">
        <v>50</v>
      </c>
      <c r="E4" s="38">
        <v>210</v>
      </c>
    </row>
    <row r="5" spans="1:14" ht="74.099999999999994" customHeight="1">
      <c r="A5" s="32"/>
      <c r="B5" s="32"/>
      <c r="C5" s="32"/>
      <c r="D5" s="32"/>
      <c r="E5" s="32"/>
      <c r="F5" s="32"/>
      <c r="H5">
        <v>0</v>
      </c>
      <c r="I5">
        <v>1</v>
      </c>
      <c r="M5">
        <v>1</v>
      </c>
      <c r="N5">
        <v>0</v>
      </c>
    </row>
    <row r="6" spans="1:14" ht="29.1" customHeight="1">
      <c r="A6" s="32"/>
      <c r="B6" s="32"/>
      <c r="C6" s="32"/>
      <c r="D6" s="57" t="s">
        <v>49</v>
      </c>
      <c r="E6" s="57"/>
      <c r="F6" s="32"/>
      <c r="G6">
        <v>0</v>
      </c>
      <c r="H6">
        <v>210</v>
      </c>
      <c r="I6">
        <v>50</v>
      </c>
      <c r="L6">
        <v>1</v>
      </c>
      <c r="M6">
        <v>28</v>
      </c>
      <c r="N6">
        <v>98</v>
      </c>
    </row>
    <row r="7" spans="1:14" ht="24">
      <c r="A7" s="32"/>
      <c r="B7" s="32"/>
      <c r="C7" s="32"/>
      <c r="D7" s="40" t="s">
        <v>50</v>
      </c>
      <c r="E7" s="40" t="s">
        <v>51</v>
      </c>
      <c r="F7" s="32"/>
      <c r="G7">
        <v>1</v>
      </c>
      <c r="H7">
        <v>98</v>
      </c>
      <c r="I7">
        <v>28</v>
      </c>
      <c r="L7">
        <v>0</v>
      </c>
      <c r="M7">
        <v>50</v>
      </c>
      <c r="N7">
        <v>210</v>
      </c>
    </row>
    <row r="8" spans="1:14" ht="99" customHeight="1">
      <c r="A8" s="32"/>
      <c r="B8" s="58" t="s">
        <v>52</v>
      </c>
      <c r="C8" s="41" t="s">
        <v>50</v>
      </c>
      <c r="D8" s="43">
        <f>D3/H3</f>
        <v>7.2538860103626937E-2</v>
      </c>
      <c r="E8" s="44">
        <f>E3/H3</f>
        <v>0.25388601036269431</v>
      </c>
      <c r="F8" s="32"/>
    </row>
    <row r="9" spans="1:14" ht="99" customHeight="1">
      <c r="A9" s="32"/>
      <c r="B9" s="58"/>
      <c r="C9" s="41" t="s">
        <v>51</v>
      </c>
      <c r="D9" s="45">
        <f>D4/H3</f>
        <v>0.12953367875647667</v>
      </c>
      <c r="E9" s="42">
        <f>E4/H3</f>
        <v>0.54404145077720212</v>
      </c>
      <c r="F9" s="32"/>
    </row>
    <row r="10" spans="1:14">
      <c r="A10" s="32"/>
      <c r="B10" s="32"/>
      <c r="C10" s="32"/>
      <c r="D10" s="32"/>
      <c r="E10" s="32"/>
      <c r="F10" s="32"/>
    </row>
    <row r="11" spans="1:14">
      <c r="A11" s="32"/>
      <c r="B11" s="32"/>
      <c r="C11" s="32"/>
      <c r="D11" s="32"/>
      <c r="E11" s="32"/>
      <c r="F11" s="32"/>
    </row>
    <row r="12" spans="1:14">
      <c r="B12" s="32"/>
      <c r="C12" s="32"/>
      <c r="D12" s="32"/>
      <c r="E12" s="32"/>
      <c r="F12" s="32"/>
    </row>
  </sheetData>
  <mergeCells count="4">
    <mergeCell ref="B3:B4"/>
    <mergeCell ref="D1:E1"/>
    <mergeCell ref="D6:E6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Stauffer</dc:creator>
  <cp:keywords/>
  <dc:description/>
  <cp:lastModifiedBy/>
  <cp:revision/>
  <dcterms:created xsi:type="dcterms:W3CDTF">2024-06-01T15:29:14Z</dcterms:created>
  <dcterms:modified xsi:type="dcterms:W3CDTF">2024-06-02T06:15:28Z</dcterms:modified>
  <cp:category/>
  <cp:contentStatus/>
</cp:coreProperties>
</file>