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ALSO DISTRIBUTION\"/>
    </mc:Choice>
  </mc:AlternateContent>
  <xr:revisionPtr revIDLastSave="0" documentId="13_ncr:1_{C0379F6B-4EB3-4021-97CC-750C6F879976}" xr6:coauthVersionLast="47" xr6:coauthVersionMax="47" xr10:uidLastSave="{00000000-0000-0000-0000-000000000000}"/>
  <bookViews>
    <workbookView xWindow="15" yWindow="15" windowWidth="20460" windowHeight="10770" xr2:uid="{F79278CB-9F6F-4D21-A4B3-8564AA4AA81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1" l="1"/>
  <c r="N9" i="1"/>
  <c r="N8" i="1"/>
  <c r="N7" i="1"/>
  <c r="N6" i="1"/>
  <c r="N5" i="1"/>
  <c r="E10" i="1"/>
  <c r="F10" i="1"/>
  <c r="E9" i="1"/>
  <c r="F9" i="1"/>
  <c r="E8" i="1"/>
  <c r="F8" i="1"/>
  <c r="E5" i="1"/>
  <c r="E6" i="1"/>
  <c r="E7" i="1"/>
  <c r="F5" i="1"/>
  <c r="F6" i="1"/>
  <c r="F7" i="1"/>
  <c r="H10" i="1" l="1"/>
  <c r="G10" i="1" s="1"/>
  <c r="H9" i="1"/>
  <c r="J9" i="1" s="1"/>
  <c r="H8" i="1"/>
  <c r="J8" i="1" s="1"/>
  <c r="H5" i="1"/>
  <c r="J5" i="1" s="1"/>
  <c r="H7" i="1"/>
  <c r="J7" i="1" s="1"/>
  <c r="H6" i="1"/>
  <c r="J6" i="1" s="1"/>
  <c r="J10" i="1" l="1"/>
  <c r="J2" i="1" s="1"/>
  <c r="G9" i="1"/>
  <c r="G8" i="1"/>
  <c r="G5" i="1"/>
  <c r="G6" i="1"/>
  <c r="G7" i="1"/>
</calcChain>
</file>

<file path=xl/sharedStrings.xml><?xml version="1.0" encoding="utf-8"?>
<sst xmlns="http://schemas.openxmlformats.org/spreadsheetml/2006/main" count="30" uniqueCount="22">
  <si>
    <t>Inventaire du Stock ALSO DISTRIBUTION</t>
  </si>
  <si>
    <t>Designation</t>
  </si>
  <si>
    <t>Code article</t>
  </si>
  <si>
    <t>Stock min</t>
  </si>
  <si>
    <t>Stock initial</t>
  </si>
  <si>
    <t>Entrée</t>
  </si>
  <si>
    <t>Sortie</t>
  </si>
  <si>
    <t>Alerte Stock</t>
  </si>
  <si>
    <t>Stock final</t>
  </si>
  <si>
    <t>P.U</t>
  </si>
  <si>
    <t>Valeur du Stock</t>
  </si>
  <si>
    <t>Montant du Stock</t>
  </si>
  <si>
    <t>Date</t>
  </si>
  <si>
    <t xml:space="preserve">Code article </t>
  </si>
  <si>
    <t xml:space="preserve">Entrée </t>
  </si>
  <si>
    <r>
      <rPr>
        <b/>
        <sz val="16"/>
        <color rgb="FF00B050"/>
        <rFont val="Calibri"/>
        <family val="2"/>
        <scheme val="minor"/>
      </rPr>
      <t>Entrées</t>
    </r>
    <r>
      <rPr>
        <b/>
        <sz val="16"/>
        <color theme="1"/>
        <rFont val="Calibri"/>
        <family val="2"/>
        <scheme val="minor"/>
      </rPr>
      <t xml:space="preserve"> et </t>
    </r>
    <r>
      <rPr>
        <b/>
        <sz val="16"/>
        <color rgb="FFEE0000"/>
        <rFont val="Calibri"/>
        <family val="2"/>
        <scheme val="minor"/>
      </rPr>
      <t>sorties</t>
    </r>
    <r>
      <rPr>
        <b/>
        <sz val="16"/>
        <color theme="1"/>
        <rFont val="Calibri"/>
        <family val="2"/>
        <scheme val="minor"/>
      </rPr>
      <t xml:space="preserve"> du Stock</t>
    </r>
  </si>
  <si>
    <t>Abeilles Marrons G3P20</t>
  </si>
  <si>
    <t>Abeilles Noires G10P20</t>
  </si>
  <si>
    <t>Abeilles Noires G11P20</t>
  </si>
  <si>
    <t>Abeilles Noires G12P20</t>
  </si>
  <si>
    <t>Abeilles Noires G13P22</t>
  </si>
  <si>
    <t>Abeilles Noires G6P20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</si>
</sst>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EE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16"/>
      <color rgb="FFEE0000"/>
      <name val="Calibri"/>
      <family val="2"/>
      <scheme val="minor"/>
    </font>
    <font>
      <sz val="18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4" fillId="4" borderId="7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1" fontId="1" fillId="5" borderId="5" xfId="0" applyNumberFormat="1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1" fillId="5" borderId="4" xfId="0" applyFont="1" applyFill="1" applyBorder="1"/>
    <xf numFmtId="14" fontId="0" fillId="0" borderId="4" xfId="0" applyNumberFormat="1" applyBorder="1" applyAlignment="1">
      <alignment horizontal="center"/>
    </xf>
    <xf numFmtId="0" fontId="9" fillId="8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 wrapText="1"/>
    </xf>
    <xf numFmtId="0" fontId="5" fillId="8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horizontal="center" wrapText="1"/>
    </xf>
    <xf numFmtId="0" fontId="1" fillId="5" borderId="5" xfId="0" applyNumberFormat="1" applyFont="1" applyFill="1" applyBorder="1" applyAlignment="1">
      <alignment horizontal="center"/>
    </xf>
    <xf numFmtId="0" fontId="1" fillId="5" borderId="6" xfId="0" applyNumberFormat="1" applyFont="1" applyFill="1" applyBorder="1" applyAlignment="1">
      <alignment horizontal="center"/>
    </xf>
    <xf numFmtId="0" fontId="0" fillId="0" borderId="5" xfId="0" applyNumberFormat="1" applyBorder="1" applyAlignment="1">
      <alignment horizontal="center"/>
    </xf>
  </cellXfs>
  <cellStyles count="1">
    <cellStyle name="Normal" xfId="0" builtinId="0"/>
  </cellStyles>
  <dxfs count="24"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</font>
      <numFmt numFmtId="0" formatCode="General"/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</dxf>
    <dxf>
      <font>
        <b/>
      </font>
      <numFmt numFmtId="1" formatCode="0"/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</font>
      <numFmt numFmtId="0" formatCode="General"/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</font>
      <numFmt numFmtId="0" formatCode="General"/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</font>
      <numFmt numFmtId="0" formatCode="General"/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</font>
      <numFmt numFmtId="0" formatCode="General"/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</font>
      <fill>
        <patternFill patternType="solid">
          <fgColor indexed="64"/>
          <bgColor theme="4" tint="0.5999938962981048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fill>
        <patternFill patternType="solid">
          <fgColor indexed="64"/>
          <bgColor theme="9" tint="0.39997558519241921"/>
        </patternFill>
      </fill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178E82-8894-4692-936D-F948F7DC5CFD}" name="Tableau1" displayName="Tableau1" ref="A4:J10" totalsRowShown="0" headerRowDxfId="23" dataDxfId="21" headerRowBorderDxfId="22" tableBorderDxfId="20" totalsRowBorderDxfId="19">
  <autoFilter ref="A4:J10" xr:uid="{07178E82-8894-4692-936D-F948F7DC5CFD}"/>
  <tableColumns count="10">
    <tableColumn id="1" xr3:uid="{DD9B048F-619F-452A-895A-2A4FC1747ADD}" name="Designation" dataDxfId="18"/>
    <tableColumn id="2" xr3:uid="{89D565DF-664D-49B7-9F4C-497250D8BA47}" name="Code article" dataDxfId="17"/>
    <tableColumn id="3" xr3:uid="{D5744F2A-5A62-44EB-BD57-F7A995249890}" name="Stock min" dataDxfId="16"/>
    <tableColumn id="4" xr3:uid="{A982BDD1-4565-449A-9F39-25893A3EBC47}" name="Stock initial" dataDxfId="15"/>
    <tableColumn id="5" xr3:uid="{008CF36B-99C6-4300-B616-7B82DFA84003}" name="Entrée" dataDxfId="14">
      <calculatedColumnFormula>+SUMIF(Tableau3[Designation],Tableau1[[#This Row],[Designation]],Tableau3[[Entrée ]])</calculatedColumnFormula>
    </tableColumn>
    <tableColumn id="6" xr3:uid="{D1E1FFCC-AF31-4B1A-9364-5B244F4A6AA2}" name="Sortie" dataDxfId="13">
      <calculatedColumnFormula>SUMIF(Tableau3[Designation],Tableau1[[#This Row],[Designation]],Tableau3[Sortie])</calculatedColumnFormula>
    </tableColumn>
    <tableColumn id="7" xr3:uid="{C138A5C3-4B32-4FAB-B251-E0C73D1C8182}" name="Alerte Stock" dataDxfId="12">
      <calculatedColumnFormula>IF(Tableau1[[#This Row],[Stock final]]&lt;=0,0,IF(Tableau1[[#This Row],[Stock final]]&lt;=Tableau1[[#This Row],[Stock min]],1,2))</calculatedColumnFormula>
    </tableColumn>
    <tableColumn id="8" xr3:uid="{7C45D9C4-15CB-4D11-92E0-47C3F7054577}" name="Stock final" dataDxfId="11">
      <calculatedColumnFormula>Tableau1[[#This Row],[Stock initial]]+Tableau1[[#This Row],[Entrée]]-Tableau1[[#This Row],[Sortie]]</calculatedColumnFormula>
    </tableColumn>
    <tableColumn id="9" xr3:uid="{20A0E682-CE2D-4F55-A115-51E0E3AE8C3D}" name="P.U" dataDxfId="10"/>
    <tableColumn id="10" xr3:uid="{456FDEA7-5276-4AE7-ABEF-9371EB655BE8}" name="Valeur du Stock" dataDxfId="9">
      <calculatedColumnFormula>Tableau1[[#This Row],[Stock final]]*Tableau1[[#This Row],[P.U]]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D760A34-BA78-482C-8AA8-51B0C0ECB035}" name="Tableau3" displayName="Tableau3" ref="L4:P10" totalsRowShown="0" headerRowDxfId="8" headerRowBorderDxfId="7" tableBorderDxfId="6" totalsRowBorderDxfId="5">
  <autoFilter ref="L4:P10" xr:uid="{DD760A34-BA78-482C-8AA8-51B0C0ECB035}"/>
  <tableColumns count="5">
    <tableColumn id="1" xr3:uid="{729A6482-08F9-41C7-BF72-69DEB85A61D7}" name="Date" dataDxfId="4"/>
    <tableColumn id="2" xr3:uid="{CBDA6B1A-8D0E-4DF6-8793-951696C5B003}" name="Designation" dataDxfId="3"/>
    <tableColumn id="3" xr3:uid="{DC784CEB-16DE-4E63-BBD2-120B2D081C79}" name="Code article " dataDxfId="2">
      <calculatedColumnFormula>IFERROR(VLOOKUP(Tableau3[[#This Row],[Designation]],Tableau1[[Designation]:[Code article]],2),"")</calculatedColumnFormula>
    </tableColumn>
    <tableColumn id="4" xr3:uid="{E0020F3D-3A22-4CC8-916D-A581E79C8A23}" name="Entrée " dataDxfId="1"/>
    <tableColumn id="5" xr3:uid="{19D832AD-6C74-407F-B1EC-47FBA9ED213B}" name="Sorti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C2915-E6DC-4DB7-BF95-5D005CA26C9C}">
  <dimension ref="A2:P10"/>
  <sheetViews>
    <sheetView tabSelected="1" workbookViewId="0">
      <selection activeCell="P10" sqref="P10"/>
    </sheetView>
  </sheetViews>
  <sheetFormatPr baseColWidth="10" defaultRowHeight="15" x14ac:dyDescent="0.25"/>
  <cols>
    <col min="1" max="1" width="23.140625" customWidth="1"/>
    <col min="2" max="2" width="9" customWidth="1"/>
    <col min="3" max="3" width="10.42578125" customWidth="1"/>
    <col min="4" max="4" width="12.140625" customWidth="1"/>
    <col min="7" max="7" width="7.7109375" customWidth="1"/>
    <col min="8" max="8" width="10.28515625" customWidth="1"/>
    <col min="10" max="10" width="12.28515625" customWidth="1"/>
    <col min="13" max="13" width="22.28515625" customWidth="1"/>
    <col min="14" max="14" width="9.7109375" customWidth="1"/>
    <col min="15" max="15" width="8.5703125" customWidth="1"/>
    <col min="16" max="16" width="8" customWidth="1"/>
  </cols>
  <sheetData>
    <row r="2" spans="1:16" ht="23.25" customHeight="1" x14ac:dyDescent="0.35">
      <c r="A2" s="18" t="s">
        <v>0</v>
      </c>
      <c r="B2" s="18"/>
      <c r="C2" s="18"/>
      <c r="D2" s="18"/>
      <c r="E2" s="18"/>
      <c r="F2" s="18"/>
      <c r="G2" s="18"/>
      <c r="H2" s="18"/>
      <c r="I2" s="19" t="s">
        <v>11</v>
      </c>
      <c r="J2" s="20">
        <f>SUM(Tableau1[Valeur du Stock])</f>
        <v>4330000</v>
      </c>
      <c r="K2" s="21" t="s">
        <v>15</v>
      </c>
      <c r="L2" s="21"/>
      <c r="M2" s="21"/>
      <c r="N2" s="21"/>
      <c r="O2" s="21"/>
      <c r="P2" s="21"/>
    </row>
    <row r="3" spans="1:16" ht="23.25" customHeight="1" x14ac:dyDescent="0.25">
      <c r="A3" s="18"/>
      <c r="B3" s="18"/>
      <c r="C3" s="18"/>
      <c r="D3" s="18"/>
      <c r="E3" s="18"/>
      <c r="F3" s="18"/>
      <c r="G3" s="18"/>
      <c r="H3" s="18"/>
      <c r="I3" s="19"/>
      <c r="J3" s="20"/>
    </row>
    <row r="4" spans="1:16" ht="30" customHeight="1" x14ac:dyDescent="0.25">
      <c r="A4" s="10" t="s">
        <v>1</v>
      </c>
      <c r="B4" s="11" t="s">
        <v>2</v>
      </c>
      <c r="C4" s="11" t="s">
        <v>3</v>
      </c>
      <c r="D4" s="11" t="s">
        <v>4</v>
      </c>
      <c r="E4" s="11" t="s">
        <v>5</v>
      </c>
      <c r="F4" s="11" t="s">
        <v>6</v>
      </c>
      <c r="G4" s="11" t="s">
        <v>7</v>
      </c>
      <c r="H4" s="11" t="s">
        <v>8</v>
      </c>
      <c r="I4" s="11" t="s">
        <v>9</v>
      </c>
      <c r="J4" s="12" t="s">
        <v>10</v>
      </c>
      <c r="K4" s="1"/>
      <c r="L4" s="13" t="s">
        <v>12</v>
      </c>
      <c r="M4" s="14" t="s">
        <v>1</v>
      </c>
      <c r="N4" s="15" t="s">
        <v>13</v>
      </c>
      <c r="O4" s="2" t="s">
        <v>14</v>
      </c>
      <c r="P4" s="3" t="s">
        <v>6</v>
      </c>
    </row>
    <row r="5" spans="1:16" x14ac:dyDescent="0.25">
      <c r="A5" s="16" t="s">
        <v>16</v>
      </c>
      <c r="B5" s="4">
        <v>101</v>
      </c>
      <c r="C5" s="5">
        <v>15</v>
      </c>
      <c r="D5" s="4">
        <v>40</v>
      </c>
      <c r="E5" s="4">
        <f>+SUMIF(Tableau3[Designation],Tableau1[[#This Row],[Designation]],Tableau3[[Entrée ]])</f>
        <v>20</v>
      </c>
      <c r="F5" s="4">
        <f>SUMIF(Tableau3[Designation],Tableau1[[#This Row],[Designation]],Tableau3[Sortie])</f>
        <v>0</v>
      </c>
      <c r="G5" s="4">
        <f>IF(Tableau1[[#This Row],[Stock final]]&lt;=0,0,IF(Tableau1[[#This Row],[Stock final]]&lt;=Tableau1[[#This Row],[Stock min]],1,2))</f>
        <v>2</v>
      </c>
      <c r="H5" s="4">
        <f>Tableau1[[#This Row],[Stock initial]]+Tableau1[[#This Row],[Entrée]]-Tableau1[[#This Row],[Sortie]]</f>
        <v>60</v>
      </c>
      <c r="I5" s="6">
        <v>7000</v>
      </c>
      <c r="J5" s="7">
        <f>Tableau1[[#This Row],[Stock final]]*Tableau1[[#This Row],[P.U]]</f>
        <v>420000</v>
      </c>
      <c r="L5" s="17">
        <v>45833</v>
      </c>
      <c r="M5" s="8" t="s">
        <v>16</v>
      </c>
      <c r="N5" s="8">
        <f>IFERROR(VLOOKUP(Tableau3[[#This Row],[Designation]],Tableau1[[Designation]:[Code article]],2),"")</f>
        <v>101</v>
      </c>
      <c r="O5" s="8">
        <v>20</v>
      </c>
      <c r="P5" s="9"/>
    </row>
    <row r="6" spans="1:16" x14ac:dyDescent="0.25">
      <c r="A6" s="16" t="s">
        <v>17</v>
      </c>
      <c r="B6" s="4">
        <v>102</v>
      </c>
      <c r="C6" s="5">
        <v>15</v>
      </c>
      <c r="D6" s="4">
        <v>30</v>
      </c>
      <c r="E6" s="4">
        <f>+SUMIF(Tableau3[Designation],Tableau1[[#This Row],[Designation]],Tableau3[[Entrée ]])</f>
        <v>30</v>
      </c>
      <c r="F6" s="4">
        <f>SUMIF(Tableau3[Designation],Tableau1[[#This Row],[Designation]],Tableau3[Sortie])</f>
        <v>0</v>
      </c>
      <c r="G6" s="4">
        <f>IF(Tableau1[[#This Row],[Stock final]]&lt;=0,0,IF(Tableau1[[#This Row],[Stock final]]&lt;=Tableau1[[#This Row],[Stock min]],1,2))</f>
        <v>2</v>
      </c>
      <c r="H6" s="4">
        <f>Tableau1[[#This Row],[Stock initial]]+Tableau1[[#This Row],[Entrée]]-Tableau1[[#This Row],[Sortie]]</f>
        <v>60</v>
      </c>
      <c r="I6" s="6">
        <v>9000</v>
      </c>
      <c r="J6" s="7">
        <f>Tableau1[[#This Row],[Stock final]]*Tableau1[[#This Row],[P.U]]</f>
        <v>540000</v>
      </c>
      <c r="L6" s="17">
        <v>45833</v>
      </c>
      <c r="M6" s="8" t="s">
        <v>17</v>
      </c>
      <c r="N6" s="24">
        <f>IFERROR(VLOOKUP(Tableau3[[#This Row],[Designation]],Tableau1[[Designation]:[Code article]],2),"")</f>
        <v>102</v>
      </c>
      <c r="O6" s="8">
        <v>30</v>
      </c>
      <c r="P6" s="9"/>
    </row>
    <row r="7" spans="1:16" x14ac:dyDescent="0.25">
      <c r="A7" s="16" t="s">
        <v>18</v>
      </c>
      <c r="B7" s="4">
        <v>103</v>
      </c>
      <c r="C7" s="5">
        <v>10</v>
      </c>
      <c r="D7" s="4">
        <v>30</v>
      </c>
      <c r="E7" s="4">
        <f>+SUMIF(Tableau3[Designation],Tableau1[[#This Row],[Designation]],Tableau3[[Entrée ]])</f>
        <v>30</v>
      </c>
      <c r="F7" s="4">
        <f>SUMIF(Tableau3[Designation],Tableau1[[#This Row],[Designation]],Tableau3[Sortie])</f>
        <v>0</v>
      </c>
      <c r="G7" s="4">
        <f>IF(Tableau1[[#This Row],[Stock final]]&lt;=0,0,IF(Tableau1[[#This Row],[Stock final]]&lt;=Tableau1[[#This Row],[Stock min]],1,2))</f>
        <v>2</v>
      </c>
      <c r="H7" s="4">
        <f>Tableau1[[#This Row],[Stock initial]]+Tableau1[[#This Row],[Entrée]]-Tableau1[[#This Row],[Sortie]]</f>
        <v>60</v>
      </c>
      <c r="I7" s="6">
        <v>11000</v>
      </c>
      <c r="J7" s="7">
        <f>Tableau1[[#This Row],[Stock final]]*Tableau1[[#This Row],[P.U]]</f>
        <v>660000</v>
      </c>
      <c r="L7" s="17">
        <v>45833</v>
      </c>
      <c r="M7" s="8" t="s">
        <v>18</v>
      </c>
      <c r="N7" s="24">
        <f>IFERROR(VLOOKUP(Tableau3[[#This Row],[Designation]],Tableau1[[Designation]:[Code article]],2),"")</f>
        <v>103</v>
      </c>
      <c r="O7" s="8">
        <v>30</v>
      </c>
      <c r="P7" s="9"/>
    </row>
    <row r="8" spans="1:16" x14ac:dyDescent="0.25">
      <c r="A8" s="16" t="s">
        <v>19</v>
      </c>
      <c r="B8" s="4">
        <v>104</v>
      </c>
      <c r="C8" s="5">
        <v>10</v>
      </c>
      <c r="D8" s="4">
        <v>60</v>
      </c>
      <c r="E8" s="22">
        <f>+SUMIF(Tableau3[Designation],Tableau1[[#This Row],[Designation]],Tableau3[[Entrée ]])</f>
        <v>40</v>
      </c>
      <c r="F8" s="22">
        <f>SUMIF(Tableau3[Designation],Tableau1[[#This Row],[Designation]],Tableau3[Sortie])</f>
        <v>0</v>
      </c>
      <c r="G8" s="22">
        <f>IF(Tableau1[[#This Row],[Stock final]]&lt;=0,0,IF(Tableau1[[#This Row],[Stock final]]&lt;=Tableau1[[#This Row],[Stock min]],1,2))</f>
        <v>2</v>
      </c>
      <c r="H8" s="22">
        <f>Tableau1[[#This Row],[Stock initial]]+Tableau1[[#This Row],[Entrée]]-Tableau1[[#This Row],[Sortie]]</f>
        <v>100</v>
      </c>
      <c r="I8" s="6">
        <v>12000</v>
      </c>
      <c r="J8" s="23">
        <f>Tableau1[[#This Row],[Stock final]]*Tableau1[[#This Row],[P.U]]</f>
        <v>1200000</v>
      </c>
      <c r="L8" s="17">
        <v>45833</v>
      </c>
      <c r="M8" s="8" t="s">
        <v>19</v>
      </c>
      <c r="N8" s="24">
        <f>IFERROR(VLOOKUP(Tableau3[[#This Row],[Designation]],Tableau1[[Designation]:[Code article]],2),"")</f>
        <v>104</v>
      </c>
      <c r="O8" s="8">
        <v>40</v>
      </c>
      <c r="P8" s="9"/>
    </row>
    <row r="9" spans="1:16" x14ac:dyDescent="0.25">
      <c r="A9" s="16" t="s">
        <v>20</v>
      </c>
      <c r="B9" s="4">
        <v>105</v>
      </c>
      <c r="C9" s="5">
        <v>5</v>
      </c>
      <c r="D9" s="4">
        <v>50</v>
      </c>
      <c r="E9" s="22">
        <f>+SUMIF(Tableau3[Designation],Tableau1[[#This Row],[Designation]],Tableau3[[Entrée ]])</f>
        <v>50</v>
      </c>
      <c r="F9" s="22">
        <f>SUMIF(Tableau3[Designation],Tableau1[[#This Row],[Designation]],Tableau3[Sortie])</f>
        <v>0</v>
      </c>
      <c r="G9" s="22">
        <f>IF(Tableau1[[#This Row],[Stock final]]&lt;=0,0,IF(Tableau1[[#This Row],[Stock final]]&lt;=Tableau1[[#This Row],[Stock min]],1,2))</f>
        <v>2</v>
      </c>
      <c r="H9" s="22">
        <f>Tableau1[[#This Row],[Stock initial]]+Tableau1[[#This Row],[Entrée]]-Tableau1[[#This Row],[Sortie]]</f>
        <v>100</v>
      </c>
      <c r="I9" s="6">
        <v>13500</v>
      </c>
      <c r="J9" s="23">
        <f>Tableau1[[#This Row],[Stock final]]*Tableau1[[#This Row],[P.U]]</f>
        <v>1350000</v>
      </c>
      <c r="L9" s="17">
        <v>45833</v>
      </c>
      <c r="M9" s="8" t="s">
        <v>20</v>
      </c>
      <c r="N9" s="24">
        <f>IFERROR(VLOOKUP(Tableau3[[#This Row],[Designation]],Tableau1[[Designation]:[Code article]],2),"")</f>
        <v>105</v>
      </c>
      <c r="O9" s="8">
        <v>50</v>
      </c>
      <c r="P9" s="9"/>
    </row>
    <row r="10" spans="1:16" x14ac:dyDescent="0.25">
      <c r="A10" s="16" t="s">
        <v>21</v>
      </c>
      <c r="B10" s="4">
        <v>106</v>
      </c>
      <c r="C10" s="5">
        <v>10</v>
      </c>
      <c r="D10" s="4">
        <v>15</v>
      </c>
      <c r="E10" s="22">
        <f>+SUMIF(Tableau3[Designation],Tableau1[[#This Row],[Designation]],Tableau3[[Entrée ]])</f>
        <v>5</v>
      </c>
      <c r="F10" s="22">
        <f>SUMIF(Tableau3[Designation],Tableau1[[#This Row],[Designation]],Tableau3[Sortie])</f>
        <v>0</v>
      </c>
      <c r="G10" s="22">
        <f>IF(Tableau1[[#This Row],[Stock final]]&lt;=0,0,IF(Tableau1[[#This Row],[Stock final]]&lt;=Tableau1[[#This Row],[Stock min]],1,2))</f>
        <v>2</v>
      </c>
      <c r="H10" s="22">
        <f>Tableau1[[#This Row],[Stock initial]]+Tableau1[[#This Row],[Entrée]]-Tableau1[[#This Row],[Sortie]]</f>
        <v>20</v>
      </c>
      <c r="I10" s="6">
        <v>8000</v>
      </c>
      <c r="J10" s="23">
        <f>Tableau1[[#This Row],[Stock final]]*Tableau1[[#This Row],[P.U]]</f>
        <v>160000</v>
      </c>
      <c r="L10" s="17">
        <v>45833</v>
      </c>
      <c r="M10" s="8" t="s">
        <v>21</v>
      </c>
      <c r="N10" s="24">
        <f>IFERROR(VLOOKUP(Tableau3[[#This Row],[Designation]],Tableau1[[Designation]:[Code article]],2),"")</f>
        <v>106</v>
      </c>
      <c r="O10" s="8">
        <v>5</v>
      </c>
      <c r="P10" s="9"/>
    </row>
  </sheetData>
  <mergeCells count="4">
    <mergeCell ref="A2:H3"/>
    <mergeCell ref="I2:I3"/>
    <mergeCell ref="J2:J3"/>
    <mergeCell ref="K2:P2"/>
  </mergeCells>
  <conditionalFormatting sqref="G5:G10">
    <cfRule type="iconSet" priority="1">
      <iconSet iconSet="3Symbols" showValue="0">
        <cfvo type="percent" val="0"/>
        <cfvo type="num" val="0" gte="0"/>
        <cfvo type="num" val="2"/>
      </iconSet>
    </cfRule>
  </conditionalFormatting>
  <dataValidations count="1">
    <dataValidation type="list" allowBlank="1" showInputMessage="1" showErrorMessage="1" sqref="M5:M10" xr:uid="{EC633076-92E2-4B3D-8638-9D6F285AB453}">
      <formula1>$A$5:$A$10</formula1>
    </dataValidation>
  </dataValidations>
  <pageMargins left="0.7" right="0.7" top="0.75" bottom="0.75" header="0.3" footer="0.3"/>
  <pageSetup paperSize="0" orientation="portrait" horizontalDpi="0" verticalDpi="0" copies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2025-06-11T16:24:16Z</dcterms:created>
  <dcterms:modified xsi:type="dcterms:W3CDTF">2025-06-19T17:01:23Z</dcterms:modified>
</cp:coreProperties>
</file>