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Cost" sheetId="1" r:id="rId1"/>
  </sheets>
  <definedNames>
    <definedName name="BoardQty">KiCost!$I$1</definedName>
    <definedName name="digikey_part_data">KiCost!$J$5:$O$17</definedName>
    <definedName name="farnell_part_data">KiCost!$P$5:$U$17</definedName>
    <definedName name="global_part_data">KiCost!$A$5:$I$17</definedName>
    <definedName name="mouser_part_data">KiCost!$V$5:$AA$17</definedName>
    <definedName name="newark_part_data">KiCost!$AB$5:$AG$17</definedName>
    <definedName name="rs_part_data">KiCost!$AH$5:$AM$17</definedName>
    <definedName name="TotalCost">KiCost!$I$2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number for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Total number of each part needed to assemble the board.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K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L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M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N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O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P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Q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R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S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T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U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V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W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X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Y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Z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M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</commentList>
</comments>
</file>

<file path=xl/sharedStrings.xml><?xml version="1.0" encoding="utf-8"?>
<sst xmlns="http://schemas.openxmlformats.org/spreadsheetml/2006/main" count="160" uniqueCount="94">
  <si>
    <t>Global Part Info</t>
  </si>
  <si>
    <t>Refs</t>
  </si>
  <si>
    <t>Value</t>
  </si>
  <si>
    <t>Desc</t>
  </si>
  <si>
    <t>Footprint</t>
  </si>
  <si>
    <t>Manf</t>
  </si>
  <si>
    <t>Manf#</t>
  </si>
  <si>
    <t>Qty</t>
  </si>
  <si>
    <t>Unit$</t>
  </si>
  <si>
    <t>Ext$</t>
  </si>
  <si>
    <t>R4</t>
  </si>
  <si>
    <t>1.69K</t>
  </si>
  <si>
    <t>Resistors_SMD:R_1206_HandSoldering</t>
  </si>
  <si>
    <t>Yageo</t>
  </si>
  <si>
    <t>RC1206FR-071K69L</t>
  </si>
  <si>
    <t>R3</t>
  </si>
  <si>
    <t>300</t>
  </si>
  <si>
    <t>RC1206JR-07300RL</t>
  </si>
  <si>
    <t>U1</t>
  </si>
  <si>
    <t>PS2801C-1-A</t>
  </si>
  <si>
    <t>MyLib:SOP-4</t>
  </si>
  <si>
    <t>CEL</t>
  </si>
  <si>
    <t>R1</t>
  </si>
  <si>
    <t>1.0K</t>
  </si>
  <si>
    <t>RC1206FR-071KL</t>
  </si>
  <si>
    <t>D3</t>
  </si>
  <si>
    <t>Led_Small</t>
  </si>
  <si>
    <t>MyLib:CREE_CLM1B_AKW_CUAVB253</t>
  </si>
  <si>
    <t>CREE</t>
  </si>
  <si>
    <t>CLM1B-AKW-CUAVB253</t>
  </si>
  <si>
    <t>CN1</t>
  </si>
  <si>
    <t>Jumper_NC_Small</t>
  </si>
  <si>
    <t>MyLib:6pin_SMT_HEADER</t>
  </si>
  <si>
    <t>Molex, LLC</t>
  </si>
  <si>
    <t>0015912060</t>
  </si>
  <si>
    <t>JP1</t>
  </si>
  <si>
    <t>MyLib:Cut_Jumper</t>
  </si>
  <si>
    <t>3M</t>
  </si>
  <si>
    <t>969102-0000-DA</t>
  </si>
  <si>
    <t>FAN1</t>
  </si>
  <si>
    <t>-NA-</t>
  </si>
  <si>
    <t>R2,R5</t>
  </si>
  <si>
    <t>1.8K</t>
  </si>
  <si>
    <t>RC1206FR-071K8L</t>
  </si>
  <si>
    <t>Q1</t>
  </si>
  <si>
    <t>IRFR7540TRPBF</t>
  </si>
  <si>
    <t>TO_SOT_Packages_SMD:TO-263-3Lead</t>
  </si>
  <si>
    <t>Infineon Technologies</t>
  </si>
  <si>
    <t>POWER-1,POWER+1,BED+1,BED-1</t>
  </si>
  <si>
    <t>CONN_01X01</t>
  </si>
  <si>
    <t>MyLib:Keystone_4966</t>
  </si>
  <si>
    <t>Keystone Electronics</t>
  </si>
  <si>
    <t>4966</t>
  </si>
  <si>
    <t>Board Qty:</t>
  </si>
  <si>
    <t>Total Cost:</t>
  </si>
  <si>
    <t>Unit Cost:</t>
  </si>
  <si>
    <t>Digi-Key</t>
  </si>
  <si>
    <t>Avail</t>
  </si>
  <si>
    <t>Purch</t>
  </si>
  <si>
    <t>Cat#</t>
  </si>
  <si>
    <t>Doc</t>
  </si>
  <si>
    <t>Link</t>
  </si>
  <si>
    <t>311-1.69KFRCT-ND</t>
  </si>
  <si>
    <t>311-300ERCT-ND</t>
  </si>
  <si>
    <t>PS2801C-1-A-ND</t>
  </si>
  <si>
    <t>311-1.00KFRCT-ND</t>
  </si>
  <si>
    <t>CLM1B-AKW-CUAVB253CT-ND</t>
  </si>
  <si>
    <t>WM17449-ND</t>
  </si>
  <si>
    <t>3M9580-ND</t>
  </si>
  <si>
    <t>311-1.80KFRCT-ND</t>
  </si>
  <si>
    <t>IRFR7540TRPBFCT-ND</t>
  </si>
  <si>
    <t>36-4966-ND</t>
  </si>
  <si>
    <t>Farnell</t>
  </si>
  <si>
    <t>9240942</t>
  </si>
  <si>
    <t>2579814</t>
  </si>
  <si>
    <t>9236830</t>
  </si>
  <si>
    <t>2301277</t>
  </si>
  <si>
    <t>Mouser</t>
  </si>
  <si>
    <t>603-RC1206FR-071K69L</t>
  </si>
  <si>
    <t>603-RC1206JR-07300RL</t>
  </si>
  <si>
    <t>551-PS2801C-1-A</t>
  </si>
  <si>
    <t>603-RC1206FR-071KL</t>
  </si>
  <si>
    <t>941-CLM1BAKWCUAVB253</t>
  </si>
  <si>
    <t>538-15-91-2060</t>
  </si>
  <si>
    <t>517-9691020000DA</t>
  </si>
  <si>
    <t>603-RC1206FR-071K8L</t>
  </si>
  <si>
    <t>942-IRFR7540TRPBF</t>
  </si>
  <si>
    <t>534-4966</t>
  </si>
  <si>
    <t>Newark</t>
  </si>
  <si>
    <t>Rs Components</t>
  </si>
  <si>
    <t>618-0528</t>
  </si>
  <si>
    <t>810-0375</t>
  </si>
  <si>
    <t>618-0679</t>
  </si>
  <si>
    <t>872-4199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</si>
</sst>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7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 wrapText="1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igikey.com/product-detail/en/yageo/RC1206FR-071K69L/311-1.69KFRCT-ND/731406" TargetMode="External"/><Relationship Id="rId2" Type="http://schemas.openxmlformats.org/officeDocument/2006/relationships/hyperlink" Target="http://www.mouser.com/Search/Refine.aspx?Keyword=RC1206FR-071K69L%20Yageo" TargetMode="External"/><Relationship Id="rId3" Type="http://schemas.openxmlformats.org/officeDocument/2006/relationships/hyperlink" Target="http://www.digikey.com/product-detail/en/yageo/RC1206JR-07300RL/311-300ERCT-ND/732222" TargetMode="External"/><Relationship Id="rId4" Type="http://schemas.openxmlformats.org/officeDocument/2006/relationships/hyperlink" Target="http://www.mouser.com/Search/Refine.aspx?Keyword=RC1206JR-07300RL%20Yageo" TargetMode="External"/><Relationship Id="rId5" Type="http://schemas.openxmlformats.org/officeDocument/2006/relationships/hyperlink" Target="http://www.digikey.com/scripts/DkSearch/dksus.dll?WT.z_header=search_go&amp;lang=en&amp;keywords=PS2801C-1-A%20CEL" TargetMode="External"/><Relationship Id="rId6" Type="http://schemas.openxmlformats.org/officeDocument/2006/relationships/hyperlink" Target="http://www.mouser.com/Search/Refine.aspx?Keyword=PS2801C-1-A%20CEL" TargetMode="External"/><Relationship Id="rId7" Type="http://schemas.openxmlformats.org/officeDocument/2006/relationships/hyperlink" Target="http://www.digikey.com/product-detail/en/yageo/RC1206FR-071KL/311-1.00KFRCT-ND/731334" TargetMode="External"/><Relationship Id="rId8" Type="http://schemas.openxmlformats.org/officeDocument/2006/relationships/hyperlink" Target="http://it.farnell.com/yageo-phycomp/rc1206fr-071kl/res-film-spesso-1k-1-0-25w-1206/dp/9240942" TargetMode="External"/><Relationship Id="rId9" Type="http://schemas.openxmlformats.org/officeDocument/2006/relationships/hyperlink" Target="http://www.mouser.com/Search/../ProductDetail/Yageo/RC1206FR-071KL/?qs=sGAEpiMZZMu61qfTUdNhG0IfGdGRhTL5xe1W1uhqBYI%3d" TargetMode="External"/><Relationship Id="rId10" Type="http://schemas.openxmlformats.org/officeDocument/2006/relationships/hyperlink" Target="http://it.rs-online.com/web/c/?searchTerm=RC1206FR-071KL%20Yageo" TargetMode="External"/><Relationship Id="rId11" Type="http://schemas.openxmlformats.org/officeDocument/2006/relationships/hyperlink" Target="http://www.digikey.com/product-detail/en/cree-inc/CLM1B-AKW-CUAVB253/CLM1B-AKW-CUAVB253CT-ND/6138585" TargetMode="External"/><Relationship Id="rId12" Type="http://schemas.openxmlformats.org/officeDocument/2006/relationships/hyperlink" Target="http://www.mouser.com/Search/Refine.aspx?Keyword=CLM1B-AKW-CUAVB253%20CREE" TargetMode="External"/><Relationship Id="rId13" Type="http://schemas.openxmlformats.org/officeDocument/2006/relationships/hyperlink" Target="http://it.rs-online.com/web/c/?searchTerm=CLM1B-AKW-CUAVB253%20CREE" TargetMode="External"/><Relationship Id="rId14" Type="http://schemas.openxmlformats.org/officeDocument/2006/relationships/hyperlink" Target="http://www.digikey.com/scripts/DkSearch/dksus.dll?WT.z_header=search_go&amp;lang=en&amp;keywords=0015912060%20Molex%2C%20LLC" TargetMode="External"/><Relationship Id="rId15" Type="http://schemas.openxmlformats.org/officeDocument/2006/relationships/hyperlink" Target="http://www.mouser.com/Search/../ProductDetail/Molex/15-91-2060/?qs=sGAEpiMZZMtVoztFdqDXO6Qj8jufIquy" TargetMode="External"/><Relationship Id="rId16" Type="http://schemas.openxmlformats.org/officeDocument/2006/relationships/hyperlink" Target="http://www.digikey.com/scripts/DkSearch/dksus.dll?WT.z_header=search_go&amp;lang=en&amp;keywords=969102-0000-DA%203M" TargetMode="External"/><Relationship Id="rId17" Type="http://schemas.openxmlformats.org/officeDocument/2006/relationships/hyperlink" Target="http://it.farnell.com/webapp/wcs/stores/servlet/Search?catalogId=15001&amp;langId=-4&amp;storeId=10165&amp;gs=true&amp;st=969102-0000-DA%203M" TargetMode="External"/><Relationship Id="rId18" Type="http://schemas.openxmlformats.org/officeDocument/2006/relationships/hyperlink" Target="http://www.mouser.com/Search/Refine.aspx?Keyword=969102-0000-DA%203M" TargetMode="External"/><Relationship Id="rId19" Type="http://schemas.openxmlformats.org/officeDocument/2006/relationships/hyperlink" Target="http://www.mouser.com/Search/../ProductDetail/Omron-Automation-and-Safety/A30NZ-MNA-NAA/?qs=sGAEpiMZZMtWuggIubTlf3sZDIzdj8JFHut5yz7jD30%3d" TargetMode="External"/><Relationship Id="rId20" Type="http://schemas.openxmlformats.org/officeDocument/2006/relationships/hyperlink" Target="http://www.digikey.com/product-detail/en/yageo/RC1206FR-071K8L/311-1.80KFRCT-ND/731415" TargetMode="External"/><Relationship Id="rId21" Type="http://schemas.openxmlformats.org/officeDocument/2006/relationships/hyperlink" Target="http://it.farnell.com/yageo-phycomp/rc1206fr-071k8l/res-film-spesso-1k8-1-0-25w-1206/dp/9236830" TargetMode="External"/><Relationship Id="rId22" Type="http://schemas.openxmlformats.org/officeDocument/2006/relationships/hyperlink" Target="http://www.mouser.com/Search/Refine.aspx?Keyword=RC1206FR-071K8L%20Yageo" TargetMode="External"/><Relationship Id="rId23" Type="http://schemas.openxmlformats.org/officeDocument/2006/relationships/hyperlink" Target="http://it.rs-online.com/web/c/?searchTerm=RC1206FR-071K8L%20Yageo" TargetMode="External"/><Relationship Id="rId24" Type="http://schemas.openxmlformats.org/officeDocument/2006/relationships/hyperlink" Target="http://www.digikey.com/product-detail/en/infineon-technologies/IRFR7540TRPBF/IRFR7540TRPBFCT-ND/4867611" TargetMode="External"/><Relationship Id="rId25" Type="http://schemas.openxmlformats.org/officeDocument/2006/relationships/hyperlink" Target="http://www.mouser.com/Search/Refine.aspx?Keyword=IRFR7540TRPBF%20Infineon%20Technologies" TargetMode="External"/><Relationship Id="rId26" Type="http://schemas.openxmlformats.org/officeDocument/2006/relationships/hyperlink" Target="http://it.rs-online.com/web/c/?searchTerm=IRFR7540TRPBF%20Infineon%20Technologies" TargetMode="External"/><Relationship Id="rId27" Type="http://schemas.openxmlformats.org/officeDocument/2006/relationships/hyperlink" Target="http://www.digikey.com/scripts/DkSearch/dksus.dll?WT.z_header=search_go&amp;lang=en&amp;keywords=4966%20Keystone%20Electronics" TargetMode="External"/><Relationship Id="rId28" Type="http://schemas.openxmlformats.org/officeDocument/2006/relationships/hyperlink" Target="http://it.farnell.com/webapp/wcs/stores/servlet/Search?catalogId=15001&amp;langId=-4&amp;storeId=10165&amp;gs=true&amp;st=4966%20Keystone%20Electronics" TargetMode="External"/><Relationship Id="rId29" Type="http://schemas.openxmlformats.org/officeDocument/2006/relationships/hyperlink" Target="http://www.mouser.com/Search/Refine.aspx?Keyword=4966%20Keystone%20Electronics" TargetMode="External"/><Relationship Id="rId30" Type="http://schemas.openxmlformats.org/officeDocument/2006/relationships/vmlDrawing" Target="../drawings/vmlDrawing1.vml"/><Relationship Id="rId3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29"/>
  <sheetViews>
    <sheetView tabSelected="1" workbookViewId="0">
      <pane xSplit="9" ySplit="6" topLeftCell="J7" activePane="bottomRight" state="frozen"/>
      <selection pane="topRight" activeCell="J1" sqref="J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15.7109375" customWidth="1"/>
    <col min="10" max="10" width="9.140625" outlineLevel="1"/>
    <col min="11" max="11" width="9.140625" outlineLevel="2"/>
    <col min="12" max="12" width="9.140625" outlineLevel="2"/>
    <col min="13" max="13" width="15.7109375" customWidth="1"/>
    <col min="14" max="14" width="9.140625" outlineLevel="2"/>
    <col min="15" max="15" width="9.140625" outlineLevel="2"/>
    <col min="16" max="16" width="9.140625" outlineLevel="1"/>
    <col min="17" max="17" width="9.140625" outlineLevel="2"/>
    <col min="18" max="18" width="9.140625" outlineLevel="2"/>
    <col min="19" max="19" width="15.7109375" customWidth="1"/>
    <col min="20" max="20" width="9.140625" outlineLevel="2"/>
    <col min="21" max="21" width="9.140625" outlineLevel="2"/>
    <col min="22" max="22" width="9.140625" outlineLevel="1"/>
    <col min="23" max="23" width="9.140625" outlineLevel="2"/>
    <col min="24" max="24" width="9.140625" outlineLevel="2"/>
    <col min="25" max="25" width="15.7109375" customWidth="1"/>
    <col min="26" max="26" width="9.140625" outlineLevel="2"/>
    <col min="27" max="27" width="9.140625" outlineLevel="2"/>
    <col min="28" max="28" width="9.140625" outlineLevel="1"/>
    <col min="29" max="29" width="9.140625" outlineLevel="2"/>
    <col min="30" max="30" width="9.140625" outlineLevel="2"/>
    <col min="31" max="31" width="15.7109375" customWidth="1"/>
    <col min="32" max="32" width="9.140625" outlineLevel="2"/>
    <col min="33" max="33" width="9.140625" outlineLevel="2"/>
    <col min="34" max="34" width="9.140625" outlineLevel="1"/>
    <col min="35" max="35" width="9.140625" outlineLevel="2"/>
    <col min="36" max="36" width="9.140625" outlineLevel="2"/>
    <col min="37" max="37" width="15.7109375" customWidth="1"/>
    <col min="38" max="38" width="9.140625" outlineLevel="2"/>
    <col min="39" max="39" width="9.140625" outlineLevel="2"/>
  </cols>
  <sheetData>
    <row r="1" spans="1:39">
      <c r="H1" s="2" t="s">
        <v>53</v>
      </c>
      <c r="I1" s="2">
        <v>100</v>
      </c>
    </row>
    <row r="2" spans="1:39">
      <c r="H2" s="3" t="s">
        <v>54</v>
      </c>
      <c r="I2" s="4">
        <f>sum(I7:I17)</f>
        <v>0</v>
      </c>
      <c r="M2" s="4">
        <f>sum(M7:M17)</f>
        <v>0</v>
      </c>
      <c r="S2" s="4">
        <f>sum(S7:S17)</f>
        <v>0</v>
      </c>
      <c r="Y2" s="4">
        <f>sum(Y7:Y17)</f>
        <v>0</v>
      </c>
      <c r="AE2" s="4">
        <f>sum(AE7:AE17)</f>
        <v>0</v>
      </c>
      <c r="AK2" s="4">
        <f>sum(AK7:AK17)</f>
        <v>0</v>
      </c>
    </row>
    <row r="3" spans="1:39">
      <c r="H3" s="3" t="s">
        <v>55</v>
      </c>
      <c r="I3" s="5">
        <f>TotalCost/BoardQty</f>
        <v>0</v>
      </c>
    </row>
    <row r="5" spans="1:39">
      <c r="A5" s="6" t="s">
        <v>0</v>
      </c>
      <c r="B5" s="6"/>
      <c r="C5" s="6"/>
      <c r="D5" s="6"/>
      <c r="E5" s="6"/>
      <c r="F5" s="6"/>
      <c r="G5" s="6"/>
      <c r="H5" s="6"/>
      <c r="I5" s="6"/>
      <c r="J5" s="7" t="s">
        <v>56</v>
      </c>
      <c r="K5" s="7"/>
      <c r="L5" s="7"/>
      <c r="M5" s="7"/>
      <c r="N5" s="7"/>
      <c r="O5" s="7"/>
      <c r="P5" s="8" t="s">
        <v>72</v>
      </c>
      <c r="Q5" s="8"/>
      <c r="R5" s="8"/>
      <c r="S5" s="8"/>
      <c r="T5" s="8"/>
      <c r="U5" s="8"/>
      <c r="V5" s="9" t="s">
        <v>77</v>
      </c>
      <c r="W5" s="9"/>
      <c r="X5" s="9"/>
      <c r="Y5" s="9"/>
      <c r="Z5" s="9"/>
      <c r="AA5" s="9"/>
      <c r="AB5" s="10" t="s">
        <v>88</v>
      </c>
      <c r="AC5" s="10"/>
      <c r="AD5" s="10"/>
      <c r="AE5" s="10"/>
      <c r="AF5" s="10"/>
      <c r="AG5" s="10"/>
      <c r="AH5" s="11" t="s">
        <v>89</v>
      </c>
      <c r="AI5" s="11"/>
      <c r="AJ5" s="11"/>
      <c r="AK5" s="11"/>
      <c r="AL5" s="11"/>
      <c r="AM5" s="11"/>
    </row>
    <row r="6" spans="1:39">
      <c r="A6" s="12" t="s">
        <v>1</v>
      </c>
      <c r="B6" s="12" t="s">
        <v>2</v>
      </c>
      <c r="C6" s="12" t="s">
        <v>3</v>
      </c>
      <c r="D6" s="12" t="s">
        <v>4</v>
      </c>
      <c r="E6" s="12" t="s">
        <v>5</v>
      </c>
      <c r="F6" s="12" t="s">
        <v>6</v>
      </c>
      <c r="G6" s="12" t="s">
        <v>7</v>
      </c>
      <c r="H6" s="12" t="s">
        <v>8</v>
      </c>
      <c r="I6" s="12" t="s">
        <v>9</v>
      </c>
      <c r="J6" s="12" t="s">
        <v>57</v>
      </c>
      <c r="K6" s="12" t="s">
        <v>58</v>
      </c>
      <c r="L6" s="12" t="s">
        <v>8</v>
      </c>
      <c r="M6" s="12" t="s">
        <v>9</v>
      </c>
      <c r="N6" s="12" t="s">
        <v>59</v>
      </c>
      <c r="O6" s="12" t="s">
        <v>60</v>
      </c>
      <c r="P6" s="12" t="s">
        <v>57</v>
      </c>
      <c r="Q6" s="12" t="s">
        <v>58</v>
      </c>
      <c r="R6" s="12" t="s">
        <v>8</v>
      </c>
      <c r="S6" s="12" t="s">
        <v>9</v>
      </c>
      <c r="T6" s="12" t="s">
        <v>59</v>
      </c>
      <c r="U6" s="12" t="s">
        <v>60</v>
      </c>
      <c r="V6" s="12" t="s">
        <v>57</v>
      </c>
      <c r="W6" s="12" t="s">
        <v>58</v>
      </c>
      <c r="X6" s="12" t="s">
        <v>8</v>
      </c>
      <c r="Y6" s="12" t="s">
        <v>9</v>
      </c>
      <c r="Z6" s="12" t="s">
        <v>59</v>
      </c>
      <c r="AA6" s="12" t="s">
        <v>60</v>
      </c>
      <c r="AB6" s="12" t="s">
        <v>57</v>
      </c>
      <c r="AC6" s="12" t="s">
        <v>58</v>
      </c>
      <c r="AD6" s="12" t="s">
        <v>8</v>
      </c>
      <c r="AE6" s="12" t="s">
        <v>9</v>
      </c>
      <c r="AF6" s="12" t="s">
        <v>59</v>
      </c>
      <c r="AG6" s="12" t="s">
        <v>60</v>
      </c>
      <c r="AH6" s="12" t="s">
        <v>57</v>
      </c>
      <c r="AI6" s="12" t="s">
        <v>58</v>
      </c>
      <c r="AJ6" s="12" t="s">
        <v>8</v>
      </c>
      <c r="AK6" s="12" t="s">
        <v>9</v>
      </c>
      <c r="AL6" s="12" t="s">
        <v>59</v>
      </c>
      <c r="AM6" s="12" t="s">
        <v>60</v>
      </c>
    </row>
    <row r="7" spans="1:39">
      <c r="A7" t="s">
        <v>10</v>
      </c>
      <c r="B7" t="s">
        <v>11</v>
      </c>
      <c r="D7" t="s">
        <v>12</v>
      </c>
      <c r="E7" t="s">
        <v>13</v>
      </c>
      <c r="F7" t="s">
        <v>14</v>
      </c>
      <c r="G7">
        <f>BoardQty*1</f>
        <v>0</v>
      </c>
      <c r="H7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7" s="13">
        <f>iferror(G7*H7,"")</f>
        <v>0</v>
      </c>
      <c r="J7">
        <v>59766</v>
      </c>
      <c r="L7" s="13">
        <f>iferror(lookup(if(K7="",G7,K7),{0,1,10,25,50,100,250,500,1000,5000,10000,25000,50000,125000},{0.0,0.1,0.029,0.0212,0.016,0.0118,0.009,0.0072,0.0053,0.0038,0.0033,0.0029,0.00266,0.00261}),"")</f>
        <v>0</v>
      </c>
      <c r="M7" s="13">
        <f>iferror(if(K7="",G7,K7)*L7,"")</f>
        <v>0</v>
      </c>
      <c r="N7" t="s">
        <v>62</v>
      </c>
      <c r="O7" s="14" t="s">
        <v>61</v>
      </c>
      <c r="V7">
        <v>4135</v>
      </c>
      <c r="X7" s="13">
        <f>iferror(lookup(if(W7="",G7,W7),{0,1,10,100,1000,5000,25000},{0.0,0.1,0.024,0.008,0.006,0.004,0.003}),"")</f>
        <v>0</v>
      </c>
      <c r="Y7" s="13">
        <f>iferror(if(W7="",G7,W7)*X7,"")</f>
        <v>0</v>
      </c>
      <c r="Z7" t="s">
        <v>78</v>
      </c>
      <c r="AA7" s="14" t="s">
        <v>61</v>
      </c>
    </row>
    <row r="8" spans="1:39">
      <c r="A8" t="s">
        <v>15</v>
      </c>
      <c r="B8" t="s">
        <v>16</v>
      </c>
      <c r="D8" t="s">
        <v>12</v>
      </c>
      <c r="E8" t="s">
        <v>13</v>
      </c>
      <c r="F8" t="s">
        <v>17</v>
      </c>
      <c r="G8">
        <f>BoardQty*1</f>
        <v>0</v>
      </c>
      <c r="H8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8" s="13">
        <f>iferror(G8*H8,"")</f>
        <v>0</v>
      </c>
      <c r="J8">
        <v>138151</v>
      </c>
      <c r="L8" s="13">
        <f>iferror(lookup(if(K8="",G8,K8),{0,1,10,25,50,100,250,500,1000,5000,10000,25000,50000,125000},{0.0,0.1,0.022,0.016,0.0122,0.009,0.00684,0.00548,0.00403,0.00289,0.00251,0.0022,0.00202,0.00198}),"")</f>
        <v>0</v>
      </c>
      <c r="M8" s="13">
        <f>iferror(if(K8="",G8,K8)*L8,"")</f>
        <v>0</v>
      </c>
      <c r="N8" t="s">
        <v>63</v>
      </c>
      <c r="O8" s="14" t="s">
        <v>61</v>
      </c>
      <c r="V8">
        <v>3096</v>
      </c>
      <c r="X8" s="13">
        <f>iferror(lookup(if(W8="",G8,W8),{0,1,10,100,1000,5000,100000},{0.0,0.1,0.018,0.007,0.004,0.003,0.002}),"")</f>
        <v>0</v>
      </c>
      <c r="Y8" s="13">
        <f>iferror(if(W8="",G8,W8)*X8,"")</f>
        <v>0</v>
      </c>
      <c r="Z8" t="s">
        <v>79</v>
      </c>
      <c r="AA8" s="14" t="s">
        <v>61</v>
      </c>
    </row>
    <row r="9" spans="1:39">
      <c r="A9" t="s">
        <v>18</v>
      </c>
      <c r="B9" t="s">
        <v>19</v>
      </c>
      <c r="D9" t="s">
        <v>20</v>
      </c>
      <c r="E9" t="s">
        <v>21</v>
      </c>
      <c r="F9" t="s">
        <v>19</v>
      </c>
      <c r="G9">
        <f>BoardQty*1</f>
        <v>0</v>
      </c>
      <c r="H9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9" s="13">
        <f>iferror(G9*H9,"")</f>
        <v>0</v>
      </c>
      <c r="J9">
        <v>59024</v>
      </c>
      <c r="L9" s="13">
        <f>iferror(lookup(if(K9="",G9,K9),{0,1,10,25,100,250,500,1000,2500,3500,5000,7000,10500,24500},{0.0,0.86,0.665,0.5512,0.475,0.418,0.361,0.285,0.266,0.238,0.2565,0.2295,0.2261,0.221}),"")</f>
        <v>0</v>
      </c>
      <c r="M9" s="13">
        <f>iferror(if(K9="",G9,K9)*L9,"")</f>
        <v>0</v>
      </c>
      <c r="N9" t="s">
        <v>64</v>
      </c>
      <c r="O9" s="14" t="s">
        <v>61</v>
      </c>
      <c r="V9">
        <v>5217</v>
      </c>
      <c r="X9" s="13">
        <f>iferror(lookup(if(W9="",G9,W9),{0,1,10,100,1000,2500,10000,25000},{0.0,0.85,0.607,0.399,0.285,0.257,0.253,0.247}),"")</f>
        <v>0</v>
      </c>
      <c r="Y9" s="13">
        <f>iferror(if(W9="",G9,W9)*X9,"")</f>
        <v>0</v>
      </c>
      <c r="Z9" t="s">
        <v>80</v>
      </c>
      <c r="AA9" s="14" t="s">
        <v>61</v>
      </c>
    </row>
    <row r="10" spans="1:39">
      <c r="A10" t="s">
        <v>22</v>
      </c>
      <c r="B10" t="s">
        <v>23</v>
      </c>
      <c r="D10" t="s">
        <v>12</v>
      </c>
      <c r="E10" t="s">
        <v>13</v>
      </c>
      <c r="F10" t="s">
        <v>24</v>
      </c>
      <c r="G10">
        <f>BoardQty*1</f>
        <v>0</v>
      </c>
      <c r="H10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10" s="13">
        <f>iferror(G10*H10,"")</f>
        <v>0</v>
      </c>
      <c r="J10">
        <v>3331418</v>
      </c>
      <c r="L10" s="13">
        <f>iferror(lookup(if(K10="",G10,K10),{0,1,10,25,50,100,250,500,1000,5000,10000,25000,50000,125000},{0.0,0.1,0.029,0.0212,0.016,0.0118,0.009,0.0072,0.0053,0.0038,0.0033,0.0029,0.00266,0.00261}),"")</f>
        <v>0</v>
      </c>
      <c r="M10" s="13">
        <f>iferror(if(K10="",G10,K10)*L10,"")</f>
        <v>0</v>
      </c>
      <c r="N10" t="s">
        <v>65</v>
      </c>
      <c r="O10" s="14" t="s">
        <v>61</v>
      </c>
      <c r="P10">
        <v>83554</v>
      </c>
      <c r="R10" s="13">
        <f>iferror(lookup(if(Q10="",G10,Q10),{0,1,10,200,500,1250,2500},{0.0,0.018108349999999995,0.018108349999999995,0.015536749999999998,0.010822149999999999,0.0090006,0.006750449999999999}),"")</f>
        <v>0</v>
      </c>
      <c r="S10" s="13">
        <f>iferror(if(Q10="",G10,Q10)*R10,"")</f>
        <v>0</v>
      </c>
      <c r="T10" t="s">
        <v>73</v>
      </c>
      <c r="U10" s="14" t="s">
        <v>61</v>
      </c>
      <c r="V10">
        <v>184660</v>
      </c>
      <c r="X10" s="13">
        <f>iferror(lookup(if(W10="",G10,W10),{0,1,10,100,1000,5000,25000},{0.0,0.1,0.024,0.008,0.006,0.004,0.003}),"")</f>
        <v>0</v>
      </c>
      <c r="Y10" s="13">
        <f>iferror(if(W10="",G10,W10)*X10,"")</f>
        <v>0</v>
      </c>
      <c r="Z10" t="s">
        <v>81</v>
      </c>
      <c r="AA10" s="14" t="s">
        <v>61</v>
      </c>
      <c r="AH10">
        <v>11</v>
      </c>
      <c r="AJ10" s="13">
        <f>iferror(lookup(if(AI10="",G10,AI10),{0,1,5},{0.0,36.79531,30.655614999999997}),"")</f>
        <v>0</v>
      </c>
      <c r="AK10" s="13">
        <f>iferror(if(AI10="",G10,AI10)*AJ10,"")</f>
        <v>0</v>
      </c>
      <c r="AL10" t="s">
        <v>90</v>
      </c>
      <c r="AM10" s="14" t="s">
        <v>61</v>
      </c>
    </row>
    <row r="11" spans="1:39">
      <c r="A11" t="s">
        <v>25</v>
      </c>
      <c r="B11" t="s">
        <v>26</v>
      </c>
      <c r="D11" t="s">
        <v>27</v>
      </c>
      <c r="E11" t="s">
        <v>28</v>
      </c>
      <c r="F11" t="s">
        <v>29</v>
      </c>
      <c r="G11">
        <f>BoardQty*1</f>
        <v>0</v>
      </c>
      <c r="H11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11" s="13">
        <f>iferror(G11*H11,"")</f>
        <v>0</v>
      </c>
      <c r="J11">
        <v>1833</v>
      </c>
      <c r="L11" s="13">
        <f>iferror(lookup(if(K11="",G11,K11),{0,1,100,250,500,1000,2000,50000},{0.0,0.22,0.1973,0.1802,0.16302,0.14586,0.12,0.111}),"")</f>
        <v>0</v>
      </c>
      <c r="M11" s="13">
        <f>iferror(if(K11="",G11,K11)*L11,"")</f>
        <v>0</v>
      </c>
      <c r="N11" t="s">
        <v>66</v>
      </c>
      <c r="O11" s="14" t="s">
        <v>61</v>
      </c>
      <c r="V11">
        <v>1980</v>
      </c>
      <c r="X11" s="13">
        <f>iferror(lookup(if(W11="",G11,W11),{0,1,10,100,500,1000,2000,10000,50000},{0.0,0.2,0.187,0.164,0.148,0.133,0.118,0.116,0.104}),"")</f>
        <v>0</v>
      </c>
      <c r="Y11" s="13">
        <f>iferror(if(W11="",G11,W11)*X11,"")</f>
        <v>0</v>
      </c>
      <c r="Z11" t="s">
        <v>82</v>
      </c>
      <c r="AA11" s="14" t="s">
        <v>61</v>
      </c>
      <c r="AH11">
        <v>700</v>
      </c>
      <c r="AJ11" s="13">
        <f>iferror(lookup(if(AI11="",G11,AI11),{0,1,50,250},{0.0,0.12965149999999998,0.12965149999999998,0.126437}),"")</f>
        <v>0</v>
      </c>
      <c r="AK11" s="13">
        <f>iferror(if(AI11="",G11,AI11)*AJ11,"")</f>
        <v>0</v>
      </c>
      <c r="AL11" t="s">
        <v>91</v>
      </c>
      <c r="AM11" s="14" t="s">
        <v>61</v>
      </c>
    </row>
    <row r="12" spans="1:39">
      <c r="A12" t="s">
        <v>30</v>
      </c>
      <c r="B12" t="s">
        <v>31</v>
      </c>
      <c r="D12" t="s">
        <v>32</v>
      </c>
      <c r="E12" t="s">
        <v>33</v>
      </c>
      <c r="F12" t="s">
        <v>34</v>
      </c>
      <c r="G12">
        <f>BoardQty*1</f>
        <v>0</v>
      </c>
      <c r="H12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12" s="13">
        <f>iferror(G12*H12,"")</f>
        <v>0</v>
      </c>
      <c r="J12">
        <v>13776</v>
      </c>
      <c r="L12" s="13">
        <f>iferror(lookup(if(K12="",G12,K12),{0,1,10,25,50,100,250,500,1000,2500,6600},{0.0,0.49,0.46,0.414,0.368,0.3526,0.32192,0.3066,0.25295,0.22995,0.82008}),"")</f>
        <v>0</v>
      </c>
      <c r="M12" s="13">
        <f>iferror(if(K12="",G12,K12)*L12,"")</f>
        <v>0</v>
      </c>
      <c r="N12" t="s">
        <v>67</v>
      </c>
      <c r="O12" s="14" t="s">
        <v>61</v>
      </c>
      <c r="V12">
        <v>5956</v>
      </c>
      <c r="X12" s="13">
        <f>iferror(lookup(if(W12="",G12,W12),{0,1,10,100,500,1000,3000,6000,9000,24000},{0.0,0.46,0.368,0.322,0.253,0.23,0.222,0.215,0.207,0.2}),"")</f>
        <v>0</v>
      </c>
      <c r="Y12" s="13">
        <f>iferror(if(W12="",G12,W12)*X12,"")</f>
        <v>0</v>
      </c>
      <c r="Z12" t="s">
        <v>83</v>
      </c>
      <c r="AA12" s="14" t="s">
        <v>61</v>
      </c>
    </row>
    <row r="13" spans="1:39">
      <c r="A13" t="s">
        <v>35</v>
      </c>
      <c r="B13" t="s">
        <v>31</v>
      </c>
      <c r="D13" t="s">
        <v>36</v>
      </c>
      <c r="E13" t="s">
        <v>37</v>
      </c>
      <c r="F13" t="s">
        <v>38</v>
      </c>
      <c r="G13">
        <f>BoardQty*1</f>
        <v>0</v>
      </c>
      <c r="H13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13" s="13">
        <f>iferror(G13*H13,"")</f>
        <v>0</v>
      </c>
      <c r="J13">
        <v>311191</v>
      </c>
      <c r="L13" s="13">
        <f>iferror(lookup(if(K13="",G13,K13),{0,1,10,25,50,100,250,500,1000,2500},{0.0,0.1,0.094,0.07,0.06,0.058,0.05,0.048,0.042,0.038}),"")</f>
        <v>0</v>
      </c>
      <c r="M13" s="13">
        <f>iferror(if(K13="",G13,K13)*L13,"")</f>
        <v>0</v>
      </c>
      <c r="N13" t="s">
        <v>68</v>
      </c>
      <c r="O13" s="14" t="s">
        <v>61</v>
      </c>
      <c r="P13">
        <v>82268</v>
      </c>
      <c r="R13" s="13">
        <f>iferror(lookup(if(Q13="",G13,Q13),{0,1,10,100,500,1000,2000},{0.0,0.06171839999999999,0.06171839999999999,0.050360499999999996,0.04832465,0.042324249999999994,0.037395349999999994}),"")</f>
        <v>0</v>
      </c>
      <c r="S13" s="13">
        <f>iferror(if(Q13="",G13,Q13)*R13,"")</f>
        <v>0</v>
      </c>
      <c r="T13" t="s">
        <v>74</v>
      </c>
      <c r="U13" s="14" t="s">
        <v>61</v>
      </c>
      <c r="V13">
        <v>47755</v>
      </c>
      <c r="X13" s="13">
        <f>iferror(lookup(if(W13="",G13,W13),{0,1,100,500,1000,2000,5000,10000,25000,50000},{0.0,0.1,0.05,0.048,0.042,0.038,0.037,0.036,0.035,0.034}),"")</f>
        <v>0</v>
      </c>
      <c r="Y13" s="13">
        <f>iferror(if(W13="",G13,W13)*X13,"")</f>
        <v>0</v>
      </c>
      <c r="Z13" t="s">
        <v>84</v>
      </c>
      <c r="AA13" s="14" t="s">
        <v>61</v>
      </c>
    </row>
    <row r="14" spans="1:39">
      <c r="A14" t="s">
        <v>39</v>
      </c>
      <c r="B14" t="s">
        <v>31</v>
      </c>
      <c r="D14" t="s">
        <v>32</v>
      </c>
      <c r="E14" t="s">
        <v>40</v>
      </c>
      <c r="F14" t="s">
        <v>40</v>
      </c>
      <c r="G14">
        <f>BoardQty*1</f>
        <v>0</v>
      </c>
      <c r="H14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14" s="13">
        <f>iferror(G14*H14,"")</f>
        <v>0</v>
      </c>
      <c r="AA14" s="14" t="s">
        <v>61</v>
      </c>
    </row>
    <row r="15" spans="1:39">
      <c r="A15" t="s">
        <v>41</v>
      </c>
      <c r="B15" t="s">
        <v>42</v>
      </c>
      <c r="D15" t="s">
        <v>12</v>
      </c>
      <c r="E15" t="s">
        <v>13</v>
      </c>
      <c r="F15" t="s">
        <v>43</v>
      </c>
      <c r="G15">
        <f>BoardQty*2</f>
        <v>0</v>
      </c>
      <c r="H15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15" s="13">
        <f>iferror(G15*H15,"")</f>
        <v>0</v>
      </c>
      <c r="J15">
        <v>347440</v>
      </c>
      <c r="L15" s="13">
        <f>iferror(lookup(if(K15="",G15,K15),{0,1,10,25,50,100,250,500,1000,5000,10000,25000,50000,125000},{0.0,0.1,0.029,0.0212,0.016,0.0118,0.009,0.0072,0.0053,0.0038,0.0033,0.0029,0.00266,0.00261}),"")</f>
        <v>0</v>
      </c>
      <c r="M15" s="13">
        <f>iferror(if(K15="",G15,K15)*L15,"")</f>
        <v>0</v>
      </c>
      <c r="N15" t="s">
        <v>69</v>
      </c>
      <c r="O15" s="14" t="s">
        <v>61</v>
      </c>
      <c r="P15">
        <v>1890</v>
      </c>
      <c r="R15" s="13">
        <f>iferror(lookup(if(Q15="",G15,Q15),{0,1,100,500,1000,2500,5000,25000,50000},{0.0,0.017144,0.017144,0.012000799999999999,0.009964949999999998,0.007500499999999999,0.005036049999999999,0.0037502499999999997,0.0033216499999999998}),"")</f>
        <v>0</v>
      </c>
      <c r="S15" s="13">
        <f>iferror(if(Q15="",G15,Q15)*R15,"")</f>
        <v>0</v>
      </c>
      <c r="T15" t="s">
        <v>75</v>
      </c>
      <c r="U15" s="14" t="s">
        <v>61</v>
      </c>
      <c r="V15">
        <v>6455</v>
      </c>
      <c r="X15" s="13">
        <f>iferror(lookup(if(W15="",G15,W15),{0,1,10,100,1000,5000,25000},{0.0,0.1,0.024,0.008,0.006,0.004,0.003}),"")</f>
        <v>0</v>
      </c>
      <c r="Y15" s="13">
        <f>iferror(if(W15="",G15,W15)*X15,"")</f>
        <v>0</v>
      </c>
      <c r="Z15" t="s">
        <v>85</v>
      </c>
      <c r="AA15" s="14" t="s">
        <v>61</v>
      </c>
      <c r="AH15">
        <v>3</v>
      </c>
      <c r="AJ15" s="13">
        <f>iferror(lookup(if(AI15="",G15,AI15),{0,1,5},{0.0,19.865609999999997,15.665329999999997}),"")</f>
        <v>0</v>
      </c>
      <c r="AK15" s="13">
        <f>iferror(if(AI15="",G15,AI15)*AJ15,"")</f>
        <v>0</v>
      </c>
      <c r="AL15" t="s">
        <v>92</v>
      </c>
      <c r="AM15" s="14" t="s">
        <v>61</v>
      </c>
    </row>
    <row r="16" spans="1:39">
      <c r="A16" t="s">
        <v>44</v>
      </c>
      <c r="B16" t="s">
        <v>45</v>
      </c>
      <c r="D16" t="s">
        <v>46</v>
      </c>
      <c r="E16" t="s">
        <v>47</v>
      </c>
      <c r="F16" t="s">
        <v>45</v>
      </c>
      <c r="G16">
        <f>BoardQty*1</f>
        <v>0</v>
      </c>
      <c r="H16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16" s="13">
        <f>iferror(G16*H16,"")</f>
        <v>0</v>
      </c>
      <c r="J16">
        <v>2348</v>
      </c>
      <c r="L16" s="13">
        <f>iferror(lookup(if(K16="",G16,K16),{0,1,10,100,500,1000,2000,6000,10000},{0.0,1.22,1.091,0.8505,0.70256,0.55466,0.5026,0.47747,0.45952}),"")</f>
        <v>0</v>
      </c>
      <c r="M16" s="13">
        <f>iferror(if(K16="",G16,K16)*L16,"")</f>
        <v>0</v>
      </c>
      <c r="N16" t="s">
        <v>70</v>
      </c>
      <c r="O16" s="14" t="s">
        <v>61</v>
      </c>
      <c r="V16">
        <v>3984</v>
      </c>
      <c r="X16" s="13">
        <f>iferror(lookup(if(W16="",G16,W16),{0,1,10,100,500,1000,2000,4000},{0.0,1.17,1.0,0.772,0.682,0.537,0.476,0.467}),"")</f>
        <v>0</v>
      </c>
      <c r="Y16" s="13">
        <f>iferror(if(W16="",G16,W16)*X16,"")</f>
        <v>0</v>
      </c>
      <c r="Z16" t="s">
        <v>86</v>
      </c>
      <c r="AA16" s="14" t="s">
        <v>61</v>
      </c>
      <c r="AH16">
        <v>1770</v>
      </c>
      <c r="AJ16" s="13">
        <f>iferror(lookup(if(AI16="",G16,AI16),{0,1,10,100},{0.0,0.6278989999999999,0.6278989999999999,0.5775385}),"")</f>
        <v>0</v>
      </c>
      <c r="AK16" s="13">
        <f>iferror(if(AI16="",G16,AI16)*AJ16,"")</f>
        <v>0</v>
      </c>
      <c r="AL16" t="s">
        <v>93</v>
      </c>
      <c r="AM16" s="14" t="s">
        <v>61</v>
      </c>
    </row>
    <row r="17" spans="1:37">
      <c r="A17" t="s">
        <v>48</v>
      </c>
      <c r="B17" t="s">
        <v>49</v>
      </c>
      <c r="D17" t="s">
        <v>50</v>
      </c>
      <c r="E17" t="s">
        <v>51</v>
      </c>
      <c r="F17" t="s">
        <v>52</v>
      </c>
      <c r="G17">
        <f>BoardQty*4</f>
        <v>0</v>
      </c>
      <c r="H17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17" s="13">
        <f>iferror(G17*H17,"")</f>
        <v>0</v>
      </c>
      <c r="J17">
        <v>94565</v>
      </c>
      <c r="L17" s="13">
        <f>iferror(lookup(if(K17="",G17,K17),{0,1,10,50,100,250,500,1000,2500,5000},{0.0,0.22,0.206,0.169,0.1431,0.1266,0.12112,0.09909,0.09083,0.08808}),"")</f>
        <v>0</v>
      </c>
      <c r="M17" s="13">
        <f>iferror(if(K17="",G17,K17)*L17,"")</f>
        <v>0</v>
      </c>
      <c r="N17" t="s">
        <v>71</v>
      </c>
      <c r="O17" s="14" t="s">
        <v>61</v>
      </c>
      <c r="P17">
        <v>1069</v>
      </c>
      <c r="R17" s="13">
        <f>iferror(lookup(if(Q17="",G17,Q17),{0,1,100,1000,5000,10000},{0.0,0.23572999999999997,0.13179449999999998,0.1167935,0.1017925,0.09643499999999999}),"")</f>
        <v>0</v>
      </c>
      <c r="S17" s="13">
        <f>iferror(if(Q17="",G17,Q17)*R17,"")</f>
        <v>0</v>
      </c>
      <c r="T17" t="s">
        <v>76</v>
      </c>
      <c r="U17" s="14" t="s">
        <v>61</v>
      </c>
      <c r="V17">
        <v>24253</v>
      </c>
      <c r="X17" s="13">
        <f>iferror(lookup(if(W17="",G17,W17),{0,1,10,25,100,250,500,1000,2500,5000},{0.0,0.201,0.195,0.147,0.136,0.12,0.114,0.093,0.086,0.084}),"")</f>
        <v>0</v>
      </c>
      <c r="Y17" s="13">
        <f>iferror(if(W17="",G17,W17)*X17,"")</f>
        <v>0</v>
      </c>
      <c r="Z17" t="s">
        <v>87</v>
      </c>
      <c r="AA17" s="14" t="s">
        <v>61</v>
      </c>
    </row>
    <row r="19" spans="1:37">
      <c r="K19">
        <f t="array" ref="K19">IFERROR(CONCATENATE(TEXT(INDEX($K$7:$K$17,SMALL(IF($N$7:$N$17&lt;&gt;"",IF($K$7:$K$17&lt;&gt;"",ROW($K$7:$K$17)-MIN(ROW($K$7:$K$17))+1,""),""),ROW()-ROW(A$19)+1)),"##0"),","),"")</f>
        <v>0</v>
      </c>
      <c r="L19">
        <f t="array" ref="L19">IFERROR(CONCATENATE((INDEX($N$7:$N$17,SMALL(IF($N$7:$N$17&lt;&gt;"",IF($K$7:$K$17&lt;&gt;"",ROW($K$7:$K$17)-MIN(ROW($K$7:$K$17))+1,""),""),ROW()-ROW(A$19)+1))),","),"")</f>
        <v>0</v>
      </c>
      <c r="M19">
        <f t="array" ref="M19">IFERROR(CONCATENATE((INDEX($A$7:$A$17,SMALL(IF($N$7:$N$17&lt;&gt;"",IF($K$7:$K$17&lt;&gt;"",ROW($K$7:$K$17)-MIN(ROW($K$7:$K$17))+1,""),""),ROW()-ROW(A$19)+1))),),"")</f>
        <v>0</v>
      </c>
      <c r="Q19">
        <f t="array" ref="Q19">IFERROR(CONCATENATE((INDEX($T$7:$T$17,SMALL(IF($T$7:$T$17&lt;&gt;"",IF($Q$7:$Q$17&lt;&gt;"",ROW($Q$7:$Q$17)-MIN(ROW($Q$7:$Q$17))+1,""),""),ROW()-ROW(A$19)+1)))," "),"")</f>
        <v>0</v>
      </c>
      <c r="R19">
        <f t="array" ref="R19">IFERROR(CONCATENATE(TEXT(INDEX($Q$7:$Q$17,SMALL(IF($T$7:$T$17&lt;&gt;"",IF($Q$7:$Q$17&lt;&gt;"",ROW($Q$7:$Q$17)-MIN(ROW($Q$7:$Q$17))+1,""),""),ROW()-ROW(A$19)+1)),"##0")," "),"")</f>
        <v>0</v>
      </c>
      <c r="S19">
        <f t="array" ref="S19">IFERROR(CONCATENATE((INDEX($A$7:$A$17,SMALL(IF($T$7:$T$17&lt;&gt;"",IF($Q$7:$Q$17&lt;&gt;"",ROW($Q$7:$Q$17)-MIN(ROW($Q$7:$Q$17))+1,""),""),ROW()-ROW(A$19)+1))),),"")</f>
        <v>0</v>
      </c>
      <c r="W19">
        <f t="array" ref="W19">IFERROR(CONCATENATE((INDEX($Z$7:$Z$17,SMALL(IF($Z$7:$Z$17&lt;&gt;"",IF($W$7:$W$17&lt;&gt;"",ROW($W$7:$W$17)-MIN(ROW($W$7:$W$17))+1,""),""),ROW()-ROW(A$19)+1)))," "),"")</f>
        <v>0</v>
      </c>
      <c r="X19">
        <f t="array" ref="X19">IFERROR(CONCATENATE(TEXT(INDEX($W$7:$W$17,SMALL(IF($Z$7:$Z$17&lt;&gt;"",IF($W$7:$W$17&lt;&gt;"",ROW($W$7:$W$17)-MIN(ROW($W$7:$W$17))+1,""),""),ROW()-ROW(A$19)+1)),"##0")," "),"")</f>
        <v>0</v>
      </c>
      <c r="Y19">
        <f t="array" ref="Y19">IFERROR(CONCATENATE((INDEX($A$7:$A$17,SMALL(IF($Z$7:$Z$17&lt;&gt;"",IF($W$7:$W$17&lt;&gt;"",ROW($W$7:$W$17)-MIN(ROW($W$7:$W$17))+1,""),""),ROW()-ROW(A$19)+1))),),"")</f>
        <v>0</v>
      </c>
      <c r="AC19">
        <f t="array" ref="AC19">IFERROR(CONCATENATE((INDEX($AF$7:$AF$17,SMALL(IF($AF$7:$AF$17&lt;&gt;"",IF($AC$7:$AC$17&lt;&gt;"",ROW($AC$7:$AC$17)-MIN(ROW($AC$7:$AC$17))+1,""),""),ROW()-ROW(A$19)+1))),","),"")</f>
        <v>0</v>
      </c>
      <c r="AD19">
        <f t="array" ref="AD19">IFERROR(CONCATENATE(TEXT(INDEX($AC$7:$AC$17,SMALL(IF($AF$7:$AF$17&lt;&gt;"",IF($AC$7:$AC$17&lt;&gt;"",ROW($AC$7:$AC$17)-MIN(ROW($AC$7:$AC$17))+1,""),""),ROW()-ROW(A$19)+1)),"##0"),","),"")</f>
        <v>0</v>
      </c>
      <c r="AE19">
        <f t="array" ref="AE19">IFERROR(CONCATENATE((INDEX($A$7:$A$17,SMALL(IF($AF$7:$AF$17&lt;&gt;"",IF($AC$7:$AC$17&lt;&gt;"",ROW($AC$7:$AC$17)-MIN(ROW($AC$7:$AC$17))+1,""),""),ROW()-ROW(A$19)+1))),),"")</f>
        <v>0</v>
      </c>
      <c r="AI19">
        <f t="array" ref="AI19">IFERROR(CONCATENATE((INDEX($AL$7:$AL$17,SMALL(IF($AL$7:$AL$17&lt;&gt;"",IF($AI$7:$AI$17&lt;&gt;"",ROW($AI$7:$AI$17)-MIN(ROW($AI$7:$AI$17))+1,""),""),ROW()-ROW(A$19)+1)))," "),"")</f>
        <v>0</v>
      </c>
      <c r="AJ19">
        <f t="array" ref="AJ19">IFERROR(CONCATENATE(TEXT(INDEX($AI$7:$AI$17,SMALL(IF($AL$7:$AL$17&lt;&gt;"",IF($AI$7:$AI$17&lt;&gt;"",ROW($AI$7:$AI$17)-MIN(ROW($AI$7:$AI$17))+1,""),""),ROW()-ROW(A$19)+1)),"##0")," "),"")</f>
        <v>0</v>
      </c>
      <c r="AK19">
        <f t="array" ref="AK19">IFERROR(CONCATENATE((INDEX($A$7:$A$17,SMALL(IF($AL$7:$AL$17&lt;&gt;"",IF($AI$7:$AI$17&lt;&gt;"",ROW($AI$7:$AI$17)-MIN(ROW($AI$7:$AI$17))+1,""),""),ROW()-ROW(A$19)+1))),),"")</f>
        <v>0</v>
      </c>
    </row>
    <row r="20" spans="1:37">
      <c r="K20">
        <f t="array" ref="K20">IFERROR(CONCATENATE(TEXT(INDEX($K$7:$K$17,SMALL(IF($N$7:$N$17&lt;&gt;"",IF($K$7:$K$17&lt;&gt;"",ROW($K$7:$K$17)-MIN(ROW($K$7:$K$17))+1,""),""),ROW()-ROW(A$19)+1)),"##0"),","),"")</f>
        <v>0</v>
      </c>
      <c r="L20">
        <f t="array" ref="L20">IFERROR(CONCATENATE((INDEX($N$7:$N$17,SMALL(IF($N$7:$N$17&lt;&gt;"",IF($K$7:$K$17&lt;&gt;"",ROW($K$7:$K$17)-MIN(ROW($K$7:$K$17))+1,""),""),ROW()-ROW(A$19)+1))),","),"")</f>
        <v>0</v>
      </c>
      <c r="M20">
        <f t="array" ref="M20">IFERROR(CONCATENATE((INDEX($A$7:$A$17,SMALL(IF($N$7:$N$17&lt;&gt;"",IF($K$7:$K$17&lt;&gt;"",ROW($K$7:$K$17)-MIN(ROW($K$7:$K$17))+1,""),""),ROW()-ROW(A$19)+1))),),"")</f>
        <v>0</v>
      </c>
      <c r="Q20">
        <f t="array" ref="Q20">IFERROR(CONCATENATE((INDEX($T$7:$T$17,SMALL(IF($T$7:$T$17&lt;&gt;"",IF($Q$7:$Q$17&lt;&gt;"",ROW($Q$7:$Q$17)-MIN(ROW($Q$7:$Q$17))+1,""),""),ROW()-ROW(A$19)+1)))," "),"")</f>
        <v>0</v>
      </c>
      <c r="R20">
        <f t="array" ref="R20">IFERROR(CONCATENATE(TEXT(INDEX($Q$7:$Q$17,SMALL(IF($T$7:$T$17&lt;&gt;"",IF($Q$7:$Q$17&lt;&gt;"",ROW($Q$7:$Q$17)-MIN(ROW($Q$7:$Q$17))+1,""),""),ROW()-ROW(A$19)+1)),"##0")," "),"")</f>
        <v>0</v>
      </c>
      <c r="S20">
        <f t="array" ref="S20">IFERROR(CONCATENATE((INDEX($A$7:$A$17,SMALL(IF($T$7:$T$17&lt;&gt;"",IF($Q$7:$Q$17&lt;&gt;"",ROW($Q$7:$Q$17)-MIN(ROW($Q$7:$Q$17))+1,""),""),ROW()-ROW(A$19)+1))),),"")</f>
        <v>0</v>
      </c>
      <c r="W20">
        <f t="array" ref="W20">IFERROR(CONCATENATE((INDEX($Z$7:$Z$17,SMALL(IF($Z$7:$Z$17&lt;&gt;"",IF($W$7:$W$17&lt;&gt;"",ROW($W$7:$W$17)-MIN(ROW($W$7:$W$17))+1,""),""),ROW()-ROW(A$19)+1)))," "),"")</f>
        <v>0</v>
      </c>
      <c r="X20">
        <f t="array" ref="X20">IFERROR(CONCATENATE(TEXT(INDEX($W$7:$W$17,SMALL(IF($Z$7:$Z$17&lt;&gt;"",IF($W$7:$W$17&lt;&gt;"",ROW($W$7:$W$17)-MIN(ROW($W$7:$W$17))+1,""),""),ROW()-ROW(A$19)+1)),"##0")," "),"")</f>
        <v>0</v>
      </c>
      <c r="Y20">
        <f t="array" ref="Y20">IFERROR(CONCATENATE((INDEX($A$7:$A$17,SMALL(IF($Z$7:$Z$17&lt;&gt;"",IF($W$7:$W$17&lt;&gt;"",ROW($W$7:$W$17)-MIN(ROW($W$7:$W$17))+1,""),""),ROW()-ROW(A$19)+1))),),"")</f>
        <v>0</v>
      </c>
      <c r="AC20">
        <f t="array" ref="AC20">IFERROR(CONCATENATE((INDEX($AF$7:$AF$17,SMALL(IF($AF$7:$AF$17&lt;&gt;"",IF($AC$7:$AC$17&lt;&gt;"",ROW($AC$7:$AC$17)-MIN(ROW($AC$7:$AC$17))+1,""),""),ROW()-ROW(A$19)+1))),","),"")</f>
        <v>0</v>
      </c>
      <c r="AD20">
        <f t="array" ref="AD20">IFERROR(CONCATENATE(TEXT(INDEX($AC$7:$AC$17,SMALL(IF($AF$7:$AF$17&lt;&gt;"",IF($AC$7:$AC$17&lt;&gt;"",ROW($AC$7:$AC$17)-MIN(ROW($AC$7:$AC$17))+1,""),""),ROW()-ROW(A$19)+1)),"##0"),","),"")</f>
        <v>0</v>
      </c>
      <c r="AE20">
        <f t="array" ref="AE20">IFERROR(CONCATENATE((INDEX($A$7:$A$17,SMALL(IF($AF$7:$AF$17&lt;&gt;"",IF($AC$7:$AC$17&lt;&gt;"",ROW($AC$7:$AC$17)-MIN(ROW($AC$7:$AC$17))+1,""),""),ROW()-ROW(A$19)+1))),),"")</f>
        <v>0</v>
      </c>
      <c r="AI20">
        <f t="array" ref="AI20">IFERROR(CONCATENATE((INDEX($AL$7:$AL$17,SMALL(IF($AL$7:$AL$17&lt;&gt;"",IF($AI$7:$AI$17&lt;&gt;"",ROW($AI$7:$AI$17)-MIN(ROW($AI$7:$AI$17))+1,""),""),ROW()-ROW(A$19)+1)))," "),"")</f>
        <v>0</v>
      </c>
      <c r="AJ20">
        <f t="array" ref="AJ20">IFERROR(CONCATENATE(TEXT(INDEX($AI$7:$AI$17,SMALL(IF($AL$7:$AL$17&lt;&gt;"",IF($AI$7:$AI$17&lt;&gt;"",ROW($AI$7:$AI$17)-MIN(ROW($AI$7:$AI$17))+1,""),""),ROW()-ROW(A$19)+1)),"##0")," "),"")</f>
        <v>0</v>
      </c>
      <c r="AK20">
        <f t="array" ref="AK20">IFERROR(CONCATENATE((INDEX($A$7:$A$17,SMALL(IF($AL$7:$AL$17&lt;&gt;"",IF($AI$7:$AI$17&lt;&gt;"",ROW($AI$7:$AI$17)-MIN(ROW($AI$7:$AI$17))+1,""),""),ROW()-ROW(A$19)+1))),),"")</f>
        <v>0</v>
      </c>
    </row>
    <row r="21" spans="1:37">
      <c r="K21">
        <f t="array" ref="K21">IFERROR(CONCATENATE(TEXT(INDEX($K$7:$K$17,SMALL(IF($N$7:$N$17&lt;&gt;"",IF($K$7:$K$17&lt;&gt;"",ROW($K$7:$K$17)-MIN(ROW($K$7:$K$17))+1,""),""),ROW()-ROW(A$19)+1)),"##0"),","),"")</f>
        <v>0</v>
      </c>
      <c r="L21">
        <f t="array" ref="L21">IFERROR(CONCATENATE((INDEX($N$7:$N$17,SMALL(IF($N$7:$N$17&lt;&gt;"",IF($K$7:$K$17&lt;&gt;"",ROW($K$7:$K$17)-MIN(ROW($K$7:$K$17))+1,""),""),ROW()-ROW(A$19)+1))),","),"")</f>
        <v>0</v>
      </c>
      <c r="M21">
        <f t="array" ref="M21">IFERROR(CONCATENATE((INDEX($A$7:$A$17,SMALL(IF($N$7:$N$17&lt;&gt;"",IF($K$7:$K$17&lt;&gt;"",ROW($K$7:$K$17)-MIN(ROW($K$7:$K$17))+1,""),""),ROW()-ROW(A$19)+1))),),"")</f>
        <v>0</v>
      </c>
      <c r="Q21">
        <f t="array" ref="Q21">IFERROR(CONCATENATE((INDEX($T$7:$T$17,SMALL(IF($T$7:$T$17&lt;&gt;"",IF($Q$7:$Q$17&lt;&gt;"",ROW($Q$7:$Q$17)-MIN(ROW($Q$7:$Q$17))+1,""),""),ROW()-ROW(A$19)+1)))," "),"")</f>
        <v>0</v>
      </c>
      <c r="R21">
        <f t="array" ref="R21">IFERROR(CONCATENATE(TEXT(INDEX($Q$7:$Q$17,SMALL(IF($T$7:$T$17&lt;&gt;"",IF($Q$7:$Q$17&lt;&gt;"",ROW($Q$7:$Q$17)-MIN(ROW($Q$7:$Q$17))+1,""),""),ROW()-ROW(A$19)+1)),"##0")," "),"")</f>
        <v>0</v>
      </c>
      <c r="S21">
        <f t="array" ref="S21">IFERROR(CONCATENATE((INDEX($A$7:$A$17,SMALL(IF($T$7:$T$17&lt;&gt;"",IF($Q$7:$Q$17&lt;&gt;"",ROW($Q$7:$Q$17)-MIN(ROW($Q$7:$Q$17))+1,""),""),ROW()-ROW(A$19)+1))),),"")</f>
        <v>0</v>
      </c>
      <c r="W21">
        <f t="array" ref="W21">IFERROR(CONCATENATE((INDEX($Z$7:$Z$17,SMALL(IF($Z$7:$Z$17&lt;&gt;"",IF($W$7:$W$17&lt;&gt;"",ROW($W$7:$W$17)-MIN(ROW($W$7:$W$17))+1,""),""),ROW()-ROW(A$19)+1)))," "),"")</f>
        <v>0</v>
      </c>
      <c r="X21">
        <f t="array" ref="X21">IFERROR(CONCATENATE(TEXT(INDEX($W$7:$W$17,SMALL(IF($Z$7:$Z$17&lt;&gt;"",IF($W$7:$W$17&lt;&gt;"",ROW($W$7:$W$17)-MIN(ROW($W$7:$W$17))+1,""),""),ROW()-ROW(A$19)+1)),"##0")," "),"")</f>
        <v>0</v>
      </c>
      <c r="Y21">
        <f t="array" ref="Y21">IFERROR(CONCATENATE((INDEX($A$7:$A$17,SMALL(IF($Z$7:$Z$17&lt;&gt;"",IF($W$7:$W$17&lt;&gt;"",ROW($W$7:$W$17)-MIN(ROW($W$7:$W$17))+1,""),""),ROW()-ROW(A$19)+1))),),"")</f>
        <v>0</v>
      </c>
      <c r="AC21">
        <f t="array" ref="AC21">IFERROR(CONCATENATE((INDEX($AF$7:$AF$17,SMALL(IF($AF$7:$AF$17&lt;&gt;"",IF($AC$7:$AC$17&lt;&gt;"",ROW($AC$7:$AC$17)-MIN(ROW($AC$7:$AC$17))+1,""),""),ROW()-ROW(A$19)+1))),","),"")</f>
        <v>0</v>
      </c>
      <c r="AD21">
        <f t="array" ref="AD21">IFERROR(CONCATENATE(TEXT(INDEX($AC$7:$AC$17,SMALL(IF($AF$7:$AF$17&lt;&gt;"",IF($AC$7:$AC$17&lt;&gt;"",ROW($AC$7:$AC$17)-MIN(ROW($AC$7:$AC$17))+1,""),""),ROW()-ROW(A$19)+1)),"##0"),","),"")</f>
        <v>0</v>
      </c>
      <c r="AE21">
        <f t="array" ref="AE21">IFERROR(CONCATENATE((INDEX($A$7:$A$17,SMALL(IF($AF$7:$AF$17&lt;&gt;"",IF($AC$7:$AC$17&lt;&gt;"",ROW($AC$7:$AC$17)-MIN(ROW($AC$7:$AC$17))+1,""),""),ROW()-ROW(A$19)+1))),),"")</f>
        <v>0</v>
      </c>
      <c r="AI21">
        <f t="array" ref="AI21">IFERROR(CONCATENATE((INDEX($AL$7:$AL$17,SMALL(IF($AL$7:$AL$17&lt;&gt;"",IF($AI$7:$AI$17&lt;&gt;"",ROW($AI$7:$AI$17)-MIN(ROW($AI$7:$AI$17))+1,""),""),ROW()-ROW(A$19)+1)))," "),"")</f>
        <v>0</v>
      </c>
      <c r="AJ21">
        <f t="array" ref="AJ21">IFERROR(CONCATENATE(TEXT(INDEX($AI$7:$AI$17,SMALL(IF($AL$7:$AL$17&lt;&gt;"",IF($AI$7:$AI$17&lt;&gt;"",ROW($AI$7:$AI$17)-MIN(ROW($AI$7:$AI$17))+1,""),""),ROW()-ROW(A$19)+1)),"##0")," "),"")</f>
        <v>0</v>
      </c>
      <c r="AK21">
        <f t="array" ref="AK21">IFERROR(CONCATENATE((INDEX($A$7:$A$17,SMALL(IF($AL$7:$AL$17&lt;&gt;"",IF($AI$7:$AI$17&lt;&gt;"",ROW($AI$7:$AI$17)-MIN(ROW($AI$7:$AI$17))+1,""),""),ROW()-ROW(A$19)+1))),),"")</f>
        <v>0</v>
      </c>
    </row>
    <row r="22" spans="1:37">
      <c r="K22">
        <f t="array" ref="K22">IFERROR(CONCATENATE(TEXT(INDEX($K$7:$K$17,SMALL(IF($N$7:$N$17&lt;&gt;"",IF($K$7:$K$17&lt;&gt;"",ROW($K$7:$K$17)-MIN(ROW($K$7:$K$17))+1,""),""),ROW()-ROW(A$19)+1)),"##0"),","),"")</f>
        <v>0</v>
      </c>
      <c r="L22">
        <f t="array" ref="L22">IFERROR(CONCATENATE((INDEX($N$7:$N$17,SMALL(IF($N$7:$N$17&lt;&gt;"",IF($K$7:$K$17&lt;&gt;"",ROW($K$7:$K$17)-MIN(ROW($K$7:$K$17))+1,""),""),ROW()-ROW(A$19)+1))),","),"")</f>
        <v>0</v>
      </c>
      <c r="M22">
        <f t="array" ref="M22">IFERROR(CONCATENATE((INDEX($A$7:$A$17,SMALL(IF($N$7:$N$17&lt;&gt;"",IF($K$7:$K$17&lt;&gt;"",ROW($K$7:$K$17)-MIN(ROW($K$7:$K$17))+1,""),""),ROW()-ROW(A$19)+1))),),"")</f>
        <v>0</v>
      </c>
      <c r="Q22">
        <f t="array" ref="Q22">IFERROR(CONCATENATE((INDEX($T$7:$T$17,SMALL(IF($T$7:$T$17&lt;&gt;"",IF($Q$7:$Q$17&lt;&gt;"",ROW($Q$7:$Q$17)-MIN(ROW($Q$7:$Q$17))+1,""),""),ROW()-ROW(A$19)+1)))," "),"")</f>
        <v>0</v>
      </c>
      <c r="R22">
        <f t="array" ref="R22">IFERROR(CONCATENATE(TEXT(INDEX($Q$7:$Q$17,SMALL(IF($T$7:$T$17&lt;&gt;"",IF($Q$7:$Q$17&lt;&gt;"",ROW($Q$7:$Q$17)-MIN(ROW($Q$7:$Q$17))+1,""),""),ROW()-ROW(A$19)+1)),"##0")," "),"")</f>
        <v>0</v>
      </c>
      <c r="S22">
        <f t="array" ref="S22">IFERROR(CONCATENATE((INDEX($A$7:$A$17,SMALL(IF($T$7:$T$17&lt;&gt;"",IF($Q$7:$Q$17&lt;&gt;"",ROW($Q$7:$Q$17)-MIN(ROW($Q$7:$Q$17))+1,""),""),ROW()-ROW(A$19)+1))),),"")</f>
        <v>0</v>
      </c>
      <c r="W22">
        <f t="array" ref="W22">IFERROR(CONCATENATE((INDEX($Z$7:$Z$17,SMALL(IF($Z$7:$Z$17&lt;&gt;"",IF($W$7:$W$17&lt;&gt;"",ROW($W$7:$W$17)-MIN(ROW($W$7:$W$17))+1,""),""),ROW()-ROW(A$19)+1)))," "),"")</f>
        <v>0</v>
      </c>
      <c r="X22">
        <f t="array" ref="X22">IFERROR(CONCATENATE(TEXT(INDEX($W$7:$W$17,SMALL(IF($Z$7:$Z$17&lt;&gt;"",IF($W$7:$W$17&lt;&gt;"",ROW($W$7:$W$17)-MIN(ROW($W$7:$W$17))+1,""),""),ROW()-ROW(A$19)+1)),"##0")," "),"")</f>
        <v>0</v>
      </c>
      <c r="Y22">
        <f t="array" ref="Y22">IFERROR(CONCATENATE((INDEX($A$7:$A$17,SMALL(IF($Z$7:$Z$17&lt;&gt;"",IF($W$7:$W$17&lt;&gt;"",ROW($W$7:$W$17)-MIN(ROW($W$7:$W$17))+1,""),""),ROW()-ROW(A$19)+1))),),"")</f>
        <v>0</v>
      </c>
      <c r="AC22">
        <f t="array" ref="AC22">IFERROR(CONCATENATE((INDEX($AF$7:$AF$17,SMALL(IF($AF$7:$AF$17&lt;&gt;"",IF($AC$7:$AC$17&lt;&gt;"",ROW($AC$7:$AC$17)-MIN(ROW($AC$7:$AC$17))+1,""),""),ROW()-ROW(A$19)+1))),","),"")</f>
        <v>0</v>
      </c>
      <c r="AD22">
        <f t="array" ref="AD22">IFERROR(CONCATENATE(TEXT(INDEX($AC$7:$AC$17,SMALL(IF($AF$7:$AF$17&lt;&gt;"",IF($AC$7:$AC$17&lt;&gt;"",ROW($AC$7:$AC$17)-MIN(ROW($AC$7:$AC$17))+1,""),""),ROW()-ROW(A$19)+1)),"##0"),","),"")</f>
        <v>0</v>
      </c>
      <c r="AE22">
        <f t="array" ref="AE22">IFERROR(CONCATENATE((INDEX($A$7:$A$17,SMALL(IF($AF$7:$AF$17&lt;&gt;"",IF($AC$7:$AC$17&lt;&gt;"",ROW($AC$7:$AC$17)-MIN(ROW($AC$7:$AC$17))+1,""),""),ROW()-ROW(A$19)+1))),),"")</f>
        <v>0</v>
      </c>
      <c r="AI22">
        <f t="array" ref="AI22">IFERROR(CONCATENATE((INDEX($AL$7:$AL$17,SMALL(IF($AL$7:$AL$17&lt;&gt;"",IF($AI$7:$AI$17&lt;&gt;"",ROW($AI$7:$AI$17)-MIN(ROW($AI$7:$AI$17))+1,""),""),ROW()-ROW(A$19)+1)))," "),"")</f>
        <v>0</v>
      </c>
      <c r="AJ22">
        <f t="array" ref="AJ22">IFERROR(CONCATENATE(TEXT(INDEX($AI$7:$AI$17,SMALL(IF($AL$7:$AL$17&lt;&gt;"",IF($AI$7:$AI$17&lt;&gt;"",ROW($AI$7:$AI$17)-MIN(ROW($AI$7:$AI$17))+1,""),""),ROW()-ROW(A$19)+1)),"##0")," "),"")</f>
        <v>0</v>
      </c>
      <c r="AK22">
        <f t="array" ref="AK22">IFERROR(CONCATENATE((INDEX($A$7:$A$17,SMALL(IF($AL$7:$AL$17&lt;&gt;"",IF($AI$7:$AI$17&lt;&gt;"",ROW($AI$7:$AI$17)-MIN(ROW($AI$7:$AI$17))+1,""),""),ROW()-ROW(A$19)+1))),),"")</f>
        <v>0</v>
      </c>
    </row>
    <row r="23" spans="1:37">
      <c r="K23">
        <f t="array" ref="K23">IFERROR(CONCATENATE(TEXT(INDEX($K$7:$K$17,SMALL(IF($N$7:$N$17&lt;&gt;"",IF($K$7:$K$17&lt;&gt;"",ROW($K$7:$K$17)-MIN(ROW($K$7:$K$17))+1,""),""),ROW()-ROW(A$19)+1)),"##0"),","),"")</f>
        <v>0</v>
      </c>
      <c r="L23">
        <f t="array" ref="L23">IFERROR(CONCATENATE((INDEX($N$7:$N$17,SMALL(IF($N$7:$N$17&lt;&gt;"",IF($K$7:$K$17&lt;&gt;"",ROW($K$7:$K$17)-MIN(ROW($K$7:$K$17))+1,""),""),ROW()-ROW(A$19)+1))),","),"")</f>
        <v>0</v>
      </c>
      <c r="M23">
        <f t="array" ref="M23">IFERROR(CONCATENATE((INDEX($A$7:$A$17,SMALL(IF($N$7:$N$17&lt;&gt;"",IF($K$7:$K$17&lt;&gt;"",ROW($K$7:$K$17)-MIN(ROW($K$7:$K$17))+1,""),""),ROW()-ROW(A$19)+1))),),"")</f>
        <v>0</v>
      </c>
      <c r="Q23">
        <f t="array" ref="Q23">IFERROR(CONCATENATE((INDEX($T$7:$T$17,SMALL(IF($T$7:$T$17&lt;&gt;"",IF($Q$7:$Q$17&lt;&gt;"",ROW($Q$7:$Q$17)-MIN(ROW($Q$7:$Q$17))+1,""),""),ROW()-ROW(A$19)+1)))," "),"")</f>
        <v>0</v>
      </c>
      <c r="R23">
        <f t="array" ref="R23">IFERROR(CONCATENATE(TEXT(INDEX($Q$7:$Q$17,SMALL(IF($T$7:$T$17&lt;&gt;"",IF($Q$7:$Q$17&lt;&gt;"",ROW($Q$7:$Q$17)-MIN(ROW($Q$7:$Q$17))+1,""),""),ROW()-ROW(A$19)+1)),"##0")," "),"")</f>
        <v>0</v>
      </c>
      <c r="S23">
        <f t="array" ref="S23">IFERROR(CONCATENATE((INDEX($A$7:$A$17,SMALL(IF($T$7:$T$17&lt;&gt;"",IF($Q$7:$Q$17&lt;&gt;"",ROW($Q$7:$Q$17)-MIN(ROW($Q$7:$Q$17))+1,""),""),ROW()-ROW(A$19)+1))),),"")</f>
        <v>0</v>
      </c>
      <c r="W23">
        <f t="array" ref="W23">IFERROR(CONCATENATE((INDEX($Z$7:$Z$17,SMALL(IF($Z$7:$Z$17&lt;&gt;"",IF($W$7:$W$17&lt;&gt;"",ROW($W$7:$W$17)-MIN(ROW($W$7:$W$17))+1,""),""),ROW()-ROW(A$19)+1)))," "),"")</f>
        <v>0</v>
      </c>
      <c r="X23">
        <f t="array" ref="X23">IFERROR(CONCATENATE(TEXT(INDEX($W$7:$W$17,SMALL(IF($Z$7:$Z$17&lt;&gt;"",IF($W$7:$W$17&lt;&gt;"",ROW($W$7:$W$17)-MIN(ROW($W$7:$W$17))+1,""),""),ROW()-ROW(A$19)+1)),"##0")," "),"")</f>
        <v>0</v>
      </c>
      <c r="Y23">
        <f t="array" ref="Y23">IFERROR(CONCATENATE((INDEX($A$7:$A$17,SMALL(IF($Z$7:$Z$17&lt;&gt;"",IF($W$7:$W$17&lt;&gt;"",ROW($W$7:$W$17)-MIN(ROW($W$7:$W$17))+1,""),""),ROW()-ROW(A$19)+1))),),"")</f>
        <v>0</v>
      </c>
      <c r="AC23">
        <f t="array" ref="AC23">IFERROR(CONCATENATE((INDEX($AF$7:$AF$17,SMALL(IF($AF$7:$AF$17&lt;&gt;"",IF($AC$7:$AC$17&lt;&gt;"",ROW($AC$7:$AC$17)-MIN(ROW($AC$7:$AC$17))+1,""),""),ROW()-ROW(A$19)+1))),","),"")</f>
        <v>0</v>
      </c>
      <c r="AD23">
        <f t="array" ref="AD23">IFERROR(CONCATENATE(TEXT(INDEX($AC$7:$AC$17,SMALL(IF($AF$7:$AF$17&lt;&gt;"",IF($AC$7:$AC$17&lt;&gt;"",ROW($AC$7:$AC$17)-MIN(ROW($AC$7:$AC$17))+1,""),""),ROW()-ROW(A$19)+1)),"##0"),","),"")</f>
        <v>0</v>
      </c>
      <c r="AE23">
        <f t="array" ref="AE23">IFERROR(CONCATENATE((INDEX($A$7:$A$17,SMALL(IF($AF$7:$AF$17&lt;&gt;"",IF($AC$7:$AC$17&lt;&gt;"",ROW($AC$7:$AC$17)-MIN(ROW($AC$7:$AC$17))+1,""),""),ROW()-ROW(A$19)+1))),),"")</f>
        <v>0</v>
      </c>
      <c r="AI23">
        <f t="array" ref="AI23">IFERROR(CONCATENATE((INDEX($AL$7:$AL$17,SMALL(IF($AL$7:$AL$17&lt;&gt;"",IF($AI$7:$AI$17&lt;&gt;"",ROW($AI$7:$AI$17)-MIN(ROW($AI$7:$AI$17))+1,""),""),ROW()-ROW(A$19)+1)))," "),"")</f>
        <v>0</v>
      </c>
      <c r="AJ23">
        <f t="array" ref="AJ23">IFERROR(CONCATENATE(TEXT(INDEX($AI$7:$AI$17,SMALL(IF($AL$7:$AL$17&lt;&gt;"",IF($AI$7:$AI$17&lt;&gt;"",ROW($AI$7:$AI$17)-MIN(ROW($AI$7:$AI$17))+1,""),""),ROW()-ROW(A$19)+1)),"##0")," "),"")</f>
        <v>0</v>
      </c>
      <c r="AK23">
        <f t="array" ref="AK23">IFERROR(CONCATENATE((INDEX($A$7:$A$17,SMALL(IF($AL$7:$AL$17&lt;&gt;"",IF($AI$7:$AI$17&lt;&gt;"",ROW($AI$7:$AI$17)-MIN(ROW($AI$7:$AI$17))+1,""),""),ROW()-ROW(A$19)+1))),),"")</f>
        <v>0</v>
      </c>
    </row>
    <row r="24" spans="1:37">
      <c r="K24">
        <f t="array" ref="K24">IFERROR(CONCATENATE(TEXT(INDEX($K$7:$K$17,SMALL(IF($N$7:$N$17&lt;&gt;"",IF($K$7:$K$17&lt;&gt;"",ROW($K$7:$K$17)-MIN(ROW($K$7:$K$17))+1,""),""),ROW()-ROW(A$19)+1)),"##0"),","),"")</f>
        <v>0</v>
      </c>
      <c r="L24">
        <f t="array" ref="L24">IFERROR(CONCATENATE((INDEX($N$7:$N$17,SMALL(IF($N$7:$N$17&lt;&gt;"",IF($K$7:$K$17&lt;&gt;"",ROW($K$7:$K$17)-MIN(ROW($K$7:$K$17))+1,""),""),ROW()-ROW(A$19)+1))),","),"")</f>
        <v>0</v>
      </c>
      <c r="M24">
        <f t="array" ref="M24">IFERROR(CONCATENATE((INDEX($A$7:$A$17,SMALL(IF($N$7:$N$17&lt;&gt;"",IF($K$7:$K$17&lt;&gt;"",ROW($K$7:$K$17)-MIN(ROW($K$7:$K$17))+1,""),""),ROW()-ROW(A$19)+1))),),"")</f>
        <v>0</v>
      </c>
      <c r="Q24">
        <f t="array" ref="Q24">IFERROR(CONCATENATE((INDEX($T$7:$T$17,SMALL(IF($T$7:$T$17&lt;&gt;"",IF($Q$7:$Q$17&lt;&gt;"",ROW($Q$7:$Q$17)-MIN(ROW($Q$7:$Q$17))+1,""),""),ROW()-ROW(A$19)+1)))," "),"")</f>
        <v>0</v>
      </c>
      <c r="R24">
        <f t="array" ref="R24">IFERROR(CONCATENATE(TEXT(INDEX($Q$7:$Q$17,SMALL(IF($T$7:$T$17&lt;&gt;"",IF($Q$7:$Q$17&lt;&gt;"",ROW($Q$7:$Q$17)-MIN(ROW($Q$7:$Q$17))+1,""),""),ROW()-ROW(A$19)+1)),"##0")," "),"")</f>
        <v>0</v>
      </c>
      <c r="S24">
        <f t="array" ref="S24">IFERROR(CONCATENATE((INDEX($A$7:$A$17,SMALL(IF($T$7:$T$17&lt;&gt;"",IF($Q$7:$Q$17&lt;&gt;"",ROW($Q$7:$Q$17)-MIN(ROW($Q$7:$Q$17))+1,""),""),ROW()-ROW(A$19)+1))),),"")</f>
        <v>0</v>
      </c>
      <c r="W24">
        <f t="array" ref="W24">IFERROR(CONCATENATE((INDEX($Z$7:$Z$17,SMALL(IF($Z$7:$Z$17&lt;&gt;"",IF($W$7:$W$17&lt;&gt;"",ROW($W$7:$W$17)-MIN(ROW($W$7:$W$17))+1,""),""),ROW()-ROW(A$19)+1)))," "),"")</f>
        <v>0</v>
      </c>
      <c r="X24">
        <f t="array" ref="X24">IFERROR(CONCATENATE(TEXT(INDEX($W$7:$W$17,SMALL(IF($Z$7:$Z$17&lt;&gt;"",IF($W$7:$W$17&lt;&gt;"",ROW($W$7:$W$17)-MIN(ROW($W$7:$W$17))+1,""),""),ROW()-ROW(A$19)+1)),"##0")," "),"")</f>
        <v>0</v>
      </c>
      <c r="Y24">
        <f t="array" ref="Y24">IFERROR(CONCATENATE((INDEX($A$7:$A$17,SMALL(IF($Z$7:$Z$17&lt;&gt;"",IF($W$7:$W$17&lt;&gt;"",ROW($W$7:$W$17)-MIN(ROW($W$7:$W$17))+1,""),""),ROW()-ROW(A$19)+1))),),"")</f>
        <v>0</v>
      </c>
      <c r="AC24">
        <f t="array" ref="AC24">IFERROR(CONCATENATE((INDEX($AF$7:$AF$17,SMALL(IF($AF$7:$AF$17&lt;&gt;"",IF($AC$7:$AC$17&lt;&gt;"",ROW($AC$7:$AC$17)-MIN(ROW($AC$7:$AC$17))+1,""),""),ROW()-ROW(A$19)+1))),","),"")</f>
        <v>0</v>
      </c>
      <c r="AD24">
        <f t="array" ref="AD24">IFERROR(CONCATENATE(TEXT(INDEX($AC$7:$AC$17,SMALL(IF($AF$7:$AF$17&lt;&gt;"",IF($AC$7:$AC$17&lt;&gt;"",ROW($AC$7:$AC$17)-MIN(ROW($AC$7:$AC$17))+1,""),""),ROW()-ROW(A$19)+1)),"##0"),","),"")</f>
        <v>0</v>
      </c>
      <c r="AE24">
        <f t="array" ref="AE24">IFERROR(CONCATENATE((INDEX($A$7:$A$17,SMALL(IF($AF$7:$AF$17&lt;&gt;"",IF($AC$7:$AC$17&lt;&gt;"",ROW($AC$7:$AC$17)-MIN(ROW($AC$7:$AC$17))+1,""),""),ROW()-ROW(A$19)+1))),),"")</f>
        <v>0</v>
      </c>
      <c r="AI24">
        <f t="array" ref="AI24">IFERROR(CONCATENATE((INDEX($AL$7:$AL$17,SMALL(IF($AL$7:$AL$17&lt;&gt;"",IF($AI$7:$AI$17&lt;&gt;"",ROW($AI$7:$AI$17)-MIN(ROW($AI$7:$AI$17))+1,""),""),ROW()-ROW(A$19)+1)))," "),"")</f>
        <v>0</v>
      </c>
      <c r="AJ24">
        <f t="array" ref="AJ24">IFERROR(CONCATENATE(TEXT(INDEX($AI$7:$AI$17,SMALL(IF($AL$7:$AL$17&lt;&gt;"",IF($AI$7:$AI$17&lt;&gt;"",ROW($AI$7:$AI$17)-MIN(ROW($AI$7:$AI$17))+1,""),""),ROW()-ROW(A$19)+1)),"##0")," "),"")</f>
        <v>0</v>
      </c>
      <c r="AK24">
        <f t="array" ref="AK24">IFERROR(CONCATENATE((INDEX($A$7:$A$17,SMALL(IF($AL$7:$AL$17&lt;&gt;"",IF($AI$7:$AI$17&lt;&gt;"",ROW($AI$7:$AI$17)-MIN(ROW($AI$7:$AI$17))+1,""),""),ROW()-ROW(A$19)+1))),),"")</f>
        <v>0</v>
      </c>
    </row>
    <row r="25" spans="1:37">
      <c r="K25">
        <f t="array" ref="K25">IFERROR(CONCATENATE(TEXT(INDEX($K$7:$K$17,SMALL(IF($N$7:$N$17&lt;&gt;"",IF($K$7:$K$17&lt;&gt;"",ROW($K$7:$K$17)-MIN(ROW($K$7:$K$17))+1,""),""),ROW()-ROW(A$19)+1)),"##0"),","),"")</f>
        <v>0</v>
      </c>
      <c r="L25">
        <f t="array" ref="L25">IFERROR(CONCATENATE((INDEX($N$7:$N$17,SMALL(IF($N$7:$N$17&lt;&gt;"",IF($K$7:$K$17&lt;&gt;"",ROW($K$7:$K$17)-MIN(ROW($K$7:$K$17))+1,""),""),ROW()-ROW(A$19)+1))),","),"")</f>
        <v>0</v>
      </c>
      <c r="M25">
        <f t="array" ref="M25">IFERROR(CONCATENATE((INDEX($A$7:$A$17,SMALL(IF($N$7:$N$17&lt;&gt;"",IF($K$7:$K$17&lt;&gt;"",ROW($K$7:$K$17)-MIN(ROW($K$7:$K$17))+1,""),""),ROW()-ROW(A$19)+1))),),"")</f>
        <v>0</v>
      </c>
      <c r="Q25">
        <f t="array" ref="Q25">IFERROR(CONCATENATE((INDEX($T$7:$T$17,SMALL(IF($T$7:$T$17&lt;&gt;"",IF($Q$7:$Q$17&lt;&gt;"",ROW($Q$7:$Q$17)-MIN(ROW($Q$7:$Q$17))+1,""),""),ROW()-ROW(A$19)+1)))," "),"")</f>
        <v>0</v>
      </c>
      <c r="R25">
        <f t="array" ref="R25">IFERROR(CONCATENATE(TEXT(INDEX($Q$7:$Q$17,SMALL(IF($T$7:$T$17&lt;&gt;"",IF($Q$7:$Q$17&lt;&gt;"",ROW($Q$7:$Q$17)-MIN(ROW($Q$7:$Q$17))+1,""),""),ROW()-ROW(A$19)+1)),"##0")," "),"")</f>
        <v>0</v>
      </c>
      <c r="S25">
        <f t="array" ref="S25">IFERROR(CONCATENATE((INDEX($A$7:$A$17,SMALL(IF($T$7:$T$17&lt;&gt;"",IF($Q$7:$Q$17&lt;&gt;"",ROW($Q$7:$Q$17)-MIN(ROW($Q$7:$Q$17))+1,""),""),ROW()-ROW(A$19)+1))),),"")</f>
        <v>0</v>
      </c>
      <c r="W25">
        <f t="array" ref="W25">IFERROR(CONCATENATE((INDEX($Z$7:$Z$17,SMALL(IF($Z$7:$Z$17&lt;&gt;"",IF($W$7:$W$17&lt;&gt;"",ROW($W$7:$W$17)-MIN(ROW($W$7:$W$17))+1,""),""),ROW()-ROW(A$19)+1)))," "),"")</f>
        <v>0</v>
      </c>
      <c r="X25">
        <f t="array" ref="X25">IFERROR(CONCATENATE(TEXT(INDEX($W$7:$W$17,SMALL(IF($Z$7:$Z$17&lt;&gt;"",IF($W$7:$W$17&lt;&gt;"",ROW($W$7:$W$17)-MIN(ROW($W$7:$W$17))+1,""),""),ROW()-ROW(A$19)+1)),"##0")," "),"")</f>
        <v>0</v>
      </c>
      <c r="Y25">
        <f t="array" ref="Y25">IFERROR(CONCATENATE((INDEX($A$7:$A$17,SMALL(IF($Z$7:$Z$17&lt;&gt;"",IF($W$7:$W$17&lt;&gt;"",ROW($W$7:$W$17)-MIN(ROW($W$7:$W$17))+1,""),""),ROW()-ROW(A$19)+1))),),"")</f>
        <v>0</v>
      </c>
      <c r="AC25">
        <f t="array" ref="AC25">IFERROR(CONCATENATE((INDEX($AF$7:$AF$17,SMALL(IF($AF$7:$AF$17&lt;&gt;"",IF($AC$7:$AC$17&lt;&gt;"",ROW($AC$7:$AC$17)-MIN(ROW($AC$7:$AC$17))+1,""),""),ROW()-ROW(A$19)+1))),","),"")</f>
        <v>0</v>
      </c>
      <c r="AD25">
        <f t="array" ref="AD25">IFERROR(CONCATENATE(TEXT(INDEX($AC$7:$AC$17,SMALL(IF($AF$7:$AF$17&lt;&gt;"",IF($AC$7:$AC$17&lt;&gt;"",ROW($AC$7:$AC$17)-MIN(ROW($AC$7:$AC$17))+1,""),""),ROW()-ROW(A$19)+1)),"##0"),","),"")</f>
        <v>0</v>
      </c>
      <c r="AE25">
        <f t="array" ref="AE25">IFERROR(CONCATENATE((INDEX($A$7:$A$17,SMALL(IF($AF$7:$AF$17&lt;&gt;"",IF($AC$7:$AC$17&lt;&gt;"",ROW($AC$7:$AC$17)-MIN(ROW($AC$7:$AC$17))+1,""),""),ROW()-ROW(A$19)+1))),),"")</f>
        <v>0</v>
      </c>
      <c r="AI25">
        <f t="array" ref="AI25">IFERROR(CONCATENATE((INDEX($AL$7:$AL$17,SMALL(IF($AL$7:$AL$17&lt;&gt;"",IF($AI$7:$AI$17&lt;&gt;"",ROW($AI$7:$AI$17)-MIN(ROW($AI$7:$AI$17))+1,""),""),ROW()-ROW(A$19)+1)))," "),"")</f>
        <v>0</v>
      </c>
      <c r="AJ25">
        <f t="array" ref="AJ25">IFERROR(CONCATENATE(TEXT(INDEX($AI$7:$AI$17,SMALL(IF($AL$7:$AL$17&lt;&gt;"",IF($AI$7:$AI$17&lt;&gt;"",ROW($AI$7:$AI$17)-MIN(ROW($AI$7:$AI$17))+1,""),""),ROW()-ROW(A$19)+1)),"##0")," "),"")</f>
        <v>0</v>
      </c>
      <c r="AK25">
        <f t="array" ref="AK25">IFERROR(CONCATENATE((INDEX($A$7:$A$17,SMALL(IF($AL$7:$AL$17&lt;&gt;"",IF($AI$7:$AI$17&lt;&gt;"",ROW($AI$7:$AI$17)-MIN(ROW($AI$7:$AI$17))+1,""),""),ROW()-ROW(A$19)+1))),),"")</f>
        <v>0</v>
      </c>
    </row>
    <row r="26" spans="1:37">
      <c r="K26">
        <f t="array" ref="K26">IFERROR(CONCATENATE(TEXT(INDEX($K$7:$K$17,SMALL(IF($N$7:$N$17&lt;&gt;"",IF($K$7:$K$17&lt;&gt;"",ROW($K$7:$K$17)-MIN(ROW($K$7:$K$17))+1,""),""),ROW()-ROW(A$19)+1)),"##0"),","),"")</f>
        <v>0</v>
      </c>
      <c r="L26">
        <f t="array" ref="L26">IFERROR(CONCATENATE((INDEX($N$7:$N$17,SMALL(IF($N$7:$N$17&lt;&gt;"",IF($K$7:$K$17&lt;&gt;"",ROW($K$7:$K$17)-MIN(ROW($K$7:$K$17))+1,""),""),ROW()-ROW(A$19)+1))),","),"")</f>
        <v>0</v>
      </c>
      <c r="M26">
        <f t="array" ref="M26">IFERROR(CONCATENATE((INDEX($A$7:$A$17,SMALL(IF($N$7:$N$17&lt;&gt;"",IF($K$7:$K$17&lt;&gt;"",ROW($K$7:$K$17)-MIN(ROW($K$7:$K$17))+1,""),""),ROW()-ROW(A$19)+1))),),"")</f>
        <v>0</v>
      </c>
      <c r="Q26">
        <f t="array" ref="Q26">IFERROR(CONCATENATE((INDEX($T$7:$T$17,SMALL(IF($T$7:$T$17&lt;&gt;"",IF($Q$7:$Q$17&lt;&gt;"",ROW($Q$7:$Q$17)-MIN(ROW($Q$7:$Q$17))+1,""),""),ROW()-ROW(A$19)+1)))," "),"")</f>
        <v>0</v>
      </c>
      <c r="R26">
        <f t="array" ref="R26">IFERROR(CONCATENATE(TEXT(INDEX($Q$7:$Q$17,SMALL(IF($T$7:$T$17&lt;&gt;"",IF($Q$7:$Q$17&lt;&gt;"",ROW($Q$7:$Q$17)-MIN(ROW($Q$7:$Q$17))+1,""),""),ROW()-ROW(A$19)+1)),"##0")," "),"")</f>
        <v>0</v>
      </c>
      <c r="S26">
        <f t="array" ref="S26">IFERROR(CONCATENATE((INDEX($A$7:$A$17,SMALL(IF($T$7:$T$17&lt;&gt;"",IF($Q$7:$Q$17&lt;&gt;"",ROW($Q$7:$Q$17)-MIN(ROW($Q$7:$Q$17))+1,""),""),ROW()-ROW(A$19)+1))),),"")</f>
        <v>0</v>
      </c>
      <c r="W26">
        <f t="array" ref="W26">IFERROR(CONCATENATE((INDEX($Z$7:$Z$17,SMALL(IF($Z$7:$Z$17&lt;&gt;"",IF($W$7:$W$17&lt;&gt;"",ROW($W$7:$W$17)-MIN(ROW($W$7:$W$17))+1,""),""),ROW()-ROW(A$19)+1)))," "),"")</f>
        <v>0</v>
      </c>
      <c r="X26">
        <f t="array" ref="X26">IFERROR(CONCATENATE(TEXT(INDEX($W$7:$W$17,SMALL(IF($Z$7:$Z$17&lt;&gt;"",IF($W$7:$W$17&lt;&gt;"",ROW($W$7:$W$17)-MIN(ROW($W$7:$W$17))+1,""),""),ROW()-ROW(A$19)+1)),"##0")," "),"")</f>
        <v>0</v>
      </c>
      <c r="Y26">
        <f t="array" ref="Y26">IFERROR(CONCATENATE((INDEX($A$7:$A$17,SMALL(IF($Z$7:$Z$17&lt;&gt;"",IF($W$7:$W$17&lt;&gt;"",ROW($W$7:$W$17)-MIN(ROW($W$7:$W$17))+1,""),""),ROW()-ROW(A$19)+1))),),"")</f>
        <v>0</v>
      </c>
      <c r="AC26">
        <f t="array" ref="AC26">IFERROR(CONCATENATE((INDEX($AF$7:$AF$17,SMALL(IF($AF$7:$AF$17&lt;&gt;"",IF($AC$7:$AC$17&lt;&gt;"",ROW($AC$7:$AC$17)-MIN(ROW($AC$7:$AC$17))+1,""),""),ROW()-ROW(A$19)+1))),","),"")</f>
        <v>0</v>
      </c>
      <c r="AD26">
        <f t="array" ref="AD26">IFERROR(CONCATENATE(TEXT(INDEX($AC$7:$AC$17,SMALL(IF($AF$7:$AF$17&lt;&gt;"",IF($AC$7:$AC$17&lt;&gt;"",ROW($AC$7:$AC$17)-MIN(ROW($AC$7:$AC$17))+1,""),""),ROW()-ROW(A$19)+1)),"##0"),","),"")</f>
        <v>0</v>
      </c>
      <c r="AE26">
        <f t="array" ref="AE26">IFERROR(CONCATENATE((INDEX($A$7:$A$17,SMALL(IF($AF$7:$AF$17&lt;&gt;"",IF($AC$7:$AC$17&lt;&gt;"",ROW($AC$7:$AC$17)-MIN(ROW($AC$7:$AC$17))+1,""),""),ROW()-ROW(A$19)+1))),),"")</f>
        <v>0</v>
      </c>
      <c r="AI26">
        <f t="array" ref="AI26">IFERROR(CONCATENATE((INDEX($AL$7:$AL$17,SMALL(IF($AL$7:$AL$17&lt;&gt;"",IF($AI$7:$AI$17&lt;&gt;"",ROW($AI$7:$AI$17)-MIN(ROW($AI$7:$AI$17))+1,""),""),ROW()-ROW(A$19)+1)))," "),"")</f>
        <v>0</v>
      </c>
      <c r="AJ26">
        <f t="array" ref="AJ26">IFERROR(CONCATENATE(TEXT(INDEX($AI$7:$AI$17,SMALL(IF($AL$7:$AL$17&lt;&gt;"",IF($AI$7:$AI$17&lt;&gt;"",ROW($AI$7:$AI$17)-MIN(ROW($AI$7:$AI$17))+1,""),""),ROW()-ROW(A$19)+1)),"##0")," "),"")</f>
        <v>0</v>
      </c>
      <c r="AK26">
        <f t="array" ref="AK26">IFERROR(CONCATENATE((INDEX($A$7:$A$17,SMALL(IF($AL$7:$AL$17&lt;&gt;"",IF($AI$7:$AI$17&lt;&gt;"",ROW($AI$7:$AI$17)-MIN(ROW($AI$7:$AI$17))+1,""),""),ROW()-ROW(A$19)+1))),),"")</f>
        <v>0</v>
      </c>
    </row>
    <row r="27" spans="1:37">
      <c r="K27">
        <f t="array" ref="K27">IFERROR(CONCATENATE(TEXT(INDEX($K$7:$K$17,SMALL(IF($N$7:$N$17&lt;&gt;"",IF($K$7:$K$17&lt;&gt;"",ROW($K$7:$K$17)-MIN(ROW($K$7:$K$17))+1,""),""),ROW()-ROW(A$19)+1)),"##0"),","),"")</f>
        <v>0</v>
      </c>
      <c r="L27">
        <f t="array" ref="L27">IFERROR(CONCATENATE((INDEX($N$7:$N$17,SMALL(IF($N$7:$N$17&lt;&gt;"",IF($K$7:$K$17&lt;&gt;"",ROW($K$7:$K$17)-MIN(ROW($K$7:$K$17))+1,""),""),ROW()-ROW(A$19)+1))),","),"")</f>
        <v>0</v>
      </c>
      <c r="M27">
        <f t="array" ref="M27">IFERROR(CONCATENATE((INDEX($A$7:$A$17,SMALL(IF($N$7:$N$17&lt;&gt;"",IF($K$7:$K$17&lt;&gt;"",ROW($K$7:$K$17)-MIN(ROW($K$7:$K$17))+1,""),""),ROW()-ROW(A$19)+1))),),"")</f>
        <v>0</v>
      </c>
      <c r="Q27">
        <f t="array" ref="Q27">IFERROR(CONCATENATE((INDEX($T$7:$T$17,SMALL(IF($T$7:$T$17&lt;&gt;"",IF($Q$7:$Q$17&lt;&gt;"",ROW($Q$7:$Q$17)-MIN(ROW($Q$7:$Q$17))+1,""),""),ROW()-ROW(A$19)+1)))," "),"")</f>
        <v>0</v>
      </c>
      <c r="R27">
        <f t="array" ref="R27">IFERROR(CONCATENATE(TEXT(INDEX($Q$7:$Q$17,SMALL(IF($T$7:$T$17&lt;&gt;"",IF($Q$7:$Q$17&lt;&gt;"",ROW($Q$7:$Q$17)-MIN(ROW($Q$7:$Q$17))+1,""),""),ROW()-ROW(A$19)+1)),"##0")," "),"")</f>
        <v>0</v>
      </c>
      <c r="S27">
        <f t="array" ref="S27">IFERROR(CONCATENATE((INDEX($A$7:$A$17,SMALL(IF($T$7:$T$17&lt;&gt;"",IF($Q$7:$Q$17&lt;&gt;"",ROW($Q$7:$Q$17)-MIN(ROW($Q$7:$Q$17))+1,""),""),ROW()-ROW(A$19)+1))),),"")</f>
        <v>0</v>
      </c>
      <c r="W27">
        <f t="array" ref="W27">IFERROR(CONCATENATE((INDEX($Z$7:$Z$17,SMALL(IF($Z$7:$Z$17&lt;&gt;"",IF($W$7:$W$17&lt;&gt;"",ROW($W$7:$W$17)-MIN(ROW($W$7:$W$17))+1,""),""),ROW()-ROW(A$19)+1)))," "),"")</f>
        <v>0</v>
      </c>
      <c r="X27">
        <f t="array" ref="X27">IFERROR(CONCATENATE(TEXT(INDEX($W$7:$W$17,SMALL(IF($Z$7:$Z$17&lt;&gt;"",IF($W$7:$W$17&lt;&gt;"",ROW($W$7:$W$17)-MIN(ROW($W$7:$W$17))+1,""),""),ROW()-ROW(A$19)+1)),"##0")," "),"")</f>
        <v>0</v>
      </c>
      <c r="Y27">
        <f t="array" ref="Y27">IFERROR(CONCATENATE((INDEX($A$7:$A$17,SMALL(IF($Z$7:$Z$17&lt;&gt;"",IF($W$7:$W$17&lt;&gt;"",ROW($W$7:$W$17)-MIN(ROW($W$7:$W$17))+1,""),""),ROW()-ROW(A$19)+1))),),"")</f>
        <v>0</v>
      </c>
      <c r="AC27">
        <f t="array" ref="AC27">IFERROR(CONCATENATE((INDEX($AF$7:$AF$17,SMALL(IF($AF$7:$AF$17&lt;&gt;"",IF($AC$7:$AC$17&lt;&gt;"",ROW($AC$7:$AC$17)-MIN(ROW($AC$7:$AC$17))+1,""),""),ROW()-ROW(A$19)+1))),","),"")</f>
        <v>0</v>
      </c>
      <c r="AD27">
        <f t="array" ref="AD27">IFERROR(CONCATENATE(TEXT(INDEX($AC$7:$AC$17,SMALL(IF($AF$7:$AF$17&lt;&gt;"",IF($AC$7:$AC$17&lt;&gt;"",ROW($AC$7:$AC$17)-MIN(ROW($AC$7:$AC$17))+1,""),""),ROW()-ROW(A$19)+1)),"##0"),","),"")</f>
        <v>0</v>
      </c>
      <c r="AE27">
        <f t="array" ref="AE27">IFERROR(CONCATENATE((INDEX($A$7:$A$17,SMALL(IF($AF$7:$AF$17&lt;&gt;"",IF($AC$7:$AC$17&lt;&gt;"",ROW($AC$7:$AC$17)-MIN(ROW($AC$7:$AC$17))+1,""),""),ROW()-ROW(A$19)+1))),),"")</f>
        <v>0</v>
      </c>
      <c r="AI27">
        <f t="array" ref="AI27">IFERROR(CONCATENATE((INDEX($AL$7:$AL$17,SMALL(IF($AL$7:$AL$17&lt;&gt;"",IF($AI$7:$AI$17&lt;&gt;"",ROW($AI$7:$AI$17)-MIN(ROW($AI$7:$AI$17))+1,""),""),ROW()-ROW(A$19)+1)))," "),"")</f>
        <v>0</v>
      </c>
      <c r="AJ27">
        <f t="array" ref="AJ27">IFERROR(CONCATENATE(TEXT(INDEX($AI$7:$AI$17,SMALL(IF($AL$7:$AL$17&lt;&gt;"",IF($AI$7:$AI$17&lt;&gt;"",ROW($AI$7:$AI$17)-MIN(ROW($AI$7:$AI$17))+1,""),""),ROW()-ROW(A$19)+1)),"##0")," "),"")</f>
        <v>0</v>
      </c>
      <c r="AK27">
        <f t="array" ref="AK27">IFERROR(CONCATENATE((INDEX($A$7:$A$17,SMALL(IF($AL$7:$AL$17&lt;&gt;"",IF($AI$7:$AI$17&lt;&gt;"",ROW($AI$7:$AI$17)-MIN(ROW($AI$7:$AI$17))+1,""),""),ROW()-ROW(A$19)+1))),),"")</f>
        <v>0</v>
      </c>
    </row>
    <row r="28" spans="1:37">
      <c r="K28">
        <f t="array" ref="K28">IFERROR(CONCATENATE(TEXT(INDEX($K$7:$K$17,SMALL(IF($N$7:$N$17&lt;&gt;"",IF($K$7:$K$17&lt;&gt;"",ROW($K$7:$K$17)-MIN(ROW($K$7:$K$17))+1,""),""),ROW()-ROW(A$19)+1)),"##0"),","),"")</f>
        <v>0</v>
      </c>
      <c r="L28">
        <f t="array" ref="L28">IFERROR(CONCATENATE((INDEX($N$7:$N$17,SMALL(IF($N$7:$N$17&lt;&gt;"",IF($K$7:$K$17&lt;&gt;"",ROW($K$7:$K$17)-MIN(ROW($K$7:$K$17))+1,""),""),ROW()-ROW(A$19)+1))),","),"")</f>
        <v>0</v>
      </c>
      <c r="M28">
        <f t="array" ref="M28">IFERROR(CONCATENATE((INDEX($A$7:$A$17,SMALL(IF($N$7:$N$17&lt;&gt;"",IF($K$7:$K$17&lt;&gt;"",ROW($K$7:$K$17)-MIN(ROW($K$7:$K$17))+1,""),""),ROW()-ROW(A$19)+1))),),"")</f>
        <v>0</v>
      </c>
      <c r="Q28">
        <f t="array" ref="Q28">IFERROR(CONCATENATE((INDEX($T$7:$T$17,SMALL(IF($T$7:$T$17&lt;&gt;"",IF($Q$7:$Q$17&lt;&gt;"",ROW($Q$7:$Q$17)-MIN(ROW($Q$7:$Q$17))+1,""),""),ROW()-ROW(A$19)+1)))," "),"")</f>
        <v>0</v>
      </c>
      <c r="R28">
        <f t="array" ref="R28">IFERROR(CONCATENATE(TEXT(INDEX($Q$7:$Q$17,SMALL(IF($T$7:$T$17&lt;&gt;"",IF($Q$7:$Q$17&lt;&gt;"",ROW($Q$7:$Q$17)-MIN(ROW($Q$7:$Q$17))+1,""),""),ROW()-ROW(A$19)+1)),"##0")," "),"")</f>
        <v>0</v>
      </c>
      <c r="S28">
        <f t="array" ref="S28">IFERROR(CONCATENATE((INDEX($A$7:$A$17,SMALL(IF($T$7:$T$17&lt;&gt;"",IF($Q$7:$Q$17&lt;&gt;"",ROW($Q$7:$Q$17)-MIN(ROW($Q$7:$Q$17))+1,""),""),ROW()-ROW(A$19)+1))),),"")</f>
        <v>0</v>
      </c>
      <c r="W28">
        <f t="array" ref="W28">IFERROR(CONCATENATE((INDEX($Z$7:$Z$17,SMALL(IF($Z$7:$Z$17&lt;&gt;"",IF($W$7:$W$17&lt;&gt;"",ROW($W$7:$W$17)-MIN(ROW($W$7:$W$17))+1,""),""),ROW()-ROW(A$19)+1)))," "),"")</f>
        <v>0</v>
      </c>
      <c r="X28">
        <f t="array" ref="X28">IFERROR(CONCATENATE(TEXT(INDEX($W$7:$W$17,SMALL(IF($Z$7:$Z$17&lt;&gt;"",IF($W$7:$W$17&lt;&gt;"",ROW($W$7:$W$17)-MIN(ROW($W$7:$W$17))+1,""),""),ROW()-ROW(A$19)+1)),"##0")," "),"")</f>
        <v>0</v>
      </c>
      <c r="Y28">
        <f t="array" ref="Y28">IFERROR(CONCATENATE((INDEX($A$7:$A$17,SMALL(IF($Z$7:$Z$17&lt;&gt;"",IF($W$7:$W$17&lt;&gt;"",ROW($W$7:$W$17)-MIN(ROW($W$7:$W$17))+1,""),""),ROW()-ROW(A$19)+1))),),"")</f>
        <v>0</v>
      </c>
      <c r="AC28">
        <f t="array" ref="AC28">IFERROR(CONCATENATE((INDEX($AF$7:$AF$17,SMALL(IF($AF$7:$AF$17&lt;&gt;"",IF($AC$7:$AC$17&lt;&gt;"",ROW($AC$7:$AC$17)-MIN(ROW($AC$7:$AC$17))+1,""),""),ROW()-ROW(A$19)+1))),","),"")</f>
        <v>0</v>
      </c>
      <c r="AD28">
        <f t="array" ref="AD28">IFERROR(CONCATENATE(TEXT(INDEX($AC$7:$AC$17,SMALL(IF($AF$7:$AF$17&lt;&gt;"",IF($AC$7:$AC$17&lt;&gt;"",ROW($AC$7:$AC$17)-MIN(ROW($AC$7:$AC$17))+1,""),""),ROW()-ROW(A$19)+1)),"##0"),","),"")</f>
        <v>0</v>
      </c>
      <c r="AE28">
        <f t="array" ref="AE28">IFERROR(CONCATENATE((INDEX($A$7:$A$17,SMALL(IF($AF$7:$AF$17&lt;&gt;"",IF($AC$7:$AC$17&lt;&gt;"",ROW($AC$7:$AC$17)-MIN(ROW($AC$7:$AC$17))+1,""),""),ROW()-ROW(A$19)+1))),),"")</f>
        <v>0</v>
      </c>
      <c r="AI28">
        <f t="array" ref="AI28">IFERROR(CONCATENATE((INDEX($AL$7:$AL$17,SMALL(IF($AL$7:$AL$17&lt;&gt;"",IF($AI$7:$AI$17&lt;&gt;"",ROW($AI$7:$AI$17)-MIN(ROW($AI$7:$AI$17))+1,""),""),ROW()-ROW(A$19)+1)))," "),"")</f>
        <v>0</v>
      </c>
      <c r="AJ28">
        <f t="array" ref="AJ28">IFERROR(CONCATENATE(TEXT(INDEX($AI$7:$AI$17,SMALL(IF($AL$7:$AL$17&lt;&gt;"",IF($AI$7:$AI$17&lt;&gt;"",ROW($AI$7:$AI$17)-MIN(ROW($AI$7:$AI$17))+1,""),""),ROW()-ROW(A$19)+1)),"##0")," "),"")</f>
        <v>0</v>
      </c>
      <c r="AK28">
        <f t="array" ref="AK28">IFERROR(CONCATENATE((INDEX($A$7:$A$17,SMALL(IF($AL$7:$AL$17&lt;&gt;"",IF($AI$7:$AI$17&lt;&gt;"",ROW($AI$7:$AI$17)-MIN(ROW($AI$7:$AI$17))+1,""),""),ROW()-ROW(A$19)+1))),),"")</f>
        <v>0</v>
      </c>
    </row>
    <row r="29" spans="1:37">
      <c r="K29">
        <f t="array" ref="K29">IFERROR(CONCATENATE(TEXT(INDEX($K$7:$K$17,SMALL(IF($N$7:$N$17&lt;&gt;"",IF($K$7:$K$17&lt;&gt;"",ROW($K$7:$K$17)-MIN(ROW($K$7:$K$17))+1,""),""),ROW()-ROW(A$19)+1)),"##0"),","),"")</f>
        <v>0</v>
      </c>
      <c r="L29">
        <f t="array" ref="L29">IFERROR(CONCATENATE((INDEX($N$7:$N$17,SMALL(IF($N$7:$N$17&lt;&gt;"",IF($K$7:$K$17&lt;&gt;"",ROW($K$7:$K$17)-MIN(ROW($K$7:$K$17))+1,""),""),ROW()-ROW(A$19)+1))),","),"")</f>
        <v>0</v>
      </c>
      <c r="M29">
        <f t="array" ref="M29">IFERROR(CONCATENATE((INDEX($A$7:$A$17,SMALL(IF($N$7:$N$17&lt;&gt;"",IF($K$7:$K$17&lt;&gt;"",ROW($K$7:$K$17)-MIN(ROW($K$7:$K$17))+1,""),""),ROW()-ROW(A$19)+1))),),"")</f>
        <v>0</v>
      </c>
      <c r="Q29">
        <f t="array" ref="Q29">IFERROR(CONCATENATE((INDEX($T$7:$T$17,SMALL(IF($T$7:$T$17&lt;&gt;"",IF($Q$7:$Q$17&lt;&gt;"",ROW($Q$7:$Q$17)-MIN(ROW($Q$7:$Q$17))+1,""),""),ROW()-ROW(A$19)+1)))," "),"")</f>
        <v>0</v>
      </c>
      <c r="R29">
        <f t="array" ref="R29">IFERROR(CONCATENATE(TEXT(INDEX($Q$7:$Q$17,SMALL(IF($T$7:$T$17&lt;&gt;"",IF($Q$7:$Q$17&lt;&gt;"",ROW($Q$7:$Q$17)-MIN(ROW($Q$7:$Q$17))+1,""),""),ROW()-ROW(A$19)+1)),"##0")," "),"")</f>
        <v>0</v>
      </c>
      <c r="S29">
        <f t="array" ref="S29">IFERROR(CONCATENATE((INDEX($A$7:$A$17,SMALL(IF($T$7:$T$17&lt;&gt;"",IF($Q$7:$Q$17&lt;&gt;"",ROW($Q$7:$Q$17)-MIN(ROW($Q$7:$Q$17))+1,""),""),ROW()-ROW(A$19)+1))),),"")</f>
        <v>0</v>
      </c>
      <c r="W29">
        <f t="array" ref="W29">IFERROR(CONCATENATE((INDEX($Z$7:$Z$17,SMALL(IF($Z$7:$Z$17&lt;&gt;"",IF($W$7:$W$17&lt;&gt;"",ROW($W$7:$W$17)-MIN(ROW($W$7:$W$17))+1,""),""),ROW()-ROW(A$19)+1)))," "),"")</f>
        <v>0</v>
      </c>
      <c r="X29">
        <f t="array" ref="X29">IFERROR(CONCATENATE(TEXT(INDEX($W$7:$W$17,SMALL(IF($Z$7:$Z$17&lt;&gt;"",IF($W$7:$W$17&lt;&gt;"",ROW($W$7:$W$17)-MIN(ROW($W$7:$W$17))+1,""),""),ROW()-ROW(A$19)+1)),"##0")," "),"")</f>
        <v>0</v>
      </c>
      <c r="Y29">
        <f t="array" ref="Y29">IFERROR(CONCATENATE((INDEX($A$7:$A$17,SMALL(IF($Z$7:$Z$17&lt;&gt;"",IF($W$7:$W$17&lt;&gt;"",ROW($W$7:$W$17)-MIN(ROW($W$7:$W$17))+1,""),""),ROW()-ROW(A$19)+1))),),"")</f>
        <v>0</v>
      </c>
      <c r="AC29">
        <f t="array" ref="AC29">IFERROR(CONCATENATE((INDEX($AF$7:$AF$17,SMALL(IF($AF$7:$AF$17&lt;&gt;"",IF($AC$7:$AC$17&lt;&gt;"",ROW($AC$7:$AC$17)-MIN(ROW($AC$7:$AC$17))+1,""),""),ROW()-ROW(A$19)+1))),","),"")</f>
        <v>0</v>
      </c>
      <c r="AD29">
        <f t="array" ref="AD29">IFERROR(CONCATENATE(TEXT(INDEX($AC$7:$AC$17,SMALL(IF($AF$7:$AF$17&lt;&gt;"",IF($AC$7:$AC$17&lt;&gt;"",ROW($AC$7:$AC$17)-MIN(ROW($AC$7:$AC$17))+1,""),""),ROW()-ROW(A$19)+1)),"##0"),","),"")</f>
        <v>0</v>
      </c>
      <c r="AE29">
        <f t="array" ref="AE29">IFERROR(CONCATENATE((INDEX($A$7:$A$17,SMALL(IF($AF$7:$AF$17&lt;&gt;"",IF($AC$7:$AC$17&lt;&gt;"",ROW($AC$7:$AC$17)-MIN(ROW($AC$7:$AC$17))+1,""),""),ROW()-ROW(A$19)+1))),),"")</f>
        <v>0</v>
      </c>
      <c r="AI29">
        <f t="array" ref="AI29">IFERROR(CONCATENATE((INDEX($AL$7:$AL$17,SMALL(IF($AL$7:$AL$17&lt;&gt;"",IF($AI$7:$AI$17&lt;&gt;"",ROW($AI$7:$AI$17)-MIN(ROW($AI$7:$AI$17))+1,""),""),ROW()-ROW(A$19)+1)))," "),"")</f>
        <v>0</v>
      </c>
      <c r="AJ29">
        <f t="array" ref="AJ29">IFERROR(CONCATENATE(TEXT(INDEX($AI$7:$AI$17,SMALL(IF($AL$7:$AL$17&lt;&gt;"",IF($AI$7:$AI$17&lt;&gt;"",ROW($AI$7:$AI$17)-MIN(ROW($AI$7:$AI$17))+1,""),""),ROW()-ROW(A$19)+1)),"##0")," "),"")</f>
        <v>0</v>
      </c>
      <c r="AK29">
        <f t="array" ref="AK29">IFERROR(CONCATENATE((INDEX($A$7:$A$17,SMALL(IF($AL$7:$AL$17&lt;&gt;"",IF($AI$7:$AI$17&lt;&gt;"",ROW($AI$7:$AI$17)-MIN(ROW($AI$7:$AI$17))+1,""),""),ROW()-ROW(A$19)+1))),),"")</f>
        <v>0</v>
      </c>
    </row>
  </sheetData>
  <mergeCells count="6">
    <mergeCell ref="A5:I5"/>
    <mergeCell ref="J5:O5"/>
    <mergeCell ref="P5:U5"/>
    <mergeCell ref="V5:AA5"/>
    <mergeCell ref="AB5:AG5"/>
    <mergeCell ref="AH5:AM5"/>
  </mergeCells>
  <conditionalFormatting sqref="AJ10">
    <cfRule type="cellIs" dxfId="0" priority="49" operator="lessThanOrEqual">
      <formula>H10</formula>
    </cfRule>
  </conditionalFormatting>
  <conditionalFormatting sqref="AJ11">
    <cfRule type="cellIs" dxfId="0" priority="51" operator="lessThanOrEqual">
      <formula>H11</formula>
    </cfRule>
  </conditionalFormatting>
  <conditionalFormatting sqref="AJ15">
    <cfRule type="cellIs" dxfId="0" priority="53" operator="lessThanOrEqual">
      <formula>H15</formula>
    </cfRule>
  </conditionalFormatting>
  <conditionalFormatting sqref="AJ16">
    <cfRule type="cellIs" dxfId="0" priority="55" operator="lessThanOrEqual">
      <formula>H16</formula>
    </cfRule>
  </conditionalFormatting>
  <conditionalFormatting sqref="AK10">
    <cfRule type="cellIs" dxfId="0" priority="50" operator="lessThanOrEqual">
      <formula>I10</formula>
    </cfRule>
  </conditionalFormatting>
  <conditionalFormatting sqref="AK11">
    <cfRule type="cellIs" dxfId="0" priority="52" operator="lessThanOrEqual">
      <formula>I11</formula>
    </cfRule>
  </conditionalFormatting>
  <conditionalFormatting sqref="AK15">
    <cfRule type="cellIs" dxfId="0" priority="54" operator="lessThanOrEqual">
      <formula>I15</formula>
    </cfRule>
  </conditionalFormatting>
  <conditionalFormatting sqref="AK16">
    <cfRule type="cellIs" dxfId="0" priority="56" operator="lessThanOrEqual">
      <formula>I16</formula>
    </cfRule>
  </conditionalFormatting>
  <conditionalFormatting sqref="L10">
    <cfRule type="cellIs" dxfId="0" priority="7" operator="lessThanOrEqual">
      <formula>H10</formula>
    </cfRule>
  </conditionalFormatting>
  <conditionalFormatting sqref="L11">
    <cfRule type="cellIs" dxfId="0" priority="9" operator="lessThanOrEqual">
      <formula>H11</formula>
    </cfRule>
  </conditionalFormatting>
  <conditionalFormatting sqref="L12">
    <cfRule type="cellIs" dxfId="0" priority="11" operator="lessThanOrEqual">
      <formula>H12</formula>
    </cfRule>
  </conditionalFormatting>
  <conditionalFormatting sqref="L13">
    <cfRule type="cellIs" dxfId="0" priority="13" operator="lessThanOrEqual">
      <formula>H13</formula>
    </cfRule>
  </conditionalFormatting>
  <conditionalFormatting sqref="L15">
    <cfRule type="cellIs" dxfId="0" priority="15" operator="lessThanOrEqual">
      <formula>H15</formula>
    </cfRule>
  </conditionalFormatting>
  <conditionalFormatting sqref="L16">
    <cfRule type="cellIs" dxfId="0" priority="17" operator="lessThanOrEqual">
      <formula>H16</formula>
    </cfRule>
  </conditionalFormatting>
  <conditionalFormatting sqref="L17">
    <cfRule type="cellIs" dxfId="0" priority="19" operator="lessThanOrEqual">
      <formula>H17</formula>
    </cfRule>
  </conditionalFormatting>
  <conditionalFormatting sqref="L7">
    <cfRule type="cellIs" dxfId="0" priority="1" operator="lessThanOrEqual">
      <formula>H7</formula>
    </cfRule>
  </conditionalFormatting>
  <conditionalFormatting sqref="L8">
    <cfRule type="cellIs" dxfId="0" priority="3" operator="lessThanOrEqual">
      <formula>H8</formula>
    </cfRule>
  </conditionalFormatting>
  <conditionalFormatting sqref="L9">
    <cfRule type="cellIs" dxfId="0" priority="5" operator="lessThanOrEqual">
      <formula>H9</formula>
    </cfRule>
  </conditionalFormatting>
  <conditionalFormatting sqref="M10">
    <cfRule type="cellIs" dxfId="0" priority="8" operator="lessThanOrEqual">
      <formula>I10</formula>
    </cfRule>
  </conditionalFormatting>
  <conditionalFormatting sqref="M11">
    <cfRule type="cellIs" dxfId="0" priority="10" operator="lessThanOrEqual">
      <formula>I11</formula>
    </cfRule>
  </conditionalFormatting>
  <conditionalFormatting sqref="M12">
    <cfRule type="cellIs" dxfId="0" priority="12" operator="lessThanOrEqual">
      <formula>I12</formula>
    </cfRule>
  </conditionalFormatting>
  <conditionalFormatting sqref="M13">
    <cfRule type="cellIs" dxfId="0" priority="14" operator="lessThanOrEqual">
      <formula>I13</formula>
    </cfRule>
  </conditionalFormatting>
  <conditionalFormatting sqref="M15">
    <cfRule type="cellIs" dxfId="0" priority="16" operator="lessThanOrEqual">
      <formula>I15</formula>
    </cfRule>
  </conditionalFormatting>
  <conditionalFormatting sqref="M16">
    <cfRule type="cellIs" dxfId="0" priority="18" operator="lessThanOrEqual">
      <formula>I16</formula>
    </cfRule>
  </conditionalFormatting>
  <conditionalFormatting sqref="M17">
    <cfRule type="cellIs" dxfId="0" priority="20" operator="lessThanOrEqual">
      <formula>I17</formula>
    </cfRule>
  </conditionalFormatting>
  <conditionalFormatting sqref="M7">
    <cfRule type="cellIs" dxfId="0" priority="2" operator="lessThanOrEqual">
      <formula>I7</formula>
    </cfRule>
  </conditionalFormatting>
  <conditionalFormatting sqref="M8">
    <cfRule type="cellIs" dxfId="0" priority="4" operator="lessThanOrEqual">
      <formula>I8</formula>
    </cfRule>
  </conditionalFormatting>
  <conditionalFormatting sqref="M9">
    <cfRule type="cellIs" dxfId="0" priority="6" operator="lessThanOrEqual">
      <formula>I9</formula>
    </cfRule>
  </conditionalFormatting>
  <conditionalFormatting sqref="R10">
    <cfRule type="cellIs" dxfId="0" priority="21" operator="lessThanOrEqual">
      <formula>H10</formula>
    </cfRule>
  </conditionalFormatting>
  <conditionalFormatting sqref="R13">
    <cfRule type="cellIs" dxfId="0" priority="23" operator="lessThanOrEqual">
      <formula>H13</formula>
    </cfRule>
  </conditionalFormatting>
  <conditionalFormatting sqref="R15">
    <cfRule type="cellIs" dxfId="0" priority="25" operator="lessThanOrEqual">
      <formula>H15</formula>
    </cfRule>
  </conditionalFormatting>
  <conditionalFormatting sqref="R17">
    <cfRule type="cellIs" dxfId="0" priority="27" operator="lessThanOrEqual">
      <formula>H17</formula>
    </cfRule>
  </conditionalFormatting>
  <conditionalFormatting sqref="S10">
    <cfRule type="cellIs" dxfId="0" priority="22" operator="lessThanOrEqual">
      <formula>I10</formula>
    </cfRule>
  </conditionalFormatting>
  <conditionalFormatting sqref="S13">
    <cfRule type="cellIs" dxfId="0" priority="24" operator="lessThanOrEqual">
      <formula>I13</formula>
    </cfRule>
  </conditionalFormatting>
  <conditionalFormatting sqref="S15">
    <cfRule type="cellIs" dxfId="0" priority="26" operator="lessThanOrEqual">
      <formula>I15</formula>
    </cfRule>
  </conditionalFormatting>
  <conditionalFormatting sqref="S17">
    <cfRule type="cellIs" dxfId="0" priority="28" operator="lessThanOrEqual">
      <formula>I17</formula>
    </cfRule>
  </conditionalFormatting>
  <conditionalFormatting sqref="X10">
    <cfRule type="cellIs" dxfId="0" priority="35" operator="lessThanOrEqual">
      <formula>H10</formula>
    </cfRule>
  </conditionalFormatting>
  <conditionalFormatting sqref="X11">
    <cfRule type="cellIs" dxfId="0" priority="37" operator="lessThanOrEqual">
      <formula>H11</formula>
    </cfRule>
  </conditionalFormatting>
  <conditionalFormatting sqref="X12">
    <cfRule type="cellIs" dxfId="0" priority="39" operator="lessThanOrEqual">
      <formula>H12</formula>
    </cfRule>
  </conditionalFormatting>
  <conditionalFormatting sqref="X13">
    <cfRule type="cellIs" dxfId="0" priority="41" operator="lessThanOrEqual">
      <formula>H13</formula>
    </cfRule>
  </conditionalFormatting>
  <conditionalFormatting sqref="X15">
    <cfRule type="cellIs" dxfId="0" priority="43" operator="lessThanOrEqual">
      <formula>H15</formula>
    </cfRule>
  </conditionalFormatting>
  <conditionalFormatting sqref="X16">
    <cfRule type="cellIs" dxfId="0" priority="45" operator="lessThanOrEqual">
      <formula>H16</formula>
    </cfRule>
  </conditionalFormatting>
  <conditionalFormatting sqref="X17">
    <cfRule type="cellIs" dxfId="0" priority="47" operator="lessThanOrEqual">
      <formula>H17</formula>
    </cfRule>
  </conditionalFormatting>
  <conditionalFormatting sqref="X7">
    <cfRule type="cellIs" dxfId="0" priority="29" operator="lessThanOrEqual">
      <formula>H7</formula>
    </cfRule>
  </conditionalFormatting>
  <conditionalFormatting sqref="X8">
    <cfRule type="cellIs" dxfId="0" priority="31" operator="lessThanOrEqual">
      <formula>H8</formula>
    </cfRule>
  </conditionalFormatting>
  <conditionalFormatting sqref="X9">
    <cfRule type="cellIs" dxfId="0" priority="33" operator="lessThanOrEqual">
      <formula>H9</formula>
    </cfRule>
  </conditionalFormatting>
  <conditionalFormatting sqref="Y10">
    <cfRule type="cellIs" dxfId="0" priority="36" operator="lessThanOrEqual">
      <formula>I10</formula>
    </cfRule>
  </conditionalFormatting>
  <conditionalFormatting sqref="Y11">
    <cfRule type="cellIs" dxfId="0" priority="38" operator="lessThanOrEqual">
      <formula>I11</formula>
    </cfRule>
  </conditionalFormatting>
  <conditionalFormatting sqref="Y12">
    <cfRule type="cellIs" dxfId="0" priority="40" operator="lessThanOrEqual">
      <formula>I12</formula>
    </cfRule>
  </conditionalFormatting>
  <conditionalFormatting sqref="Y13">
    <cfRule type="cellIs" dxfId="0" priority="42" operator="lessThanOrEqual">
      <formula>I13</formula>
    </cfRule>
  </conditionalFormatting>
  <conditionalFormatting sqref="Y15">
    <cfRule type="cellIs" dxfId="0" priority="44" operator="lessThanOrEqual">
      <formula>I15</formula>
    </cfRule>
  </conditionalFormatting>
  <conditionalFormatting sqref="Y16">
    <cfRule type="cellIs" dxfId="0" priority="46" operator="lessThanOrEqual">
      <formula>I16</formula>
    </cfRule>
  </conditionalFormatting>
  <conditionalFormatting sqref="Y17">
    <cfRule type="cellIs" dxfId="0" priority="48" operator="lessThanOrEqual">
      <formula>I17</formula>
    </cfRule>
  </conditionalFormatting>
  <conditionalFormatting sqref="Y7">
    <cfRule type="cellIs" dxfId="0" priority="30" operator="lessThanOrEqual">
      <formula>I7</formula>
    </cfRule>
  </conditionalFormatting>
  <conditionalFormatting sqref="Y8">
    <cfRule type="cellIs" dxfId="0" priority="32" operator="lessThanOrEqual">
      <formula>I8</formula>
    </cfRule>
  </conditionalFormatting>
  <conditionalFormatting sqref="Y9">
    <cfRule type="cellIs" dxfId="0" priority="34" operator="lessThanOrEqual">
      <formula>I9</formula>
    </cfRule>
  </conditionalFormatting>
  <hyperlinks>
    <hyperlink ref="O7" r:id="rId1"/>
    <hyperlink ref="AA7" r:id="rId2"/>
    <hyperlink ref="O8" r:id="rId3"/>
    <hyperlink ref="AA8" r:id="rId4"/>
    <hyperlink ref="O9" r:id="rId5"/>
    <hyperlink ref="AA9" r:id="rId6"/>
    <hyperlink ref="O10" r:id="rId7"/>
    <hyperlink ref="U10" r:id="rId8"/>
    <hyperlink ref="AA10" r:id="rId9"/>
    <hyperlink ref="AM10" r:id="rId10"/>
    <hyperlink ref="O11" r:id="rId11"/>
    <hyperlink ref="AA11" r:id="rId12"/>
    <hyperlink ref="AM11" r:id="rId13"/>
    <hyperlink ref="O12" r:id="rId14"/>
    <hyperlink ref="AA12" r:id="rId15"/>
    <hyperlink ref="O13" r:id="rId16"/>
    <hyperlink ref="U13" r:id="rId17"/>
    <hyperlink ref="AA13" r:id="rId18"/>
    <hyperlink ref="AA14" r:id="rId19"/>
    <hyperlink ref="O15" r:id="rId20"/>
    <hyperlink ref="U15" r:id="rId21"/>
    <hyperlink ref="AA15" r:id="rId22"/>
    <hyperlink ref="AM15" r:id="rId23"/>
    <hyperlink ref="O16" r:id="rId24"/>
    <hyperlink ref="AA16" r:id="rId25"/>
    <hyperlink ref="AM16" r:id="rId26"/>
    <hyperlink ref="O17" r:id="rId27"/>
    <hyperlink ref="U17" r:id="rId28"/>
    <hyperlink ref="AA17" r:id="rId29"/>
  </hyperlinks>
  <pageMargins left="0.7" right="0.7" top="0.75" bottom="0.75" header="0.3" footer="0.3"/>
  <legacyDrawing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KiCost</vt:lpstr>
      <vt:lpstr>BoardQty</vt:lpstr>
      <vt:lpstr>digikey_part_data</vt:lpstr>
      <vt:lpstr>farnell_part_data</vt:lpstr>
      <vt:lpstr>global_part_data</vt:lpstr>
      <vt:lpstr>mouser_part_data</vt:lpstr>
      <vt:lpstr>newark_part_data</vt:lpstr>
      <vt:lpstr>rs_part_data</vt:lpstr>
      <vt:lpstr>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2017-02-10T05:26:41Z</dcterms:created>
  <dcterms:modified xsi:type="dcterms:W3CDTF">2017-02-10T05:26:41Z</dcterms:modified>
</cp:coreProperties>
</file>