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gizonline.sharepoint.com/sites/DTCMaroc/Freigegebene Dokumente/DigiTPME/06 - Collaboration entre les TPME et les PdD/Contrat 8 Prestation de Conseils des 120 TPE-PE, onboarding et mise en contact avec les producteurs du digital/documents du prestataire/Conformité/conformité proposition équipe GIZ/"/>
    </mc:Choice>
  </mc:AlternateContent>
  <xr:revisionPtr revIDLastSave="466" documentId="13_ncr:1_{1F64DDC8-5E57-47DF-8B24-540329A1D3D4}" xr6:coauthVersionLast="47" xr6:coauthVersionMax="47" xr10:uidLastSave="{F5601525-D975-49A1-9B9D-5412FF086E7F}"/>
  <bookViews>
    <workbookView xWindow="-120" yWindow="-120" windowWidth="29040" windowHeight="15720" activeTab="4" xr2:uid="{A35BD1C7-E209-404A-8E56-45F4E21CAD2B}"/>
  </bookViews>
  <sheets>
    <sheet name="Comparatif &amp; Scoring" sheetId="3" r:id="rId1"/>
    <sheet name="Brut" sheetId="4" r:id="rId2"/>
    <sheet name="IS" sheetId="5" r:id="rId3"/>
    <sheet name="Echelle" sheetId="6" r:id="rId4"/>
    <sheet name="Etat0 " sheetId="7" r:id="rId5"/>
    <sheet name="Nouveau scoring" sheetId="9" r:id="rId6"/>
  </sheets>
  <externalReferences>
    <externalReference r:id="rId7"/>
    <externalReference r:id="rId8"/>
  </externalReferences>
  <definedNames>
    <definedName name="_xlnm._FilterDatabase" localSheetId="1" hidden="1">Brut!$A$2:$HB$158</definedName>
    <definedName name="_xlnm._FilterDatabase" localSheetId="4" hidden="1">'Etat0 '!$A$2:$BA$157</definedName>
    <definedName name="_xlnm._FilterDatabase" localSheetId="2" hidden="1">IS!$A$2:$ER$158</definedName>
    <definedName name="Brut" localSheetId="3">[1]Brut!$A$2:$HA$158</definedName>
    <definedName name="Brut">Brut!$A$2:$IP$158</definedName>
    <definedName name="Statut">'[2]Selection BES'!$1:$1048576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4" i="7" l="1" a="1"/>
  <c r="AL4" i="7" s="1"/>
  <c r="AL5" i="7" a="1"/>
  <c r="AL5" i="7"/>
  <c r="AL6" i="7" a="1"/>
  <c r="AL6" i="7"/>
  <c r="AL7" i="7" a="1"/>
  <c r="AL7" i="7"/>
  <c r="AL8" i="7" a="1"/>
  <c r="AL8" i="7"/>
  <c r="AL9" i="7" a="1"/>
  <c r="AL9" i="7"/>
  <c r="AL10" i="7" a="1"/>
  <c r="AL10" i="7" s="1"/>
  <c r="AL11" i="7" a="1"/>
  <c r="AL11" i="7"/>
  <c r="AL12" i="7" a="1"/>
  <c r="AL12" i="7"/>
  <c r="AL13" i="7" a="1"/>
  <c r="AL13" i="7"/>
  <c r="AL14" i="7" a="1"/>
  <c r="AL14" i="7"/>
  <c r="AL15" i="7" a="1"/>
  <c r="AL15" i="7"/>
  <c r="AL16" i="7" a="1"/>
  <c r="AL16" i="7" s="1"/>
  <c r="AL17" i="7" a="1"/>
  <c r="AL17" i="7"/>
  <c r="AL18" i="7" a="1"/>
  <c r="AL18" i="7"/>
  <c r="AL19" i="7" a="1"/>
  <c r="AL19" i="7"/>
  <c r="AL20" i="7" a="1"/>
  <c r="AL20" i="7"/>
  <c r="AL21" i="7" a="1"/>
  <c r="AL21" i="7"/>
  <c r="AL22" i="7" a="1"/>
  <c r="AL22" i="7" s="1"/>
  <c r="AL23" i="7" a="1"/>
  <c r="AL23" i="7"/>
  <c r="AL24" i="7" a="1"/>
  <c r="AL24" i="7"/>
  <c r="AL25" i="7" a="1"/>
  <c r="AL25" i="7"/>
  <c r="AL26" i="7" a="1"/>
  <c r="AL26" i="7"/>
  <c r="AL27" i="7" a="1"/>
  <c r="AL27" i="7"/>
  <c r="AL28" i="7" a="1"/>
  <c r="AL28" i="7" s="1"/>
  <c r="AL29" i="7" a="1"/>
  <c r="AL29" i="7"/>
  <c r="AL30" i="7" a="1"/>
  <c r="AL30" i="7"/>
  <c r="AL31" i="7" a="1"/>
  <c r="AL31" i="7"/>
  <c r="AL32" i="7" a="1"/>
  <c r="AL32" i="7"/>
  <c r="AL33" i="7" a="1"/>
  <c r="AL33" i="7"/>
  <c r="AL34" i="7" a="1"/>
  <c r="AL34" i="7" s="1"/>
  <c r="AL35" i="7" a="1"/>
  <c r="AL35" i="7"/>
  <c r="AL36" i="7" a="1"/>
  <c r="AL36" i="7"/>
  <c r="AL37" i="7" a="1"/>
  <c r="AL37" i="7"/>
  <c r="AL38" i="7" a="1"/>
  <c r="AL38" i="7"/>
  <c r="AL39" i="7" a="1"/>
  <c r="AL39" i="7"/>
  <c r="AL40" i="7" a="1"/>
  <c r="AL40" i="7" s="1"/>
  <c r="AL41" i="7" a="1"/>
  <c r="AL41" i="7"/>
  <c r="AL42" i="7" a="1"/>
  <c r="AL42" i="7"/>
  <c r="AL43" i="7" a="1"/>
  <c r="AL43" i="7"/>
  <c r="AL44" i="7" a="1"/>
  <c r="AL44" i="7"/>
  <c r="AL45" i="7" a="1"/>
  <c r="AL45" i="7"/>
  <c r="AL46" i="7" a="1"/>
  <c r="AL46" i="7" s="1"/>
  <c r="AL47" i="7" a="1"/>
  <c r="AL47" i="7"/>
  <c r="AL48" i="7" a="1"/>
  <c r="AL48" i="7"/>
  <c r="AL49" i="7" a="1"/>
  <c r="AL49" i="7"/>
  <c r="AL50" i="7" a="1"/>
  <c r="AL50" i="7"/>
  <c r="AL51" i="7" a="1"/>
  <c r="AL51" i="7"/>
  <c r="AL52" i="7" a="1"/>
  <c r="AL52" i="7" s="1"/>
  <c r="AL53" i="7" a="1"/>
  <c r="AL53" i="7"/>
  <c r="AL54" i="7" a="1"/>
  <c r="AL54" i="7"/>
  <c r="AL55" i="7" a="1"/>
  <c r="AL55" i="7"/>
  <c r="AL56" i="7" a="1"/>
  <c r="AL56" i="7"/>
  <c r="AL57" i="7" a="1"/>
  <c r="AL57" i="7"/>
  <c r="AL58" i="7" a="1"/>
  <c r="AL58" i="7" s="1"/>
  <c r="AL59" i="7" a="1"/>
  <c r="AL59" i="7"/>
  <c r="AL60" i="7" a="1"/>
  <c r="AL60" i="7"/>
  <c r="AL61" i="7" a="1"/>
  <c r="AL61" i="7"/>
  <c r="AL62" i="7" a="1"/>
  <c r="AL62" i="7"/>
  <c r="AL63" i="7" a="1"/>
  <c r="AL63" i="7"/>
  <c r="AL64" i="7" a="1"/>
  <c r="AL64" i="7" s="1"/>
  <c r="AL65" i="7" a="1"/>
  <c r="AL65" i="7"/>
  <c r="AL66" i="7" a="1"/>
  <c r="AL66" i="7"/>
  <c r="AL67" i="7" a="1"/>
  <c r="AL67" i="7"/>
  <c r="AL68" i="7" a="1"/>
  <c r="AL68" i="7"/>
  <c r="AL69" i="7" a="1"/>
  <c r="AL69" i="7"/>
  <c r="AL70" i="7" a="1"/>
  <c r="AL70" i="7" s="1"/>
  <c r="AL71" i="7" a="1"/>
  <c r="AL71" i="7"/>
  <c r="AL72" i="7" a="1"/>
  <c r="AL72" i="7"/>
  <c r="AL73" i="7" a="1"/>
  <c r="AL73" i="7"/>
  <c r="AL74" i="7" a="1"/>
  <c r="AL74" i="7"/>
  <c r="AL75" i="7" a="1"/>
  <c r="AL75" i="7"/>
  <c r="AL76" i="7" a="1"/>
  <c r="AL76" i="7" s="1"/>
  <c r="AL77" i="7" a="1"/>
  <c r="AL77" i="7"/>
  <c r="AL78" i="7" a="1"/>
  <c r="AL78" i="7"/>
  <c r="AL79" i="7" a="1"/>
  <c r="AL79" i="7"/>
  <c r="AL80" i="7" a="1"/>
  <c r="AL80" i="7"/>
  <c r="AL81" i="7" a="1"/>
  <c r="AL81" i="7"/>
  <c r="AL82" i="7" a="1"/>
  <c r="AL82" i="7" s="1"/>
  <c r="AL83" i="7" a="1"/>
  <c r="AL83" i="7"/>
  <c r="AL84" i="7" a="1"/>
  <c r="AL84" i="7"/>
  <c r="AL85" i="7" a="1"/>
  <c r="AL85" i="7"/>
  <c r="AL86" i="7" a="1"/>
  <c r="AL86" i="7"/>
  <c r="AL87" i="7" a="1"/>
  <c r="AL87" i="7"/>
  <c r="AL88" i="7" a="1"/>
  <c r="AL88" i="7" s="1"/>
  <c r="AL89" i="7" a="1"/>
  <c r="AL89" i="7"/>
  <c r="AL90" i="7" a="1"/>
  <c r="AL90" i="7"/>
  <c r="AL91" i="7" a="1"/>
  <c r="AL91" i="7"/>
  <c r="AL92" i="7" a="1"/>
  <c r="AL92" i="7"/>
  <c r="AL93" i="7" a="1"/>
  <c r="AL93" i="7"/>
  <c r="AL94" i="7" a="1"/>
  <c r="AL94" i="7" s="1"/>
  <c r="AL95" i="7" a="1"/>
  <c r="AL95" i="7"/>
  <c r="AL96" i="7" a="1"/>
  <c r="AL96" i="7"/>
  <c r="AL97" i="7" a="1"/>
  <c r="AL97" i="7"/>
  <c r="AL98" i="7" a="1"/>
  <c r="AL98" i="7"/>
  <c r="AL99" i="7" a="1"/>
  <c r="AL99" i="7"/>
  <c r="AL100" i="7" a="1"/>
  <c r="AL100" i="7" s="1"/>
  <c r="AL101" i="7" a="1"/>
  <c r="AL101" i="7"/>
  <c r="AL102" i="7" a="1"/>
  <c r="AL102" i="7"/>
  <c r="AL103" i="7" a="1"/>
  <c r="AL103" i="7"/>
  <c r="AL104" i="7" a="1"/>
  <c r="AL104" i="7"/>
  <c r="AL105" i="7" a="1"/>
  <c r="AL105" i="7"/>
  <c r="AL106" i="7" a="1"/>
  <c r="AL106" i="7" s="1"/>
  <c r="AL107" i="7" a="1"/>
  <c r="AL107" i="7"/>
  <c r="AL108" i="7" a="1"/>
  <c r="AL108" i="7"/>
  <c r="AL109" i="7" a="1"/>
  <c r="AL109" i="7"/>
  <c r="AL110" i="7" a="1"/>
  <c r="AL110" i="7"/>
  <c r="AL111" i="7" a="1"/>
  <c r="AL111" i="7"/>
  <c r="AL112" i="7" a="1"/>
  <c r="AL112" i="7" s="1"/>
  <c r="AL113" i="7" a="1"/>
  <c r="AL113" i="7"/>
  <c r="AL114" i="7" a="1"/>
  <c r="AL114" i="7"/>
  <c r="AL115" i="7" a="1"/>
  <c r="AL115" i="7"/>
  <c r="AL116" i="7" a="1"/>
  <c r="AL116" i="7"/>
  <c r="AL117" i="7" a="1"/>
  <c r="AL117" i="7"/>
  <c r="AL118" i="7" a="1"/>
  <c r="AL118" i="7" s="1"/>
  <c r="AL119" i="7" a="1"/>
  <c r="AL119" i="7"/>
  <c r="AL120" i="7" a="1"/>
  <c r="AL120" i="7"/>
  <c r="AL121" i="7" a="1"/>
  <c r="AL121" i="7"/>
  <c r="AL122" i="7" a="1"/>
  <c r="AL122" i="7"/>
  <c r="AL123" i="7" a="1"/>
  <c r="AL123" i="7"/>
  <c r="AL124" i="7" a="1"/>
  <c r="AL124" i="7" s="1"/>
  <c r="AL125" i="7" a="1"/>
  <c r="AL125" i="7"/>
  <c r="AL126" i="7" a="1"/>
  <c r="AL126" i="7"/>
  <c r="AL127" i="7" a="1"/>
  <c r="AL127" i="7"/>
  <c r="AL128" i="7" a="1"/>
  <c r="AL128" i="7"/>
  <c r="AL129" i="7" a="1"/>
  <c r="AL129" i="7"/>
  <c r="AL130" i="7" a="1"/>
  <c r="AL130" i="7" s="1"/>
  <c r="AL131" i="7" a="1"/>
  <c r="AL131" i="7"/>
  <c r="AL132" i="7" a="1"/>
  <c r="AL132" i="7"/>
  <c r="AL133" i="7" a="1"/>
  <c r="AL133" i="7"/>
  <c r="AL134" i="7" a="1"/>
  <c r="AL134" i="7"/>
  <c r="AL135" i="7" a="1"/>
  <c r="AL135" i="7"/>
  <c r="AL136" i="7" a="1"/>
  <c r="AL136" i="7" s="1"/>
  <c r="AL137" i="7" a="1"/>
  <c r="AL137" i="7"/>
  <c r="AL138" i="7" a="1"/>
  <c r="AL138" i="7"/>
  <c r="AL139" i="7" a="1"/>
  <c r="AL139" i="7"/>
  <c r="AL140" i="7" a="1"/>
  <c r="AL140" i="7"/>
  <c r="AL141" i="7" a="1"/>
  <c r="AL141" i="7"/>
  <c r="AL142" i="7" a="1"/>
  <c r="AL142" i="7" s="1"/>
  <c r="AL143" i="7" a="1"/>
  <c r="AL143" i="7"/>
  <c r="AL144" i="7" a="1"/>
  <c r="AL144" i="7"/>
  <c r="AL145" i="7" a="1"/>
  <c r="AL145" i="7"/>
  <c r="AL146" i="7" a="1"/>
  <c r="AL146" i="7"/>
  <c r="AL147" i="7" a="1"/>
  <c r="AL147" i="7"/>
  <c r="AL148" i="7" a="1"/>
  <c r="AL148" i="7" s="1"/>
  <c r="AL149" i="7" a="1"/>
  <c r="AL149" i="7"/>
  <c r="AL150" i="7" a="1"/>
  <c r="AL150" i="7"/>
  <c r="AL151" i="7" a="1"/>
  <c r="AL151" i="7"/>
  <c r="AL152" i="7" a="1"/>
  <c r="AL152" i="7"/>
  <c r="AL153" i="7" a="1"/>
  <c r="AL153" i="7"/>
  <c r="AL154" i="7" a="1"/>
  <c r="AL154" i="7" s="1"/>
  <c r="AL155" i="7" a="1"/>
  <c r="AL155" i="7"/>
  <c r="AL156" i="7" a="1"/>
  <c r="AL156" i="7"/>
  <c r="AL157" i="7" a="1"/>
  <c r="AL157" i="7"/>
  <c r="AL158" i="7" a="1"/>
  <c r="AL158" i="7"/>
  <c r="AL3" i="7" a="1"/>
  <c r="AL3" i="7"/>
  <c r="AK4" i="7" a="1"/>
  <c r="AK4" i="7" s="1"/>
  <c r="AK5" i="7" a="1"/>
  <c r="AK5" i="7" s="1"/>
  <c r="AK6" i="7" a="1"/>
  <c r="AK6" i="7" s="1"/>
  <c r="AK7" i="7" a="1"/>
  <c r="AK7" i="7" s="1"/>
  <c r="AK8" i="7" a="1"/>
  <c r="AK8" i="7" s="1"/>
  <c r="AK9" i="7" a="1"/>
  <c r="AK9" i="7"/>
  <c r="AK10" i="7" a="1"/>
  <c r="AK10" i="7" s="1"/>
  <c r="AK11" i="7" a="1"/>
  <c r="AK11" i="7" s="1"/>
  <c r="AK12" i="7" a="1"/>
  <c r="AK12" i="7" s="1"/>
  <c r="AK13" i="7" a="1"/>
  <c r="AK13" i="7" s="1"/>
  <c r="AK14" i="7" a="1"/>
  <c r="AK14" i="7" s="1"/>
  <c r="AK15" i="7" a="1"/>
  <c r="AK15" i="7"/>
  <c r="AK16" i="7" a="1"/>
  <c r="AK16" i="7" s="1"/>
  <c r="AK17" i="7" a="1"/>
  <c r="AK17" i="7" s="1"/>
  <c r="AK18" i="7" a="1"/>
  <c r="AK18" i="7" s="1"/>
  <c r="AK19" i="7" a="1"/>
  <c r="AK19" i="7" s="1"/>
  <c r="AK20" i="7" a="1"/>
  <c r="AK20" i="7" s="1"/>
  <c r="AK21" i="7" a="1"/>
  <c r="AK21" i="7"/>
  <c r="AK22" i="7" a="1"/>
  <c r="AK22" i="7" s="1"/>
  <c r="AK23" i="7" a="1"/>
  <c r="AK23" i="7" s="1"/>
  <c r="AK24" i="7" a="1"/>
  <c r="AK24" i="7" s="1"/>
  <c r="AK25" i="7" a="1"/>
  <c r="AK25" i="7" s="1"/>
  <c r="AK26" i="7" a="1"/>
  <c r="AK26" i="7" s="1"/>
  <c r="AK27" i="7" a="1"/>
  <c r="AK27" i="7"/>
  <c r="AK28" i="7" a="1"/>
  <c r="AK28" i="7" s="1"/>
  <c r="AK29" i="7" a="1"/>
  <c r="AK29" i="7" s="1"/>
  <c r="AK30" i="7" a="1"/>
  <c r="AK30" i="7" s="1"/>
  <c r="AK31" i="7" a="1"/>
  <c r="AK31" i="7" s="1"/>
  <c r="AK32" i="7" a="1"/>
  <c r="AK32" i="7" s="1"/>
  <c r="AK33" i="7" a="1"/>
  <c r="AK33" i="7"/>
  <c r="AK34" i="7" a="1"/>
  <c r="AK34" i="7" s="1"/>
  <c r="AK35" i="7" a="1"/>
  <c r="AK35" i="7" s="1"/>
  <c r="AK36" i="7" a="1"/>
  <c r="AK36" i="7" s="1"/>
  <c r="AK37" i="7" a="1"/>
  <c r="AK37" i="7" s="1"/>
  <c r="AK38" i="7" a="1"/>
  <c r="AK38" i="7" s="1"/>
  <c r="AK39" i="7" a="1"/>
  <c r="AK39" i="7"/>
  <c r="AK40" i="7" a="1"/>
  <c r="AK40" i="7" s="1"/>
  <c r="AK41" i="7" a="1"/>
  <c r="AK41" i="7" s="1"/>
  <c r="AK42" i="7" a="1"/>
  <c r="AK42" i="7" s="1"/>
  <c r="AK43" i="7" a="1"/>
  <c r="AK43" i="7" s="1"/>
  <c r="AK44" i="7" a="1"/>
  <c r="AK44" i="7" s="1"/>
  <c r="AK45" i="7" a="1"/>
  <c r="AK45" i="7"/>
  <c r="AK46" i="7" a="1"/>
  <c r="AK46" i="7" s="1"/>
  <c r="AK47" i="7" a="1"/>
  <c r="AK47" i="7" s="1"/>
  <c r="AK48" i="7" a="1"/>
  <c r="AK48" i="7" s="1"/>
  <c r="AK49" i="7" a="1"/>
  <c r="AK49" i="7" s="1"/>
  <c r="AK50" i="7" a="1"/>
  <c r="AK50" i="7" s="1"/>
  <c r="AK51" i="7" a="1"/>
  <c r="AK51" i="7"/>
  <c r="AK52" i="7" a="1"/>
  <c r="AK52" i="7" s="1"/>
  <c r="AK53" i="7" a="1"/>
  <c r="AK53" i="7" s="1"/>
  <c r="AK54" i="7" a="1"/>
  <c r="AK54" i="7" s="1"/>
  <c r="AK55" i="7" a="1"/>
  <c r="AK55" i="7" s="1"/>
  <c r="AK56" i="7" a="1"/>
  <c r="AK56" i="7" s="1"/>
  <c r="AK57" i="7" a="1"/>
  <c r="AK57" i="7"/>
  <c r="AK58" i="7" a="1"/>
  <c r="AK58" i="7" s="1"/>
  <c r="AK59" i="7" a="1"/>
  <c r="AK59" i="7" s="1"/>
  <c r="AK60" i="7" a="1"/>
  <c r="AK60" i="7" s="1"/>
  <c r="AK61" i="7" a="1"/>
  <c r="AK61" i="7" s="1"/>
  <c r="AK62" i="7" a="1"/>
  <c r="AK62" i="7" s="1"/>
  <c r="AK63" i="7" a="1"/>
  <c r="AK63" i="7"/>
  <c r="AK64" i="7" a="1"/>
  <c r="AK64" i="7" s="1"/>
  <c r="AK65" i="7" a="1"/>
  <c r="AK65" i="7" s="1"/>
  <c r="AK66" i="7" a="1"/>
  <c r="AK66" i="7" s="1"/>
  <c r="AK67" i="7" a="1"/>
  <c r="AK67" i="7" s="1"/>
  <c r="AK68" i="7" a="1"/>
  <c r="AK68" i="7" s="1"/>
  <c r="AK69" i="7" a="1"/>
  <c r="AK69" i="7"/>
  <c r="AK70" i="7" a="1"/>
  <c r="AK70" i="7" s="1"/>
  <c r="AK71" i="7" a="1"/>
  <c r="AK71" i="7" s="1"/>
  <c r="AK72" i="7" a="1"/>
  <c r="AK72" i="7" s="1"/>
  <c r="AK73" i="7" a="1"/>
  <c r="AK73" i="7" s="1"/>
  <c r="AK74" i="7" a="1"/>
  <c r="AK74" i="7" s="1"/>
  <c r="AK75" i="7" a="1"/>
  <c r="AK75" i="7"/>
  <c r="AK76" i="7" a="1"/>
  <c r="AK76" i="7" s="1"/>
  <c r="AK77" i="7" a="1"/>
  <c r="AK77" i="7" s="1"/>
  <c r="AK78" i="7" a="1"/>
  <c r="AK78" i="7" s="1"/>
  <c r="AK79" i="7" a="1"/>
  <c r="AK79" i="7" s="1"/>
  <c r="AK80" i="7" a="1"/>
  <c r="AK80" i="7" s="1"/>
  <c r="AK81" i="7" a="1"/>
  <c r="AK81" i="7"/>
  <c r="AK82" i="7" a="1"/>
  <c r="AK82" i="7" s="1"/>
  <c r="AK83" i="7" a="1"/>
  <c r="AK83" i="7" s="1"/>
  <c r="AK84" i="7" a="1"/>
  <c r="AK84" i="7" s="1"/>
  <c r="AK85" i="7" a="1"/>
  <c r="AK85" i="7" s="1"/>
  <c r="AK86" i="7" a="1"/>
  <c r="AK86" i="7" s="1"/>
  <c r="AK87" i="7" a="1"/>
  <c r="AK87" i="7"/>
  <c r="AK88" i="7" a="1"/>
  <c r="AK88" i="7" s="1"/>
  <c r="AK89" i="7" a="1"/>
  <c r="AK89" i="7" s="1"/>
  <c r="AK90" i="7" a="1"/>
  <c r="AK90" i="7" s="1"/>
  <c r="AK91" i="7" a="1"/>
  <c r="AK91" i="7" s="1"/>
  <c r="AK92" i="7" a="1"/>
  <c r="AK92" i="7" s="1"/>
  <c r="AK93" i="7" a="1"/>
  <c r="AK93" i="7"/>
  <c r="AK94" i="7" a="1"/>
  <c r="AK94" i="7" s="1"/>
  <c r="AK95" i="7" a="1"/>
  <c r="AK95" i="7" s="1"/>
  <c r="AK96" i="7" a="1"/>
  <c r="AK96" i="7" s="1"/>
  <c r="AK97" i="7" a="1"/>
  <c r="AK97" i="7" s="1"/>
  <c r="AK98" i="7" a="1"/>
  <c r="AK98" i="7" s="1"/>
  <c r="AK99" i="7" a="1"/>
  <c r="AK99" i="7"/>
  <c r="AK100" i="7" a="1"/>
  <c r="AK100" i="7" s="1"/>
  <c r="AK101" i="7" a="1"/>
  <c r="AK101" i="7" s="1"/>
  <c r="AK102" i="7" a="1"/>
  <c r="AK102" i="7" s="1"/>
  <c r="AK103" i="7" a="1"/>
  <c r="AK103" i="7" s="1"/>
  <c r="AK104" i="7" a="1"/>
  <c r="AK104" i="7" s="1"/>
  <c r="AK105" i="7" a="1"/>
  <c r="AK105" i="7"/>
  <c r="AK106" i="7" a="1"/>
  <c r="AK106" i="7" s="1"/>
  <c r="AK107" i="7" a="1"/>
  <c r="AK107" i="7" s="1"/>
  <c r="AK108" i="7" a="1"/>
  <c r="AK108" i="7" s="1"/>
  <c r="AK109" i="7" a="1"/>
  <c r="AK109" i="7" s="1"/>
  <c r="AK110" i="7" a="1"/>
  <c r="AK110" i="7" s="1"/>
  <c r="AK111" i="7" a="1"/>
  <c r="AK111" i="7"/>
  <c r="AK112" i="7" a="1"/>
  <c r="AK112" i="7" s="1"/>
  <c r="AK113" i="7" a="1"/>
  <c r="AK113" i="7" s="1"/>
  <c r="AK114" i="7" a="1"/>
  <c r="AK114" i="7" s="1"/>
  <c r="AK115" i="7" a="1"/>
  <c r="AK115" i="7" s="1"/>
  <c r="AK116" i="7" a="1"/>
  <c r="AK116" i="7" s="1"/>
  <c r="AK117" i="7" a="1"/>
  <c r="AK117" i="7"/>
  <c r="AK118" i="7" a="1"/>
  <c r="AK118" i="7" s="1"/>
  <c r="AK119" i="7" a="1"/>
  <c r="AK119" i="7" s="1"/>
  <c r="AK120" i="7" a="1"/>
  <c r="AK120" i="7" s="1"/>
  <c r="AK121" i="7" a="1"/>
  <c r="AK121" i="7" s="1"/>
  <c r="AK122" i="7" a="1"/>
  <c r="AK122" i="7" s="1"/>
  <c r="AK123" i="7" a="1"/>
  <c r="AK123" i="7"/>
  <c r="AK124" i="7" a="1"/>
  <c r="AK124" i="7" s="1"/>
  <c r="AK125" i="7" a="1"/>
  <c r="AK125" i="7" s="1"/>
  <c r="AK126" i="7" a="1"/>
  <c r="AK126" i="7" s="1"/>
  <c r="AK127" i="7" a="1"/>
  <c r="AK127" i="7" s="1"/>
  <c r="AK128" i="7" a="1"/>
  <c r="AK128" i="7" s="1"/>
  <c r="AK129" i="7" a="1"/>
  <c r="AK129" i="7"/>
  <c r="AK130" i="7" a="1"/>
  <c r="AK130" i="7" s="1"/>
  <c r="AK131" i="7" a="1"/>
  <c r="AK131" i="7" s="1"/>
  <c r="AK132" i="7" a="1"/>
  <c r="AK132" i="7" s="1"/>
  <c r="AK133" i="7" a="1"/>
  <c r="AK133" i="7" s="1"/>
  <c r="AK134" i="7" a="1"/>
  <c r="AK134" i="7" s="1"/>
  <c r="AK135" i="7" a="1"/>
  <c r="AK135" i="7"/>
  <c r="AK136" i="7" a="1"/>
  <c r="AK136" i="7" s="1"/>
  <c r="AK137" i="7" a="1"/>
  <c r="AK137" i="7" s="1"/>
  <c r="AK138" i="7" a="1"/>
  <c r="AK138" i="7" s="1"/>
  <c r="AK139" i="7" a="1"/>
  <c r="AK139" i="7" s="1"/>
  <c r="AK140" i="7" a="1"/>
  <c r="AK140" i="7" s="1"/>
  <c r="AK141" i="7" a="1"/>
  <c r="AK141" i="7"/>
  <c r="AK142" i="7" a="1"/>
  <c r="AK142" i="7" s="1"/>
  <c r="AK143" i="7" a="1"/>
  <c r="AK143" i="7" s="1"/>
  <c r="AK144" i="7" a="1"/>
  <c r="AK144" i="7" s="1"/>
  <c r="AK145" i="7" a="1"/>
  <c r="AK145" i="7" s="1"/>
  <c r="AK146" i="7" a="1"/>
  <c r="AK146" i="7" s="1"/>
  <c r="AK147" i="7" a="1"/>
  <c r="AK147" i="7"/>
  <c r="AK148" i="7" a="1"/>
  <c r="AK148" i="7" s="1"/>
  <c r="AK149" i="7" a="1"/>
  <c r="AK149" i="7" s="1"/>
  <c r="AK150" i="7" a="1"/>
  <c r="AK150" i="7" s="1"/>
  <c r="AK151" i="7" a="1"/>
  <c r="AK151" i="7" s="1"/>
  <c r="AK152" i="7" a="1"/>
  <c r="AK152" i="7" s="1"/>
  <c r="AK153" i="7" a="1"/>
  <c r="AK153" i="7"/>
  <c r="AK154" i="7" a="1"/>
  <c r="AK154" i="7" s="1"/>
  <c r="AK155" i="7" a="1"/>
  <c r="AK155" i="7" s="1"/>
  <c r="AK156" i="7" a="1"/>
  <c r="AK156" i="7" s="1"/>
  <c r="AK157" i="7" a="1"/>
  <c r="AK157" i="7" s="1"/>
  <c r="AK158" i="7" a="1"/>
  <c r="AK158" i="7" s="1"/>
  <c r="AK3" i="7" a="1"/>
  <c r="AK3" i="7" s="1"/>
  <c r="AJ5" i="7" a="1"/>
  <c r="AJ5" i="7" s="1"/>
  <c r="AJ6" i="7" a="1"/>
  <c r="AJ6" i="7"/>
  <c r="AJ7" i="7" a="1"/>
  <c r="AJ7" i="7" s="1"/>
  <c r="AJ8" i="7" a="1"/>
  <c r="AJ8" i="7" s="1"/>
  <c r="AJ9" i="7" a="1"/>
  <c r="AJ9" i="7" s="1"/>
  <c r="AJ10" i="7" a="1"/>
  <c r="AJ10" i="7"/>
  <c r="AJ11" i="7" a="1"/>
  <c r="AJ11" i="7" s="1"/>
  <c r="AJ12" i="7" a="1"/>
  <c r="AJ12" i="7"/>
  <c r="AJ13" i="7" a="1"/>
  <c r="AJ13" i="7" s="1"/>
  <c r="AJ14" i="7" a="1"/>
  <c r="AJ14" i="7" s="1"/>
  <c r="AJ15" i="7" a="1"/>
  <c r="AJ15" i="7" s="1"/>
  <c r="AJ16" i="7" a="1"/>
  <c r="AJ16" i="7"/>
  <c r="AJ17" i="7" a="1"/>
  <c r="AJ17" i="7" s="1"/>
  <c r="AJ18" i="7" a="1"/>
  <c r="AJ18" i="7" s="1"/>
  <c r="AJ19" i="7" a="1"/>
  <c r="AJ19" i="7" s="1"/>
  <c r="AJ20" i="7" a="1"/>
  <c r="AJ20" i="7" s="1"/>
  <c r="AJ21" i="7" a="1"/>
  <c r="AJ21" i="7" s="1"/>
  <c r="AJ22" i="7" a="1"/>
  <c r="AJ22" i="7"/>
  <c r="AJ23" i="7" a="1"/>
  <c r="AJ23" i="7" s="1"/>
  <c r="AJ24" i="7" a="1"/>
  <c r="AJ24" i="7" s="1"/>
  <c r="AJ25" i="7" a="1"/>
  <c r="AJ25" i="7" s="1"/>
  <c r="AJ26" i="7" a="1"/>
  <c r="AJ26" i="7" s="1"/>
  <c r="AJ27" i="7" a="1"/>
  <c r="AJ27" i="7" s="1"/>
  <c r="AJ28" i="7" a="1"/>
  <c r="AJ28" i="7"/>
  <c r="AJ29" i="7" a="1"/>
  <c r="AJ29" i="7" s="1"/>
  <c r="AJ30" i="7" a="1"/>
  <c r="AJ30" i="7" s="1"/>
  <c r="AJ31" i="7" a="1"/>
  <c r="AJ31" i="7" s="1"/>
  <c r="AJ32" i="7" a="1"/>
  <c r="AJ32" i="7" s="1"/>
  <c r="AJ33" i="7" a="1"/>
  <c r="AJ33" i="7" s="1"/>
  <c r="AJ34" i="7" a="1"/>
  <c r="AJ34" i="7"/>
  <c r="AJ35" i="7" a="1"/>
  <c r="AJ35" i="7" s="1"/>
  <c r="AJ36" i="7" a="1"/>
  <c r="AJ36" i="7" s="1"/>
  <c r="AJ37" i="7" a="1"/>
  <c r="AJ37" i="7" s="1"/>
  <c r="AJ38" i="7" a="1"/>
  <c r="AJ38" i="7" s="1"/>
  <c r="AJ39" i="7" a="1"/>
  <c r="AJ39" i="7" s="1"/>
  <c r="AJ40" i="7" a="1"/>
  <c r="AJ40" i="7"/>
  <c r="AJ41" i="7" a="1"/>
  <c r="AJ41" i="7" s="1"/>
  <c r="AJ42" i="7" a="1"/>
  <c r="AJ42" i="7" s="1"/>
  <c r="AJ43" i="7" a="1"/>
  <c r="AJ43" i="7" s="1"/>
  <c r="AJ44" i="7" a="1"/>
  <c r="AJ44" i="7" s="1"/>
  <c r="AJ45" i="7" a="1"/>
  <c r="AJ45" i="7" s="1"/>
  <c r="AJ46" i="7" a="1"/>
  <c r="AJ46" i="7"/>
  <c r="AJ47" i="7" a="1"/>
  <c r="AJ47" i="7" s="1"/>
  <c r="AJ48" i="7" a="1"/>
  <c r="AJ48" i="7" s="1"/>
  <c r="AJ49" i="7" a="1"/>
  <c r="AJ49" i="7" s="1"/>
  <c r="AJ50" i="7" a="1"/>
  <c r="AJ50" i="7" s="1"/>
  <c r="AJ51" i="7" a="1"/>
  <c r="AJ51" i="7" s="1"/>
  <c r="AJ52" i="7" a="1"/>
  <c r="AJ52" i="7"/>
  <c r="AJ53" i="7" a="1"/>
  <c r="AJ53" i="7" s="1"/>
  <c r="AJ54" i="7" a="1"/>
  <c r="AJ54" i="7" s="1"/>
  <c r="AJ55" i="7" a="1"/>
  <c r="AJ55" i="7" s="1"/>
  <c r="AJ56" i="7" a="1"/>
  <c r="AJ56" i="7" s="1"/>
  <c r="AJ57" i="7" a="1"/>
  <c r="AJ57" i="7" s="1"/>
  <c r="AJ58" i="7" a="1"/>
  <c r="AJ58" i="7"/>
  <c r="AJ59" i="7" a="1"/>
  <c r="AJ59" i="7" s="1"/>
  <c r="AJ60" i="7" a="1"/>
  <c r="AJ60" i="7" s="1"/>
  <c r="AJ61" i="7" a="1"/>
  <c r="AJ61" i="7" s="1"/>
  <c r="AJ62" i="7" a="1"/>
  <c r="AJ62" i="7" s="1"/>
  <c r="AJ63" i="7" a="1"/>
  <c r="AJ63" i="7" s="1"/>
  <c r="AJ64" i="7" a="1"/>
  <c r="AJ64" i="7"/>
  <c r="AJ65" i="7" a="1"/>
  <c r="AJ65" i="7" s="1"/>
  <c r="AJ66" i="7" a="1"/>
  <c r="AJ66" i="7" s="1"/>
  <c r="AJ67" i="7" a="1"/>
  <c r="AJ67" i="7" s="1"/>
  <c r="AJ68" i="7" a="1"/>
  <c r="AJ68" i="7" s="1"/>
  <c r="AJ69" i="7" a="1"/>
  <c r="AJ69" i="7" s="1"/>
  <c r="AJ70" i="7" a="1"/>
  <c r="AJ70" i="7" s="1"/>
  <c r="AJ71" i="7" a="1"/>
  <c r="AJ71" i="7" s="1"/>
  <c r="AJ72" i="7" a="1"/>
  <c r="AJ72" i="7" s="1"/>
  <c r="AJ73" i="7" a="1"/>
  <c r="AJ73" i="7" s="1"/>
  <c r="AJ74" i="7" a="1"/>
  <c r="AJ74" i="7" s="1"/>
  <c r="AJ75" i="7" a="1"/>
  <c r="AJ75" i="7" s="1"/>
  <c r="AJ76" i="7" a="1"/>
  <c r="AJ76" i="7" s="1"/>
  <c r="AJ77" i="7" a="1"/>
  <c r="AJ77" i="7" s="1"/>
  <c r="AJ78" i="7" a="1"/>
  <c r="AJ78" i="7" s="1"/>
  <c r="AJ79" i="7" a="1"/>
  <c r="AJ79" i="7" s="1"/>
  <c r="AJ80" i="7" a="1"/>
  <c r="AJ80" i="7" s="1"/>
  <c r="AJ81" i="7" a="1"/>
  <c r="AJ81" i="7" s="1"/>
  <c r="AJ82" i="7" a="1"/>
  <c r="AJ82" i="7" s="1"/>
  <c r="AJ83" i="7" a="1"/>
  <c r="AJ83" i="7" s="1"/>
  <c r="AJ84" i="7" a="1"/>
  <c r="AJ84" i="7" s="1"/>
  <c r="AJ85" i="7" a="1"/>
  <c r="AJ85" i="7" s="1"/>
  <c r="AJ86" i="7" a="1"/>
  <c r="AJ86" i="7" s="1"/>
  <c r="AJ87" i="7" a="1"/>
  <c r="AJ87" i="7" s="1"/>
  <c r="AJ88" i="7" a="1"/>
  <c r="AJ88" i="7" s="1"/>
  <c r="AJ89" i="7" a="1"/>
  <c r="AJ89" i="7" s="1"/>
  <c r="AJ90" i="7" a="1"/>
  <c r="AJ90" i="7" s="1"/>
  <c r="AJ91" i="7" a="1"/>
  <c r="AJ91" i="7" s="1"/>
  <c r="AJ92" i="7" a="1"/>
  <c r="AJ92" i="7" s="1"/>
  <c r="AJ93" i="7" a="1"/>
  <c r="AJ93" i="7" s="1"/>
  <c r="AJ94" i="7" a="1"/>
  <c r="AJ94" i="7" s="1"/>
  <c r="AJ95" i="7" a="1"/>
  <c r="AJ95" i="7" s="1"/>
  <c r="AJ96" i="7" a="1"/>
  <c r="AJ96" i="7" s="1"/>
  <c r="AJ97" i="7" a="1"/>
  <c r="AJ97" i="7" s="1"/>
  <c r="AJ98" i="7" a="1"/>
  <c r="AJ98" i="7" s="1"/>
  <c r="AJ99" i="7" a="1"/>
  <c r="AJ99" i="7" s="1"/>
  <c r="AJ100" i="7" a="1"/>
  <c r="AJ100" i="7" s="1"/>
  <c r="AJ101" i="7" a="1"/>
  <c r="AJ101" i="7" s="1"/>
  <c r="AJ102" i="7" a="1"/>
  <c r="AJ102" i="7" s="1"/>
  <c r="AJ103" i="7" a="1"/>
  <c r="AJ103" i="7" s="1"/>
  <c r="AJ104" i="7" a="1"/>
  <c r="AJ104" i="7" s="1"/>
  <c r="AJ105" i="7" a="1"/>
  <c r="AJ105" i="7" s="1"/>
  <c r="AJ106" i="7" a="1"/>
  <c r="AJ106" i="7" s="1"/>
  <c r="AJ107" i="7" a="1"/>
  <c r="AJ107" i="7" s="1"/>
  <c r="AJ108" i="7" a="1"/>
  <c r="AJ108" i="7" s="1"/>
  <c r="AJ109" i="7" a="1"/>
  <c r="AJ109" i="7" s="1"/>
  <c r="AJ110" i="7" a="1"/>
  <c r="AJ110" i="7" s="1"/>
  <c r="AJ111" i="7" a="1"/>
  <c r="AJ111" i="7" s="1"/>
  <c r="AJ112" i="7" a="1"/>
  <c r="AJ112" i="7" s="1"/>
  <c r="AJ113" i="7" a="1"/>
  <c r="AJ113" i="7" s="1"/>
  <c r="AJ114" i="7" a="1"/>
  <c r="AJ114" i="7" s="1"/>
  <c r="AJ115" i="7" a="1"/>
  <c r="AJ115" i="7" s="1"/>
  <c r="AJ116" i="7" a="1"/>
  <c r="AJ116" i="7" s="1"/>
  <c r="AJ117" i="7" a="1"/>
  <c r="AJ117" i="7" s="1"/>
  <c r="AJ118" i="7" a="1"/>
  <c r="AJ118" i="7" s="1"/>
  <c r="AJ119" i="7" a="1"/>
  <c r="AJ119" i="7" s="1"/>
  <c r="AJ120" i="7" a="1"/>
  <c r="AJ120" i="7" s="1"/>
  <c r="AJ121" i="7" a="1"/>
  <c r="AJ121" i="7" s="1"/>
  <c r="AJ122" i="7" a="1"/>
  <c r="AJ122" i="7" s="1"/>
  <c r="AJ123" i="7" a="1"/>
  <c r="AJ123" i="7" s="1"/>
  <c r="AJ124" i="7" a="1"/>
  <c r="AJ124" i="7" s="1"/>
  <c r="AJ125" i="7" a="1"/>
  <c r="AJ125" i="7" s="1"/>
  <c r="AJ126" i="7" a="1"/>
  <c r="AJ126" i="7" s="1"/>
  <c r="AJ127" i="7" a="1"/>
  <c r="AJ127" i="7" s="1"/>
  <c r="AJ128" i="7" a="1"/>
  <c r="AJ128" i="7" s="1"/>
  <c r="AJ129" i="7" a="1"/>
  <c r="AJ129" i="7" s="1"/>
  <c r="AJ130" i="7" a="1"/>
  <c r="AJ130" i="7" s="1"/>
  <c r="AJ131" i="7" a="1"/>
  <c r="AJ131" i="7" s="1"/>
  <c r="AJ132" i="7" a="1"/>
  <c r="AJ132" i="7" s="1"/>
  <c r="AJ133" i="7" a="1"/>
  <c r="AJ133" i="7" s="1"/>
  <c r="AJ134" i="7" a="1"/>
  <c r="AJ134" i="7" s="1"/>
  <c r="AJ135" i="7" a="1"/>
  <c r="AJ135" i="7" s="1"/>
  <c r="AJ136" i="7" a="1"/>
  <c r="AJ136" i="7" s="1"/>
  <c r="AJ137" i="7" a="1"/>
  <c r="AJ137" i="7" s="1"/>
  <c r="AJ138" i="7" a="1"/>
  <c r="AJ138" i="7" s="1"/>
  <c r="AJ139" i="7" a="1"/>
  <c r="AJ139" i="7" s="1"/>
  <c r="AJ140" i="7" a="1"/>
  <c r="AJ140" i="7" s="1"/>
  <c r="AJ141" i="7" a="1"/>
  <c r="AJ141" i="7" s="1"/>
  <c r="AJ142" i="7" a="1"/>
  <c r="AJ142" i="7" s="1"/>
  <c r="AJ143" i="7" a="1"/>
  <c r="AJ143" i="7" s="1"/>
  <c r="AJ144" i="7" a="1"/>
  <c r="AJ144" i="7" s="1"/>
  <c r="AJ145" i="7" a="1"/>
  <c r="AJ145" i="7" s="1"/>
  <c r="AJ146" i="7" a="1"/>
  <c r="AJ146" i="7" s="1"/>
  <c r="AJ147" i="7" a="1"/>
  <c r="AJ147" i="7" s="1"/>
  <c r="AJ148" i="7" a="1"/>
  <c r="AJ148" i="7" s="1"/>
  <c r="AJ149" i="7" a="1"/>
  <c r="AJ149" i="7" s="1"/>
  <c r="AJ150" i="7" a="1"/>
  <c r="AJ150" i="7" s="1"/>
  <c r="AJ151" i="7" a="1"/>
  <c r="AJ151" i="7" s="1"/>
  <c r="AJ152" i="7" a="1"/>
  <c r="AJ152" i="7" s="1"/>
  <c r="AJ153" i="7" a="1"/>
  <c r="AJ153" i="7" s="1"/>
  <c r="AJ154" i="7" a="1"/>
  <c r="AJ154" i="7" s="1"/>
  <c r="AJ155" i="7" a="1"/>
  <c r="AJ155" i="7" s="1"/>
  <c r="AJ156" i="7" a="1"/>
  <c r="AJ156" i="7" s="1"/>
  <c r="AJ157" i="7" a="1"/>
  <c r="AJ157" i="7" s="1"/>
  <c r="AJ158" i="7" a="1"/>
  <c r="AJ158" i="7" s="1"/>
  <c r="AJ4" i="7" a="1"/>
  <c r="AJ4" i="7" s="1"/>
  <c r="AJ3" i="7" a="1"/>
  <c r="AJ3" i="7" s="1"/>
  <c r="AI158" i="7" a="1"/>
  <c r="AI158" i="7" s="1"/>
  <c r="AI5" i="7" a="1"/>
  <c r="AI5" i="7"/>
  <c r="AI6" i="7" a="1"/>
  <c r="AI6" i="7"/>
  <c r="AI7" i="7" a="1"/>
  <c r="AI7" i="7" s="1"/>
  <c r="AI8" i="7" a="1"/>
  <c r="AI8" i="7" s="1"/>
  <c r="AI9" i="7" a="1"/>
  <c r="AI9" i="7" s="1"/>
  <c r="AI10" i="7" a="1"/>
  <c r="AI10" i="7"/>
  <c r="AI11" i="7" a="1"/>
  <c r="AI11" i="7"/>
  <c r="AI12" i="7" a="1"/>
  <c r="AI12" i="7"/>
  <c r="AI13" i="7" a="1"/>
  <c r="AI13" i="7" s="1"/>
  <c r="AI14" i="7" a="1"/>
  <c r="AI14" i="7" s="1"/>
  <c r="AI15" i="7" a="1"/>
  <c r="AI15" i="7" s="1"/>
  <c r="AI16" i="7" a="1"/>
  <c r="AI16" i="7" s="1"/>
  <c r="AI17" i="7" a="1"/>
  <c r="AI17" i="7"/>
  <c r="AI18" i="7" a="1"/>
  <c r="AI18" i="7" s="1"/>
  <c r="AI19" i="7" a="1"/>
  <c r="AI19" i="7" s="1"/>
  <c r="AI20" i="7" a="1"/>
  <c r="AI20" i="7" s="1"/>
  <c r="AI21" i="7" a="1"/>
  <c r="AI21" i="7" s="1"/>
  <c r="AI22" i="7" a="1"/>
  <c r="AI22" i="7"/>
  <c r="AI23" i="7" a="1"/>
  <c r="AI23" i="7"/>
  <c r="AI24" i="7" a="1"/>
  <c r="AI24" i="7" s="1"/>
  <c r="AI25" i="7" a="1"/>
  <c r="AI25" i="7" s="1"/>
  <c r="AI26" i="7" a="1"/>
  <c r="AI26" i="7" s="1"/>
  <c r="AI27" i="7" a="1"/>
  <c r="AI27" i="7" s="1"/>
  <c r="AI28" i="7" a="1"/>
  <c r="AI28" i="7" s="1"/>
  <c r="AI29" i="7" a="1"/>
  <c r="AI29" i="7"/>
  <c r="AI30" i="7" a="1"/>
  <c r="AI30" i="7" s="1"/>
  <c r="AI31" i="7" a="1"/>
  <c r="AI31" i="7" s="1"/>
  <c r="AI32" i="7" a="1"/>
  <c r="AI32" i="7" s="1"/>
  <c r="AI33" i="7" a="1"/>
  <c r="AI33" i="7" s="1"/>
  <c r="AI34" i="7" a="1"/>
  <c r="AI34" i="7" s="1"/>
  <c r="AI35" i="7" a="1"/>
  <c r="AI35" i="7"/>
  <c r="AI36" i="7" a="1"/>
  <c r="AI36" i="7" s="1"/>
  <c r="AI37" i="7" a="1"/>
  <c r="AI37" i="7" s="1"/>
  <c r="AI38" i="7" a="1"/>
  <c r="AI38" i="7" s="1"/>
  <c r="AI39" i="7" a="1"/>
  <c r="AI39" i="7" s="1"/>
  <c r="AI40" i="7" a="1"/>
  <c r="AI40" i="7" s="1"/>
  <c r="AI41" i="7" a="1"/>
  <c r="AI41" i="7"/>
  <c r="AI42" i="7" a="1"/>
  <c r="AI42" i="7" s="1"/>
  <c r="AI43" i="7" a="1"/>
  <c r="AI43" i="7" s="1"/>
  <c r="AI44" i="7" a="1"/>
  <c r="AI44" i="7" s="1"/>
  <c r="AI45" i="7" a="1"/>
  <c r="AI45" i="7" s="1"/>
  <c r="AI46" i="7" a="1"/>
  <c r="AI46" i="7" s="1"/>
  <c r="AI47" i="7" a="1"/>
  <c r="AI47" i="7"/>
  <c r="AI48" i="7" a="1"/>
  <c r="AI48" i="7" s="1"/>
  <c r="AI49" i="7" a="1"/>
  <c r="AI49" i="7" s="1"/>
  <c r="AI50" i="7" a="1"/>
  <c r="AI50" i="7" s="1"/>
  <c r="AI51" i="7" a="1"/>
  <c r="AI51" i="7" s="1"/>
  <c r="AI52" i="7" a="1"/>
  <c r="AI52" i="7" s="1"/>
  <c r="AI53" i="7" a="1"/>
  <c r="AI53" i="7"/>
  <c r="AI54" i="7" a="1"/>
  <c r="AI54" i="7" s="1"/>
  <c r="AI55" i="7" a="1"/>
  <c r="AI55" i="7" s="1"/>
  <c r="AI56" i="7" a="1"/>
  <c r="AI56" i="7" s="1"/>
  <c r="AI57" i="7" a="1"/>
  <c r="AI57" i="7" s="1"/>
  <c r="AI58" i="7" a="1"/>
  <c r="AI58" i="7" s="1"/>
  <c r="AI59" i="7" a="1"/>
  <c r="AI59" i="7" s="1"/>
  <c r="AI60" i="7" a="1"/>
  <c r="AI60" i="7" s="1"/>
  <c r="AI61" i="7" a="1"/>
  <c r="AI61" i="7" s="1"/>
  <c r="AI62" i="7" a="1"/>
  <c r="AI62" i="7" s="1"/>
  <c r="AI63" i="7" a="1"/>
  <c r="AI63" i="7" s="1"/>
  <c r="AI64" i="7" a="1"/>
  <c r="AI64" i="7" s="1"/>
  <c r="AI65" i="7" a="1"/>
  <c r="AI65" i="7" s="1"/>
  <c r="AI66" i="7" a="1"/>
  <c r="AI66" i="7" s="1"/>
  <c r="AI67" i="7" a="1"/>
  <c r="AI67" i="7" s="1"/>
  <c r="AI68" i="7" a="1"/>
  <c r="AI68" i="7" s="1"/>
  <c r="AI69" i="7" a="1"/>
  <c r="AI69" i="7" s="1"/>
  <c r="AI70" i="7" a="1"/>
  <c r="AI70" i="7" s="1"/>
  <c r="AI71" i="7" a="1"/>
  <c r="AI71" i="7" s="1"/>
  <c r="AI72" i="7" a="1"/>
  <c r="AI72" i="7" s="1"/>
  <c r="AI73" i="7" a="1"/>
  <c r="AI73" i="7" s="1"/>
  <c r="AI74" i="7" a="1"/>
  <c r="AI74" i="7" s="1"/>
  <c r="AI75" i="7" a="1"/>
  <c r="AI75" i="7" s="1"/>
  <c r="AI76" i="7" a="1"/>
  <c r="AI76" i="7" s="1"/>
  <c r="AI77" i="7" a="1"/>
  <c r="AI77" i="7" s="1"/>
  <c r="AI78" i="7" a="1"/>
  <c r="AI78" i="7" s="1"/>
  <c r="AI79" i="7" a="1"/>
  <c r="AI79" i="7" s="1"/>
  <c r="AI80" i="7" a="1"/>
  <c r="AI80" i="7" s="1"/>
  <c r="AI81" i="7" a="1"/>
  <c r="AI81" i="7" s="1"/>
  <c r="AI82" i="7" a="1"/>
  <c r="AI82" i="7" s="1"/>
  <c r="AI83" i="7" a="1"/>
  <c r="AI83" i="7" s="1"/>
  <c r="AI84" i="7" a="1"/>
  <c r="AI84" i="7" s="1"/>
  <c r="AI85" i="7" a="1"/>
  <c r="AI85" i="7" s="1"/>
  <c r="AI86" i="7" a="1"/>
  <c r="AI86" i="7" s="1"/>
  <c r="AI87" i="7" a="1"/>
  <c r="AI87" i="7" s="1"/>
  <c r="AI88" i="7" a="1"/>
  <c r="AI88" i="7" s="1"/>
  <c r="AI89" i="7" a="1"/>
  <c r="AI89" i="7" s="1"/>
  <c r="AI90" i="7" a="1"/>
  <c r="AI90" i="7" s="1"/>
  <c r="AI91" i="7" a="1"/>
  <c r="AI91" i="7" s="1"/>
  <c r="AI92" i="7" a="1"/>
  <c r="AI92" i="7" s="1"/>
  <c r="AI93" i="7" a="1"/>
  <c r="AI93" i="7" s="1"/>
  <c r="AI94" i="7" a="1"/>
  <c r="AI94" i="7" s="1"/>
  <c r="AI95" i="7" a="1"/>
  <c r="AI95" i="7" s="1"/>
  <c r="AI96" i="7" a="1"/>
  <c r="AI96" i="7" s="1"/>
  <c r="AI97" i="7" a="1"/>
  <c r="AI97" i="7" s="1"/>
  <c r="AI98" i="7" a="1"/>
  <c r="AI98" i="7" s="1"/>
  <c r="AI99" i="7" a="1"/>
  <c r="AI99" i="7" s="1"/>
  <c r="AI100" i="7" a="1"/>
  <c r="AI100" i="7" s="1"/>
  <c r="AI101" i="7" a="1"/>
  <c r="AI101" i="7" s="1"/>
  <c r="AI102" i="7" a="1"/>
  <c r="AI102" i="7" s="1"/>
  <c r="AI103" i="7" a="1"/>
  <c r="AI103" i="7" s="1"/>
  <c r="AI104" i="7" a="1"/>
  <c r="AI104" i="7" s="1"/>
  <c r="AI105" i="7" a="1"/>
  <c r="AI105" i="7" s="1"/>
  <c r="AI106" i="7" a="1"/>
  <c r="AI106" i="7" s="1"/>
  <c r="AI107" i="7" a="1"/>
  <c r="AI107" i="7" s="1"/>
  <c r="AI108" i="7" a="1"/>
  <c r="AI108" i="7" s="1"/>
  <c r="AI109" i="7" a="1"/>
  <c r="AI109" i="7" s="1"/>
  <c r="AI110" i="7" a="1"/>
  <c r="AI110" i="7" s="1"/>
  <c r="AI111" i="7" a="1"/>
  <c r="AI111" i="7" s="1"/>
  <c r="AI112" i="7" a="1"/>
  <c r="AI112" i="7" s="1"/>
  <c r="AI113" i="7" a="1"/>
  <c r="AI113" i="7" s="1"/>
  <c r="AI114" i="7" a="1"/>
  <c r="AI114" i="7" s="1"/>
  <c r="AI115" i="7" a="1"/>
  <c r="AI115" i="7" s="1"/>
  <c r="AI116" i="7" a="1"/>
  <c r="AI116" i="7" s="1"/>
  <c r="AI117" i="7" a="1"/>
  <c r="AI117" i="7" s="1"/>
  <c r="AI118" i="7" a="1"/>
  <c r="AI118" i="7" s="1"/>
  <c r="AI119" i="7" a="1"/>
  <c r="AI119" i="7" s="1"/>
  <c r="AI120" i="7" a="1"/>
  <c r="AI120" i="7" s="1"/>
  <c r="AI121" i="7" a="1"/>
  <c r="AI121" i="7" s="1"/>
  <c r="AI122" i="7" a="1"/>
  <c r="AI122" i="7" s="1"/>
  <c r="AI123" i="7" a="1"/>
  <c r="AI123" i="7" s="1"/>
  <c r="AI124" i="7" a="1"/>
  <c r="AI124" i="7" s="1"/>
  <c r="AI125" i="7" a="1"/>
  <c r="AI125" i="7" s="1"/>
  <c r="AI126" i="7" a="1"/>
  <c r="AI126" i="7" s="1"/>
  <c r="AI127" i="7" a="1"/>
  <c r="AI127" i="7" s="1"/>
  <c r="AI128" i="7" a="1"/>
  <c r="AI128" i="7" s="1"/>
  <c r="AI129" i="7" a="1"/>
  <c r="AI129" i="7" s="1"/>
  <c r="AI130" i="7" a="1"/>
  <c r="AI130" i="7" s="1"/>
  <c r="AI131" i="7" a="1"/>
  <c r="AI131" i="7" s="1"/>
  <c r="AI132" i="7" a="1"/>
  <c r="AI132" i="7" s="1"/>
  <c r="AI133" i="7" a="1"/>
  <c r="AI133" i="7" s="1"/>
  <c r="AI134" i="7" a="1"/>
  <c r="AI134" i="7" s="1"/>
  <c r="AI135" i="7" a="1"/>
  <c r="AI135" i="7" s="1"/>
  <c r="AI136" i="7" a="1"/>
  <c r="AI136" i="7" s="1"/>
  <c r="AI137" i="7" a="1"/>
  <c r="AI137" i="7" s="1"/>
  <c r="AI138" i="7" a="1"/>
  <c r="AI138" i="7" s="1"/>
  <c r="AI139" i="7" a="1"/>
  <c r="AI139" i="7" s="1"/>
  <c r="AI140" i="7" a="1"/>
  <c r="AI140" i="7" s="1"/>
  <c r="AI141" i="7" a="1"/>
  <c r="AI141" i="7" s="1"/>
  <c r="AI142" i="7" a="1"/>
  <c r="AI142" i="7" s="1"/>
  <c r="AI143" i="7" a="1"/>
  <c r="AI143" i="7" s="1"/>
  <c r="AI144" i="7" a="1"/>
  <c r="AI144" i="7" s="1"/>
  <c r="AI145" i="7" a="1"/>
  <c r="AI145" i="7" s="1"/>
  <c r="AI146" i="7" a="1"/>
  <c r="AI146" i="7" s="1"/>
  <c r="AI147" i="7" a="1"/>
  <c r="AI147" i="7" s="1"/>
  <c r="AI148" i="7" a="1"/>
  <c r="AI148" i="7" s="1"/>
  <c r="AI149" i="7" a="1"/>
  <c r="AI149" i="7" s="1"/>
  <c r="AI150" i="7" a="1"/>
  <c r="AI150" i="7" s="1"/>
  <c r="AI151" i="7" a="1"/>
  <c r="AI151" i="7" s="1"/>
  <c r="AI152" i="7" a="1"/>
  <c r="AI152" i="7" s="1"/>
  <c r="AI153" i="7" a="1"/>
  <c r="AI153" i="7" s="1"/>
  <c r="AI154" i="7" a="1"/>
  <c r="AI154" i="7" s="1"/>
  <c r="AI155" i="7" a="1"/>
  <c r="AI155" i="7" s="1"/>
  <c r="AI156" i="7" a="1"/>
  <c r="AI156" i="7" s="1"/>
  <c r="AI157" i="7" a="1"/>
  <c r="AI157" i="7" s="1"/>
  <c r="AI4" i="7" a="1"/>
  <c r="AI4" i="7" s="1"/>
  <c r="AI3" i="7" a="1"/>
  <c r="AI3" i="7" s="1"/>
  <c r="D14" i="9"/>
  <c r="AH158" i="7" a="1"/>
  <c r="AH158" i="7"/>
  <c r="AG158" i="7" a="1"/>
  <c r="AG158" i="7"/>
  <c r="AE158" i="7" a="1"/>
  <c r="AE158" i="7" s="1"/>
  <c r="AF158" i="7"/>
  <c r="C158" i="7"/>
  <c r="B158" i="7" s="1"/>
  <c r="D158" i="7"/>
  <c r="E158" i="7"/>
  <c r="F158" i="7"/>
  <c r="G158" i="7"/>
  <c r="H158" i="7"/>
  <c r="I158" i="7"/>
  <c r="J158" i="7"/>
  <c r="K158" i="7"/>
  <c r="L158" i="7"/>
  <c r="M158" i="7"/>
  <c r="N158" i="7"/>
  <c r="O158" i="7"/>
  <c r="P158" i="7"/>
  <c r="Q158" i="7"/>
  <c r="R158" i="7"/>
  <c r="X158" i="7" s="1"/>
  <c r="Y158" i="7" s="1"/>
  <c r="S158" i="7"/>
  <c r="T158" i="7"/>
  <c r="U158" i="7"/>
  <c r="V158" i="7"/>
  <c r="W158" i="7"/>
  <c r="O3" i="7"/>
  <c r="P3" i="7"/>
  <c r="C3" i="7"/>
  <c r="B3" i="7" s="1"/>
  <c r="AE19" i="7" a="1"/>
  <c r="AE19" i="7" s="1"/>
  <c r="AG43" i="7" a="1"/>
  <c r="AG43" i="7" s="1"/>
  <c r="AF43" i="7"/>
  <c r="D129" i="9"/>
  <c r="D111" i="9"/>
  <c r="D80" i="9"/>
  <c r="D66" i="9"/>
  <c r="D28" i="9"/>
  <c r="AH4" i="7" a="1"/>
  <c r="AH4" i="7" s="1"/>
  <c r="AH5" i="7" a="1"/>
  <c r="AH5" i="7" s="1"/>
  <c r="AH6" i="7" a="1"/>
  <c r="AH6" i="7" s="1"/>
  <c r="AH7" i="7" a="1"/>
  <c r="AH7" i="7" s="1"/>
  <c r="AH8" i="7" a="1"/>
  <c r="AH8" i="7" s="1"/>
  <c r="AH9" i="7" a="1"/>
  <c r="AH9" i="7" s="1"/>
  <c r="AH10" i="7" a="1"/>
  <c r="AH10" i="7" s="1"/>
  <c r="AH11" i="7" a="1"/>
  <c r="AH11" i="7" s="1"/>
  <c r="AH12" i="7" a="1"/>
  <c r="AH12" i="7" s="1"/>
  <c r="AH13" i="7" a="1"/>
  <c r="AH13" i="7" s="1"/>
  <c r="AH14" i="7" a="1"/>
  <c r="AH14" i="7" s="1"/>
  <c r="AH15" i="7" a="1"/>
  <c r="AH15" i="7" s="1"/>
  <c r="AH16" i="7" a="1"/>
  <c r="AH16" i="7" s="1"/>
  <c r="AH17" i="7" a="1"/>
  <c r="AH17" i="7" s="1"/>
  <c r="AH18" i="7" a="1"/>
  <c r="AH18" i="7" s="1"/>
  <c r="AH19" i="7" a="1"/>
  <c r="AH19" i="7" s="1"/>
  <c r="AH20" i="7" a="1"/>
  <c r="AH20" i="7" s="1"/>
  <c r="AH21" i="7" a="1"/>
  <c r="AH21" i="7" s="1"/>
  <c r="AH22" i="7" a="1"/>
  <c r="AH22" i="7" s="1"/>
  <c r="AH23" i="7" a="1"/>
  <c r="AH23" i="7" s="1"/>
  <c r="AH24" i="7" a="1"/>
  <c r="AH24" i="7" s="1"/>
  <c r="AH25" i="7" a="1"/>
  <c r="AH25" i="7" s="1"/>
  <c r="AH26" i="7" a="1"/>
  <c r="AH26" i="7" s="1"/>
  <c r="AH27" i="7" a="1"/>
  <c r="AH27" i="7" s="1"/>
  <c r="AH28" i="7" a="1"/>
  <c r="AH28" i="7" s="1"/>
  <c r="AH29" i="7" a="1"/>
  <c r="AH29" i="7" s="1"/>
  <c r="AH30" i="7" a="1"/>
  <c r="AH30" i="7" s="1"/>
  <c r="AH31" i="7" a="1"/>
  <c r="AH31" i="7" s="1"/>
  <c r="AH32" i="7" a="1"/>
  <c r="AH32" i="7" s="1"/>
  <c r="AH33" i="7" a="1"/>
  <c r="AH33" i="7" s="1"/>
  <c r="AH34" i="7" a="1"/>
  <c r="AH34" i="7" s="1"/>
  <c r="AH35" i="7" a="1"/>
  <c r="AH35" i="7" s="1"/>
  <c r="AH36" i="7" a="1"/>
  <c r="AH36" i="7" s="1"/>
  <c r="AH37" i="7" a="1"/>
  <c r="AH37" i="7" s="1"/>
  <c r="AH38" i="7" a="1"/>
  <c r="AH38" i="7" s="1"/>
  <c r="AH39" i="7" a="1"/>
  <c r="AH39" i="7" s="1"/>
  <c r="AH40" i="7" a="1"/>
  <c r="AH40" i="7" s="1"/>
  <c r="AH41" i="7" a="1"/>
  <c r="AH41" i="7" s="1"/>
  <c r="AH42" i="7" a="1"/>
  <c r="AH42" i="7" s="1"/>
  <c r="AH43" i="7" a="1"/>
  <c r="AH43" i="7" s="1"/>
  <c r="AH44" i="7" a="1"/>
  <c r="AH44" i="7" s="1"/>
  <c r="AH45" i="7" a="1"/>
  <c r="AH45" i="7" s="1"/>
  <c r="AH46" i="7" a="1"/>
  <c r="AH46" i="7" s="1"/>
  <c r="AH47" i="7" a="1"/>
  <c r="AH47" i="7" s="1"/>
  <c r="AH48" i="7" a="1"/>
  <c r="AH48" i="7" s="1"/>
  <c r="AH49" i="7" a="1"/>
  <c r="AH49" i="7" s="1"/>
  <c r="AH50" i="7" a="1"/>
  <c r="AH50" i="7" s="1"/>
  <c r="AH51" i="7" a="1"/>
  <c r="AH51" i="7" s="1"/>
  <c r="AH52" i="7" a="1"/>
  <c r="AH52" i="7" s="1"/>
  <c r="AH53" i="7" a="1"/>
  <c r="AH53" i="7" s="1"/>
  <c r="AH54" i="7" a="1"/>
  <c r="AH54" i="7" s="1"/>
  <c r="AH55" i="7" a="1"/>
  <c r="AH55" i="7" s="1"/>
  <c r="AH56" i="7" a="1"/>
  <c r="AH56" i="7" s="1"/>
  <c r="AH57" i="7" a="1"/>
  <c r="AH57" i="7" s="1"/>
  <c r="AH58" i="7" a="1"/>
  <c r="AH58" i="7" s="1"/>
  <c r="AH59" i="7" a="1"/>
  <c r="AH59" i="7" s="1"/>
  <c r="AH60" i="7" a="1"/>
  <c r="AH60" i="7" s="1"/>
  <c r="AH61" i="7" a="1"/>
  <c r="AH61" i="7" s="1"/>
  <c r="AH62" i="7" a="1"/>
  <c r="AH62" i="7" s="1"/>
  <c r="AH63" i="7" a="1"/>
  <c r="AH63" i="7" s="1"/>
  <c r="AH64" i="7" a="1"/>
  <c r="AH64" i="7" s="1"/>
  <c r="AH65" i="7" a="1"/>
  <c r="AH65" i="7" s="1"/>
  <c r="AH66" i="7" a="1"/>
  <c r="AH66" i="7" s="1"/>
  <c r="AH67" i="7" a="1"/>
  <c r="AH67" i="7" s="1"/>
  <c r="AH68" i="7" a="1"/>
  <c r="AH68" i="7" s="1"/>
  <c r="AH69" i="7" a="1"/>
  <c r="AH69" i="7" s="1"/>
  <c r="AH70" i="7" a="1"/>
  <c r="AH70" i="7" s="1"/>
  <c r="AH71" i="7" a="1"/>
  <c r="AH71" i="7" s="1"/>
  <c r="AH72" i="7" a="1"/>
  <c r="AH72" i="7" s="1"/>
  <c r="AH73" i="7" a="1"/>
  <c r="AH73" i="7" s="1"/>
  <c r="AH74" i="7" a="1"/>
  <c r="AH74" i="7" s="1"/>
  <c r="AH75" i="7" a="1"/>
  <c r="AH75" i="7" s="1"/>
  <c r="AH76" i="7" a="1"/>
  <c r="AH76" i="7" s="1"/>
  <c r="AH77" i="7" a="1"/>
  <c r="AH77" i="7" s="1"/>
  <c r="AH78" i="7" a="1"/>
  <c r="AH78" i="7" s="1"/>
  <c r="AH79" i="7" a="1"/>
  <c r="AH79" i="7" s="1"/>
  <c r="AH80" i="7" a="1"/>
  <c r="AH80" i="7" s="1"/>
  <c r="AH81" i="7" a="1"/>
  <c r="AH81" i="7" s="1"/>
  <c r="AH82" i="7" a="1"/>
  <c r="AH82" i="7" s="1"/>
  <c r="AH83" i="7" a="1"/>
  <c r="AH83" i="7" s="1"/>
  <c r="AH84" i="7" a="1"/>
  <c r="AH84" i="7" s="1"/>
  <c r="AH85" i="7" a="1"/>
  <c r="AH85" i="7" s="1"/>
  <c r="AH86" i="7" a="1"/>
  <c r="AH86" i="7" s="1"/>
  <c r="AH87" i="7" a="1"/>
  <c r="AH87" i="7" s="1"/>
  <c r="AH88" i="7" a="1"/>
  <c r="AH88" i="7" s="1"/>
  <c r="AH89" i="7" a="1"/>
  <c r="AH89" i="7" s="1"/>
  <c r="AH90" i="7" a="1"/>
  <c r="AH90" i="7" s="1"/>
  <c r="AH91" i="7" a="1"/>
  <c r="AH91" i="7" s="1"/>
  <c r="AH92" i="7" a="1"/>
  <c r="AH92" i="7" s="1"/>
  <c r="AH93" i="7" a="1"/>
  <c r="AH93" i="7" s="1"/>
  <c r="AH94" i="7" a="1"/>
  <c r="AH94" i="7" s="1"/>
  <c r="AH95" i="7" a="1"/>
  <c r="AH95" i="7" s="1"/>
  <c r="AH96" i="7" a="1"/>
  <c r="AH96" i="7" s="1"/>
  <c r="AH97" i="7" a="1"/>
  <c r="AH97" i="7" s="1"/>
  <c r="AH98" i="7" a="1"/>
  <c r="AH98" i="7" s="1"/>
  <c r="AH99" i="7" a="1"/>
  <c r="AH99" i="7" s="1"/>
  <c r="AH100" i="7" a="1"/>
  <c r="AH100" i="7" s="1"/>
  <c r="AH101" i="7" a="1"/>
  <c r="AH101" i="7" s="1"/>
  <c r="AH102" i="7" a="1"/>
  <c r="AH102" i="7" s="1"/>
  <c r="AH103" i="7" a="1"/>
  <c r="AH103" i="7" s="1"/>
  <c r="AH104" i="7" a="1"/>
  <c r="AH104" i="7" s="1"/>
  <c r="AH105" i="7" a="1"/>
  <c r="AH105" i="7" s="1"/>
  <c r="AH106" i="7" a="1"/>
  <c r="AH106" i="7" s="1"/>
  <c r="AH107" i="7" a="1"/>
  <c r="AH107" i="7" s="1"/>
  <c r="AH108" i="7" a="1"/>
  <c r="AH108" i="7" s="1"/>
  <c r="AH109" i="7" a="1"/>
  <c r="AH109" i="7" s="1"/>
  <c r="AH110" i="7" a="1"/>
  <c r="AH110" i="7" s="1"/>
  <c r="AH111" i="7" a="1"/>
  <c r="AH111" i="7" s="1"/>
  <c r="AH112" i="7" a="1"/>
  <c r="AH112" i="7" s="1"/>
  <c r="AH113" i="7" a="1"/>
  <c r="AH113" i="7" s="1"/>
  <c r="AH114" i="7" a="1"/>
  <c r="AH114" i="7" s="1"/>
  <c r="AH115" i="7" a="1"/>
  <c r="AH115" i="7" s="1"/>
  <c r="AH116" i="7" a="1"/>
  <c r="AH116" i="7" s="1"/>
  <c r="AH117" i="7" a="1"/>
  <c r="AH117" i="7" s="1"/>
  <c r="AH118" i="7" a="1"/>
  <c r="AH118" i="7" s="1"/>
  <c r="AH119" i="7" a="1"/>
  <c r="AH119" i="7" s="1"/>
  <c r="AH120" i="7" a="1"/>
  <c r="AH120" i="7" s="1"/>
  <c r="AH121" i="7" a="1"/>
  <c r="AH121" i="7" s="1"/>
  <c r="AH122" i="7" a="1"/>
  <c r="AH122" i="7" s="1"/>
  <c r="AH123" i="7" a="1"/>
  <c r="AH123" i="7" s="1"/>
  <c r="AH124" i="7" a="1"/>
  <c r="AH124" i="7" s="1"/>
  <c r="AH125" i="7" a="1"/>
  <c r="AH125" i="7" s="1"/>
  <c r="AH126" i="7" a="1"/>
  <c r="AH126" i="7" s="1"/>
  <c r="AH127" i="7" a="1"/>
  <c r="AH127" i="7" s="1"/>
  <c r="AH128" i="7" a="1"/>
  <c r="AH128" i="7" s="1"/>
  <c r="AH129" i="7" a="1"/>
  <c r="AH129" i="7" s="1"/>
  <c r="AH130" i="7" a="1"/>
  <c r="AH130" i="7" s="1"/>
  <c r="AH131" i="7" a="1"/>
  <c r="AH131" i="7" s="1"/>
  <c r="AH132" i="7" a="1"/>
  <c r="AH132" i="7" s="1"/>
  <c r="AH133" i="7" a="1"/>
  <c r="AH133" i="7" s="1"/>
  <c r="AH134" i="7" a="1"/>
  <c r="AH134" i="7" s="1"/>
  <c r="AH135" i="7" a="1"/>
  <c r="AH135" i="7" s="1"/>
  <c r="AH136" i="7" a="1"/>
  <c r="AH136" i="7" s="1"/>
  <c r="AH137" i="7" a="1"/>
  <c r="AH137" i="7" s="1"/>
  <c r="AH138" i="7" a="1"/>
  <c r="AH138" i="7" s="1"/>
  <c r="AH139" i="7" a="1"/>
  <c r="AH139" i="7" s="1"/>
  <c r="AH140" i="7" a="1"/>
  <c r="AH140" i="7" s="1"/>
  <c r="AH141" i="7" a="1"/>
  <c r="AH141" i="7" s="1"/>
  <c r="AH142" i="7" a="1"/>
  <c r="AH142" i="7" s="1"/>
  <c r="AH143" i="7" a="1"/>
  <c r="AH143" i="7" s="1"/>
  <c r="AH144" i="7" a="1"/>
  <c r="AH144" i="7" s="1"/>
  <c r="AH145" i="7" a="1"/>
  <c r="AH145" i="7" s="1"/>
  <c r="AH146" i="7" a="1"/>
  <c r="AH146" i="7" s="1"/>
  <c r="AH147" i="7" a="1"/>
  <c r="AH147" i="7" s="1"/>
  <c r="AH148" i="7" a="1"/>
  <c r="AH148" i="7" s="1"/>
  <c r="AH149" i="7" a="1"/>
  <c r="AH149" i="7" s="1"/>
  <c r="AH150" i="7" a="1"/>
  <c r="AH150" i="7" s="1"/>
  <c r="AH151" i="7" a="1"/>
  <c r="AH151" i="7" s="1"/>
  <c r="AH152" i="7" a="1"/>
  <c r="AH152" i="7" s="1"/>
  <c r="AH153" i="7" a="1"/>
  <c r="AH153" i="7" s="1"/>
  <c r="AH154" i="7" a="1"/>
  <c r="AH154" i="7" s="1"/>
  <c r="AH155" i="7" a="1"/>
  <c r="AH155" i="7" s="1"/>
  <c r="AH156" i="7" a="1"/>
  <c r="AH156" i="7" s="1"/>
  <c r="AH157" i="7" a="1"/>
  <c r="AH157" i="7" s="1"/>
  <c r="AH3" i="7" a="1"/>
  <c r="AH3" i="7" s="1"/>
  <c r="AG3" i="7" a="1"/>
  <c r="AG3" i="7" s="1"/>
  <c r="AG4" i="7" a="1"/>
  <c r="AG4" i="7" s="1"/>
  <c r="AG5" i="7" a="1"/>
  <c r="AG5" i="7" s="1"/>
  <c r="AG6" i="7" a="1"/>
  <c r="AG6" i="7" s="1"/>
  <c r="AG7" i="7" a="1"/>
  <c r="AG7" i="7" s="1"/>
  <c r="AG8" i="7" a="1"/>
  <c r="AG8" i="7" s="1"/>
  <c r="AG9" i="7" a="1"/>
  <c r="AG9" i="7" s="1"/>
  <c r="AG10" i="7" a="1"/>
  <c r="AG10" i="7" s="1"/>
  <c r="AG11" i="7" a="1"/>
  <c r="AG11" i="7" s="1"/>
  <c r="AG12" i="7" a="1"/>
  <c r="AG12" i="7" s="1"/>
  <c r="AG13" i="7" a="1"/>
  <c r="AG13" i="7" s="1"/>
  <c r="AG14" i="7" a="1"/>
  <c r="AG14" i="7" s="1"/>
  <c r="AG15" i="7" a="1"/>
  <c r="AG15" i="7" s="1"/>
  <c r="AG17" i="7" a="1"/>
  <c r="AG17" i="7" s="1"/>
  <c r="AG18" i="7" a="1"/>
  <c r="AG18" i="7" s="1"/>
  <c r="AG19" i="7" a="1"/>
  <c r="AG19" i="7" s="1"/>
  <c r="AG20" i="7" a="1"/>
  <c r="AG20" i="7" s="1"/>
  <c r="AG21" i="7" a="1"/>
  <c r="AG21" i="7" s="1"/>
  <c r="AG22" i="7" a="1"/>
  <c r="AG22" i="7" s="1"/>
  <c r="AG23" i="7" a="1"/>
  <c r="AG23" i="7" s="1"/>
  <c r="AG24" i="7" a="1"/>
  <c r="AG24" i="7" s="1"/>
  <c r="AG25" i="7" a="1"/>
  <c r="AG25" i="7" s="1"/>
  <c r="AG26" i="7" a="1"/>
  <c r="AG26" i="7" s="1"/>
  <c r="AG27" i="7" a="1"/>
  <c r="AG27" i="7" s="1"/>
  <c r="AG28" i="7" a="1"/>
  <c r="AG28" i="7" s="1"/>
  <c r="AG29" i="7" a="1"/>
  <c r="AG29" i="7" s="1"/>
  <c r="AG30" i="7" a="1"/>
  <c r="AG30" i="7" s="1"/>
  <c r="AG31" i="7" a="1"/>
  <c r="AG31" i="7" s="1"/>
  <c r="AG32" i="7" a="1"/>
  <c r="AG32" i="7" s="1"/>
  <c r="AG33" i="7" a="1"/>
  <c r="AG33" i="7" s="1"/>
  <c r="AG34" i="7" a="1"/>
  <c r="AG34" i="7" s="1"/>
  <c r="AG35" i="7" a="1"/>
  <c r="AG35" i="7" s="1"/>
  <c r="AG36" i="7" a="1"/>
  <c r="AG36" i="7" s="1"/>
  <c r="AG37" i="7" a="1"/>
  <c r="AG37" i="7" s="1"/>
  <c r="AG38" i="7" a="1"/>
  <c r="AG38" i="7" s="1"/>
  <c r="AG39" i="7" a="1"/>
  <c r="AG39" i="7" s="1"/>
  <c r="AG40" i="7" a="1"/>
  <c r="AG40" i="7" s="1"/>
  <c r="AG41" i="7" a="1"/>
  <c r="AG41" i="7" s="1"/>
  <c r="AG42" i="7" a="1"/>
  <c r="AG42" i="7" s="1"/>
  <c r="AG44" i="7" a="1"/>
  <c r="AG44" i="7" s="1"/>
  <c r="AG45" i="7" a="1"/>
  <c r="AG45" i="7" s="1"/>
  <c r="AG46" i="7" a="1"/>
  <c r="AG46" i="7" s="1"/>
  <c r="AG47" i="7" a="1"/>
  <c r="AG47" i="7" s="1"/>
  <c r="AG48" i="7" a="1"/>
  <c r="AG48" i="7" s="1"/>
  <c r="AG49" i="7" a="1"/>
  <c r="AG49" i="7" s="1"/>
  <c r="AG50" i="7" a="1"/>
  <c r="AG50" i="7" s="1"/>
  <c r="AG51" i="7" a="1"/>
  <c r="AG51" i="7" s="1"/>
  <c r="AG52" i="7" a="1"/>
  <c r="AG52" i="7" s="1"/>
  <c r="AG53" i="7" a="1"/>
  <c r="AG53" i="7" s="1"/>
  <c r="AG54" i="7" a="1"/>
  <c r="AG54" i="7" s="1"/>
  <c r="AG55" i="7" a="1"/>
  <c r="AG55" i="7" s="1"/>
  <c r="AG56" i="7" a="1"/>
  <c r="AG56" i="7" s="1"/>
  <c r="AG57" i="7" a="1"/>
  <c r="AG57" i="7" s="1"/>
  <c r="AG58" i="7" a="1"/>
  <c r="AG58" i="7" s="1"/>
  <c r="AG59" i="7" a="1"/>
  <c r="AG59" i="7" s="1"/>
  <c r="AG60" i="7" a="1"/>
  <c r="AG60" i="7" s="1"/>
  <c r="AG61" i="7" a="1"/>
  <c r="AG61" i="7" s="1"/>
  <c r="AG62" i="7" a="1"/>
  <c r="AG62" i="7" s="1"/>
  <c r="AG63" i="7" a="1"/>
  <c r="AG63" i="7" s="1"/>
  <c r="AG64" i="7" a="1"/>
  <c r="AG64" i="7" s="1"/>
  <c r="AG65" i="7" a="1"/>
  <c r="AG65" i="7" s="1"/>
  <c r="AG66" i="7" a="1"/>
  <c r="AG66" i="7" s="1"/>
  <c r="AG67" i="7" a="1"/>
  <c r="AG67" i="7" s="1"/>
  <c r="AG68" i="7" a="1"/>
  <c r="AG68" i="7" s="1"/>
  <c r="AG69" i="7" a="1"/>
  <c r="AG69" i="7" s="1"/>
  <c r="AG70" i="7" a="1"/>
  <c r="AG70" i="7" s="1"/>
  <c r="AG71" i="7" a="1"/>
  <c r="AG71" i="7" s="1"/>
  <c r="AG72" i="7" a="1"/>
  <c r="AG72" i="7" s="1"/>
  <c r="AG73" i="7" a="1"/>
  <c r="AG73" i="7" s="1"/>
  <c r="AG74" i="7" a="1"/>
  <c r="AG74" i="7" s="1"/>
  <c r="AG75" i="7" a="1"/>
  <c r="AG75" i="7" s="1"/>
  <c r="AG76" i="7" a="1"/>
  <c r="AG76" i="7" s="1"/>
  <c r="AG77" i="7" a="1"/>
  <c r="AG77" i="7" s="1"/>
  <c r="AG78" i="7" a="1"/>
  <c r="AG78" i="7" s="1"/>
  <c r="AG79" i="7" a="1"/>
  <c r="AG79" i="7" s="1"/>
  <c r="AG80" i="7" a="1"/>
  <c r="AG80" i="7" s="1"/>
  <c r="AG81" i="7" a="1"/>
  <c r="AG81" i="7" s="1"/>
  <c r="AG82" i="7" a="1"/>
  <c r="AG82" i="7" s="1"/>
  <c r="AG83" i="7" a="1"/>
  <c r="AG83" i="7" s="1"/>
  <c r="AG84" i="7" a="1"/>
  <c r="AG84" i="7" s="1"/>
  <c r="AG85" i="7" a="1"/>
  <c r="AG85" i="7" s="1"/>
  <c r="AG86" i="7" a="1"/>
  <c r="AG86" i="7" s="1"/>
  <c r="AG87" i="7" a="1"/>
  <c r="AG87" i="7" s="1"/>
  <c r="AG88" i="7" a="1"/>
  <c r="AG88" i="7" s="1"/>
  <c r="AG89" i="7" a="1"/>
  <c r="AG89" i="7" s="1"/>
  <c r="AG90" i="7" a="1"/>
  <c r="AG90" i="7" s="1"/>
  <c r="AG91" i="7" a="1"/>
  <c r="AG91" i="7" s="1"/>
  <c r="AG92" i="7" a="1"/>
  <c r="AG92" i="7" s="1"/>
  <c r="AG93" i="7" a="1"/>
  <c r="AG93" i="7" s="1"/>
  <c r="AG94" i="7" a="1"/>
  <c r="AG94" i="7" s="1"/>
  <c r="AG95" i="7" a="1"/>
  <c r="AG95" i="7" s="1"/>
  <c r="AG96" i="7" a="1"/>
  <c r="AG96" i="7" s="1"/>
  <c r="AG97" i="7" a="1"/>
  <c r="AG97" i="7" s="1"/>
  <c r="AG98" i="7" a="1"/>
  <c r="AG98" i="7" s="1"/>
  <c r="AG99" i="7" a="1"/>
  <c r="AG99" i="7" s="1"/>
  <c r="AG100" i="7" a="1"/>
  <c r="AG100" i="7" s="1"/>
  <c r="AG101" i="7" a="1"/>
  <c r="AG101" i="7" s="1"/>
  <c r="AG102" i="7" a="1"/>
  <c r="AG102" i="7" s="1"/>
  <c r="AG103" i="7" a="1"/>
  <c r="AG103" i="7" s="1"/>
  <c r="AG104" i="7" a="1"/>
  <c r="AG104" i="7" s="1"/>
  <c r="AG105" i="7" a="1"/>
  <c r="AG105" i="7" s="1"/>
  <c r="AG106" i="7" a="1"/>
  <c r="AG106" i="7" s="1"/>
  <c r="AG107" i="7" a="1"/>
  <c r="AG107" i="7" s="1"/>
  <c r="AG108" i="7" a="1"/>
  <c r="AG108" i="7" s="1"/>
  <c r="AG109" i="7" a="1"/>
  <c r="AG109" i="7" s="1"/>
  <c r="AG110" i="7" a="1"/>
  <c r="AG110" i="7" s="1"/>
  <c r="AG111" i="7" a="1"/>
  <c r="AG111" i="7" s="1"/>
  <c r="AG112" i="7" a="1"/>
  <c r="AG112" i="7" s="1"/>
  <c r="AG113" i="7" a="1"/>
  <c r="AG113" i="7" s="1"/>
  <c r="AG114" i="7" a="1"/>
  <c r="AG114" i="7" s="1"/>
  <c r="AG115" i="7" a="1"/>
  <c r="AG115" i="7" s="1"/>
  <c r="AG116" i="7" a="1"/>
  <c r="AG116" i="7" s="1"/>
  <c r="AG117" i="7" a="1"/>
  <c r="AG117" i="7" s="1"/>
  <c r="AG118" i="7" a="1"/>
  <c r="AG118" i="7" s="1"/>
  <c r="AG119" i="7" a="1"/>
  <c r="AG119" i="7" s="1"/>
  <c r="AG120" i="7" a="1"/>
  <c r="AG120" i="7" s="1"/>
  <c r="AG121" i="7" a="1"/>
  <c r="AG121" i="7" s="1"/>
  <c r="AG122" i="7" a="1"/>
  <c r="AG122" i="7" s="1"/>
  <c r="AG123" i="7" a="1"/>
  <c r="AG123" i="7" s="1"/>
  <c r="AG124" i="7" a="1"/>
  <c r="AG124" i="7" s="1"/>
  <c r="AG125" i="7" a="1"/>
  <c r="AG125" i="7" s="1"/>
  <c r="AG126" i="7" a="1"/>
  <c r="AG126" i="7" s="1"/>
  <c r="AG127" i="7" a="1"/>
  <c r="AG127" i="7" s="1"/>
  <c r="AG128" i="7" a="1"/>
  <c r="AG128" i="7" s="1"/>
  <c r="AG129" i="7" a="1"/>
  <c r="AG129" i="7" s="1"/>
  <c r="AG130" i="7" a="1"/>
  <c r="AG130" i="7" s="1"/>
  <c r="AG131" i="7" a="1"/>
  <c r="AG131" i="7" s="1"/>
  <c r="AG132" i="7" a="1"/>
  <c r="AG132" i="7" s="1"/>
  <c r="AG133" i="7" a="1"/>
  <c r="AG133" i="7" s="1"/>
  <c r="AG134" i="7" a="1"/>
  <c r="AG134" i="7" s="1"/>
  <c r="AG135" i="7" a="1"/>
  <c r="AG135" i="7" s="1"/>
  <c r="AG136" i="7" a="1"/>
  <c r="AG136" i="7" s="1"/>
  <c r="AG137" i="7" a="1"/>
  <c r="AG137" i="7" s="1"/>
  <c r="AG138" i="7" a="1"/>
  <c r="AG138" i="7" s="1"/>
  <c r="AG139" i="7" a="1"/>
  <c r="AG139" i="7" s="1"/>
  <c r="AG140" i="7" a="1"/>
  <c r="AG140" i="7" s="1"/>
  <c r="AG141" i="7" a="1"/>
  <c r="AG141" i="7" s="1"/>
  <c r="AG142" i="7" a="1"/>
  <c r="AG142" i="7" s="1"/>
  <c r="AG143" i="7" a="1"/>
  <c r="AG143" i="7" s="1"/>
  <c r="AG144" i="7" a="1"/>
  <c r="AG144" i="7" s="1"/>
  <c r="AG145" i="7" a="1"/>
  <c r="AG145" i="7" s="1"/>
  <c r="AG146" i="7" a="1"/>
  <c r="AG146" i="7" s="1"/>
  <c r="AG147" i="7" a="1"/>
  <c r="AG147" i="7" s="1"/>
  <c r="AG148" i="7" a="1"/>
  <c r="AG148" i="7" s="1"/>
  <c r="AG149" i="7" a="1"/>
  <c r="AG149" i="7" s="1"/>
  <c r="AG150" i="7" a="1"/>
  <c r="AG150" i="7" s="1"/>
  <c r="AG151" i="7" a="1"/>
  <c r="AG151" i="7" s="1"/>
  <c r="AG152" i="7" a="1"/>
  <c r="AG152" i="7" s="1"/>
  <c r="AG153" i="7" a="1"/>
  <c r="AG153" i="7" s="1"/>
  <c r="AG154" i="7" a="1"/>
  <c r="AG154" i="7" s="1"/>
  <c r="AG155" i="7" a="1"/>
  <c r="AG155" i="7" s="1"/>
  <c r="AG156" i="7" a="1"/>
  <c r="AG156" i="7" s="1"/>
  <c r="AG157" i="7" a="1"/>
  <c r="AG157" i="7" s="1"/>
  <c r="AG16" i="7" a="1"/>
  <c r="AG16" i="7" s="1"/>
  <c r="AF4" i="7"/>
  <c r="AE4" i="7" a="1"/>
  <c r="AE4" i="7" s="1"/>
  <c r="AE3" i="7" a="1"/>
  <c r="AE3" i="7" s="1"/>
  <c r="AE5" i="7" a="1"/>
  <c r="AE5" i="7" s="1"/>
  <c r="AE6" i="7" a="1"/>
  <c r="AE6" i="7" s="1"/>
  <c r="AE7" i="7" a="1"/>
  <c r="AE7" i="7" s="1"/>
  <c r="AE8" i="7" a="1"/>
  <c r="AE8" i="7" s="1"/>
  <c r="AE10" i="7" a="1"/>
  <c r="AE10" i="7" s="1"/>
  <c r="AE11" i="7" a="1"/>
  <c r="AE11" i="7" s="1"/>
  <c r="AE12" i="7" a="1"/>
  <c r="AE12" i="7" s="1"/>
  <c r="AE13" i="7" a="1"/>
  <c r="AE13" i="7" s="1"/>
  <c r="AE14" i="7" a="1"/>
  <c r="AE14" i="7" s="1"/>
  <c r="AE15" i="7" a="1"/>
  <c r="AE15" i="7" s="1"/>
  <c r="AE16" i="7" a="1"/>
  <c r="AE16" i="7" s="1"/>
  <c r="AE17" i="7" a="1"/>
  <c r="AE17" i="7" s="1"/>
  <c r="AE18" i="7" a="1"/>
  <c r="AE18" i="7" s="1"/>
  <c r="AE20" i="7" a="1"/>
  <c r="AE20" i="7" s="1"/>
  <c r="AE21" i="7" a="1"/>
  <c r="AE21" i="7" s="1"/>
  <c r="AE22" i="7" a="1"/>
  <c r="AE22" i="7" s="1"/>
  <c r="AE23" i="7" a="1"/>
  <c r="AE23" i="7" s="1"/>
  <c r="AE24" i="7" a="1"/>
  <c r="AE24" i="7" s="1"/>
  <c r="AE25" i="7" a="1"/>
  <c r="AE25" i="7" s="1"/>
  <c r="AE26" i="7" a="1"/>
  <c r="AE26" i="7" s="1"/>
  <c r="AE27" i="7" a="1"/>
  <c r="AE27" i="7" s="1"/>
  <c r="AE28" i="7" a="1"/>
  <c r="AE28" i="7" s="1"/>
  <c r="AE29" i="7" a="1"/>
  <c r="AE29" i="7" s="1"/>
  <c r="AE30" i="7" a="1"/>
  <c r="AE30" i="7" s="1"/>
  <c r="AE31" i="7" a="1"/>
  <c r="AE31" i="7" s="1"/>
  <c r="AE32" i="7" a="1"/>
  <c r="AE32" i="7" s="1"/>
  <c r="AE33" i="7" a="1"/>
  <c r="AE33" i="7" s="1"/>
  <c r="AE34" i="7" a="1"/>
  <c r="AE34" i="7" s="1"/>
  <c r="AE35" i="7" a="1"/>
  <c r="AE35" i="7" s="1"/>
  <c r="AE36" i="7" a="1"/>
  <c r="AE36" i="7" s="1"/>
  <c r="AE37" i="7" a="1"/>
  <c r="AE37" i="7" s="1"/>
  <c r="AE38" i="7" a="1"/>
  <c r="AE38" i="7" s="1"/>
  <c r="AE39" i="7" a="1"/>
  <c r="AE39" i="7" s="1"/>
  <c r="AE40" i="7" a="1"/>
  <c r="AE40" i="7" s="1"/>
  <c r="AE41" i="7" a="1"/>
  <c r="AE41" i="7" s="1"/>
  <c r="AE42" i="7" a="1"/>
  <c r="AE42" i="7" s="1"/>
  <c r="AE43" i="7" a="1"/>
  <c r="AE43" i="7" s="1"/>
  <c r="AE44" i="7" a="1"/>
  <c r="AE44" i="7" s="1"/>
  <c r="AE45" i="7" a="1"/>
  <c r="AE45" i="7" s="1"/>
  <c r="AE46" i="7" a="1"/>
  <c r="AE46" i="7" s="1"/>
  <c r="AE47" i="7" a="1"/>
  <c r="AE47" i="7" s="1"/>
  <c r="AE48" i="7" a="1"/>
  <c r="AE48" i="7" s="1"/>
  <c r="AE49" i="7" a="1"/>
  <c r="AE49" i="7" s="1"/>
  <c r="AE50" i="7" a="1"/>
  <c r="AE50" i="7" s="1"/>
  <c r="AE51" i="7" a="1"/>
  <c r="AE51" i="7" s="1"/>
  <c r="AE52" i="7" a="1"/>
  <c r="AE52" i="7" s="1"/>
  <c r="AE53" i="7" a="1"/>
  <c r="AE53" i="7" s="1"/>
  <c r="AE54" i="7" a="1"/>
  <c r="AE54" i="7" s="1"/>
  <c r="AE55" i="7" a="1"/>
  <c r="AE55" i="7" s="1"/>
  <c r="AE56" i="7" a="1"/>
  <c r="AE56" i="7" s="1"/>
  <c r="AE57" i="7" a="1"/>
  <c r="AE57" i="7" s="1"/>
  <c r="AE58" i="7" a="1"/>
  <c r="AE58" i="7" s="1"/>
  <c r="AE59" i="7" a="1"/>
  <c r="AE59" i="7" s="1"/>
  <c r="AE60" i="7" a="1"/>
  <c r="AE60" i="7" s="1"/>
  <c r="AE61" i="7" a="1"/>
  <c r="AE61" i="7" s="1"/>
  <c r="AE62" i="7" a="1"/>
  <c r="AE62" i="7" s="1"/>
  <c r="AE63" i="7" a="1"/>
  <c r="AE63" i="7" s="1"/>
  <c r="AE64" i="7" a="1"/>
  <c r="AE64" i="7" s="1"/>
  <c r="AE65" i="7" a="1"/>
  <c r="AE65" i="7" s="1"/>
  <c r="AE66" i="7" a="1"/>
  <c r="AE66" i="7" s="1"/>
  <c r="AE67" i="7" a="1"/>
  <c r="AE67" i="7" s="1"/>
  <c r="AE68" i="7" a="1"/>
  <c r="AE68" i="7" s="1"/>
  <c r="AE69" i="7" a="1"/>
  <c r="AE69" i="7" s="1"/>
  <c r="AE70" i="7" a="1"/>
  <c r="AE70" i="7" s="1"/>
  <c r="AE71" i="7" a="1"/>
  <c r="AE71" i="7" s="1"/>
  <c r="AE72" i="7" a="1"/>
  <c r="AE72" i="7" s="1"/>
  <c r="AE73" i="7" a="1"/>
  <c r="AE73" i="7" s="1"/>
  <c r="AE74" i="7" a="1"/>
  <c r="AE74" i="7" s="1"/>
  <c r="AE75" i="7" a="1"/>
  <c r="AE75" i="7" s="1"/>
  <c r="AE76" i="7" a="1"/>
  <c r="AE76" i="7" s="1"/>
  <c r="AE77" i="7" a="1"/>
  <c r="AE77" i="7" s="1"/>
  <c r="AE78" i="7" a="1"/>
  <c r="AE78" i="7" s="1"/>
  <c r="AE79" i="7" a="1"/>
  <c r="AE79" i="7" s="1"/>
  <c r="AE80" i="7" a="1"/>
  <c r="AE80" i="7" s="1"/>
  <c r="AE81" i="7" a="1"/>
  <c r="AE81" i="7" s="1"/>
  <c r="AE82" i="7" a="1"/>
  <c r="AE82" i="7" s="1"/>
  <c r="AE83" i="7" a="1"/>
  <c r="AE83" i="7" s="1"/>
  <c r="AE84" i="7" a="1"/>
  <c r="AE84" i="7" s="1"/>
  <c r="AE85" i="7" a="1"/>
  <c r="AE85" i="7" s="1"/>
  <c r="AE86" i="7" a="1"/>
  <c r="AE86" i="7" s="1"/>
  <c r="AE87" i="7" a="1"/>
  <c r="AE87" i="7" s="1"/>
  <c r="AE88" i="7" a="1"/>
  <c r="AE88" i="7" s="1"/>
  <c r="AE89" i="7" a="1"/>
  <c r="AE89" i="7" s="1"/>
  <c r="AE90" i="7" a="1"/>
  <c r="AE90" i="7" s="1"/>
  <c r="AE91" i="7" a="1"/>
  <c r="AE91" i="7" s="1"/>
  <c r="AE92" i="7" a="1"/>
  <c r="AE92" i="7" s="1"/>
  <c r="AE93" i="7" a="1"/>
  <c r="AE93" i="7" s="1"/>
  <c r="AE94" i="7" a="1"/>
  <c r="AE94" i="7" s="1"/>
  <c r="AE95" i="7" a="1"/>
  <c r="AE95" i="7" s="1"/>
  <c r="AE96" i="7" a="1"/>
  <c r="AE96" i="7" s="1"/>
  <c r="AE97" i="7" a="1"/>
  <c r="AE97" i="7" s="1"/>
  <c r="AE98" i="7" a="1"/>
  <c r="AE98" i="7" s="1"/>
  <c r="AE99" i="7" a="1"/>
  <c r="AE99" i="7" s="1"/>
  <c r="AE100" i="7" a="1"/>
  <c r="AE100" i="7" s="1"/>
  <c r="AE101" i="7" a="1"/>
  <c r="AE101" i="7" s="1"/>
  <c r="AE102" i="7" a="1"/>
  <c r="AE102" i="7" s="1"/>
  <c r="AE103" i="7" a="1"/>
  <c r="AE103" i="7" s="1"/>
  <c r="AE104" i="7" a="1"/>
  <c r="AE104" i="7" s="1"/>
  <c r="AE105" i="7" a="1"/>
  <c r="AE105" i="7" s="1"/>
  <c r="AE106" i="7" a="1"/>
  <c r="AE106" i="7" s="1"/>
  <c r="AE107" i="7" a="1"/>
  <c r="AE107" i="7" s="1"/>
  <c r="AE108" i="7" a="1"/>
  <c r="AE108" i="7" s="1"/>
  <c r="AE109" i="7" a="1"/>
  <c r="AE109" i="7" s="1"/>
  <c r="AE110" i="7" a="1"/>
  <c r="AE110" i="7" s="1"/>
  <c r="AE111" i="7" a="1"/>
  <c r="AE111" i="7" s="1"/>
  <c r="AE112" i="7" a="1"/>
  <c r="AE112" i="7" s="1"/>
  <c r="AE113" i="7" a="1"/>
  <c r="AE113" i="7" s="1"/>
  <c r="AE114" i="7" a="1"/>
  <c r="AE114" i="7" s="1"/>
  <c r="AE115" i="7" a="1"/>
  <c r="AE115" i="7" s="1"/>
  <c r="AE116" i="7" a="1"/>
  <c r="AE116" i="7" s="1"/>
  <c r="AE117" i="7" a="1"/>
  <c r="AE117" i="7" s="1"/>
  <c r="AE118" i="7" a="1"/>
  <c r="AE118" i="7" s="1"/>
  <c r="AE119" i="7" a="1"/>
  <c r="AE119" i="7" s="1"/>
  <c r="AE120" i="7" a="1"/>
  <c r="AE120" i="7" s="1"/>
  <c r="AE121" i="7" a="1"/>
  <c r="AE121" i="7" s="1"/>
  <c r="AE122" i="7" a="1"/>
  <c r="AE122" i="7" s="1"/>
  <c r="AE123" i="7" a="1"/>
  <c r="AE123" i="7" s="1"/>
  <c r="AE124" i="7" a="1"/>
  <c r="AE124" i="7" s="1"/>
  <c r="AE125" i="7" a="1"/>
  <c r="AE125" i="7" s="1"/>
  <c r="AE126" i="7" a="1"/>
  <c r="AE126" i="7" s="1"/>
  <c r="AE127" i="7" a="1"/>
  <c r="AE127" i="7" s="1"/>
  <c r="AE128" i="7" a="1"/>
  <c r="AE128" i="7" s="1"/>
  <c r="AE129" i="7" a="1"/>
  <c r="AE129" i="7" s="1"/>
  <c r="AE130" i="7" a="1"/>
  <c r="AE130" i="7" s="1"/>
  <c r="AE131" i="7" a="1"/>
  <c r="AE131" i="7" s="1"/>
  <c r="AE132" i="7" a="1"/>
  <c r="AE132" i="7" s="1"/>
  <c r="AE133" i="7" a="1"/>
  <c r="AE133" i="7" s="1"/>
  <c r="AE134" i="7" a="1"/>
  <c r="AE134" i="7" s="1"/>
  <c r="AE135" i="7" a="1"/>
  <c r="AE135" i="7" s="1"/>
  <c r="AE136" i="7" a="1"/>
  <c r="AE136" i="7" s="1"/>
  <c r="AE137" i="7" a="1"/>
  <c r="AE137" i="7" s="1"/>
  <c r="AE138" i="7" a="1"/>
  <c r="AE138" i="7" s="1"/>
  <c r="AE139" i="7" a="1"/>
  <c r="AE139" i="7" s="1"/>
  <c r="AE140" i="7" a="1"/>
  <c r="AE140" i="7" s="1"/>
  <c r="AE141" i="7" a="1"/>
  <c r="AE141" i="7" s="1"/>
  <c r="AE142" i="7" a="1"/>
  <c r="AE142" i="7" s="1"/>
  <c r="AE143" i="7" a="1"/>
  <c r="AE143" i="7" s="1"/>
  <c r="AE144" i="7" a="1"/>
  <c r="AE144" i="7" s="1"/>
  <c r="AE145" i="7" a="1"/>
  <c r="AE145" i="7" s="1"/>
  <c r="AE146" i="7" a="1"/>
  <c r="AE146" i="7" s="1"/>
  <c r="AE147" i="7" a="1"/>
  <c r="AE147" i="7" s="1"/>
  <c r="AE148" i="7" a="1"/>
  <c r="AE148" i="7" s="1"/>
  <c r="AE149" i="7" a="1"/>
  <c r="AE149" i="7" s="1"/>
  <c r="AE150" i="7" a="1"/>
  <c r="AE150" i="7" s="1"/>
  <c r="AE151" i="7" a="1"/>
  <c r="AE151" i="7" s="1"/>
  <c r="AE152" i="7" a="1"/>
  <c r="AE152" i="7" s="1"/>
  <c r="AE153" i="7" a="1"/>
  <c r="AE153" i="7" s="1"/>
  <c r="AE154" i="7" a="1"/>
  <c r="AE154" i="7" s="1"/>
  <c r="AE155" i="7" a="1"/>
  <c r="AE155" i="7" s="1"/>
  <c r="AE156" i="7" a="1"/>
  <c r="AE156" i="7" s="1"/>
  <c r="AE157" i="7" a="1"/>
  <c r="AE157" i="7" s="1"/>
  <c r="AE9" i="7" a="1"/>
  <c r="AE9" i="7" s="1"/>
  <c r="AF5" i="7"/>
  <c r="AF6" i="7"/>
  <c r="AF7" i="7"/>
  <c r="AF8" i="7"/>
  <c r="AF9" i="7"/>
  <c r="AF10" i="7"/>
  <c r="AF11" i="7"/>
  <c r="AF12" i="7"/>
  <c r="AF13" i="7"/>
  <c r="AF14" i="7"/>
  <c r="AF15" i="7"/>
  <c r="AF16" i="7"/>
  <c r="AF17" i="7"/>
  <c r="AF18" i="7"/>
  <c r="AF19" i="7"/>
  <c r="AF20" i="7"/>
  <c r="AF21" i="7"/>
  <c r="AF22" i="7"/>
  <c r="AF23" i="7"/>
  <c r="AF24" i="7"/>
  <c r="AF25" i="7"/>
  <c r="AF26" i="7"/>
  <c r="AF27" i="7"/>
  <c r="AF28" i="7"/>
  <c r="AF29" i="7"/>
  <c r="AF30" i="7"/>
  <c r="AF31" i="7"/>
  <c r="AF32" i="7"/>
  <c r="AF33" i="7"/>
  <c r="AF34" i="7"/>
  <c r="AF35" i="7"/>
  <c r="AF36" i="7"/>
  <c r="AF37" i="7"/>
  <c r="AF38" i="7"/>
  <c r="AF39" i="7"/>
  <c r="AF40" i="7"/>
  <c r="AF41" i="7"/>
  <c r="AF42" i="7"/>
  <c r="AF44" i="7"/>
  <c r="AF45" i="7"/>
  <c r="AF46" i="7"/>
  <c r="AF47" i="7"/>
  <c r="AF48" i="7"/>
  <c r="AF49" i="7"/>
  <c r="AF50" i="7"/>
  <c r="AF51" i="7"/>
  <c r="AF52" i="7"/>
  <c r="AF53" i="7"/>
  <c r="AF54" i="7"/>
  <c r="AF55" i="7"/>
  <c r="AF56" i="7"/>
  <c r="AF57" i="7"/>
  <c r="AF58" i="7"/>
  <c r="AF59" i="7"/>
  <c r="AF60" i="7"/>
  <c r="AF61" i="7"/>
  <c r="AF62" i="7"/>
  <c r="AF63" i="7"/>
  <c r="AF64" i="7"/>
  <c r="AF65" i="7"/>
  <c r="AF66" i="7"/>
  <c r="AF67" i="7"/>
  <c r="AF68" i="7"/>
  <c r="AF69" i="7"/>
  <c r="AF70" i="7"/>
  <c r="AF71" i="7"/>
  <c r="AF72" i="7"/>
  <c r="AF73" i="7"/>
  <c r="AF74" i="7"/>
  <c r="AF75" i="7"/>
  <c r="AF76" i="7"/>
  <c r="AF77" i="7"/>
  <c r="AF78" i="7"/>
  <c r="AF79" i="7"/>
  <c r="AF80" i="7"/>
  <c r="AF81" i="7"/>
  <c r="AF82" i="7"/>
  <c r="AF83" i="7"/>
  <c r="AF84" i="7"/>
  <c r="AF85" i="7"/>
  <c r="AF86" i="7"/>
  <c r="AF87" i="7"/>
  <c r="AF88" i="7"/>
  <c r="AF89" i="7"/>
  <c r="AF90" i="7"/>
  <c r="AF91" i="7"/>
  <c r="AF92" i="7"/>
  <c r="AF93" i="7"/>
  <c r="AF94" i="7"/>
  <c r="AF95" i="7"/>
  <c r="AF96" i="7"/>
  <c r="AF97" i="7"/>
  <c r="AF98" i="7"/>
  <c r="AF99" i="7"/>
  <c r="AF100" i="7"/>
  <c r="AF101" i="7"/>
  <c r="AF102" i="7"/>
  <c r="AF103" i="7"/>
  <c r="AF104" i="7"/>
  <c r="AF105" i="7"/>
  <c r="AF106" i="7"/>
  <c r="AF107" i="7"/>
  <c r="AF108" i="7"/>
  <c r="AF109" i="7"/>
  <c r="AF110" i="7"/>
  <c r="AF111" i="7"/>
  <c r="AF112" i="7"/>
  <c r="AF113" i="7"/>
  <c r="AF114" i="7"/>
  <c r="AF115" i="7"/>
  <c r="AF116" i="7"/>
  <c r="AF117" i="7"/>
  <c r="AF118" i="7"/>
  <c r="AF119" i="7"/>
  <c r="AF120" i="7"/>
  <c r="AF121" i="7"/>
  <c r="AF122" i="7"/>
  <c r="AF123" i="7"/>
  <c r="AF124" i="7"/>
  <c r="AF125" i="7"/>
  <c r="AF126" i="7"/>
  <c r="AF127" i="7"/>
  <c r="AF128" i="7"/>
  <c r="AF129" i="7"/>
  <c r="AF130" i="7"/>
  <c r="AF131" i="7"/>
  <c r="AF132" i="7"/>
  <c r="AF133" i="7"/>
  <c r="AF134" i="7"/>
  <c r="AF135" i="7"/>
  <c r="AF136" i="7"/>
  <c r="AF137" i="7"/>
  <c r="AF138" i="7"/>
  <c r="AF139" i="7"/>
  <c r="AF140" i="7"/>
  <c r="AF141" i="7"/>
  <c r="AF142" i="7"/>
  <c r="AF143" i="7"/>
  <c r="AF144" i="7"/>
  <c r="AF145" i="7"/>
  <c r="AF146" i="7"/>
  <c r="AF147" i="7"/>
  <c r="AF148" i="7"/>
  <c r="AF149" i="7"/>
  <c r="AF150" i="7"/>
  <c r="AF151" i="7"/>
  <c r="AF152" i="7"/>
  <c r="AF153" i="7"/>
  <c r="AF154" i="7"/>
  <c r="AF155" i="7"/>
  <c r="AF156" i="7"/>
  <c r="AF157" i="7"/>
  <c r="AF3" i="7"/>
  <c r="Q4" i="7"/>
  <c r="Q5" i="7"/>
  <c r="Q6" i="7"/>
  <c r="Q7" i="7"/>
  <c r="Q8" i="7"/>
  <c r="Q9" i="7"/>
  <c r="Q10" i="7"/>
  <c r="Q11" i="7"/>
  <c r="Q12" i="7"/>
  <c r="Q13" i="7"/>
  <c r="Q14" i="7"/>
  <c r="Q15" i="7"/>
  <c r="Q16" i="7"/>
  <c r="Q17" i="7"/>
  <c r="Q18" i="7"/>
  <c r="Q19" i="7"/>
  <c r="Q20" i="7"/>
  <c r="Q21" i="7"/>
  <c r="Q22" i="7"/>
  <c r="Q23" i="7"/>
  <c r="Q24" i="7"/>
  <c r="Q25" i="7"/>
  <c r="Q26" i="7"/>
  <c r="Q27" i="7"/>
  <c r="Q28" i="7"/>
  <c r="Q29" i="7"/>
  <c r="Q30" i="7"/>
  <c r="Q31" i="7"/>
  <c r="Q32" i="7"/>
  <c r="Q33" i="7"/>
  <c r="Q34" i="7"/>
  <c r="Q35" i="7"/>
  <c r="Q36" i="7"/>
  <c r="Q37" i="7"/>
  <c r="Q38" i="7"/>
  <c r="Q39" i="7"/>
  <c r="Q40" i="7"/>
  <c r="Q41" i="7"/>
  <c r="Q42" i="7"/>
  <c r="Q43" i="7"/>
  <c r="Q44" i="7"/>
  <c r="Q45" i="7"/>
  <c r="Q46" i="7"/>
  <c r="Q47" i="7"/>
  <c r="Q48" i="7"/>
  <c r="Q49" i="7"/>
  <c r="Q50" i="7"/>
  <c r="Q51" i="7"/>
  <c r="Q52" i="7"/>
  <c r="Q53" i="7"/>
  <c r="Q54" i="7"/>
  <c r="Q55" i="7"/>
  <c r="Q56" i="7"/>
  <c r="Q57" i="7"/>
  <c r="Q58" i="7"/>
  <c r="Q59" i="7"/>
  <c r="Q60" i="7"/>
  <c r="Q61" i="7"/>
  <c r="Q62" i="7"/>
  <c r="Q63" i="7"/>
  <c r="Q64" i="7"/>
  <c r="Q65" i="7"/>
  <c r="Q66" i="7"/>
  <c r="Q67" i="7"/>
  <c r="Q68" i="7"/>
  <c r="Q69" i="7"/>
  <c r="Q70" i="7"/>
  <c r="Q71" i="7"/>
  <c r="Q72" i="7"/>
  <c r="Q73" i="7"/>
  <c r="Q74" i="7"/>
  <c r="Q75" i="7"/>
  <c r="Q76" i="7"/>
  <c r="Q77" i="7"/>
  <c r="Q78" i="7"/>
  <c r="Q79" i="7"/>
  <c r="Q80" i="7"/>
  <c r="Q81" i="7"/>
  <c r="Q82" i="7"/>
  <c r="Q83" i="7"/>
  <c r="Q84" i="7"/>
  <c r="Q85" i="7"/>
  <c r="Q86" i="7"/>
  <c r="Q87" i="7"/>
  <c r="Q88" i="7"/>
  <c r="Q89" i="7"/>
  <c r="Q90" i="7"/>
  <c r="Q91" i="7"/>
  <c r="Q92" i="7"/>
  <c r="Q93" i="7"/>
  <c r="Q94" i="7"/>
  <c r="Q95" i="7"/>
  <c r="Q96" i="7"/>
  <c r="Q97" i="7"/>
  <c r="Q98" i="7"/>
  <c r="Q99" i="7"/>
  <c r="Q100" i="7"/>
  <c r="Q101" i="7"/>
  <c r="Q102" i="7"/>
  <c r="Q103" i="7"/>
  <c r="Q104" i="7"/>
  <c r="Q105" i="7"/>
  <c r="Q106" i="7"/>
  <c r="Q107" i="7"/>
  <c r="Q108" i="7"/>
  <c r="Q109" i="7"/>
  <c r="Q110" i="7"/>
  <c r="Q111" i="7"/>
  <c r="Q112" i="7"/>
  <c r="Q113" i="7"/>
  <c r="Q114" i="7"/>
  <c r="Q115" i="7"/>
  <c r="Q116" i="7"/>
  <c r="Q117" i="7"/>
  <c r="Q118" i="7"/>
  <c r="Q119" i="7"/>
  <c r="Q120" i="7"/>
  <c r="Q121" i="7"/>
  <c r="Q122" i="7"/>
  <c r="Q123" i="7"/>
  <c r="Q124" i="7"/>
  <c r="Q125" i="7"/>
  <c r="Q126" i="7"/>
  <c r="Q127" i="7"/>
  <c r="Q128" i="7"/>
  <c r="Q129" i="7"/>
  <c r="Q130" i="7"/>
  <c r="Q131" i="7"/>
  <c r="Q132" i="7"/>
  <c r="Q133" i="7"/>
  <c r="Q134" i="7"/>
  <c r="Q135" i="7"/>
  <c r="Q136" i="7"/>
  <c r="Q137" i="7"/>
  <c r="Q138" i="7"/>
  <c r="Q139" i="7"/>
  <c r="Q140" i="7"/>
  <c r="Q141" i="7"/>
  <c r="Q142" i="7"/>
  <c r="Q143" i="7"/>
  <c r="Q144" i="7"/>
  <c r="Q145" i="7"/>
  <c r="Q146" i="7"/>
  <c r="Q147" i="7"/>
  <c r="Q148" i="7"/>
  <c r="Q149" i="7"/>
  <c r="Q150" i="7"/>
  <c r="Q151" i="7"/>
  <c r="Q152" i="7"/>
  <c r="Q153" i="7"/>
  <c r="Q154" i="7"/>
  <c r="Q155" i="7"/>
  <c r="Q156" i="7"/>
  <c r="Q157" i="7"/>
  <c r="Q3" i="7"/>
  <c r="J4" i="7"/>
  <c r="J5" i="7"/>
  <c r="J6" i="7"/>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93" i="7"/>
  <c r="J94" i="7"/>
  <c r="J95" i="7"/>
  <c r="J96" i="7"/>
  <c r="J97" i="7"/>
  <c r="J98" i="7"/>
  <c r="J99" i="7"/>
  <c r="J100" i="7"/>
  <c r="J101" i="7"/>
  <c r="J102" i="7"/>
  <c r="J103" i="7"/>
  <c r="J104" i="7"/>
  <c r="J105" i="7"/>
  <c r="J106" i="7"/>
  <c r="J107" i="7"/>
  <c r="J108" i="7"/>
  <c r="J109" i="7"/>
  <c r="J110" i="7"/>
  <c r="J111" i="7"/>
  <c r="J112" i="7"/>
  <c r="J113" i="7"/>
  <c r="J114" i="7"/>
  <c r="J115" i="7"/>
  <c r="J116" i="7"/>
  <c r="J117" i="7"/>
  <c r="J118" i="7"/>
  <c r="J119" i="7"/>
  <c r="J120" i="7"/>
  <c r="J121" i="7"/>
  <c r="J122" i="7"/>
  <c r="J123" i="7"/>
  <c r="J124" i="7"/>
  <c r="J125" i="7"/>
  <c r="J126" i="7"/>
  <c r="J127" i="7"/>
  <c r="J128" i="7"/>
  <c r="J129" i="7"/>
  <c r="J130" i="7"/>
  <c r="J131" i="7"/>
  <c r="J132" i="7"/>
  <c r="J133" i="7"/>
  <c r="J134" i="7"/>
  <c r="J135" i="7"/>
  <c r="J136" i="7"/>
  <c r="J137" i="7"/>
  <c r="J138" i="7"/>
  <c r="J139" i="7"/>
  <c r="J140" i="7"/>
  <c r="J141" i="7"/>
  <c r="J142" i="7"/>
  <c r="J143" i="7"/>
  <c r="J144" i="7"/>
  <c r="J145" i="7"/>
  <c r="J146" i="7"/>
  <c r="J147" i="7"/>
  <c r="J148" i="7"/>
  <c r="J149" i="7"/>
  <c r="J150" i="7"/>
  <c r="J151" i="7"/>
  <c r="J152" i="7"/>
  <c r="J153" i="7"/>
  <c r="J154" i="7"/>
  <c r="J155" i="7"/>
  <c r="J156" i="7"/>
  <c r="J157" i="7"/>
  <c r="J3" i="7"/>
  <c r="F149" i="7"/>
  <c r="I4" i="7"/>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68" i="7"/>
  <c r="I69" i="7"/>
  <c r="I70" i="7"/>
  <c r="I71" i="7"/>
  <c r="I72" i="7"/>
  <c r="I73" i="7"/>
  <c r="I74" i="7"/>
  <c r="I75" i="7"/>
  <c r="I76" i="7"/>
  <c r="I77" i="7"/>
  <c r="I78" i="7"/>
  <c r="I79" i="7"/>
  <c r="I80" i="7"/>
  <c r="I81" i="7"/>
  <c r="I82" i="7"/>
  <c r="I83" i="7"/>
  <c r="I84" i="7"/>
  <c r="I85" i="7"/>
  <c r="I86" i="7"/>
  <c r="I87" i="7"/>
  <c r="I88" i="7"/>
  <c r="I89" i="7"/>
  <c r="I90" i="7"/>
  <c r="I91" i="7"/>
  <c r="I92" i="7"/>
  <c r="I93" i="7"/>
  <c r="I94" i="7"/>
  <c r="I95" i="7"/>
  <c r="I96" i="7"/>
  <c r="I97" i="7"/>
  <c r="I98" i="7"/>
  <c r="I99" i="7"/>
  <c r="I100" i="7"/>
  <c r="I101" i="7"/>
  <c r="I102" i="7"/>
  <c r="I103" i="7"/>
  <c r="I104" i="7"/>
  <c r="I105" i="7"/>
  <c r="I106" i="7"/>
  <c r="I107" i="7"/>
  <c r="I108" i="7"/>
  <c r="I109" i="7"/>
  <c r="I110" i="7"/>
  <c r="I111" i="7"/>
  <c r="I112" i="7"/>
  <c r="I113" i="7"/>
  <c r="I114" i="7"/>
  <c r="I115" i="7"/>
  <c r="I116" i="7"/>
  <c r="I117" i="7"/>
  <c r="I118" i="7"/>
  <c r="I119" i="7"/>
  <c r="I120" i="7"/>
  <c r="I121" i="7"/>
  <c r="I122" i="7"/>
  <c r="I123" i="7"/>
  <c r="I124" i="7"/>
  <c r="I125" i="7"/>
  <c r="I126" i="7"/>
  <c r="I127" i="7"/>
  <c r="I128" i="7"/>
  <c r="I129" i="7"/>
  <c r="I130" i="7"/>
  <c r="I131" i="7"/>
  <c r="I132" i="7"/>
  <c r="I133" i="7"/>
  <c r="I134" i="7"/>
  <c r="I135" i="7"/>
  <c r="I136" i="7"/>
  <c r="I137" i="7"/>
  <c r="I138" i="7"/>
  <c r="I139" i="7"/>
  <c r="I140" i="7"/>
  <c r="I141" i="7"/>
  <c r="I142" i="7"/>
  <c r="I143" i="7"/>
  <c r="I144" i="7"/>
  <c r="I145" i="7"/>
  <c r="I146" i="7"/>
  <c r="I147" i="7"/>
  <c r="I148" i="7"/>
  <c r="I149" i="7"/>
  <c r="I150" i="7"/>
  <c r="I151" i="7"/>
  <c r="I152" i="7"/>
  <c r="I153" i="7"/>
  <c r="I154" i="7"/>
  <c r="I155" i="7"/>
  <c r="I156" i="7"/>
  <c r="I157" i="7"/>
  <c r="I3" i="7"/>
  <c r="H4"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3" i="7"/>
  <c r="O4" i="7"/>
  <c r="P4" i="7"/>
  <c r="O5" i="7"/>
  <c r="P5" i="7"/>
  <c r="O6" i="7"/>
  <c r="P6" i="7"/>
  <c r="O7" i="7"/>
  <c r="P7" i="7"/>
  <c r="O8" i="7"/>
  <c r="P8" i="7"/>
  <c r="O9" i="7"/>
  <c r="P9" i="7"/>
  <c r="O10" i="7"/>
  <c r="P10" i="7"/>
  <c r="O11" i="7"/>
  <c r="P11" i="7"/>
  <c r="O12" i="7"/>
  <c r="P12" i="7"/>
  <c r="O13" i="7"/>
  <c r="P13" i="7"/>
  <c r="O14" i="7"/>
  <c r="P14" i="7"/>
  <c r="O15" i="7"/>
  <c r="P15" i="7"/>
  <c r="O16" i="7"/>
  <c r="P16" i="7"/>
  <c r="O17" i="7"/>
  <c r="P17" i="7"/>
  <c r="O18" i="7"/>
  <c r="P18" i="7"/>
  <c r="O19" i="7"/>
  <c r="P19" i="7"/>
  <c r="O20" i="7"/>
  <c r="P20" i="7"/>
  <c r="O21" i="7"/>
  <c r="P21" i="7"/>
  <c r="O22" i="7"/>
  <c r="P22" i="7"/>
  <c r="O23" i="7"/>
  <c r="P23" i="7"/>
  <c r="O24" i="7"/>
  <c r="P24" i="7"/>
  <c r="O25" i="7"/>
  <c r="P25" i="7"/>
  <c r="O26" i="7"/>
  <c r="P26" i="7"/>
  <c r="O27" i="7"/>
  <c r="P27" i="7"/>
  <c r="O28" i="7"/>
  <c r="P28" i="7"/>
  <c r="O29" i="7"/>
  <c r="P29" i="7"/>
  <c r="O30" i="7"/>
  <c r="P30" i="7"/>
  <c r="O31" i="7"/>
  <c r="P31" i="7"/>
  <c r="O32" i="7"/>
  <c r="P32" i="7"/>
  <c r="O33" i="7"/>
  <c r="P33" i="7"/>
  <c r="O34" i="7"/>
  <c r="P34" i="7"/>
  <c r="O35" i="7"/>
  <c r="P35" i="7"/>
  <c r="O36" i="7"/>
  <c r="P36" i="7"/>
  <c r="O37" i="7"/>
  <c r="P37" i="7"/>
  <c r="O38" i="7"/>
  <c r="P38" i="7"/>
  <c r="O39" i="7"/>
  <c r="P39" i="7"/>
  <c r="O40" i="7"/>
  <c r="P40" i="7"/>
  <c r="O41" i="7"/>
  <c r="P41" i="7"/>
  <c r="O42" i="7"/>
  <c r="P42" i="7"/>
  <c r="O43" i="7"/>
  <c r="P43" i="7"/>
  <c r="O44" i="7"/>
  <c r="P44" i="7"/>
  <c r="O45" i="7"/>
  <c r="P45" i="7"/>
  <c r="O46" i="7"/>
  <c r="P46" i="7"/>
  <c r="O47" i="7"/>
  <c r="P47" i="7"/>
  <c r="O48" i="7"/>
  <c r="P48" i="7"/>
  <c r="O49" i="7"/>
  <c r="P49" i="7"/>
  <c r="O50" i="7"/>
  <c r="P50" i="7"/>
  <c r="O51" i="7"/>
  <c r="P51" i="7"/>
  <c r="O52" i="7"/>
  <c r="P52" i="7"/>
  <c r="O53" i="7"/>
  <c r="P53" i="7"/>
  <c r="O54" i="7"/>
  <c r="P54" i="7"/>
  <c r="O55" i="7"/>
  <c r="P55" i="7"/>
  <c r="O56" i="7"/>
  <c r="P56" i="7"/>
  <c r="O57" i="7"/>
  <c r="P57" i="7"/>
  <c r="O58" i="7"/>
  <c r="P58" i="7"/>
  <c r="O59" i="7"/>
  <c r="P59" i="7"/>
  <c r="O60" i="7"/>
  <c r="P60" i="7"/>
  <c r="O61" i="7"/>
  <c r="P61" i="7"/>
  <c r="O62" i="7"/>
  <c r="P62" i="7"/>
  <c r="O63" i="7"/>
  <c r="P63" i="7"/>
  <c r="O64" i="7"/>
  <c r="P64" i="7"/>
  <c r="O65" i="7"/>
  <c r="P65" i="7"/>
  <c r="O66" i="7"/>
  <c r="P66" i="7"/>
  <c r="O67" i="7"/>
  <c r="P67" i="7"/>
  <c r="O68" i="7"/>
  <c r="P68" i="7"/>
  <c r="O69" i="7"/>
  <c r="P69" i="7"/>
  <c r="O70" i="7"/>
  <c r="P70" i="7"/>
  <c r="O71" i="7"/>
  <c r="P71" i="7"/>
  <c r="O72" i="7"/>
  <c r="P72" i="7"/>
  <c r="O73" i="7"/>
  <c r="P73" i="7"/>
  <c r="O74" i="7"/>
  <c r="P74" i="7"/>
  <c r="O75" i="7"/>
  <c r="P75" i="7"/>
  <c r="O76" i="7"/>
  <c r="P76" i="7"/>
  <c r="O77" i="7"/>
  <c r="P77" i="7"/>
  <c r="O78" i="7"/>
  <c r="P78" i="7"/>
  <c r="O79" i="7"/>
  <c r="P79" i="7"/>
  <c r="O80" i="7"/>
  <c r="P80" i="7"/>
  <c r="O81" i="7"/>
  <c r="P81" i="7"/>
  <c r="O82" i="7"/>
  <c r="P82" i="7"/>
  <c r="O83" i="7"/>
  <c r="P83" i="7"/>
  <c r="O84" i="7"/>
  <c r="P84" i="7"/>
  <c r="O85" i="7"/>
  <c r="P85" i="7"/>
  <c r="O86" i="7"/>
  <c r="P86" i="7"/>
  <c r="O87" i="7"/>
  <c r="P87" i="7"/>
  <c r="O88" i="7"/>
  <c r="P88" i="7"/>
  <c r="O89" i="7"/>
  <c r="P89" i="7"/>
  <c r="O90" i="7"/>
  <c r="P90" i="7"/>
  <c r="O91" i="7"/>
  <c r="P91" i="7"/>
  <c r="O92" i="7"/>
  <c r="P92" i="7"/>
  <c r="O93" i="7"/>
  <c r="P93" i="7"/>
  <c r="O94" i="7"/>
  <c r="P94" i="7"/>
  <c r="O95" i="7"/>
  <c r="P95" i="7"/>
  <c r="O96" i="7"/>
  <c r="P96" i="7"/>
  <c r="O97" i="7"/>
  <c r="P97" i="7"/>
  <c r="O98" i="7"/>
  <c r="P98" i="7"/>
  <c r="O99" i="7"/>
  <c r="P99" i="7"/>
  <c r="O100" i="7"/>
  <c r="P100" i="7"/>
  <c r="O101" i="7"/>
  <c r="P101" i="7"/>
  <c r="O102" i="7"/>
  <c r="P102" i="7"/>
  <c r="O103" i="7"/>
  <c r="P103" i="7"/>
  <c r="O104" i="7"/>
  <c r="P104" i="7"/>
  <c r="O105" i="7"/>
  <c r="P105" i="7"/>
  <c r="O106" i="7"/>
  <c r="P106" i="7"/>
  <c r="O107" i="7"/>
  <c r="P107" i="7"/>
  <c r="O108" i="7"/>
  <c r="P108" i="7"/>
  <c r="O109" i="7"/>
  <c r="P109" i="7"/>
  <c r="O110" i="7"/>
  <c r="P110" i="7"/>
  <c r="O111" i="7"/>
  <c r="P111" i="7"/>
  <c r="O112" i="7"/>
  <c r="P112" i="7"/>
  <c r="O113" i="7"/>
  <c r="P113" i="7"/>
  <c r="O114" i="7"/>
  <c r="P114" i="7"/>
  <c r="O115" i="7"/>
  <c r="P115" i="7"/>
  <c r="O116" i="7"/>
  <c r="P116" i="7"/>
  <c r="O117" i="7"/>
  <c r="P117" i="7"/>
  <c r="O118" i="7"/>
  <c r="P118" i="7"/>
  <c r="O119" i="7"/>
  <c r="P119" i="7"/>
  <c r="O120" i="7"/>
  <c r="P120" i="7"/>
  <c r="O121" i="7"/>
  <c r="P121" i="7"/>
  <c r="O122" i="7"/>
  <c r="P122" i="7"/>
  <c r="O123" i="7"/>
  <c r="P123" i="7"/>
  <c r="O124" i="7"/>
  <c r="P124" i="7"/>
  <c r="O125" i="7"/>
  <c r="P125" i="7"/>
  <c r="O126" i="7"/>
  <c r="P126" i="7"/>
  <c r="O127" i="7"/>
  <c r="P127" i="7"/>
  <c r="O128" i="7"/>
  <c r="P128" i="7"/>
  <c r="O129" i="7"/>
  <c r="P129" i="7"/>
  <c r="O130" i="7"/>
  <c r="P130" i="7"/>
  <c r="O131" i="7"/>
  <c r="P131" i="7"/>
  <c r="O132" i="7"/>
  <c r="P132" i="7"/>
  <c r="O133" i="7"/>
  <c r="P133" i="7"/>
  <c r="O134" i="7"/>
  <c r="P134" i="7"/>
  <c r="O135" i="7"/>
  <c r="P135" i="7"/>
  <c r="O136" i="7"/>
  <c r="P136" i="7"/>
  <c r="O137" i="7"/>
  <c r="P137" i="7"/>
  <c r="O138" i="7"/>
  <c r="P138" i="7"/>
  <c r="O139" i="7"/>
  <c r="P139" i="7"/>
  <c r="O140" i="7"/>
  <c r="P140" i="7"/>
  <c r="O141" i="7"/>
  <c r="P141" i="7"/>
  <c r="O142" i="7"/>
  <c r="P142" i="7"/>
  <c r="O143" i="7"/>
  <c r="P143" i="7"/>
  <c r="O144" i="7"/>
  <c r="P144" i="7"/>
  <c r="O145" i="7"/>
  <c r="P145" i="7"/>
  <c r="O146" i="7"/>
  <c r="P146" i="7"/>
  <c r="O147" i="7"/>
  <c r="P147" i="7"/>
  <c r="O148" i="7"/>
  <c r="P148" i="7"/>
  <c r="O149" i="7"/>
  <c r="P149" i="7"/>
  <c r="O150" i="7"/>
  <c r="P150" i="7"/>
  <c r="O151" i="7"/>
  <c r="P151" i="7"/>
  <c r="O152" i="7"/>
  <c r="P152" i="7"/>
  <c r="O153" i="7"/>
  <c r="P153" i="7"/>
  <c r="O154" i="7"/>
  <c r="P154" i="7"/>
  <c r="O155" i="7"/>
  <c r="P155" i="7"/>
  <c r="O156" i="7"/>
  <c r="P156" i="7"/>
  <c r="O157" i="7"/>
  <c r="P157" i="7"/>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3" i="7"/>
  <c r="E14" i="3"/>
  <c r="E28" i="3"/>
  <c r="E80" i="3"/>
  <c r="E66" i="3"/>
  <c r="E111" i="3"/>
  <c r="E129" i="3"/>
  <c r="C4" i="7"/>
  <c r="B4" i="7" s="1"/>
  <c r="E4" i="7"/>
  <c r="K4" i="7"/>
  <c r="L4" i="7"/>
  <c r="M4" i="7"/>
  <c r="N4" i="7"/>
  <c r="C5" i="7"/>
  <c r="B5" i="7" s="1"/>
  <c r="E5" i="7"/>
  <c r="K5" i="7"/>
  <c r="L5" i="7"/>
  <c r="M5" i="7"/>
  <c r="N5" i="7"/>
  <c r="C6" i="7"/>
  <c r="B6" i="7" s="1"/>
  <c r="E6" i="7"/>
  <c r="K6" i="7"/>
  <c r="L6" i="7"/>
  <c r="M6" i="7"/>
  <c r="N6" i="7"/>
  <c r="C7" i="7"/>
  <c r="B7" i="7" s="1"/>
  <c r="E7" i="7"/>
  <c r="K7" i="7"/>
  <c r="L7" i="7"/>
  <c r="M7" i="7"/>
  <c r="N7" i="7"/>
  <c r="C8" i="7"/>
  <c r="B8" i="7" s="1"/>
  <c r="E8" i="7"/>
  <c r="K8" i="7"/>
  <c r="L8" i="7"/>
  <c r="M8" i="7"/>
  <c r="N8" i="7"/>
  <c r="C9" i="7"/>
  <c r="B9" i="7" s="1"/>
  <c r="E9" i="7"/>
  <c r="K9" i="7"/>
  <c r="L9" i="7"/>
  <c r="M9" i="7"/>
  <c r="N9" i="7"/>
  <c r="C10" i="7"/>
  <c r="B10" i="7" s="1"/>
  <c r="E10" i="7"/>
  <c r="K10" i="7"/>
  <c r="L10" i="7"/>
  <c r="M10" i="7"/>
  <c r="N10" i="7"/>
  <c r="C11" i="7"/>
  <c r="B11" i="7" s="1"/>
  <c r="E11" i="7"/>
  <c r="K11" i="7"/>
  <c r="L11" i="7"/>
  <c r="M11" i="7"/>
  <c r="N11" i="7"/>
  <c r="C12" i="7"/>
  <c r="B12" i="7" s="1"/>
  <c r="E12" i="7"/>
  <c r="K12" i="7"/>
  <c r="L12" i="7"/>
  <c r="M12" i="7"/>
  <c r="N12" i="7"/>
  <c r="C13" i="7"/>
  <c r="B13" i="7" s="1"/>
  <c r="E13" i="7"/>
  <c r="K13" i="7"/>
  <c r="L13" i="7"/>
  <c r="M13" i="7"/>
  <c r="N13" i="7"/>
  <c r="C14" i="7"/>
  <c r="B14" i="7" s="1"/>
  <c r="E14" i="7"/>
  <c r="K14" i="7"/>
  <c r="L14" i="7"/>
  <c r="M14" i="7"/>
  <c r="N14" i="7"/>
  <c r="C15" i="7"/>
  <c r="B15" i="7" s="1"/>
  <c r="E15" i="7"/>
  <c r="K15" i="7"/>
  <c r="L15" i="7"/>
  <c r="M15" i="7"/>
  <c r="N15" i="7"/>
  <c r="C16" i="7"/>
  <c r="B16" i="7" s="1"/>
  <c r="E16" i="7"/>
  <c r="K16" i="7"/>
  <c r="L16" i="7"/>
  <c r="M16" i="7"/>
  <c r="N16" i="7"/>
  <c r="C17" i="7"/>
  <c r="B17" i="7" s="1"/>
  <c r="E17" i="7"/>
  <c r="K17" i="7"/>
  <c r="L17" i="7"/>
  <c r="M17" i="7"/>
  <c r="N17" i="7"/>
  <c r="C18" i="7"/>
  <c r="B18" i="7" s="1"/>
  <c r="E18" i="7"/>
  <c r="K18" i="7"/>
  <c r="L18" i="7"/>
  <c r="M18" i="7"/>
  <c r="N18" i="7"/>
  <c r="C19" i="7"/>
  <c r="B19" i="7" s="1"/>
  <c r="E19" i="7"/>
  <c r="K19" i="7"/>
  <c r="L19" i="7"/>
  <c r="M19" i="7"/>
  <c r="N19" i="7"/>
  <c r="C20" i="7"/>
  <c r="B20" i="7" s="1"/>
  <c r="E20" i="7"/>
  <c r="K20" i="7"/>
  <c r="L20" i="7"/>
  <c r="M20" i="7"/>
  <c r="N20" i="7"/>
  <c r="C21" i="7"/>
  <c r="B21" i="7" s="1"/>
  <c r="E21" i="7"/>
  <c r="K21" i="7"/>
  <c r="L21" i="7"/>
  <c r="M21" i="7"/>
  <c r="N21" i="7"/>
  <c r="C22" i="7"/>
  <c r="B22" i="7" s="1"/>
  <c r="E22" i="7"/>
  <c r="K22" i="7"/>
  <c r="L22" i="7"/>
  <c r="M22" i="7"/>
  <c r="N22" i="7"/>
  <c r="C23" i="7"/>
  <c r="B23" i="7" s="1"/>
  <c r="E23" i="7"/>
  <c r="K23" i="7"/>
  <c r="L23" i="7"/>
  <c r="M23" i="7"/>
  <c r="N23" i="7"/>
  <c r="C24" i="7"/>
  <c r="B24" i="7" s="1"/>
  <c r="E24" i="7"/>
  <c r="K24" i="7"/>
  <c r="L24" i="7"/>
  <c r="M24" i="7"/>
  <c r="N24" i="7"/>
  <c r="C25" i="7"/>
  <c r="B25" i="7" s="1"/>
  <c r="E25" i="7"/>
  <c r="K25" i="7"/>
  <c r="L25" i="7"/>
  <c r="M25" i="7"/>
  <c r="N25" i="7"/>
  <c r="C26" i="7"/>
  <c r="B26" i="7" s="1"/>
  <c r="E26" i="7"/>
  <c r="K26" i="7"/>
  <c r="L26" i="7"/>
  <c r="M26" i="7"/>
  <c r="N26" i="7"/>
  <c r="C27" i="7"/>
  <c r="B27" i="7" s="1"/>
  <c r="E27" i="7"/>
  <c r="K27" i="7"/>
  <c r="L27" i="7"/>
  <c r="M27" i="7"/>
  <c r="N27" i="7"/>
  <c r="C28" i="7"/>
  <c r="B28" i="7" s="1"/>
  <c r="E28" i="7"/>
  <c r="K28" i="7"/>
  <c r="L28" i="7"/>
  <c r="M28" i="7"/>
  <c r="N28" i="7"/>
  <c r="C29" i="7"/>
  <c r="B29" i="7" s="1"/>
  <c r="E29" i="7"/>
  <c r="K29" i="7"/>
  <c r="L29" i="7"/>
  <c r="M29" i="7"/>
  <c r="N29" i="7"/>
  <c r="C30" i="7"/>
  <c r="B30" i="7" s="1"/>
  <c r="E30" i="7"/>
  <c r="K30" i="7"/>
  <c r="L30" i="7"/>
  <c r="M30" i="7"/>
  <c r="N30" i="7"/>
  <c r="C31" i="7"/>
  <c r="B31" i="7" s="1"/>
  <c r="E31" i="7"/>
  <c r="K31" i="7"/>
  <c r="L31" i="7"/>
  <c r="M31" i="7"/>
  <c r="N31" i="7"/>
  <c r="C32" i="7"/>
  <c r="B32" i="7" s="1"/>
  <c r="E32" i="7"/>
  <c r="K32" i="7"/>
  <c r="L32" i="7"/>
  <c r="M32" i="7"/>
  <c r="N32" i="7"/>
  <c r="C33" i="7"/>
  <c r="B33" i="7" s="1"/>
  <c r="E33" i="7"/>
  <c r="K33" i="7"/>
  <c r="L33" i="7"/>
  <c r="M33" i="7"/>
  <c r="N33" i="7"/>
  <c r="C34" i="7"/>
  <c r="B34" i="7" s="1"/>
  <c r="E34" i="7"/>
  <c r="K34" i="7"/>
  <c r="L34" i="7"/>
  <c r="M34" i="7"/>
  <c r="N34" i="7"/>
  <c r="C35" i="7"/>
  <c r="B35" i="7" s="1"/>
  <c r="E35" i="7"/>
  <c r="K35" i="7"/>
  <c r="L35" i="7"/>
  <c r="M35" i="7"/>
  <c r="N35" i="7"/>
  <c r="C36" i="7"/>
  <c r="B36" i="7" s="1"/>
  <c r="E36" i="7"/>
  <c r="K36" i="7"/>
  <c r="L36" i="7"/>
  <c r="M36" i="7"/>
  <c r="N36" i="7"/>
  <c r="C37" i="7"/>
  <c r="B37" i="7" s="1"/>
  <c r="E37" i="7"/>
  <c r="K37" i="7"/>
  <c r="L37" i="7"/>
  <c r="M37" i="7"/>
  <c r="N37" i="7"/>
  <c r="C38" i="7"/>
  <c r="B38" i="7" s="1"/>
  <c r="E38" i="7"/>
  <c r="K38" i="7"/>
  <c r="L38" i="7"/>
  <c r="M38" i="7"/>
  <c r="N38" i="7"/>
  <c r="C39" i="7"/>
  <c r="B39" i="7" s="1"/>
  <c r="E39" i="7"/>
  <c r="K39" i="7"/>
  <c r="L39" i="7"/>
  <c r="M39" i="7"/>
  <c r="N39" i="7"/>
  <c r="C40" i="7"/>
  <c r="B40" i="7" s="1"/>
  <c r="E40" i="7"/>
  <c r="K40" i="7"/>
  <c r="L40" i="7"/>
  <c r="M40" i="7"/>
  <c r="N40" i="7"/>
  <c r="C41" i="7"/>
  <c r="B41" i="7" s="1"/>
  <c r="E41" i="7"/>
  <c r="K41" i="7"/>
  <c r="L41" i="7"/>
  <c r="M41" i="7"/>
  <c r="N41" i="7"/>
  <c r="C42" i="7"/>
  <c r="B42" i="7" s="1"/>
  <c r="E42" i="7"/>
  <c r="K42" i="7"/>
  <c r="L42" i="7"/>
  <c r="M42" i="7"/>
  <c r="N42" i="7"/>
  <c r="C43" i="7"/>
  <c r="B43" i="7" s="1"/>
  <c r="E43" i="7"/>
  <c r="K43" i="7"/>
  <c r="L43" i="7"/>
  <c r="M43" i="7"/>
  <c r="N43" i="7"/>
  <c r="C44" i="7"/>
  <c r="B44" i="7" s="1"/>
  <c r="E44" i="7"/>
  <c r="K44" i="7"/>
  <c r="L44" i="7"/>
  <c r="M44" i="7"/>
  <c r="N44" i="7"/>
  <c r="C45" i="7"/>
  <c r="B45" i="7" s="1"/>
  <c r="E45" i="7"/>
  <c r="K45" i="7"/>
  <c r="L45" i="7"/>
  <c r="M45" i="7"/>
  <c r="N45" i="7"/>
  <c r="C46" i="7"/>
  <c r="B46" i="7" s="1"/>
  <c r="E46" i="7"/>
  <c r="K46" i="7"/>
  <c r="L46" i="7"/>
  <c r="M46" i="7"/>
  <c r="N46" i="7"/>
  <c r="C47" i="7"/>
  <c r="B47" i="7" s="1"/>
  <c r="E47" i="7"/>
  <c r="K47" i="7"/>
  <c r="L47" i="7"/>
  <c r="M47" i="7"/>
  <c r="N47" i="7"/>
  <c r="C48" i="7"/>
  <c r="B48" i="7" s="1"/>
  <c r="E48" i="7"/>
  <c r="K48" i="7"/>
  <c r="L48" i="7"/>
  <c r="M48" i="7"/>
  <c r="N48" i="7"/>
  <c r="C49" i="7"/>
  <c r="B49" i="7" s="1"/>
  <c r="E49" i="7"/>
  <c r="K49" i="7"/>
  <c r="L49" i="7"/>
  <c r="M49" i="7"/>
  <c r="N49" i="7"/>
  <c r="C50" i="7"/>
  <c r="B50" i="7" s="1"/>
  <c r="E50" i="7"/>
  <c r="K50" i="7"/>
  <c r="L50" i="7"/>
  <c r="M50" i="7"/>
  <c r="N50" i="7"/>
  <c r="C51" i="7"/>
  <c r="B51" i="7" s="1"/>
  <c r="E51" i="7"/>
  <c r="K51" i="7"/>
  <c r="L51" i="7"/>
  <c r="M51" i="7"/>
  <c r="N51" i="7"/>
  <c r="C52" i="7"/>
  <c r="B52" i="7" s="1"/>
  <c r="E52" i="7"/>
  <c r="K52" i="7"/>
  <c r="L52" i="7"/>
  <c r="M52" i="7"/>
  <c r="N52" i="7"/>
  <c r="C53" i="7"/>
  <c r="B53" i="7" s="1"/>
  <c r="E53" i="7"/>
  <c r="K53" i="7"/>
  <c r="L53" i="7"/>
  <c r="M53" i="7"/>
  <c r="N53" i="7"/>
  <c r="C54" i="7"/>
  <c r="B54" i="7" s="1"/>
  <c r="E54" i="7"/>
  <c r="K54" i="7"/>
  <c r="L54" i="7"/>
  <c r="M54" i="7"/>
  <c r="N54" i="7"/>
  <c r="C55" i="7"/>
  <c r="B55" i="7" s="1"/>
  <c r="E55" i="7"/>
  <c r="K55" i="7"/>
  <c r="L55" i="7"/>
  <c r="M55" i="7"/>
  <c r="N55" i="7"/>
  <c r="C56" i="7"/>
  <c r="B56" i="7" s="1"/>
  <c r="E56" i="7"/>
  <c r="K56" i="7"/>
  <c r="L56" i="7"/>
  <c r="M56" i="7"/>
  <c r="N56" i="7"/>
  <c r="C57" i="7"/>
  <c r="B57" i="7" s="1"/>
  <c r="E57" i="7"/>
  <c r="K57" i="7"/>
  <c r="L57" i="7"/>
  <c r="M57" i="7"/>
  <c r="N57" i="7"/>
  <c r="C58" i="7"/>
  <c r="B58" i="7" s="1"/>
  <c r="E58" i="7"/>
  <c r="K58" i="7"/>
  <c r="L58" i="7"/>
  <c r="M58" i="7"/>
  <c r="N58" i="7"/>
  <c r="C59" i="7"/>
  <c r="B59" i="7" s="1"/>
  <c r="E59" i="7"/>
  <c r="K59" i="7"/>
  <c r="L59" i="7"/>
  <c r="M59" i="7"/>
  <c r="N59" i="7"/>
  <c r="C60" i="7"/>
  <c r="B60" i="7" s="1"/>
  <c r="E60" i="7"/>
  <c r="K60" i="7"/>
  <c r="L60" i="7"/>
  <c r="M60" i="7"/>
  <c r="N60" i="7"/>
  <c r="C61" i="7"/>
  <c r="B61" i="7" s="1"/>
  <c r="E61" i="7"/>
  <c r="K61" i="7"/>
  <c r="L61" i="7"/>
  <c r="M61" i="7"/>
  <c r="N61" i="7"/>
  <c r="C62" i="7"/>
  <c r="B62" i="7" s="1"/>
  <c r="E62" i="7"/>
  <c r="K62" i="7"/>
  <c r="L62" i="7"/>
  <c r="M62" i="7"/>
  <c r="N62" i="7"/>
  <c r="C63" i="7"/>
  <c r="B63" i="7" s="1"/>
  <c r="E63" i="7"/>
  <c r="K63" i="7"/>
  <c r="L63" i="7"/>
  <c r="M63" i="7"/>
  <c r="N63" i="7"/>
  <c r="C64" i="7"/>
  <c r="B64" i="7" s="1"/>
  <c r="E64" i="7"/>
  <c r="K64" i="7"/>
  <c r="L64" i="7"/>
  <c r="M64" i="7"/>
  <c r="N64" i="7"/>
  <c r="C65" i="7"/>
  <c r="B65" i="7" s="1"/>
  <c r="E65" i="7"/>
  <c r="K65" i="7"/>
  <c r="L65" i="7"/>
  <c r="M65" i="7"/>
  <c r="N65" i="7"/>
  <c r="C66" i="7"/>
  <c r="B66" i="7" s="1"/>
  <c r="E66" i="7"/>
  <c r="K66" i="7"/>
  <c r="L66" i="7"/>
  <c r="M66" i="7"/>
  <c r="N66" i="7"/>
  <c r="C67" i="7"/>
  <c r="B67" i="7" s="1"/>
  <c r="E67" i="7"/>
  <c r="K67" i="7"/>
  <c r="L67" i="7"/>
  <c r="M67" i="7"/>
  <c r="N67" i="7"/>
  <c r="C68" i="7"/>
  <c r="B68" i="7" s="1"/>
  <c r="E68" i="7"/>
  <c r="K68" i="7"/>
  <c r="L68" i="7"/>
  <c r="M68" i="7"/>
  <c r="N68" i="7"/>
  <c r="C69" i="7"/>
  <c r="B69" i="7" s="1"/>
  <c r="E69" i="7"/>
  <c r="K69" i="7"/>
  <c r="L69" i="7"/>
  <c r="M69" i="7"/>
  <c r="N69" i="7"/>
  <c r="C70" i="7"/>
  <c r="B70" i="7" s="1"/>
  <c r="E70" i="7"/>
  <c r="K70" i="7"/>
  <c r="L70" i="7"/>
  <c r="M70" i="7"/>
  <c r="N70" i="7"/>
  <c r="C71" i="7"/>
  <c r="B71" i="7" s="1"/>
  <c r="E71" i="7"/>
  <c r="K71" i="7"/>
  <c r="L71" i="7"/>
  <c r="M71" i="7"/>
  <c r="N71" i="7"/>
  <c r="C72" i="7"/>
  <c r="B72" i="7" s="1"/>
  <c r="E72" i="7"/>
  <c r="K72" i="7"/>
  <c r="L72" i="7"/>
  <c r="M72" i="7"/>
  <c r="N72" i="7"/>
  <c r="C73" i="7"/>
  <c r="B73" i="7" s="1"/>
  <c r="E73" i="7"/>
  <c r="K73" i="7"/>
  <c r="L73" i="7"/>
  <c r="M73" i="7"/>
  <c r="N73" i="7"/>
  <c r="C74" i="7"/>
  <c r="B74" i="7" s="1"/>
  <c r="E74" i="7"/>
  <c r="K74" i="7"/>
  <c r="L74" i="7"/>
  <c r="M74" i="7"/>
  <c r="N74" i="7"/>
  <c r="C75" i="7"/>
  <c r="B75" i="7" s="1"/>
  <c r="E75" i="7"/>
  <c r="K75" i="7"/>
  <c r="L75" i="7"/>
  <c r="M75" i="7"/>
  <c r="N75" i="7"/>
  <c r="C76" i="7"/>
  <c r="B76" i="7" s="1"/>
  <c r="E76" i="7"/>
  <c r="K76" i="7"/>
  <c r="L76" i="7"/>
  <c r="M76" i="7"/>
  <c r="N76" i="7"/>
  <c r="C77" i="7"/>
  <c r="B77" i="7" s="1"/>
  <c r="E77" i="7"/>
  <c r="K77" i="7"/>
  <c r="L77" i="7"/>
  <c r="M77" i="7"/>
  <c r="N77" i="7"/>
  <c r="C78" i="7"/>
  <c r="B78" i="7" s="1"/>
  <c r="E78" i="7"/>
  <c r="K78" i="7"/>
  <c r="L78" i="7"/>
  <c r="M78" i="7"/>
  <c r="N78" i="7"/>
  <c r="C79" i="7"/>
  <c r="B79" i="7" s="1"/>
  <c r="E79" i="7"/>
  <c r="K79" i="7"/>
  <c r="L79" i="7"/>
  <c r="M79" i="7"/>
  <c r="N79" i="7"/>
  <c r="C80" i="7"/>
  <c r="B80" i="7" s="1"/>
  <c r="E80" i="7"/>
  <c r="K80" i="7"/>
  <c r="L80" i="7"/>
  <c r="M80" i="7"/>
  <c r="N80" i="7"/>
  <c r="C81" i="7"/>
  <c r="B81" i="7" s="1"/>
  <c r="E81" i="7"/>
  <c r="K81" i="7"/>
  <c r="L81" i="7"/>
  <c r="M81" i="7"/>
  <c r="N81" i="7"/>
  <c r="C82" i="7"/>
  <c r="B82" i="7" s="1"/>
  <c r="E82" i="7"/>
  <c r="K82" i="7"/>
  <c r="L82" i="7"/>
  <c r="M82" i="7"/>
  <c r="N82" i="7"/>
  <c r="C83" i="7"/>
  <c r="B83" i="7" s="1"/>
  <c r="E83" i="7"/>
  <c r="K83" i="7"/>
  <c r="L83" i="7"/>
  <c r="M83" i="7"/>
  <c r="N83" i="7"/>
  <c r="C84" i="7"/>
  <c r="B84" i="7" s="1"/>
  <c r="E84" i="7"/>
  <c r="K84" i="7"/>
  <c r="L84" i="7"/>
  <c r="M84" i="7"/>
  <c r="N84" i="7"/>
  <c r="C85" i="7"/>
  <c r="B85" i="7" s="1"/>
  <c r="E85" i="7"/>
  <c r="K85" i="7"/>
  <c r="L85" i="7"/>
  <c r="M85" i="7"/>
  <c r="N85" i="7"/>
  <c r="C86" i="7"/>
  <c r="B86" i="7" s="1"/>
  <c r="E86" i="7"/>
  <c r="K86" i="7"/>
  <c r="L86" i="7"/>
  <c r="M86" i="7"/>
  <c r="N86" i="7"/>
  <c r="C87" i="7"/>
  <c r="B87" i="7" s="1"/>
  <c r="E87" i="7"/>
  <c r="K87" i="7"/>
  <c r="L87" i="7"/>
  <c r="M87" i="7"/>
  <c r="N87" i="7"/>
  <c r="C88" i="7"/>
  <c r="B88" i="7" s="1"/>
  <c r="E88" i="7"/>
  <c r="K88" i="7"/>
  <c r="L88" i="7"/>
  <c r="M88" i="7"/>
  <c r="N88" i="7"/>
  <c r="C89" i="7"/>
  <c r="B89" i="7" s="1"/>
  <c r="E89" i="7"/>
  <c r="K89" i="7"/>
  <c r="L89" i="7"/>
  <c r="M89" i="7"/>
  <c r="N89" i="7"/>
  <c r="C90" i="7"/>
  <c r="B90" i="7" s="1"/>
  <c r="E90" i="7"/>
  <c r="K90" i="7"/>
  <c r="L90" i="7"/>
  <c r="M90" i="7"/>
  <c r="N90" i="7"/>
  <c r="C91" i="7"/>
  <c r="B91" i="7" s="1"/>
  <c r="E91" i="7"/>
  <c r="K91" i="7"/>
  <c r="L91" i="7"/>
  <c r="M91" i="7"/>
  <c r="N91" i="7"/>
  <c r="C92" i="7"/>
  <c r="B92" i="7" s="1"/>
  <c r="E92" i="7"/>
  <c r="K92" i="7"/>
  <c r="L92" i="7"/>
  <c r="M92" i="7"/>
  <c r="N92" i="7"/>
  <c r="C93" i="7"/>
  <c r="B93" i="7" s="1"/>
  <c r="E93" i="7"/>
  <c r="K93" i="7"/>
  <c r="L93" i="7"/>
  <c r="M93" i="7"/>
  <c r="N93" i="7"/>
  <c r="C94" i="7"/>
  <c r="B94" i="7" s="1"/>
  <c r="E94" i="7"/>
  <c r="K94" i="7"/>
  <c r="L94" i="7"/>
  <c r="M94" i="7"/>
  <c r="N94" i="7"/>
  <c r="C95" i="7"/>
  <c r="B95" i="7" s="1"/>
  <c r="E95" i="7"/>
  <c r="K95" i="7"/>
  <c r="L95" i="7"/>
  <c r="M95" i="7"/>
  <c r="N95" i="7"/>
  <c r="C96" i="7"/>
  <c r="B96" i="7" s="1"/>
  <c r="E96" i="7"/>
  <c r="K96" i="7"/>
  <c r="L96" i="7"/>
  <c r="M96" i="7"/>
  <c r="N96" i="7"/>
  <c r="C97" i="7"/>
  <c r="B97" i="7" s="1"/>
  <c r="E97" i="7"/>
  <c r="K97" i="7"/>
  <c r="L97" i="7"/>
  <c r="M97" i="7"/>
  <c r="N97" i="7"/>
  <c r="C98" i="7"/>
  <c r="B98" i="7" s="1"/>
  <c r="E98" i="7"/>
  <c r="K98" i="7"/>
  <c r="L98" i="7"/>
  <c r="M98" i="7"/>
  <c r="N98" i="7"/>
  <c r="C99" i="7"/>
  <c r="B99" i="7" s="1"/>
  <c r="E99" i="7"/>
  <c r="K99" i="7"/>
  <c r="L99" i="7"/>
  <c r="M99" i="7"/>
  <c r="N99" i="7"/>
  <c r="C100" i="7"/>
  <c r="B100" i="7" s="1"/>
  <c r="E100" i="7"/>
  <c r="K100" i="7"/>
  <c r="L100" i="7"/>
  <c r="M100" i="7"/>
  <c r="N100" i="7"/>
  <c r="C101" i="7"/>
  <c r="B101" i="7" s="1"/>
  <c r="E101" i="7"/>
  <c r="K101" i="7"/>
  <c r="L101" i="7"/>
  <c r="M101" i="7"/>
  <c r="N101" i="7"/>
  <c r="C102" i="7"/>
  <c r="B102" i="7" s="1"/>
  <c r="E102" i="7"/>
  <c r="K102" i="7"/>
  <c r="L102" i="7"/>
  <c r="M102" i="7"/>
  <c r="N102" i="7"/>
  <c r="C103" i="7"/>
  <c r="B103" i="7" s="1"/>
  <c r="E103" i="7"/>
  <c r="K103" i="7"/>
  <c r="L103" i="7"/>
  <c r="M103" i="7"/>
  <c r="N103" i="7"/>
  <c r="C104" i="7"/>
  <c r="B104" i="7" s="1"/>
  <c r="E104" i="7"/>
  <c r="K104" i="7"/>
  <c r="L104" i="7"/>
  <c r="M104" i="7"/>
  <c r="N104" i="7"/>
  <c r="C105" i="7"/>
  <c r="B105" i="7" s="1"/>
  <c r="E105" i="7"/>
  <c r="K105" i="7"/>
  <c r="L105" i="7"/>
  <c r="M105" i="7"/>
  <c r="N105" i="7"/>
  <c r="C106" i="7"/>
  <c r="B106" i="7" s="1"/>
  <c r="E106" i="7"/>
  <c r="K106" i="7"/>
  <c r="L106" i="7"/>
  <c r="M106" i="7"/>
  <c r="N106" i="7"/>
  <c r="C107" i="7"/>
  <c r="B107" i="7" s="1"/>
  <c r="E107" i="7"/>
  <c r="K107" i="7"/>
  <c r="L107" i="7"/>
  <c r="M107" i="7"/>
  <c r="N107" i="7"/>
  <c r="C108" i="7"/>
  <c r="B108" i="7" s="1"/>
  <c r="E108" i="7"/>
  <c r="K108" i="7"/>
  <c r="L108" i="7"/>
  <c r="M108" i="7"/>
  <c r="N108" i="7"/>
  <c r="C109" i="7"/>
  <c r="B109" i="7" s="1"/>
  <c r="E109" i="7"/>
  <c r="K109" i="7"/>
  <c r="L109" i="7"/>
  <c r="M109" i="7"/>
  <c r="N109" i="7"/>
  <c r="C110" i="7"/>
  <c r="B110" i="7" s="1"/>
  <c r="E110" i="7"/>
  <c r="K110" i="7"/>
  <c r="L110" i="7"/>
  <c r="M110" i="7"/>
  <c r="N110" i="7"/>
  <c r="C111" i="7"/>
  <c r="B111" i="7" s="1"/>
  <c r="E111" i="7"/>
  <c r="K111" i="7"/>
  <c r="L111" i="7"/>
  <c r="M111" i="7"/>
  <c r="N111" i="7"/>
  <c r="C112" i="7"/>
  <c r="B112" i="7" s="1"/>
  <c r="E112" i="7"/>
  <c r="K112" i="7"/>
  <c r="L112" i="7"/>
  <c r="M112" i="7"/>
  <c r="N112" i="7"/>
  <c r="C113" i="7"/>
  <c r="B113" i="7" s="1"/>
  <c r="E113" i="7"/>
  <c r="K113" i="7"/>
  <c r="L113" i="7"/>
  <c r="M113" i="7"/>
  <c r="N113" i="7"/>
  <c r="C114" i="7"/>
  <c r="B114" i="7" s="1"/>
  <c r="E114" i="7"/>
  <c r="K114" i="7"/>
  <c r="L114" i="7"/>
  <c r="M114" i="7"/>
  <c r="N114" i="7"/>
  <c r="C115" i="7"/>
  <c r="B115" i="7" s="1"/>
  <c r="E115" i="7"/>
  <c r="K115" i="7"/>
  <c r="L115" i="7"/>
  <c r="M115" i="7"/>
  <c r="N115" i="7"/>
  <c r="C116" i="7"/>
  <c r="B116" i="7" s="1"/>
  <c r="E116" i="7"/>
  <c r="K116" i="7"/>
  <c r="L116" i="7"/>
  <c r="M116" i="7"/>
  <c r="N116" i="7"/>
  <c r="C117" i="7"/>
  <c r="B117" i="7" s="1"/>
  <c r="E117" i="7"/>
  <c r="K117" i="7"/>
  <c r="L117" i="7"/>
  <c r="M117" i="7"/>
  <c r="N117" i="7"/>
  <c r="C118" i="7"/>
  <c r="B118" i="7" s="1"/>
  <c r="E118" i="7"/>
  <c r="K118" i="7"/>
  <c r="L118" i="7"/>
  <c r="M118" i="7"/>
  <c r="N118" i="7"/>
  <c r="C119" i="7"/>
  <c r="B119" i="7" s="1"/>
  <c r="E119" i="7"/>
  <c r="K119" i="7"/>
  <c r="L119" i="7"/>
  <c r="M119" i="7"/>
  <c r="N119" i="7"/>
  <c r="C120" i="7"/>
  <c r="B120" i="7" s="1"/>
  <c r="E120" i="7"/>
  <c r="K120" i="7"/>
  <c r="L120" i="7"/>
  <c r="M120" i="7"/>
  <c r="N120" i="7"/>
  <c r="C121" i="7"/>
  <c r="B121" i="7" s="1"/>
  <c r="E121" i="7"/>
  <c r="K121" i="7"/>
  <c r="L121" i="7"/>
  <c r="M121" i="7"/>
  <c r="N121" i="7"/>
  <c r="C122" i="7"/>
  <c r="B122" i="7" s="1"/>
  <c r="E122" i="7"/>
  <c r="K122" i="7"/>
  <c r="L122" i="7"/>
  <c r="M122" i="7"/>
  <c r="N122" i="7"/>
  <c r="C123" i="7"/>
  <c r="B123" i="7" s="1"/>
  <c r="E123" i="7"/>
  <c r="K123" i="7"/>
  <c r="L123" i="7"/>
  <c r="M123" i="7"/>
  <c r="N123" i="7"/>
  <c r="C124" i="7"/>
  <c r="B124" i="7" s="1"/>
  <c r="E124" i="7"/>
  <c r="K124" i="7"/>
  <c r="L124" i="7"/>
  <c r="M124" i="7"/>
  <c r="N124" i="7"/>
  <c r="C125" i="7"/>
  <c r="B125" i="7" s="1"/>
  <c r="E125" i="7"/>
  <c r="K125" i="7"/>
  <c r="L125" i="7"/>
  <c r="M125" i="7"/>
  <c r="N125" i="7"/>
  <c r="C126" i="7"/>
  <c r="B126" i="7" s="1"/>
  <c r="E126" i="7"/>
  <c r="K126" i="7"/>
  <c r="L126" i="7"/>
  <c r="M126" i="7"/>
  <c r="N126" i="7"/>
  <c r="C127" i="7"/>
  <c r="B127" i="7" s="1"/>
  <c r="E127" i="7"/>
  <c r="K127" i="7"/>
  <c r="L127" i="7"/>
  <c r="M127" i="7"/>
  <c r="N127" i="7"/>
  <c r="C128" i="7"/>
  <c r="B128" i="7" s="1"/>
  <c r="E128" i="7"/>
  <c r="K128" i="7"/>
  <c r="L128" i="7"/>
  <c r="M128" i="7"/>
  <c r="N128" i="7"/>
  <c r="C129" i="7"/>
  <c r="B129" i="7" s="1"/>
  <c r="E129" i="7"/>
  <c r="K129" i="7"/>
  <c r="L129" i="7"/>
  <c r="M129" i="7"/>
  <c r="N129" i="7"/>
  <c r="C130" i="7"/>
  <c r="B130" i="7" s="1"/>
  <c r="E130" i="7"/>
  <c r="K130" i="7"/>
  <c r="L130" i="7"/>
  <c r="M130" i="7"/>
  <c r="N130" i="7"/>
  <c r="C131" i="7"/>
  <c r="B131" i="7" s="1"/>
  <c r="E131" i="7"/>
  <c r="K131" i="7"/>
  <c r="L131" i="7"/>
  <c r="M131" i="7"/>
  <c r="N131" i="7"/>
  <c r="C132" i="7"/>
  <c r="B132" i="7" s="1"/>
  <c r="E132" i="7"/>
  <c r="K132" i="7"/>
  <c r="L132" i="7"/>
  <c r="M132" i="7"/>
  <c r="N132" i="7"/>
  <c r="C133" i="7"/>
  <c r="B133" i="7" s="1"/>
  <c r="E133" i="7"/>
  <c r="K133" i="7"/>
  <c r="L133" i="7"/>
  <c r="M133" i="7"/>
  <c r="N133" i="7"/>
  <c r="C134" i="7"/>
  <c r="B134" i="7" s="1"/>
  <c r="E134" i="7"/>
  <c r="K134" i="7"/>
  <c r="L134" i="7"/>
  <c r="M134" i="7"/>
  <c r="N134" i="7"/>
  <c r="C135" i="7"/>
  <c r="B135" i="7" s="1"/>
  <c r="E135" i="7"/>
  <c r="K135" i="7"/>
  <c r="L135" i="7"/>
  <c r="M135" i="7"/>
  <c r="N135" i="7"/>
  <c r="C136" i="7"/>
  <c r="B136" i="7" s="1"/>
  <c r="E136" i="7"/>
  <c r="K136" i="7"/>
  <c r="L136" i="7"/>
  <c r="M136" i="7"/>
  <c r="N136" i="7"/>
  <c r="C137" i="7"/>
  <c r="B137" i="7" s="1"/>
  <c r="E137" i="7"/>
  <c r="K137" i="7"/>
  <c r="L137" i="7"/>
  <c r="M137" i="7"/>
  <c r="N137" i="7"/>
  <c r="C138" i="7"/>
  <c r="B138" i="7" s="1"/>
  <c r="E138" i="7"/>
  <c r="K138" i="7"/>
  <c r="L138" i="7"/>
  <c r="M138" i="7"/>
  <c r="N138" i="7"/>
  <c r="C139" i="7"/>
  <c r="B139" i="7" s="1"/>
  <c r="E139" i="7"/>
  <c r="K139" i="7"/>
  <c r="L139" i="7"/>
  <c r="M139" i="7"/>
  <c r="N139" i="7"/>
  <c r="C140" i="7"/>
  <c r="B140" i="7" s="1"/>
  <c r="E140" i="7"/>
  <c r="K140" i="7"/>
  <c r="L140" i="7"/>
  <c r="M140" i="7"/>
  <c r="N140" i="7"/>
  <c r="C141" i="7"/>
  <c r="B141" i="7" s="1"/>
  <c r="E141" i="7"/>
  <c r="K141" i="7"/>
  <c r="L141" i="7"/>
  <c r="M141" i="7"/>
  <c r="N141" i="7"/>
  <c r="C142" i="7"/>
  <c r="B142" i="7" s="1"/>
  <c r="E142" i="7"/>
  <c r="K142" i="7"/>
  <c r="L142" i="7"/>
  <c r="M142" i="7"/>
  <c r="N142" i="7"/>
  <c r="C143" i="7"/>
  <c r="B143" i="7" s="1"/>
  <c r="E143" i="7"/>
  <c r="K143" i="7"/>
  <c r="L143" i="7"/>
  <c r="M143" i="7"/>
  <c r="N143" i="7"/>
  <c r="C144" i="7"/>
  <c r="B144" i="7" s="1"/>
  <c r="E144" i="7"/>
  <c r="K144" i="7"/>
  <c r="L144" i="7"/>
  <c r="M144" i="7"/>
  <c r="N144" i="7"/>
  <c r="C145" i="7"/>
  <c r="B145" i="7" s="1"/>
  <c r="E145" i="7"/>
  <c r="K145" i="7"/>
  <c r="L145" i="7"/>
  <c r="M145" i="7"/>
  <c r="N145" i="7"/>
  <c r="C146" i="7"/>
  <c r="B146" i="7" s="1"/>
  <c r="E146" i="7"/>
  <c r="K146" i="7"/>
  <c r="L146" i="7"/>
  <c r="M146" i="7"/>
  <c r="N146" i="7"/>
  <c r="C147" i="7"/>
  <c r="B147" i="7" s="1"/>
  <c r="E147" i="7"/>
  <c r="K147" i="7"/>
  <c r="L147" i="7"/>
  <c r="M147" i="7"/>
  <c r="N147" i="7"/>
  <c r="C148" i="7"/>
  <c r="B148" i="7" s="1"/>
  <c r="E148" i="7"/>
  <c r="K148" i="7"/>
  <c r="L148" i="7"/>
  <c r="M148" i="7"/>
  <c r="N148" i="7"/>
  <c r="C149" i="7"/>
  <c r="B149" i="7" s="1"/>
  <c r="E149" i="7"/>
  <c r="K149" i="7"/>
  <c r="L149" i="7"/>
  <c r="M149" i="7"/>
  <c r="N149" i="7"/>
  <c r="C150" i="7"/>
  <c r="B150" i="7" s="1"/>
  <c r="E150" i="7"/>
  <c r="K150" i="7"/>
  <c r="L150" i="7"/>
  <c r="M150" i="7"/>
  <c r="N150" i="7"/>
  <c r="C151" i="7"/>
  <c r="B151" i="7" s="1"/>
  <c r="E151" i="7"/>
  <c r="K151" i="7"/>
  <c r="L151" i="7"/>
  <c r="M151" i="7"/>
  <c r="N151" i="7"/>
  <c r="C152" i="7"/>
  <c r="B152" i="7" s="1"/>
  <c r="E152" i="7"/>
  <c r="K152" i="7"/>
  <c r="L152" i="7"/>
  <c r="M152" i="7"/>
  <c r="N152" i="7"/>
  <c r="C153" i="7"/>
  <c r="B153" i="7" s="1"/>
  <c r="E153" i="7"/>
  <c r="K153" i="7"/>
  <c r="L153" i="7"/>
  <c r="M153" i="7"/>
  <c r="N153" i="7"/>
  <c r="C154" i="7"/>
  <c r="B154" i="7" s="1"/>
  <c r="E154" i="7"/>
  <c r="K154" i="7"/>
  <c r="L154" i="7"/>
  <c r="M154" i="7"/>
  <c r="N154" i="7"/>
  <c r="C155" i="7"/>
  <c r="B155" i="7" s="1"/>
  <c r="E155" i="7"/>
  <c r="K155" i="7"/>
  <c r="L155" i="7"/>
  <c r="M155" i="7"/>
  <c r="N155" i="7"/>
  <c r="C156" i="7"/>
  <c r="B156" i="7" s="1"/>
  <c r="E156" i="7"/>
  <c r="K156" i="7"/>
  <c r="L156" i="7"/>
  <c r="M156" i="7"/>
  <c r="N156" i="7"/>
  <c r="C157" i="7"/>
  <c r="B157" i="7" s="1"/>
  <c r="E157" i="7"/>
  <c r="K157" i="7"/>
  <c r="L157" i="7"/>
  <c r="M157" i="7"/>
  <c r="N157" i="7"/>
  <c r="N3" i="7"/>
  <c r="M3" i="7"/>
  <c r="L3" i="7"/>
  <c r="K3" i="7"/>
  <c r="E3" i="7"/>
  <c r="IJ4" i="4"/>
  <c r="IJ5" i="4"/>
  <c r="IJ6" i="4"/>
  <c r="IJ7" i="4"/>
  <c r="IJ8" i="4"/>
  <c r="IJ9" i="4"/>
  <c r="IJ10" i="4"/>
  <c r="IJ11" i="4"/>
  <c r="IJ12" i="4"/>
  <c r="IJ13" i="4"/>
  <c r="IJ14" i="4"/>
  <c r="IJ15" i="4"/>
  <c r="IJ16" i="4"/>
  <c r="IJ17" i="4"/>
  <c r="IJ18" i="4"/>
  <c r="IJ19" i="4"/>
  <c r="IJ20" i="4"/>
  <c r="IJ21" i="4"/>
  <c r="IJ22" i="4"/>
  <c r="IJ23" i="4"/>
  <c r="IJ24" i="4"/>
  <c r="IJ25" i="4"/>
  <c r="IJ26" i="4"/>
  <c r="IJ27" i="4"/>
  <c r="IJ28" i="4"/>
  <c r="IJ29" i="4"/>
  <c r="IJ30" i="4"/>
  <c r="IJ31" i="4"/>
  <c r="IJ32" i="4"/>
  <c r="IJ33" i="4"/>
  <c r="IJ34" i="4"/>
  <c r="IJ35" i="4"/>
  <c r="IJ36" i="4"/>
  <c r="IJ37" i="4"/>
  <c r="IJ38" i="4"/>
  <c r="IJ39" i="4"/>
  <c r="IJ40" i="4"/>
  <c r="IJ41" i="4"/>
  <c r="IJ42" i="4"/>
  <c r="IJ43" i="4"/>
  <c r="IJ44" i="4"/>
  <c r="IJ45" i="4"/>
  <c r="IJ46" i="4"/>
  <c r="IJ47" i="4"/>
  <c r="IJ48" i="4"/>
  <c r="IJ49" i="4"/>
  <c r="IJ50" i="4"/>
  <c r="IJ51" i="4"/>
  <c r="IJ52" i="4"/>
  <c r="IJ53" i="4"/>
  <c r="IJ54" i="4"/>
  <c r="IJ55" i="4"/>
  <c r="IJ56" i="4"/>
  <c r="IJ57" i="4"/>
  <c r="IJ58" i="4"/>
  <c r="IJ59" i="4"/>
  <c r="IJ60" i="4"/>
  <c r="IJ61" i="4"/>
  <c r="IJ62" i="4"/>
  <c r="IJ63" i="4"/>
  <c r="IJ64" i="4"/>
  <c r="IJ65" i="4"/>
  <c r="IJ66" i="4"/>
  <c r="IJ67" i="4"/>
  <c r="IJ68" i="4"/>
  <c r="IJ69" i="4"/>
  <c r="IJ70" i="4"/>
  <c r="IJ71" i="4"/>
  <c r="IJ72" i="4"/>
  <c r="IJ73" i="4"/>
  <c r="IJ74" i="4"/>
  <c r="IJ75" i="4"/>
  <c r="IJ76" i="4"/>
  <c r="IJ77" i="4"/>
  <c r="IJ78" i="4"/>
  <c r="IJ79" i="4"/>
  <c r="IJ80" i="4"/>
  <c r="IJ81" i="4"/>
  <c r="IJ82" i="4"/>
  <c r="IJ83" i="4"/>
  <c r="IJ84" i="4"/>
  <c r="IJ85" i="4"/>
  <c r="IJ86" i="4"/>
  <c r="IJ87" i="4"/>
  <c r="IJ88" i="4"/>
  <c r="IJ89" i="4"/>
  <c r="IJ90" i="4"/>
  <c r="IJ91" i="4"/>
  <c r="IJ92" i="4"/>
  <c r="IJ93" i="4"/>
  <c r="IJ94" i="4"/>
  <c r="IJ95" i="4"/>
  <c r="IJ96" i="4"/>
  <c r="IJ97" i="4"/>
  <c r="IJ98" i="4"/>
  <c r="IJ99" i="4"/>
  <c r="IJ100" i="4"/>
  <c r="IJ101" i="4"/>
  <c r="IJ102" i="4"/>
  <c r="IJ103" i="4"/>
  <c r="IJ104" i="4"/>
  <c r="IJ105" i="4"/>
  <c r="IJ106" i="4"/>
  <c r="IJ107" i="4"/>
  <c r="IJ108" i="4"/>
  <c r="IJ109" i="4"/>
  <c r="IJ110" i="4"/>
  <c r="IJ111" i="4"/>
  <c r="IJ112" i="4"/>
  <c r="IJ113" i="4"/>
  <c r="IJ114" i="4"/>
  <c r="IJ115" i="4"/>
  <c r="IJ116" i="4"/>
  <c r="IJ117" i="4"/>
  <c r="IJ118" i="4"/>
  <c r="IJ119" i="4"/>
  <c r="IJ120" i="4"/>
  <c r="IJ121" i="4"/>
  <c r="IJ122" i="4"/>
  <c r="IJ123" i="4"/>
  <c r="IJ124" i="4"/>
  <c r="IJ125" i="4"/>
  <c r="IJ126" i="4"/>
  <c r="IJ127" i="4"/>
  <c r="IJ128" i="4"/>
  <c r="IJ129" i="4"/>
  <c r="IJ130" i="4"/>
  <c r="IJ131" i="4"/>
  <c r="IJ132" i="4"/>
  <c r="IJ133" i="4"/>
  <c r="IJ134" i="4"/>
  <c r="IJ135" i="4"/>
  <c r="IJ136" i="4"/>
  <c r="IJ137" i="4"/>
  <c r="IJ138" i="4"/>
  <c r="IJ139" i="4"/>
  <c r="IJ140" i="4"/>
  <c r="IJ141" i="4"/>
  <c r="IJ142" i="4"/>
  <c r="IJ143" i="4"/>
  <c r="IJ144" i="4"/>
  <c r="IJ145" i="4"/>
  <c r="IJ146" i="4"/>
  <c r="IJ147" i="4"/>
  <c r="IJ148" i="4"/>
  <c r="IJ149" i="4"/>
  <c r="IJ150" i="4"/>
  <c r="IJ151" i="4"/>
  <c r="IJ152" i="4"/>
  <c r="IJ153" i="4"/>
  <c r="IJ154" i="4"/>
  <c r="IJ155" i="4"/>
  <c r="IJ156" i="4"/>
  <c r="IJ157" i="4"/>
  <c r="IJ158" i="4"/>
  <c r="IJ3" i="4"/>
  <c r="II4" i="4"/>
  <c r="II5" i="4"/>
  <c r="II6" i="4"/>
  <c r="II7" i="4"/>
  <c r="II8" i="4"/>
  <c r="II9" i="4"/>
  <c r="II10" i="4"/>
  <c r="II11" i="4"/>
  <c r="II12" i="4"/>
  <c r="II13" i="4"/>
  <c r="II14" i="4"/>
  <c r="II15" i="4"/>
  <c r="II16" i="4"/>
  <c r="II17" i="4"/>
  <c r="II18" i="4"/>
  <c r="II19" i="4"/>
  <c r="II20" i="4"/>
  <c r="II21" i="4"/>
  <c r="II22" i="4"/>
  <c r="II23" i="4"/>
  <c r="II24" i="4"/>
  <c r="II25" i="4"/>
  <c r="II26" i="4"/>
  <c r="II27" i="4"/>
  <c r="II28" i="4"/>
  <c r="II29" i="4"/>
  <c r="II30" i="4"/>
  <c r="II31" i="4"/>
  <c r="II32" i="4"/>
  <c r="II33" i="4"/>
  <c r="II34" i="4"/>
  <c r="II35" i="4"/>
  <c r="II36" i="4"/>
  <c r="II37" i="4"/>
  <c r="II38" i="4"/>
  <c r="II39" i="4"/>
  <c r="II40" i="4"/>
  <c r="II41" i="4"/>
  <c r="II42" i="4"/>
  <c r="II43" i="4"/>
  <c r="II44" i="4"/>
  <c r="II45" i="4"/>
  <c r="II46" i="4"/>
  <c r="II47" i="4"/>
  <c r="II48" i="4"/>
  <c r="II49" i="4"/>
  <c r="II50" i="4"/>
  <c r="II51" i="4"/>
  <c r="II52" i="4"/>
  <c r="II53" i="4"/>
  <c r="II54" i="4"/>
  <c r="II55" i="4"/>
  <c r="II56" i="4"/>
  <c r="II57" i="4"/>
  <c r="II58" i="4"/>
  <c r="II59" i="4"/>
  <c r="II60" i="4"/>
  <c r="II61" i="4"/>
  <c r="II62" i="4"/>
  <c r="II63" i="4"/>
  <c r="II64" i="4"/>
  <c r="II65" i="4"/>
  <c r="II66" i="4"/>
  <c r="II67" i="4"/>
  <c r="II68" i="4"/>
  <c r="II69" i="4"/>
  <c r="II70" i="4"/>
  <c r="II71" i="4"/>
  <c r="II72" i="4"/>
  <c r="II73" i="4"/>
  <c r="II74" i="4"/>
  <c r="II75" i="4"/>
  <c r="II76" i="4"/>
  <c r="II77" i="4"/>
  <c r="II78" i="4"/>
  <c r="II79" i="4"/>
  <c r="II80" i="4"/>
  <c r="II81" i="4"/>
  <c r="II82" i="4"/>
  <c r="II83" i="4"/>
  <c r="II84" i="4"/>
  <c r="II85" i="4"/>
  <c r="II86" i="4"/>
  <c r="II87" i="4"/>
  <c r="II88" i="4"/>
  <c r="II89" i="4"/>
  <c r="II90" i="4"/>
  <c r="II91" i="4"/>
  <c r="II92" i="4"/>
  <c r="II93" i="4"/>
  <c r="II94" i="4"/>
  <c r="II95" i="4"/>
  <c r="II96" i="4"/>
  <c r="II97" i="4"/>
  <c r="II98" i="4"/>
  <c r="II99" i="4"/>
  <c r="II100" i="4"/>
  <c r="II101" i="4"/>
  <c r="II102" i="4"/>
  <c r="II103" i="4"/>
  <c r="II104" i="4"/>
  <c r="II105" i="4"/>
  <c r="II106" i="4"/>
  <c r="II107" i="4"/>
  <c r="II108" i="4"/>
  <c r="II109" i="4"/>
  <c r="II110" i="4"/>
  <c r="II111" i="4"/>
  <c r="II112" i="4"/>
  <c r="II113" i="4"/>
  <c r="II114" i="4"/>
  <c r="II115" i="4"/>
  <c r="II116" i="4"/>
  <c r="II117" i="4"/>
  <c r="II118" i="4"/>
  <c r="II119" i="4"/>
  <c r="II120" i="4"/>
  <c r="II121" i="4"/>
  <c r="II122" i="4"/>
  <c r="II123" i="4"/>
  <c r="II124" i="4"/>
  <c r="II125" i="4"/>
  <c r="II126" i="4"/>
  <c r="II127" i="4"/>
  <c r="II128" i="4"/>
  <c r="II129" i="4"/>
  <c r="II130" i="4"/>
  <c r="II131" i="4"/>
  <c r="II132" i="4"/>
  <c r="II133" i="4"/>
  <c r="II134" i="4"/>
  <c r="II135" i="4"/>
  <c r="II136" i="4"/>
  <c r="II137" i="4"/>
  <c r="II138" i="4"/>
  <c r="II139" i="4"/>
  <c r="II140" i="4"/>
  <c r="II141" i="4"/>
  <c r="II142" i="4"/>
  <c r="II143" i="4"/>
  <c r="II144" i="4"/>
  <c r="II145" i="4"/>
  <c r="II146" i="4"/>
  <c r="II147" i="4"/>
  <c r="II148" i="4"/>
  <c r="II149" i="4"/>
  <c r="II150" i="4"/>
  <c r="II151" i="4"/>
  <c r="II152" i="4"/>
  <c r="II153" i="4"/>
  <c r="II154" i="4"/>
  <c r="II155" i="4"/>
  <c r="II156" i="4"/>
  <c r="II157" i="4"/>
  <c r="II158" i="4"/>
  <c r="II3" i="4"/>
  <c r="IH4" i="4"/>
  <c r="IH5" i="4"/>
  <c r="IH6" i="4"/>
  <c r="IH7" i="4"/>
  <c r="IH8" i="4"/>
  <c r="IH9" i="4"/>
  <c r="IH10" i="4"/>
  <c r="IH11" i="4"/>
  <c r="IH12" i="4"/>
  <c r="IH13" i="4"/>
  <c r="IH14" i="4"/>
  <c r="IH15" i="4"/>
  <c r="IH16" i="4"/>
  <c r="IH17" i="4"/>
  <c r="IH18" i="4"/>
  <c r="IH19" i="4"/>
  <c r="IH20" i="4"/>
  <c r="IH21" i="4"/>
  <c r="IH22" i="4"/>
  <c r="IH23" i="4"/>
  <c r="IH24" i="4"/>
  <c r="IH25" i="4"/>
  <c r="IH26" i="4"/>
  <c r="IH27" i="4"/>
  <c r="IH28" i="4"/>
  <c r="IH29" i="4"/>
  <c r="IH30" i="4"/>
  <c r="IH31" i="4"/>
  <c r="IH32" i="4"/>
  <c r="IH33" i="4"/>
  <c r="IH34" i="4"/>
  <c r="IH35" i="4"/>
  <c r="IH36" i="4"/>
  <c r="IH37" i="4"/>
  <c r="IH38" i="4"/>
  <c r="IH39" i="4"/>
  <c r="IH40" i="4"/>
  <c r="IH41" i="4"/>
  <c r="IH42" i="4"/>
  <c r="IH43" i="4"/>
  <c r="IH44" i="4"/>
  <c r="IH45" i="4"/>
  <c r="IH46" i="4"/>
  <c r="IH47" i="4"/>
  <c r="IH48" i="4"/>
  <c r="IH49" i="4"/>
  <c r="IH50" i="4"/>
  <c r="IH51" i="4"/>
  <c r="IH52" i="4"/>
  <c r="IH53" i="4"/>
  <c r="IH54" i="4"/>
  <c r="IH55" i="4"/>
  <c r="IH56" i="4"/>
  <c r="IH57" i="4"/>
  <c r="IH58" i="4"/>
  <c r="IH59" i="4"/>
  <c r="IH60" i="4"/>
  <c r="IH61" i="4"/>
  <c r="IH62" i="4"/>
  <c r="IH63" i="4"/>
  <c r="IH64" i="4"/>
  <c r="IH65" i="4"/>
  <c r="IH66" i="4"/>
  <c r="IH67" i="4"/>
  <c r="IH68" i="4"/>
  <c r="IH69" i="4"/>
  <c r="IH70" i="4"/>
  <c r="IH71" i="4"/>
  <c r="IH72" i="4"/>
  <c r="IH73" i="4"/>
  <c r="IH74" i="4"/>
  <c r="IH75" i="4"/>
  <c r="IH76" i="4"/>
  <c r="IH77" i="4"/>
  <c r="IH78" i="4"/>
  <c r="IH79" i="4"/>
  <c r="IH80" i="4"/>
  <c r="IH81" i="4"/>
  <c r="IH82" i="4"/>
  <c r="IH83" i="4"/>
  <c r="IH84" i="4"/>
  <c r="IH85" i="4"/>
  <c r="IH86" i="4"/>
  <c r="IH87" i="4"/>
  <c r="IH88" i="4"/>
  <c r="IH89" i="4"/>
  <c r="IH90" i="4"/>
  <c r="IH91" i="4"/>
  <c r="IH92" i="4"/>
  <c r="IH93" i="4"/>
  <c r="IH94" i="4"/>
  <c r="IH95" i="4"/>
  <c r="IH96" i="4"/>
  <c r="IH97" i="4"/>
  <c r="IH98" i="4"/>
  <c r="IH99" i="4"/>
  <c r="IH100" i="4"/>
  <c r="IH101" i="4"/>
  <c r="IH102" i="4"/>
  <c r="IH103" i="4"/>
  <c r="IH104" i="4"/>
  <c r="IH105" i="4"/>
  <c r="IH106" i="4"/>
  <c r="IH107" i="4"/>
  <c r="IH108" i="4"/>
  <c r="IH109" i="4"/>
  <c r="IH110" i="4"/>
  <c r="IH111" i="4"/>
  <c r="IH112" i="4"/>
  <c r="IH113" i="4"/>
  <c r="IH114" i="4"/>
  <c r="IH115" i="4"/>
  <c r="IH116" i="4"/>
  <c r="IH117" i="4"/>
  <c r="IH118" i="4"/>
  <c r="IH119" i="4"/>
  <c r="IH120" i="4"/>
  <c r="IH121" i="4"/>
  <c r="IH122" i="4"/>
  <c r="IH123" i="4"/>
  <c r="IH124" i="4"/>
  <c r="IH125" i="4"/>
  <c r="IH126" i="4"/>
  <c r="IH127" i="4"/>
  <c r="IH128" i="4"/>
  <c r="IH129" i="4"/>
  <c r="IH130" i="4"/>
  <c r="IH131" i="4"/>
  <c r="IH132" i="4"/>
  <c r="IH133" i="4"/>
  <c r="IH134" i="4"/>
  <c r="IH135" i="4"/>
  <c r="IH136" i="4"/>
  <c r="IH137" i="4"/>
  <c r="IH138" i="4"/>
  <c r="IH139" i="4"/>
  <c r="IH140" i="4"/>
  <c r="IH141" i="4"/>
  <c r="IH142" i="4"/>
  <c r="IH143" i="4"/>
  <c r="IH144" i="4"/>
  <c r="IH145" i="4"/>
  <c r="IH146" i="4"/>
  <c r="IH147" i="4"/>
  <c r="IH148" i="4"/>
  <c r="IH149" i="4"/>
  <c r="IH150" i="4"/>
  <c r="IH151" i="4"/>
  <c r="IH152" i="4"/>
  <c r="IH153" i="4"/>
  <c r="IH154" i="4"/>
  <c r="IH155" i="4"/>
  <c r="IH156" i="4"/>
  <c r="IH157" i="4"/>
  <c r="IH158" i="4"/>
  <c r="IH3" i="4"/>
  <c r="IG4" i="4"/>
  <c r="IG5" i="4"/>
  <c r="IG6" i="4"/>
  <c r="IG7" i="4"/>
  <c r="IG8" i="4"/>
  <c r="IG9" i="4"/>
  <c r="IG10" i="4"/>
  <c r="IG11" i="4"/>
  <c r="IG12" i="4"/>
  <c r="IG13" i="4"/>
  <c r="IG14" i="4"/>
  <c r="IG15" i="4"/>
  <c r="IG16" i="4"/>
  <c r="IG17" i="4"/>
  <c r="IG18" i="4"/>
  <c r="IG19" i="4"/>
  <c r="IG20" i="4"/>
  <c r="IG21" i="4"/>
  <c r="IG22" i="4"/>
  <c r="IG23" i="4"/>
  <c r="IG24" i="4"/>
  <c r="IG25" i="4"/>
  <c r="IG26" i="4"/>
  <c r="IG27" i="4"/>
  <c r="IG28" i="4"/>
  <c r="IG29" i="4"/>
  <c r="IG30" i="4"/>
  <c r="IG31" i="4"/>
  <c r="IG32" i="4"/>
  <c r="IG33" i="4"/>
  <c r="IG34" i="4"/>
  <c r="IG35" i="4"/>
  <c r="IG36" i="4"/>
  <c r="IG37" i="4"/>
  <c r="IG38" i="4"/>
  <c r="IG39" i="4"/>
  <c r="IG40" i="4"/>
  <c r="IG41" i="4"/>
  <c r="IG42" i="4"/>
  <c r="IG43" i="4"/>
  <c r="IG44" i="4"/>
  <c r="IG45" i="4"/>
  <c r="IG46" i="4"/>
  <c r="IG47" i="4"/>
  <c r="IG48" i="4"/>
  <c r="IG49" i="4"/>
  <c r="IG50" i="4"/>
  <c r="IG51" i="4"/>
  <c r="IG52" i="4"/>
  <c r="IG53" i="4"/>
  <c r="IG54" i="4"/>
  <c r="IG55" i="4"/>
  <c r="IG56" i="4"/>
  <c r="IG57" i="4"/>
  <c r="IG58" i="4"/>
  <c r="IG59" i="4"/>
  <c r="IG60" i="4"/>
  <c r="IG61" i="4"/>
  <c r="IG62" i="4"/>
  <c r="IG63" i="4"/>
  <c r="IG64" i="4"/>
  <c r="IG65" i="4"/>
  <c r="IG66" i="4"/>
  <c r="IG67" i="4"/>
  <c r="IG68" i="4"/>
  <c r="IG69" i="4"/>
  <c r="IG70" i="4"/>
  <c r="IG71" i="4"/>
  <c r="IG72" i="4"/>
  <c r="IG73" i="4"/>
  <c r="IG74" i="4"/>
  <c r="IG75" i="4"/>
  <c r="IG76" i="4"/>
  <c r="IG77" i="4"/>
  <c r="IG78" i="4"/>
  <c r="IG79" i="4"/>
  <c r="IG80" i="4"/>
  <c r="IG81" i="4"/>
  <c r="IG82" i="4"/>
  <c r="IG83" i="4"/>
  <c r="IG84" i="4"/>
  <c r="IG85" i="4"/>
  <c r="IG86" i="4"/>
  <c r="IG87" i="4"/>
  <c r="IG88" i="4"/>
  <c r="IG89" i="4"/>
  <c r="IG90" i="4"/>
  <c r="IG91" i="4"/>
  <c r="IG92" i="4"/>
  <c r="IG93" i="4"/>
  <c r="IG94" i="4"/>
  <c r="IG95" i="4"/>
  <c r="IG96" i="4"/>
  <c r="IG97" i="4"/>
  <c r="IG98" i="4"/>
  <c r="IG99" i="4"/>
  <c r="IG100" i="4"/>
  <c r="IG101" i="4"/>
  <c r="IG102" i="4"/>
  <c r="IG103" i="4"/>
  <c r="IG104" i="4"/>
  <c r="IG105" i="4"/>
  <c r="IG106" i="4"/>
  <c r="IG107" i="4"/>
  <c r="IG108" i="4"/>
  <c r="IG109" i="4"/>
  <c r="IG110" i="4"/>
  <c r="IG111" i="4"/>
  <c r="IG112" i="4"/>
  <c r="IG113" i="4"/>
  <c r="IG114" i="4"/>
  <c r="IG115" i="4"/>
  <c r="IG116" i="4"/>
  <c r="IG117" i="4"/>
  <c r="IG118" i="4"/>
  <c r="IG119" i="4"/>
  <c r="IG120" i="4"/>
  <c r="IG121" i="4"/>
  <c r="IG122" i="4"/>
  <c r="IG123" i="4"/>
  <c r="IG124" i="4"/>
  <c r="IG125" i="4"/>
  <c r="IG126" i="4"/>
  <c r="IG127" i="4"/>
  <c r="IG128" i="4"/>
  <c r="IG129" i="4"/>
  <c r="IG130" i="4"/>
  <c r="IG131" i="4"/>
  <c r="IG132" i="4"/>
  <c r="IG133" i="4"/>
  <c r="IG134" i="4"/>
  <c r="IG135" i="4"/>
  <c r="IG136" i="4"/>
  <c r="IG137" i="4"/>
  <c r="IG138" i="4"/>
  <c r="IG139" i="4"/>
  <c r="IG140" i="4"/>
  <c r="IG141" i="4"/>
  <c r="IG142" i="4"/>
  <c r="IG143" i="4"/>
  <c r="IG144" i="4"/>
  <c r="IG145" i="4"/>
  <c r="IG146" i="4"/>
  <c r="IG147" i="4"/>
  <c r="IG148" i="4"/>
  <c r="IG149" i="4"/>
  <c r="IG150" i="4"/>
  <c r="IG151" i="4"/>
  <c r="IG152" i="4"/>
  <c r="IG153" i="4"/>
  <c r="IG154" i="4"/>
  <c r="IG155" i="4"/>
  <c r="IG156" i="4"/>
  <c r="IG157" i="4"/>
  <c r="IG158" i="4"/>
  <c r="IG3" i="4"/>
  <c r="IK1" i="4"/>
  <c r="IG1" i="4"/>
  <c r="IH1" i="4" s="1"/>
  <c r="II1" i="4" s="1"/>
  <c r="IJ1" i="4" s="1"/>
  <c r="IE4" i="4"/>
  <c r="IE5" i="4"/>
  <c r="IE6" i="4"/>
  <c r="IE7" i="4"/>
  <c r="IE8" i="4"/>
  <c r="IE9" i="4"/>
  <c r="IE10" i="4"/>
  <c r="IE11" i="4"/>
  <c r="IE12" i="4"/>
  <c r="IE13" i="4"/>
  <c r="IE14" i="4"/>
  <c r="IE15" i="4"/>
  <c r="IE16" i="4"/>
  <c r="IE17" i="4"/>
  <c r="IE18" i="4"/>
  <c r="IE19" i="4"/>
  <c r="IE20" i="4"/>
  <c r="IE21" i="4"/>
  <c r="IE22" i="4"/>
  <c r="IE23" i="4"/>
  <c r="IE24" i="4"/>
  <c r="IE25" i="4"/>
  <c r="IE26" i="4"/>
  <c r="IE27" i="4"/>
  <c r="IE28" i="4"/>
  <c r="IE29" i="4"/>
  <c r="IE30" i="4"/>
  <c r="IE31" i="4"/>
  <c r="IE32" i="4"/>
  <c r="IE33" i="4"/>
  <c r="IE34" i="4"/>
  <c r="IE35" i="4"/>
  <c r="IE36" i="4"/>
  <c r="IE37" i="4"/>
  <c r="IE38" i="4"/>
  <c r="IE39" i="4"/>
  <c r="IE40" i="4"/>
  <c r="IE41" i="4"/>
  <c r="IE42" i="4"/>
  <c r="IE43" i="4"/>
  <c r="IE44" i="4"/>
  <c r="IE45" i="4"/>
  <c r="IE46" i="4"/>
  <c r="IE47" i="4"/>
  <c r="IE48" i="4"/>
  <c r="IE49" i="4"/>
  <c r="IE50" i="4"/>
  <c r="IE51" i="4"/>
  <c r="IE52" i="4"/>
  <c r="IE53" i="4"/>
  <c r="IE54" i="4"/>
  <c r="IE55" i="4"/>
  <c r="IE56" i="4"/>
  <c r="IE57" i="4"/>
  <c r="IE58" i="4"/>
  <c r="IE59" i="4"/>
  <c r="IE60" i="4"/>
  <c r="IE61" i="4"/>
  <c r="IE62" i="4"/>
  <c r="IE63" i="4"/>
  <c r="IE64" i="4"/>
  <c r="IE65" i="4"/>
  <c r="IE66" i="4"/>
  <c r="IE67" i="4"/>
  <c r="IE68" i="4"/>
  <c r="IE69" i="4"/>
  <c r="IE70" i="4"/>
  <c r="IE71" i="4"/>
  <c r="IE72" i="4"/>
  <c r="IE73" i="4"/>
  <c r="IE74" i="4"/>
  <c r="IE75" i="4"/>
  <c r="IE76" i="4"/>
  <c r="IE77" i="4"/>
  <c r="IE78" i="4"/>
  <c r="IE79" i="4"/>
  <c r="IE80" i="4"/>
  <c r="IE81" i="4"/>
  <c r="IE82" i="4"/>
  <c r="IE83" i="4"/>
  <c r="IE84" i="4"/>
  <c r="IE85" i="4"/>
  <c r="IE86" i="4"/>
  <c r="IE87" i="4"/>
  <c r="IE88" i="4"/>
  <c r="IE89" i="4"/>
  <c r="IE90" i="4"/>
  <c r="IE91" i="4"/>
  <c r="IE92" i="4"/>
  <c r="IE93" i="4"/>
  <c r="IE94" i="4"/>
  <c r="IE95" i="4"/>
  <c r="IE96" i="4"/>
  <c r="IE97" i="4"/>
  <c r="IE98" i="4"/>
  <c r="IE99" i="4"/>
  <c r="IE100" i="4"/>
  <c r="IE101" i="4"/>
  <c r="IE102" i="4"/>
  <c r="IE103" i="4"/>
  <c r="IE104" i="4"/>
  <c r="IE105" i="4"/>
  <c r="IE106" i="4"/>
  <c r="IE107" i="4"/>
  <c r="IE108" i="4"/>
  <c r="IE109" i="4"/>
  <c r="IE110" i="4"/>
  <c r="IE111" i="4"/>
  <c r="IE112" i="4"/>
  <c r="IE113" i="4"/>
  <c r="IE114" i="4"/>
  <c r="IE115" i="4"/>
  <c r="IE116" i="4"/>
  <c r="IE117" i="4"/>
  <c r="IE118" i="4"/>
  <c r="IE119" i="4"/>
  <c r="IE120" i="4"/>
  <c r="IE121" i="4"/>
  <c r="IE122" i="4"/>
  <c r="IE123" i="4"/>
  <c r="IE124" i="4"/>
  <c r="IE125" i="4"/>
  <c r="IE126" i="4"/>
  <c r="IE127" i="4"/>
  <c r="IE128" i="4"/>
  <c r="IE129" i="4"/>
  <c r="IE130" i="4"/>
  <c r="IE131" i="4"/>
  <c r="IE132" i="4"/>
  <c r="IE133" i="4"/>
  <c r="IE134" i="4"/>
  <c r="IE135" i="4"/>
  <c r="IE136" i="4"/>
  <c r="IE137" i="4"/>
  <c r="IE138" i="4"/>
  <c r="IE139" i="4"/>
  <c r="IE140" i="4"/>
  <c r="IE141" i="4"/>
  <c r="IE142" i="4"/>
  <c r="IE143" i="4"/>
  <c r="IE144" i="4"/>
  <c r="IE145" i="4"/>
  <c r="IE146" i="4"/>
  <c r="IE147" i="4"/>
  <c r="IE148" i="4"/>
  <c r="IE149" i="4"/>
  <c r="IE150" i="4"/>
  <c r="IE151" i="4"/>
  <c r="IE152" i="4"/>
  <c r="IE153" i="4"/>
  <c r="IE154" i="4"/>
  <c r="IE155" i="4"/>
  <c r="IE156" i="4"/>
  <c r="IE157" i="4"/>
  <c r="IE158" i="4"/>
  <c r="IE3" i="4"/>
  <c r="IA4" i="4"/>
  <c r="IA5" i="4"/>
  <c r="IA6" i="4"/>
  <c r="IA7" i="4"/>
  <c r="IA8" i="4"/>
  <c r="IA9" i="4"/>
  <c r="IA10" i="4"/>
  <c r="IA11" i="4"/>
  <c r="IA12" i="4"/>
  <c r="IA13" i="4"/>
  <c r="IA14" i="4"/>
  <c r="IA15" i="4"/>
  <c r="IA16" i="4"/>
  <c r="IA17" i="4"/>
  <c r="IA18" i="4"/>
  <c r="IA19" i="4"/>
  <c r="IA20" i="4"/>
  <c r="IA21" i="4"/>
  <c r="IA22" i="4"/>
  <c r="IA23" i="4"/>
  <c r="IA24" i="4"/>
  <c r="IA25" i="4"/>
  <c r="IA26" i="4"/>
  <c r="IA27" i="4"/>
  <c r="IA28" i="4"/>
  <c r="IA29" i="4"/>
  <c r="IA30" i="4"/>
  <c r="IA31" i="4"/>
  <c r="IA32" i="4"/>
  <c r="IA33" i="4"/>
  <c r="IA34" i="4"/>
  <c r="IA35" i="4"/>
  <c r="IA36" i="4"/>
  <c r="IA37" i="4"/>
  <c r="IA38" i="4"/>
  <c r="IA39" i="4"/>
  <c r="IA40" i="4"/>
  <c r="IA41" i="4"/>
  <c r="IA42" i="4"/>
  <c r="IA43" i="4"/>
  <c r="IA44" i="4"/>
  <c r="IA45" i="4"/>
  <c r="IA46" i="4"/>
  <c r="IA47" i="4"/>
  <c r="IA48" i="4"/>
  <c r="IA49" i="4"/>
  <c r="IA50" i="4"/>
  <c r="IA51" i="4"/>
  <c r="IA52" i="4"/>
  <c r="IA53" i="4"/>
  <c r="IA54" i="4"/>
  <c r="IA55" i="4"/>
  <c r="IA56" i="4"/>
  <c r="IA57" i="4"/>
  <c r="IA58" i="4"/>
  <c r="IA59" i="4"/>
  <c r="IA60" i="4"/>
  <c r="IA61" i="4"/>
  <c r="IA62" i="4"/>
  <c r="IA63" i="4"/>
  <c r="IA64" i="4"/>
  <c r="IA65" i="4"/>
  <c r="IA66" i="4"/>
  <c r="IA67" i="4"/>
  <c r="IA68" i="4"/>
  <c r="IA69" i="4"/>
  <c r="IA70" i="4"/>
  <c r="IA71" i="4"/>
  <c r="IA72" i="4"/>
  <c r="IA73" i="4"/>
  <c r="IA74" i="4"/>
  <c r="IA75" i="4"/>
  <c r="IA76" i="4"/>
  <c r="IA77" i="4"/>
  <c r="IA78" i="4"/>
  <c r="IA79" i="4"/>
  <c r="IA80" i="4"/>
  <c r="IA81" i="4"/>
  <c r="IA82" i="4"/>
  <c r="IA83" i="4"/>
  <c r="IA84" i="4"/>
  <c r="IA85" i="4"/>
  <c r="IA86" i="4"/>
  <c r="IA87" i="4"/>
  <c r="IA88" i="4"/>
  <c r="IA89" i="4"/>
  <c r="IA90" i="4"/>
  <c r="IA91" i="4"/>
  <c r="IA92" i="4"/>
  <c r="IA93" i="4"/>
  <c r="IA94" i="4"/>
  <c r="IA95" i="4"/>
  <c r="IA96" i="4"/>
  <c r="IA97" i="4"/>
  <c r="IA98" i="4"/>
  <c r="IA99" i="4"/>
  <c r="IA100" i="4"/>
  <c r="IA101" i="4"/>
  <c r="IA102" i="4"/>
  <c r="IA103" i="4"/>
  <c r="IA104" i="4"/>
  <c r="IA105" i="4"/>
  <c r="IA106" i="4"/>
  <c r="IA107" i="4"/>
  <c r="IA108" i="4"/>
  <c r="IA109" i="4"/>
  <c r="IA110" i="4"/>
  <c r="IA111" i="4"/>
  <c r="IA112" i="4"/>
  <c r="IA113" i="4"/>
  <c r="IA114" i="4"/>
  <c r="IA115" i="4"/>
  <c r="IA116" i="4"/>
  <c r="IA117" i="4"/>
  <c r="IA118" i="4"/>
  <c r="IA119" i="4"/>
  <c r="IA120" i="4"/>
  <c r="IA121" i="4"/>
  <c r="IA122" i="4"/>
  <c r="IA123" i="4"/>
  <c r="IA124" i="4"/>
  <c r="IA125" i="4"/>
  <c r="IA126" i="4"/>
  <c r="IA127" i="4"/>
  <c r="IA128" i="4"/>
  <c r="IA129" i="4"/>
  <c r="IA130" i="4"/>
  <c r="IA131" i="4"/>
  <c r="IA132" i="4"/>
  <c r="IA133" i="4"/>
  <c r="IA134" i="4"/>
  <c r="IA135" i="4"/>
  <c r="IA136" i="4"/>
  <c r="IA137" i="4"/>
  <c r="IA138" i="4"/>
  <c r="IA139" i="4"/>
  <c r="IA140" i="4"/>
  <c r="IA141" i="4"/>
  <c r="IA142" i="4"/>
  <c r="IA143" i="4"/>
  <c r="IA144" i="4"/>
  <c r="IA145" i="4"/>
  <c r="IA146" i="4"/>
  <c r="IA147" i="4"/>
  <c r="IA148" i="4"/>
  <c r="IA149" i="4"/>
  <c r="IA150" i="4"/>
  <c r="IA151" i="4"/>
  <c r="IA152" i="4"/>
  <c r="IA153" i="4"/>
  <c r="IA154" i="4"/>
  <c r="IA155" i="4"/>
  <c r="IA156" i="4"/>
  <c r="IA157" i="4"/>
  <c r="IA158" i="4"/>
  <c r="IA3" i="4"/>
  <c r="IB4" i="4"/>
  <c r="IB5" i="4"/>
  <c r="IB6" i="4"/>
  <c r="IB7" i="4"/>
  <c r="IB8" i="4"/>
  <c r="IB9" i="4"/>
  <c r="IB10" i="4"/>
  <c r="IB11" i="4"/>
  <c r="IB12" i="4"/>
  <c r="IB13" i="4"/>
  <c r="IB14" i="4"/>
  <c r="IB15" i="4"/>
  <c r="IB16" i="4"/>
  <c r="IB17" i="4"/>
  <c r="IB18" i="4"/>
  <c r="IB19" i="4"/>
  <c r="IB20" i="4"/>
  <c r="IB21" i="4"/>
  <c r="IB22" i="4"/>
  <c r="IB23" i="4"/>
  <c r="IB24" i="4"/>
  <c r="IB25" i="4"/>
  <c r="IB26" i="4"/>
  <c r="IB27" i="4"/>
  <c r="IB28" i="4"/>
  <c r="IB29" i="4"/>
  <c r="IB30" i="4"/>
  <c r="IB31" i="4"/>
  <c r="IB32" i="4"/>
  <c r="IB33" i="4"/>
  <c r="IB34" i="4"/>
  <c r="IB35" i="4"/>
  <c r="IB36" i="4"/>
  <c r="IB37" i="4"/>
  <c r="IB38" i="4"/>
  <c r="IB39" i="4"/>
  <c r="IB40" i="4"/>
  <c r="IB41" i="4"/>
  <c r="IB42" i="4"/>
  <c r="IB43" i="4"/>
  <c r="IB44" i="4"/>
  <c r="IB45" i="4"/>
  <c r="IB46" i="4"/>
  <c r="IB47" i="4"/>
  <c r="IB48" i="4"/>
  <c r="IB49" i="4"/>
  <c r="IB50" i="4"/>
  <c r="IB51" i="4"/>
  <c r="IB52" i="4"/>
  <c r="IB53" i="4"/>
  <c r="IB54" i="4"/>
  <c r="IB55" i="4"/>
  <c r="IB56" i="4"/>
  <c r="IB57" i="4"/>
  <c r="IB58" i="4"/>
  <c r="IB59" i="4"/>
  <c r="IB60" i="4"/>
  <c r="IB61" i="4"/>
  <c r="IB62" i="4"/>
  <c r="IB63" i="4"/>
  <c r="IB64" i="4"/>
  <c r="IB65" i="4"/>
  <c r="IB66" i="4"/>
  <c r="IB67" i="4"/>
  <c r="IB68" i="4"/>
  <c r="IB69" i="4"/>
  <c r="IB70" i="4"/>
  <c r="IB71" i="4"/>
  <c r="IB72" i="4"/>
  <c r="IB73" i="4"/>
  <c r="IB74" i="4"/>
  <c r="IB75" i="4"/>
  <c r="IB76" i="4"/>
  <c r="IB77" i="4"/>
  <c r="IB78" i="4"/>
  <c r="IB79" i="4"/>
  <c r="IB80" i="4"/>
  <c r="IB81" i="4"/>
  <c r="IB82" i="4"/>
  <c r="IB83" i="4"/>
  <c r="IB84" i="4"/>
  <c r="IB85" i="4"/>
  <c r="IB86" i="4"/>
  <c r="IB87" i="4"/>
  <c r="IB88" i="4"/>
  <c r="IB89" i="4"/>
  <c r="IB90" i="4"/>
  <c r="IB91" i="4"/>
  <c r="IB92" i="4"/>
  <c r="IB93" i="4"/>
  <c r="IB94" i="4"/>
  <c r="IB95" i="4"/>
  <c r="IB96" i="4"/>
  <c r="IB97" i="4"/>
  <c r="IB98" i="4"/>
  <c r="IB99" i="4"/>
  <c r="IB100" i="4"/>
  <c r="IB101" i="4"/>
  <c r="IB102" i="4"/>
  <c r="IB103" i="4"/>
  <c r="IB104" i="4"/>
  <c r="IB105" i="4"/>
  <c r="IB106" i="4"/>
  <c r="IB107" i="4"/>
  <c r="IB108" i="4"/>
  <c r="IB109" i="4"/>
  <c r="IB110" i="4"/>
  <c r="IB111" i="4"/>
  <c r="IB112" i="4"/>
  <c r="IB113" i="4"/>
  <c r="IB114" i="4"/>
  <c r="IB115" i="4"/>
  <c r="IB116" i="4"/>
  <c r="IB117" i="4"/>
  <c r="IB118" i="4"/>
  <c r="IB119" i="4"/>
  <c r="IB120" i="4"/>
  <c r="IB121" i="4"/>
  <c r="IB122" i="4"/>
  <c r="IB123" i="4"/>
  <c r="IB124" i="4"/>
  <c r="IB125" i="4"/>
  <c r="IB126" i="4"/>
  <c r="IB127" i="4"/>
  <c r="IB128" i="4"/>
  <c r="IB129" i="4"/>
  <c r="IB130" i="4"/>
  <c r="IB131" i="4"/>
  <c r="IB132" i="4"/>
  <c r="IB133" i="4"/>
  <c r="IB134" i="4"/>
  <c r="IB135" i="4"/>
  <c r="IB136" i="4"/>
  <c r="IB137" i="4"/>
  <c r="IB138" i="4"/>
  <c r="IB139" i="4"/>
  <c r="IB140" i="4"/>
  <c r="IB141" i="4"/>
  <c r="IB142" i="4"/>
  <c r="IB143" i="4"/>
  <c r="IB144" i="4"/>
  <c r="IB145" i="4"/>
  <c r="IB146" i="4"/>
  <c r="IB147" i="4"/>
  <c r="IB148" i="4"/>
  <c r="IB149" i="4"/>
  <c r="IB150" i="4"/>
  <c r="IB151" i="4"/>
  <c r="IB152" i="4"/>
  <c r="IB153" i="4"/>
  <c r="IB154" i="4"/>
  <c r="IB155" i="4"/>
  <c r="IB156" i="4"/>
  <c r="IB157" i="4"/>
  <c r="IB158" i="4"/>
  <c r="IB3" i="4"/>
  <c r="HY3" i="4"/>
  <c r="HZ1" i="4"/>
  <c r="IA1" i="4" s="1"/>
  <c r="IB1" i="4" s="1"/>
  <c r="IC1" i="4" s="1"/>
  <c r="ID1" i="4" s="1"/>
  <c r="IE1" i="4" s="1"/>
  <c r="IF1" i="4" s="1"/>
  <c r="HY4" i="4"/>
  <c r="HY5" i="4"/>
  <c r="HY6" i="4"/>
  <c r="HY7" i="4"/>
  <c r="HY8" i="4"/>
  <c r="HY9" i="4"/>
  <c r="HY10" i="4"/>
  <c r="HY11" i="4"/>
  <c r="HY12" i="4"/>
  <c r="HY13" i="4"/>
  <c r="HY14" i="4"/>
  <c r="HY15" i="4"/>
  <c r="HY16" i="4"/>
  <c r="HY17" i="4"/>
  <c r="HY18" i="4"/>
  <c r="HY19" i="4"/>
  <c r="HY20" i="4"/>
  <c r="HY21" i="4"/>
  <c r="HY22" i="4"/>
  <c r="HY23" i="4"/>
  <c r="HY24" i="4"/>
  <c r="HY25" i="4"/>
  <c r="HY26" i="4"/>
  <c r="HY27" i="4"/>
  <c r="HY28" i="4"/>
  <c r="HY29" i="4"/>
  <c r="HY30" i="4"/>
  <c r="HY31" i="4"/>
  <c r="HY32" i="4"/>
  <c r="HY33" i="4"/>
  <c r="HY34" i="4"/>
  <c r="HY35" i="4"/>
  <c r="HY36" i="4"/>
  <c r="HY37" i="4"/>
  <c r="HY38" i="4"/>
  <c r="HY39" i="4"/>
  <c r="HY40" i="4"/>
  <c r="HY41" i="4"/>
  <c r="HY42" i="4"/>
  <c r="HY43" i="4"/>
  <c r="HY44" i="4"/>
  <c r="HY45" i="4"/>
  <c r="HY46" i="4"/>
  <c r="HY47" i="4"/>
  <c r="HY48" i="4"/>
  <c r="HY49" i="4"/>
  <c r="HY50" i="4"/>
  <c r="HY51" i="4"/>
  <c r="HY52" i="4"/>
  <c r="HY53" i="4"/>
  <c r="HY54" i="4"/>
  <c r="HY55" i="4"/>
  <c r="HY56" i="4"/>
  <c r="HY57" i="4"/>
  <c r="HY58" i="4"/>
  <c r="HY59" i="4"/>
  <c r="HY60" i="4"/>
  <c r="HY61" i="4"/>
  <c r="HY62" i="4"/>
  <c r="HY63" i="4"/>
  <c r="HY64" i="4"/>
  <c r="HY65" i="4"/>
  <c r="HY66" i="4"/>
  <c r="HY67" i="4"/>
  <c r="HY68" i="4"/>
  <c r="HY69" i="4"/>
  <c r="HY70" i="4"/>
  <c r="HY71" i="4"/>
  <c r="HY72" i="4"/>
  <c r="HY73" i="4"/>
  <c r="HY74" i="4"/>
  <c r="HY75" i="4"/>
  <c r="HY76" i="4"/>
  <c r="HY77" i="4"/>
  <c r="HY78" i="4"/>
  <c r="HY79" i="4"/>
  <c r="HY80" i="4"/>
  <c r="HY81" i="4"/>
  <c r="HY82" i="4"/>
  <c r="HY83" i="4"/>
  <c r="HY84" i="4"/>
  <c r="HY85" i="4"/>
  <c r="HY86" i="4"/>
  <c r="HY87" i="4"/>
  <c r="HY88" i="4"/>
  <c r="HY89" i="4"/>
  <c r="HY90" i="4"/>
  <c r="HY91" i="4"/>
  <c r="HY92" i="4"/>
  <c r="HY93" i="4"/>
  <c r="HY94" i="4"/>
  <c r="HY95" i="4"/>
  <c r="HY96" i="4"/>
  <c r="HY97" i="4"/>
  <c r="HY98" i="4"/>
  <c r="HY99" i="4"/>
  <c r="HY100" i="4"/>
  <c r="HY101" i="4"/>
  <c r="HY102" i="4"/>
  <c r="HY103" i="4"/>
  <c r="HY104" i="4"/>
  <c r="HY105" i="4"/>
  <c r="HY106" i="4"/>
  <c r="HY107" i="4"/>
  <c r="HY108" i="4"/>
  <c r="HY109" i="4"/>
  <c r="HY110" i="4"/>
  <c r="HY111" i="4"/>
  <c r="HY112" i="4"/>
  <c r="HY113" i="4"/>
  <c r="HY114" i="4"/>
  <c r="HY115" i="4"/>
  <c r="HY116" i="4"/>
  <c r="HY117" i="4"/>
  <c r="HY118" i="4"/>
  <c r="HY119" i="4"/>
  <c r="HY120" i="4"/>
  <c r="HY121" i="4"/>
  <c r="HY122" i="4"/>
  <c r="HY123" i="4"/>
  <c r="HY124" i="4"/>
  <c r="HY125" i="4"/>
  <c r="HY126" i="4"/>
  <c r="HY127" i="4"/>
  <c r="HY128" i="4"/>
  <c r="HY129" i="4"/>
  <c r="HY130" i="4"/>
  <c r="HY131" i="4"/>
  <c r="HY132" i="4"/>
  <c r="HY133" i="4"/>
  <c r="HY134" i="4"/>
  <c r="HY135" i="4"/>
  <c r="HY136" i="4"/>
  <c r="HY137" i="4"/>
  <c r="HY138" i="4"/>
  <c r="HY139" i="4"/>
  <c r="HY140" i="4"/>
  <c r="HY141" i="4"/>
  <c r="HY142" i="4"/>
  <c r="HY143" i="4"/>
  <c r="HY144" i="4"/>
  <c r="HY145" i="4"/>
  <c r="HY146" i="4"/>
  <c r="HY147" i="4"/>
  <c r="HY148" i="4"/>
  <c r="HY149" i="4"/>
  <c r="HY150" i="4"/>
  <c r="HY151" i="4"/>
  <c r="HY152" i="4"/>
  <c r="HY153" i="4"/>
  <c r="HY154" i="4"/>
  <c r="HY155" i="4"/>
  <c r="HY156" i="4"/>
  <c r="HY157" i="4"/>
  <c r="HY158" i="4"/>
  <c r="HZ4" i="4"/>
  <c r="HZ5" i="4"/>
  <c r="HZ6" i="4"/>
  <c r="HZ7" i="4"/>
  <c r="HZ8" i="4"/>
  <c r="HZ9" i="4"/>
  <c r="HZ10" i="4"/>
  <c r="HZ11" i="4"/>
  <c r="HZ12" i="4"/>
  <c r="HZ13" i="4"/>
  <c r="HZ14" i="4"/>
  <c r="HZ15" i="4"/>
  <c r="HZ16" i="4"/>
  <c r="HZ17" i="4"/>
  <c r="HZ18" i="4"/>
  <c r="HZ19" i="4"/>
  <c r="HZ20" i="4"/>
  <c r="HZ21" i="4"/>
  <c r="HZ22" i="4"/>
  <c r="HZ23" i="4"/>
  <c r="HZ24" i="4"/>
  <c r="HZ25" i="4"/>
  <c r="HZ26" i="4"/>
  <c r="HZ27" i="4"/>
  <c r="HZ28" i="4"/>
  <c r="HZ29" i="4"/>
  <c r="HZ30" i="4"/>
  <c r="HZ31" i="4"/>
  <c r="HZ32" i="4"/>
  <c r="HZ33" i="4"/>
  <c r="HZ34" i="4"/>
  <c r="HZ35" i="4"/>
  <c r="HZ36" i="4"/>
  <c r="HZ37" i="4"/>
  <c r="HZ38" i="4"/>
  <c r="HZ39" i="4"/>
  <c r="HZ40" i="4"/>
  <c r="HZ41" i="4"/>
  <c r="HZ42" i="4"/>
  <c r="HZ43" i="4"/>
  <c r="HZ44" i="4"/>
  <c r="HZ45" i="4"/>
  <c r="HZ46" i="4"/>
  <c r="HZ47" i="4"/>
  <c r="HZ48" i="4"/>
  <c r="HZ49" i="4"/>
  <c r="HZ50" i="4"/>
  <c r="HZ51" i="4"/>
  <c r="HZ52" i="4"/>
  <c r="HZ53" i="4"/>
  <c r="HZ54" i="4"/>
  <c r="HZ55" i="4"/>
  <c r="HZ56" i="4"/>
  <c r="HZ57" i="4"/>
  <c r="HZ58" i="4"/>
  <c r="HZ59" i="4"/>
  <c r="HZ60" i="4"/>
  <c r="HZ61" i="4"/>
  <c r="HZ62" i="4"/>
  <c r="HZ63" i="4"/>
  <c r="HZ64" i="4"/>
  <c r="HZ65" i="4"/>
  <c r="HZ66" i="4"/>
  <c r="HZ67" i="4"/>
  <c r="HZ68" i="4"/>
  <c r="HZ69" i="4"/>
  <c r="HZ70" i="4"/>
  <c r="HZ71" i="4"/>
  <c r="HZ72" i="4"/>
  <c r="HZ73" i="4"/>
  <c r="HZ74" i="4"/>
  <c r="HZ75" i="4"/>
  <c r="HZ76" i="4"/>
  <c r="HZ77" i="4"/>
  <c r="HZ78" i="4"/>
  <c r="HZ79" i="4"/>
  <c r="HZ80" i="4"/>
  <c r="HZ81" i="4"/>
  <c r="HZ82" i="4"/>
  <c r="HZ83" i="4"/>
  <c r="HZ84" i="4"/>
  <c r="HZ85" i="4"/>
  <c r="HZ86" i="4"/>
  <c r="HZ87" i="4"/>
  <c r="HZ88" i="4"/>
  <c r="HZ89" i="4"/>
  <c r="HZ90" i="4"/>
  <c r="HZ91" i="4"/>
  <c r="HZ92" i="4"/>
  <c r="HZ93" i="4"/>
  <c r="HZ94" i="4"/>
  <c r="HZ95" i="4"/>
  <c r="HZ96" i="4"/>
  <c r="HZ97" i="4"/>
  <c r="HZ98" i="4"/>
  <c r="HZ99" i="4"/>
  <c r="HZ100" i="4"/>
  <c r="HZ101" i="4"/>
  <c r="HZ102" i="4"/>
  <c r="HZ103" i="4"/>
  <c r="HZ104" i="4"/>
  <c r="HZ105" i="4"/>
  <c r="HZ106" i="4"/>
  <c r="HZ107" i="4"/>
  <c r="HZ108" i="4"/>
  <c r="HZ109" i="4"/>
  <c r="HZ110" i="4"/>
  <c r="HZ111" i="4"/>
  <c r="HZ112" i="4"/>
  <c r="HZ113" i="4"/>
  <c r="HZ114" i="4"/>
  <c r="HZ115" i="4"/>
  <c r="HZ116" i="4"/>
  <c r="HZ117" i="4"/>
  <c r="HZ118" i="4"/>
  <c r="HZ119" i="4"/>
  <c r="HZ120" i="4"/>
  <c r="HZ121" i="4"/>
  <c r="HZ122" i="4"/>
  <c r="HZ123" i="4"/>
  <c r="HZ124" i="4"/>
  <c r="HZ125" i="4"/>
  <c r="HZ126" i="4"/>
  <c r="HZ127" i="4"/>
  <c r="HZ128" i="4"/>
  <c r="HZ129" i="4"/>
  <c r="HZ130" i="4"/>
  <c r="HZ131" i="4"/>
  <c r="HZ132" i="4"/>
  <c r="HZ133" i="4"/>
  <c r="HZ134" i="4"/>
  <c r="HZ135" i="4"/>
  <c r="HZ136" i="4"/>
  <c r="HZ137" i="4"/>
  <c r="HZ138" i="4"/>
  <c r="HZ139" i="4"/>
  <c r="HZ140" i="4"/>
  <c r="HZ141" i="4"/>
  <c r="HZ142" i="4"/>
  <c r="HZ143" i="4"/>
  <c r="HZ144" i="4"/>
  <c r="HZ145" i="4"/>
  <c r="HZ146" i="4"/>
  <c r="HZ147" i="4"/>
  <c r="HZ148" i="4"/>
  <c r="HZ149" i="4"/>
  <c r="HZ150" i="4"/>
  <c r="HZ151" i="4"/>
  <c r="HZ152" i="4"/>
  <c r="HZ153" i="4"/>
  <c r="HZ154" i="4"/>
  <c r="HZ155" i="4"/>
  <c r="HZ156" i="4"/>
  <c r="HZ157" i="4"/>
  <c r="HZ158" i="4"/>
  <c r="HZ3" i="4"/>
  <c r="HU4" i="4"/>
  <c r="HV4" i="4"/>
  <c r="HW4" i="4"/>
  <c r="HU5" i="4"/>
  <c r="HV5" i="4"/>
  <c r="HW5" i="4"/>
  <c r="HU6" i="4"/>
  <c r="HV6" i="4"/>
  <c r="HW6" i="4"/>
  <c r="HU7" i="4"/>
  <c r="HV7" i="4"/>
  <c r="HW7" i="4"/>
  <c r="HU8" i="4"/>
  <c r="HV8" i="4"/>
  <c r="HW8" i="4"/>
  <c r="HU9" i="4"/>
  <c r="HV9" i="4"/>
  <c r="HW9" i="4"/>
  <c r="HU10" i="4"/>
  <c r="HV10" i="4"/>
  <c r="HW10" i="4"/>
  <c r="HU11" i="4"/>
  <c r="HV11" i="4"/>
  <c r="HW11" i="4"/>
  <c r="HU12" i="4"/>
  <c r="HV12" i="4"/>
  <c r="HW12" i="4"/>
  <c r="HU13" i="4"/>
  <c r="HV13" i="4"/>
  <c r="HW13" i="4"/>
  <c r="HU14" i="4"/>
  <c r="HV14" i="4"/>
  <c r="HW14" i="4"/>
  <c r="HU15" i="4"/>
  <c r="HV15" i="4"/>
  <c r="HW15" i="4"/>
  <c r="HU16" i="4"/>
  <c r="HV16" i="4"/>
  <c r="HW16" i="4"/>
  <c r="HU17" i="4"/>
  <c r="HV17" i="4"/>
  <c r="HW17" i="4"/>
  <c r="HU18" i="4"/>
  <c r="HV18" i="4"/>
  <c r="HW18" i="4"/>
  <c r="HU19" i="4"/>
  <c r="HV19" i="4"/>
  <c r="HW19" i="4"/>
  <c r="HU20" i="4"/>
  <c r="HV20" i="4"/>
  <c r="HW20" i="4"/>
  <c r="HU21" i="4"/>
  <c r="HV21" i="4"/>
  <c r="HW21" i="4"/>
  <c r="HU22" i="4"/>
  <c r="HV22" i="4"/>
  <c r="HW22" i="4"/>
  <c r="HU23" i="4"/>
  <c r="HV23" i="4"/>
  <c r="HW23" i="4"/>
  <c r="HU24" i="4"/>
  <c r="HV24" i="4"/>
  <c r="HW24" i="4"/>
  <c r="HU25" i="4"/>
  <c r="HV25" i="4"/>
  <c r="HW25" i="4"/>
  <c r="HU26" i="4"/>
  <c r="HV26" i="4"/>
  <c r="HW26" i="4"/>
  <c r="HU27" i="4"/>
  <c r="HV27" i="4"/>
  <c r="HW27" i="4"/>
  <c r="HU28" i="4"/>
  <c r="HV28" i="4"/>
  <c r="HW28" i="4"/>
  <c r="HU29" i="4"/>
  <c r="HV29" i="4"/>
  <c r="HW29" i="4"/>
  <c r="HU30" i="4"/>
  <c r="HV30" i="4"/>
  <c r="HW30" i="4"/>
  <c r="HU31" i="4"/>
  <c r="HV31" i="4"/>
  <c r="HW31" i="4"/>
  <c r="HU32" i="4"/>
  <c r="HV32" i="4"/>
  <c r="HW32" i="4"/>
  <c r="HU33" i="4"/>
  <c r="HV33" i="4"/>
  <c r="HW33" i="4"/>
  <c r="HU34" i="4"/>
  <c r="HV34" i="4"/>
  <c r="HW34" i="4"/>
  <c r="HU35" i="4"/>
  <c r="HV35" i="4"/>
  <c r="HW35" i="4"/>
  <c r="HU36" i="4"/>
  <c r="HV36" i="4"/>
  <c r="HW36" i="4"/>
  <c r="HU37" i="4"/>
  <c r="HV37" i="4"/>
  <c r="HW37" i="4"/>
  <c r="HU38" i="4"/>
  <c r="HV38" i="4"/>
  <c r="HW38" i="4"/>
  <c r="HU39" i="4"/>
  <c r="HV39" i="4"/>
  <c r="HW39" i="4"/>
  <c r="HU40" i="4"/>
  <c r="HV40" i="4"/>
  <c r="HW40" i="4"/>
  <c r="HU41" i="4"/>
  <c r="HV41" i="4"/>
  <c r="HW41" i="4"/>
  <c r="HU42" i="4"/>
  <c r="HV42" i="4"/>
  <c r="HW42" i="4"/>
  <c r="HU43" i="4"/>
  <c r="HV43" i="4"/>
  <c r="HW43" i="4"/>
  <c r="HU44" i="4"/>
  <c r="HV44" i="4"/>
  <c r="HW44" i="4"/>
  <c r="HU45" i="4"/>
  <c r="HV45" i="4"/>
  <c r="HW45" i="4"/>
  <c r="HU46" i="4"/>
  <c r="HV46" i="4"/>
  <c r="HW46" i="4"/>
  <c r="HU47" i="4"/>
  <c r="HV47" i="4"/>
  <c r="HW47" i="4"/>
  <c r="HU48" i="4"/>
  <c r="HV48" i="4"/>
  <c r="HW48" i="4"/>
  <c r="HU49" i="4"/>
  <c r="HV49" i="4"/>
  <c r="HW49" i="4"/>
  <c r="HU50" i="4"/>
  <c r="HV50" i="4"/>
  <c r="HW50" i="4"/>
  <c r="HU51" i="4"/>
  <c r="HV51" i="4"/>
  <c r="HW51" i="4"/>
  <c r="HU52" i="4"/>
  <c r="HV52" i="4"/>
  <c r="HW52" i="4"/>
  <c r="HU53" i="4"/>
  <c r="HV53" i="4"/>
  <c r="HW53" i="4"/>
  <c r="HU54" i="4"/>
  <c r="HV54" i="4"/>
  <c r="HW54" i="4"/>
  <c r="HU55" i="4"/>
  <c r="HV55" i="4"/>
  <c r="HW55" i="4"/>
  <c r="HU56" i="4"/>
  <c r="HV56" i="4"/>
  <c r="HW56" i="4"/>
  <c r="HU57" i="4"/>
  <c r="HV57" i="4"/>
  <c r="HW57" i="4"/>
  <c r="HU58" i="4"/>
  <c r="HV58" i="4"/>
  <c r="HW58" i="4"/>
  <c r="HU59" i="4"/>
  <c r="HV59" i="4"/>
  <c r="HW59" i="4"/>
  <c r="HU60" i="4"/>
  <c r="HV60" i="4"/>
  <c r="HW60" i="4"/>
  <c r="HU61" i="4"/>
  <c r="HV61" i="4"/>
  <c r="HW61" i="4"/>
  <c r="HU62" i="4"/>
  <c r="HV62" i="4"/>
  <c r="HW62" i="4"/>
  <c r="HU63" i="4"/>
  <c r="HV63" i="4"/>
  <c r="HW63" i="4"/>
  <c r="HU64" i="4"/>
  <c r="HV64" i="4"/>
  <c r="HW64" i="4"/>
  <c r="HU65" i="4"/>
  <c r="HV65" i="4"/>
  <c r="HW65" i="4"/>
  <c r="HU66" i="4"/>
  <c r="HV66" i="4"/>
  <c r="HW66" i="4"/>
  <c r="HU67" i="4"/>
  <c r="HV67" i="4"/>
  <c r="HW67" i="4"/>
  <c r="HU68" i="4"/>
  <c r="HV68" i="4"/>
  <c r="HW68" i="4"/>
  <c r="HU69" i="4"/>
  <c r="HV69" i="4"/>
  <c r="HW69" i="4"/>
  <c r="HU70" i="4"/>
  <c r="HV70" i="4"/>
  <c r="HW70" i="4"/>
  <c r="HU71" i="4"/>
  <c r="HV71" i="4"/>
  <c r="HW71" i="4"/>
  <c r="HU72" i="4"/>
  <c r="HV72" i="4"/>
  <c r="HW72" i="4"/>
  <c r="HU73" i="4"/>
  <c r="HV73" i="4"/>
  <c r="HW73" i="4"/>
  <c r="HU74" i="4"/>
  <c r="HV74" i="4"/>
  <c r="HW74" i="4"/>
  <c r="HU75" i="4"/>
  <c r="HV75" i="4"/>
  <c r="HW75" i="4"/>
  <c r="HU76" i="4"/>
  <c r="HV76" i="4"/>
  <c r="HW76" i="4"/>
  <c r="HU77" i="4"/>
  <c r="HV77" i="4"/>
  <c r="HW77" i="4"/>
  <c r="HU78" i="4"/>
  <c r="HV78" i="4"/>
  <c r="HW78" i="4"/>
  <c r="HU79" i="4"/>
  <c r="HV79" i="4"/>
  <c r="HW79" i="4"/>
  <c r="HU80" i="4"/>
  <c r="HV80" i="4"/>
  <c r="HW80" i="4"/>
  <c r="HU81" i="4"/>
  <c r="HV81" i="4"/>
  <c r="HW81" i="4"/>
  <c r="HU82" i="4"/>
  <c r="HV82" i="4"/>
  <c r="HW82" i="4"/>
  <c r="HU83" i="4"/>
  <c r="HV83" i="4"/>
  <c r="HW83" i="4"/>
  <c r="HU84" i="4"/>
  <c r="HV84" i="4"/>
  <c r="HW84" i="4"/>
  <c r="HU85" i="4"/>
  <c r="HV85" i="4"/>
  <c r="HW85" i="4"/>
  <c r="HU86" i="4"/>
  <c r="HV86" i="4"/>
  <c r="HW86" i="4"/>
  <c r="HU87" i="4"/>
  <c r="HV87" i="4"/>
  <c r="HW87" i="4"/>
  <c r="HU88" i="4"/>
  <c r="HV88" i="4"/>
  <c r="HW88" i="4"/>
  <c r="HU89" i="4"/>
  <c r="HV89" i="4"/>
  <c r="HW89" i="4"/>
  <c r="HU90" i="4"/>
  <c r="HV90" i="4"/>
  <c r="HW90" i="4"/>
  <c r="HU91" i="4"/>
  <c r="HV91" i="4"/>
  <c r="HW91" i="4"/>
  <c r="HU92" i="4"/>
  <c r="HV92" i="4"/>
  <c r="HW92" i="4"/>
  <c r="HU93" i="4"/>
  <c r="HV93" i="4"/>
  <c r="HW93" i="4"/>
  <c r="HU94" i="4"/>
  <c r="HV94" i="4"/>
  <c r="HW94" i="4"/>
  <c r="HU95" i="4"/>
  <c r="HV95" i="4"/>
  <c r="HW95" i="4"/>
  <c r="HU96" i="4"/>
  <c r="HV96" i="4"/>
  <c r="HW96" i="4"/>
  <c r="HU97" i="4"/>
  <c r="HV97" i="4"/>
  <c r="HW97" i="4"/>
  <c r="HU98" i="4"/>
  <c r="HV98" i="4"/>
  <c r="HW98" i="4"/>
  <c r="HU99" i="4"/>
  <c r="HV99" i="4"/>
  <c r="HW99" i="4"/>
  <c r="HU100" i="4"/>
  <c r="HV100" i="4"/>
  <c r="HW100" i="4"/>
  <c r="HU101" i="4"/>
  <c r="HV101" i="4"/>
  <c r="HW101" i="4"/>
  <c r="HU102" i="4"/>
  <c r="HV102" i="4"/>
  <c r="HW102" i="4"/>
  <c r="HU103" i="4"/>
  <c r="HV103" i="4"/>
  <c r="HW103" i="4"/>
  <c r="HU104" i="4"/>
  <c r="HV104" i="4"/>
  <c r="HW104" i="4"/>
  <c r="HU105" i="4"/>
  <c r="HV105" i="4"/>
  <c r="HW105" i="4"/>
  <c r="HU106" i="4"/>
  <c r="HV106" i="4"/>
  <c r="HW106" i="4"/>
  <c r="HU107" i="4"/>
  <c r="HV107" i="4"/>
  <c r="HW107" i="4"/>
  <c r="HU108" i="4"/>
  <c r="HV108" i="4"/>
  <c r="HW108" i="4"/>
  <c r="HU109" i="4"/>
  <c r="HV109" i="4"/>
  <c r="HW109" i="4"/>
  <c r="HU110" i="4"/>
  <c r="HV110" i="4"/>
  <c r="HW110" i="4"/>
  <c r="HU111" i="4"/>
  <c r="HV111" i="4"/>
  <c r="HW111" i="4"/>
  <c r="HU112" i="4"/>
  <c r="HV112" i="4"/>
  <c r="HW112" i="4"/>
  <c r="HU113" i="4"/>
  <c r="HV113" i="4"/>
  <c r="HW113" i="4"/>
  <c r="HU114" i="4"/>
  <c r="HV114" i="4"/>
  <c r="HW114" i="4"/>
  <c r="HU115" i="4"/>
  <c r="HV115" i="4"/>
  <c r="HW115" i="4"/>
  <c r="HU116" i="4"/>
  <c r="HV116" i="4"/>
  <c r="HW116" i="4"/>
  <c r="HU117" i="4"/>
  <c r="HV117" i="4"/>
  <c r="HW117" i="4"/>
  <c r="HU118" i="4"/>
  <c r="HV118" i="4"/>
  <c r="HW118" i="4"/>
  <c r="HU119" i="4"/>
  <c r="HV119" i="4"/>
  <c r="HW119" i="4"/>
  <c r="HU120" i="4"/>
  <c r="HV120" i="4"/>
  <c r="HW120" i="4"/>
  <c r="HU121" i="4"/>
  <c r="HV121" i="4"/>
  <c r="HW121" i="4"/>
  <c r="HU122" i="4"/>
  <c r="HV122" i="4"/>
  <c r="HW122" i="4"/>
  <c r="HU123" i="4"/>
  <c r="HV123" i="4"/>
  <c r="HW123" i="4"/>
  <c r="HU124" i="4"/>
  <c r="HV124" i="4"/>
  <c r="HW124" i="4"/>
  <c r="HU125" i="4"/>
  <c r="HV125" i="4"/>
  <c r="HW125" i="4"/>
  <c r="HU126" i="4"/>
  <c r="HV126" i="4"/>
  <c r="HW126" i="4"/>
  <c r="HU127" i="4"/>
  <c r="HV127" i="4"/>
  <c r="HW127" i="4"/>
  <c r="HU128" i="4"/>
  <c r="HV128" i="4"/>
  <c r="HW128" i="4"/>
  <c r="HU129" i="4"/>
  <c r="HV129" i="4"/>
  <c r="HW129" i="4"/>
  <c r="HU130" i="4"/>
  <c r="HV130" i="4"/>
  <c r="HW130" i="4"/>
  <c r="HU131" i="4"/>
  <c r="HV131" i="4"/>
  <c r="HW131" i="4"/>
  <c r="HU132" i="4"/>
  <c r="HV132" i="4"/>
  <c r="HW132" i="4"/>
  <c r="HU133" i="4"/>
  <c r="HV133" i="4"/>
  <c r="HW133" i="4"/>
  <c r="HU134" i="4"/>
  <c r="HV134" i="4"/>
  <c r="HW134" i="4"/>
  <c r="HU135" i="4"/>
  <c r="HV135" i="4"/>
  <c r="HW135" i="4"/>
  <c r="HU136" i="4"/>
  <c r="HV136" i="4"/>
  <c r="HW136" i="4"/>
  <c r="HU137" i="4"/>
  <c r="HV137" i="4"/>
  <c r="HW137" i="4"/>
  <c r="HU138" i="4"/>
  <c r="HV138" i="4"/>
  <c r="HW138" i="4"/>
  <c r="HU139" i="4"/>
  <c r="HV139" i="4"/>
  <c r="HW139" i="4"/>
  <c r="HU140" i="4"/>
  <c r="HV140" i="4"/>
  <c r="HW140" i="4"/>
  <c r="HU141" i="4"/>
  <c r="HV141" i="4"/>
  <c r="HW141" i="4"/>
  <c r="HU142" i="4"/>
  <c r="HV142" i="4"/>
  <c r="HW142" i="4"/>
  <c r="HU143" i="4"/>
  <c r="HV143" i="4"/>
  <c r="HW143" i="4"/>
  <c r="HU144" i="4"/>
  <c r="HV144" i="4"/>
  <c r="HW144" i="4"/>
  <c r="HU145" i="4"/>
  <c r="HV145" i="4"/>
  <c r="HW145" i="4"/>
  <c r="HU146" i="4"/>
  <c r="HV146" i="4"/>
  <c r="HW146" i="4"/>
  <c r="HU147" i="4"/>
  <c r="HV147" i="4"/>
  <c r="HW147" i="4"/>
  <c r="HU148" i="4"/>
  <c r="HV148" i="4"/>
  <c r="HW148" i="4"/>
  <c r="HU149" i="4"/>
  <c r="HV149" i="4"/>
  <c r="HW149" i="4"/>
  <c r="HU150" i="4"/>
  <c r="HV150" i="4"/>
  <c r="HW150" i="4"/>
  <c r="HU151" i="4"/>
  <c r="HV151" i="4"/>
  <c r="HW151" i="4"/>
  <c r="HU152" i="4"/>
  <c r="HV152" i="4"/>
  <c r="HW152" i="4"/>
  <c r="HU153" i="4"/>
  <c r="HV153" i="4"/>
  <c r="HW153" i="4"/>
  <c r="HU154" i="4"/>
  <c r="HV154" i="4"/>
  <c r="HW154" i="4"/>
  <c r="HU155" i="4"/>
  <c r="HV155" i="4"/>
  <c r="HW155" i="4"/>
  <c r="HU156" i="4"/>
  <c r="HV156" i="4"/>
  <c r="HW156" i="4"/>
  <c r="HU157" i="4"/>
  <c r="HV157" i="4"/>
  <c r="HW157" i="4"/>
  <c r="HU158" i="4"/>
  <c r="HV158" i="4"/>
  <c r="HW158" i="4"/>
  <c r="HV3" i="4"/>
  <c r="HW3" i="4"/>
  <c r="HU3" i="4"/>
  <c r="HQ4" i="4"/>
  <c r="HQ5" i="4"/>
  <c r="HQ6" i="4"/>
  <c r="HQ7" i="4"/>
  <c r="HQ8" i="4"/>
  <c r="HQ9" i="4"/>
  <c r="HQ10" i="4"/>
  <c r="HQ11" i="4"/>
  <c r="HQ12" i="4"/>
  <c r="HQ13" i="4"/>
  <c r="HQ14" i="4"/>
  <c r="HQ15" i="4"/>
  <c r="HQ16" i="4"/>
  <c r="HQ17" i="4"/>
  <c r="HQ18" i="4"/>
  <c r="HQ19" i="4"/>
  <c r="HQ20" i="4"/>
  <c r="HQ21" i="4"/>
  <c r="HQ22" i="4"/>
  <c r="HQ23" i="4"/>
  <c r="HQ24" i="4"/>
  <c r="HQ25" i="4"/>
  <c r="HQ26" i="4"/>
  <c r="HQ27" i="4"/>
  <c r="HQ28" i="4"/>
  <c r="HQ29" i="4"/>
  <c r="HQ30" i="4"/>
  <c r="HQ31" i="4"/>
  <c r="HQ32" i="4"/>
  <c r="HQ33" i="4"/>
  <c r="HQ34" i="4"/>
  <c r="HQ35" i="4"/>
  <c r="HQ36" i="4"/>
  <c r="HQ37" i="4"/>
  <c r="HQ38" i="4"/>
  <c r="HQ39" i="4"/>
  <c r="HQ40" i="4"/>
  <c r="HQ41" i="4"/>
  <c r="HQ42" i="4"/>
  <c r="HQ43" i="4"/>
  <c r="HQ44" i="4"/>
  <c r="HQ45" i="4"/>
  <c r="HQ46" i="4"/>
  <c r="HQ47" i="4"/>
  <c r="HQ48" i="4"/>
  <c r="HQ49" i="4"/>
  <c r="HQ50" i="4"/>
  <c r="HQ51" i="4"/>
  <c r="HQ52" i="4"/>
  <c r="HQ53" i="4"/>
  <c r="HQ54" i="4"/>
  <c r="HQ55" i="4"/>
  <c r="HQ56" i="4"/>
  <c r="HQ57" i="4"/>
  <c r="HQ58" i="4"/>
  <c r="HQ59" i="4"/>
  <c r="HQ60" i="4"/>
  <c r="HQ61" i="4"/>
  <c r="HQ62" i="4"/>
  <c r="HQ63" i="4"/>
  <c r="HQ64" i="4"/>
  <c r="HQ65" i="4"/>
  <c r="HQ66" i="4"/>
  <c r="HQ67" i="4"/>
  <c r="HQ68" i="4"/>
  <c r="HQ69" i="4"/>
  <c r="HQ70" i="4"/>
  <c r="HQ71" i="4"/>
  <c r="HQ72" i="4"/>
  <c r="HQ73" i="4"/>
  <c r="HQ74" i="4"/>
  <c r="HQ75" i="4"/>
  <c r="HQ76" i="4"/>
  <c r="HQ77" i="4"/>
  <c r="HQ78" i="4"/>
  <c r="HQ79" i="4"/>
  <c r="HQ80" i="4"/>
  <c r="HQ81" i="4"/>
  <c r="HQ82" i="4"/>
  <c r="HQ83" i="4"/>
  <c r="HQ84" i="4"/>
  <c r="HQ85" i="4"/>
  <c r="HQ86" i="4"/>
  <c r="HQ87" i="4"/>
  <c r="HQ88" i="4"/>
  <c r="HQ89" i="4"/>
  <c r="HQ90" i="4"/>
  <c r="HQ91" i="4"/>
  <c r="HQ92" i="4"/>
  <c r="HQ93" i="4"/>
  <c r="HQ94" i="4"/>
  <c r="HQ95" i="4"/>
  <c r="HQ96" i="4"/>
  <c r="HQ97" i="4"/>
  <c r="HQ98" i="4"/>
  <c r="HQ99" i="4"/>
  <c r="HQ100" i="4"/>
  <c r="HQ101" i="4"/>
  <c r="HQ102" i="4"/>
  <c r="HQ103" i="4"/>
  <c r="HQ104" i="4"/>
  <c r="HQ105" i="4"/>
  <c r="HQ106" i="4"/>
  <c r="HQ107" i="4"/>
  <c r="HQ108" i="4"/>
  <c r="HQ109" i="4"/>
  <c r="HQ110" i="4"/>
  <c r="HQ111" i="4"/>
  <c r="HQ112" i="4"/>
  <c r="HQ113" i="4"/>
  <c r="HQ114" i="4"/>
  <c r="HQ115" i="4"/>
  <c r="HQ116" i="4"/>
  <c r="HQ117" i="4"/>
  <c r="HQ118" i="4"/>
  <c r="HQ119" i="4"/>
  <c r="HQ120" i="4"/>
  <c r="HQ121" i="4"/>
  <c r="HQ122" i="4"/>
  <c r="HQ123" i="4"/>
  <c r="HQ124" i="4"/>
  <c r="HQ125" i="4"/>
  <c r="HQ126" i="4"/>
  <c r="HQ127" i="4"/>
  <c r="HQ128" i="4"/>
  <c r="HQ129" i="4"/>
  <c r="HQ130" i="4"/>
  <c r="HQ131" i="4"/>
  <c r="HQ132" i="4"/>
  <c r="HQ133" i="4"/>
  <c r="HQ134" i="4"/>
  <c r="HQ135" i="4"/>
  <c r="HQ136" i="4"/>
  <c r="HQ137" i="4"/>
  <c r="HQ138" i="4"/>
  <c r="HQ139" i="4"/>
  <c r="HQ140" i="4"/>
  <c r="HQ141" i="4"/>
  <c r="HQ142" i="4"/>
  <c r="HQ143" i="4"/>
  <c r="HQ144" i="4"/>
  <c r="HQ145" i="4"/>
  <c r="HQ146" i="4"/>
  <c r="HQ147" i="4"/>
  <c r="HQ148" i="4"/>
  <c r="HQ149" i="4"/>
  <c r="HQ150" i="4"/>
  <c r="HQ151" i="4"/>
  <c r="HQ152" i="4"/>
  <c r="HQ153" i="4"/>
  <c r="HQ154" i="4"/>
  <c r="HQ155" i="4"/>
  <c r="HQ156" i="4"/>
  <c r="HQ157" i="4"/>
  <c r="HQ158" i="4"/>
  <c r="HQ3" i="4"/>
  <c r="HP4" i="4"/>
  <c r="HP5" i="4"/>
  <c r="HP6" i="4"/>
  <c r="HP7" i="4"/>
  <c r="HP8" i="4"/>
  <c r="HP9" i="4"/>
  <c r="HP10" i="4"/>
  <c r="HP11" i="4"/>
  <c r="HP12" i="4"/>
  <c r="HP13" i="4"/>
  <c r="HP14" i="4"/>
  <c r="HP15" i="4"/>
  <c r="HP16" i="4"/>
  <c r="HP17" i="4"/>
  <c r="HP18" i="4"/>
  <c r="HP19" i="4"/>
  <c r="HP20" i="4"/>
  <c r="HP21" i="4"/>
  <c r="HP22" i="4"/>
  <c r="HP23" i="4"/>
  <c r="HP24" i="4"/>
  <c r="HP25" i="4"/>
  <c r="HP26" i="4"/>
  <c r="HP27" i="4"/>
  <c r="HP28" i="4"/>
  <c r="HP29" i="4"/>
  <c r="HP30" i="4"/>
  <c r="HP31" i="4"/>
  <c r="HP32" i="4"/>
  <c r="HP33" i="4"/>
  <c r="HP34" i="4"/>
  <c r="HP35" i="4"/>
  <c r="HP36" i="4"/>
  <c r="HP37" i="4"/>
  <c r="HP38" i="4"/>
  <c r="HP39" i="4"/>
  <c r="HP40" i="4"/>
  <c r="HP41" i="4"/>
  <c r="HP42" i="4"/>
  <c r="HP43" i="4"/>
  <c r="HP44" i="4"/>
  <c r="HP45" i="4"/>
  <c r="HP46" i="4"/>
  <c r="HP47" i="4"/>
  <c r="HP48" i="4"/>
  <c r="HP49" i="4"/>
  <c r="HP50" i="4"/>
  <c r="HP51" i="4"/>
  <c r="HP52" i="4"/>
  <c r="HP53" i="4"/>
  <c r="HP54" i="4"/>
  <c r="HP55" i="4"/>
  <c r="HP56" i="4"/>
  <c r="HP57" i="4"/>
  <c r="HP58" i="4"/>
  <c r="HP59" i="4"/>
  <c r="HP60" i="4"/>
  <c r="HP61" i="4"/>
  <c r="HP62" i="4"/>
  <c r="HP63" i="4"/>
  <c r="HP64" i="4"/>
  <c r="HP65" i="4"/>
  <c r="HP66" i="4"/>
  <c r="HP67" i="4"/>
  <c r="HP68" i="4"/>
  <c r="HP69" i="4"/>
  <c r="HP70" i="4"/>
  <c r="HP71" i="4"/>
  <c r="HP72" i="4"/>
  <c r="HP73" i="4"/>
  <c r="HP74" i="4"/>
  <c r="HP75" i="4"/>
  <c r="HP76" i="4"/>
  <c r="HP77" i="4"/>
  <c r="HP78" i="4"/>
  <c r="HP79" i="4"/>
  <c r="HP80" i="4"/>
  <c r="HP81" i="4"/>
  <c r="HP82" i="4"/>
  <c r="HP83" i="4"/>
  <c r="HP84" i="4"/>
  <c r="HP85" i="4"/>
  <c r="HP86" i="4"/>
  <c r="HP87" i="4"/>
  <c r="HP88" i="4"/>
  <c r="HP89" i="4"/>
  <c r="HP90" i="4"/>
  <c r="HP91" i="4"/>
  <c r="HP92" i="4"/>
  <c r="HP93" i="4"/>
  <c r="HP94" i="4"/>
  <c r="HP95" i="4"/>
  <c r="HP96" i="4"/>
  <c r="HP97" i="4"/>
  <c r="HP98" i="4"/>
  <c r="HP99" i="4"/>
  <c r="HP100" i="4"/>
  <c r="HP101" i="4"/>
  <c r="HP102" i="4"/>
  <c r="HP103" i="4"/>
  <c r="HP104" i="4"/>
  <c r="HP105" i="4"/>
  <c r="HP106" i="4"/>
  <c r="HP107" i="4"/>
  <c r="HP108" i="4"/>
  <c r="HP109" i="4"/>
  <c r="HP110" i="4"/>
  <c r="HP111" i="4"/>
  <c r="HP112" i="4"/>
  <c r="HP113" i="4"/>
  <c r="HP114" i="4"/>
  <c r="HP115" i="4"/>
  <c r="HP116" i="4"/>
  <c r="HP117" i="4"/>
  <c r="HP118" i="4"/>
  <c r="HP119" i="4"/>
  <c r="HP120" i="4"/>
  <c r="HP121" i="4"/>
  <c r="HP122" i="4"/>
  <c r="HP123" i="4"/>
  <c r="HP124" i="4"/>
  <c r="HP125" i="4"/>
  <c r="HP126" i="4"/>
  <c r="HP127" i="4"/>
  <c r="HP128" i="4"/>
  <c r="HP129" i="4"/>
  <c r="HP130" i="4"/>
  <c r="HP131" i="4"/>
  <c r="HP132" i="4"/>
  <c r="HP133" i="4"/>
  <c r="HP134" i="4"/>
  <c r="HP135" i="4"/>
  <c r="HP136" i="4"/>
  <c r="HP137" i="4"/>
  <c r="HP138" i="4"/>
  <c r="HP139" i="4"/>
  <c r="HP140" i="4"/>
  <c r="HP141" i="4"/>
  <c r="HP142" i="4"/>
  <c r="HP143" i="4"/>
  <c r="HP144" i="4"/>
  <c r="HP145" i="4"/>
  <c r="HP146" i="4"/>
  <c r="HP147" i="4"/>
  <c r="HP148" i="4"/>
  <c r="HP149" i="4"/>
  <c r="HP150" i="4"/>
  <c r="HP151" i="4"/>
  <c r="HP152" i="4"/>
  <c r="HP153" i="4"/>
  <c r="HP154" i="4"/>
  <c r="HP155" i="4"/>
  <c r="HP156" i="4"/>
  <c r="HP157" i="4"/>
  <c r="HP158" i="4"/>
  <c r="HP3" i="4"/>
  <c r="HO4" i="4"/>
  <c r="HO5" i="4"/>
  <c r="HO6" i="4"/>
  <c r="HO7" i="4"/>
  <c r="HO8" i="4"/>
  <c r="HO9" i="4"/>
  <c r="HO10" i="4"/>
  <c r="HO11" i="4"/>
  <c r="HO12" i="4"/>
  <c r="HO13" i="4"/>
  <c r="HO14" i="4"/>
  <c r="HO15" i="4"/>
  <c r="HO16" i="4"/>
  <c r="HO17" i="4"/>
  <c r="HO18" i="4"/>
  <c r="HO19" i="4"/>
  <c r="HO20" i="4"/>
  <c r="HO21" i="4"/>
  <c r="HO22" i="4"/>
  <c r="HO23" i="4"/>
  <c r="HO24" i="4"/>
  <c r="HO25" i="4"/>
  <c r="HO26" i="4"/>
  <c r="HO27" i="4"/>
  <c r="HO28" i="4"/>
  <c r="HO29" i="4"/>
  <c r="HO30" i="4"/>
  <c r="HO31" i="4"/>
  <c r="HO32" i="4"/>
  <c r="HO33" i="4"/>
  <c r="HO34" i="4"/>
  <c r="HO35" i="4"/>
  <c r="HO36" i="4"/>
  <c r="HO37" i="4"/>
  <c r="HO38" i="4"/>
  <c r="HO39" i="4"/>
  <c r="HO40" i="4"/>
  <c r="HO41" i="4"/>
  <c r="HO42" i="4"/>
  <c r="HO43" i="4"/>
  <c r="HO44" i="4"/>
  <c r="HO45" i="4"/>
  <c r="HO46" i="4"/>
  <c r="HO47" i="4"/>
  <c r="HO48" i="4"/>
  <c r="HO49" i="4"/>
  <c r="HO50" i="4"/>
  <c r="HO51" i="4"/>
  <c r="HO52" i="4"/>
  <c r="HO53" i="4"/>
  <c r="HO54" i="4"/>
  <c r="HO55" i="4"/>
  <c r="HO56" i="4"/>
  <c r="HO57" i="4"/>
  <c r="HO58" i="4"/>
  <c r="HO59" i="4"/>
  <c r="HO60" i="4"/>
  <c r="HO61" i="4"/>
  <c r="HO62" i="4"/>
  <c r="HO63" i="4"/>
  <c r="HO64" i="4"/>
  <c r="HO65" i="4"/>
  <c r="HO66" i="4"/>
  <c r="HO67" i="4"/>
  <c r="HO68" i="4"/>
  <c r="HO69" i="4"/>
  <c r="HO70" i="4"/>
  <c r="HO71" i="4"/>
  <c r="HO72" i="4"/>
  <c r="HO73" i="4"/>
  <c r="HO74" i="4"/>
  <c r="HO75" i="4"/>
  <c r="HO76" i="4"/>
  <c r="HO77" i="4"/>
  <c r="HO78" i="4"/>
  <c r="HO79" i="4"/>
  <c r="HO80" i="4"/>
  <c r="HO81" i="4"/>
  <c r="HO82" i="4"/>
  <c r="HO83" i="4"/>
  <c r="HO84" i="4"/>
  <c r="HO85" i="4"/>
  <c r="HO86" i="4"/>
  <c r="HO87" i="4"/>
  <c r="HO88" i="4"/>
  <c r="HO89" i="4"/>
  <c r="HO90" i="4"/>
  <c r="HO91" i="4"/>
  <c r="HO92" i="4"/>
  <c r="HO93" i="4"/>
  <c r="HO94" i="4"/>
  <c r="HO95" i="4"/>
  <c r="HO96" i="4"/>
  <c r="HO97" i="4"/>
  <c r="HO98" i="4"/>
  <c r="HO99" i="4"/>
  <c r="HO100" i="4"/>
  <c r="HO101" i="4"/>
  <c r="HO102" i="4"/>
  <c r="HO103" i="4"/>
  <c r="HO104" i="4"/>
  <c r="HO105" i="4"/>
  <c r="HO106" i="4"/>
  <c r="HO107" i="4"/>
  <c r="HO108" i="4"/>
  <c r="HO109" i="4"/>
  <c r="HO110" i="4"/>
  <c r="HO111" i="4"/>
  <c r="HO112" i="4"/>
  <c r="HO113" i="4"/>
  <c r="HO114" i="4"/>
  <c r="HO115" i="4"/>
  <c r="HO116" i="4"/>
  <c r="HO117" i="4"/>
  <c r="HO118" i="4"/>
  <c r="HO119" i="4"/>
  <c r="HO120" i="4"/>
  <c r="HO121" i="4"/>
  <c r="HO122" i="4"/>
  <c r="HO123" i="4"/>
  <c r="HO124" i="4"/>
  <c r="HO125" i="4"/>
  <c r="HO126" i="4"/>
  <c r="HO127" i="4"/>
  <c r="HO128" i="4"/>
  <c r="HO129" i="4"/>
  <c r="HO130" i="4"/>
  <c r="HO131" i="4"/>
  <c r="HO132" i="4"/>
  <c r="HO133" i="4"/>
  <c r="HO134" i="4"/>
  <c r="HO135" i="4"/>
  <c r="HO136" i="4"/>
  <c r="HO137" i="4"/>
  <c r="HO138" i="4"/>
  <c r="HO139" i="4"/>
  <c r="HO140" i="4"/>
  <c r="HO141" i="4"/>
  <c r="HO142" i="4"/>
  <c r="HO143" i="4"/>
  <c r="HO144" i="4"/>
  <c r="HO145" i="4"/>
  <c r="HO146" i="4"/>
  <c r="HO147" i="4"/>
  <c r="HO148" i="4"/>
  <c r="HO149" i="4"/>
  <c r="HO150" i="4"/>
  <c r="HO151" i="4"/>
  <c r="HO152" i="4"/>
  <c r="HO153" i="4"/>
  <c r="HO154" i="4"/>
  <c r="HO155" i="4"/>
  <c r="HO156" i="4"/>
  <c r="HO157" i="4"/>
  <c r="HO158" i="4"/>
  <c r="HO3" i="4"/>
  <c r="HL4" i="4"/>
  <c r="HL5" i="4"/>
  <c r="HL6" i="4"/>
  <c r="HL7" i="4"/>
  <c r="HL8" i="4"/>
  <c r="HL9" i="4"/>
  <c r="HL10" i="4"/>
  <c r="HL11" i="4"/>
  <c r="HL12" i="4"/>
  <c r="HL13" i="4"/>
  <c r="HL14" i="4"/>
  <c r="HL15" i="4"/>
  <c r="HL16" i="4"/>
  <c r="HL17" i="4"/>
  <c r="HL18" i="4"/>
  <c r="HL19" i="4"/>
  <c r="HL20" i="4"/>
  <c r="HL21" i="4"/>
  <c r="HL22" i="4"/>
  <c r="HL23" i="4"/>
  <c r="HL24" i="4"/>
  <c r="HL25" i="4"/>
  <c r="HL26" i="4"/>
  <c r="HL27" i="4"/>
  <c r="HL28" i="4"/>
  <c r="HL29" i="4"/>
  <c r="HL30" i="4"/>
  <c r="HL31" i="4"/>
  <c r="HL32" i="4"/>
  <c r="HL33" i="4"/>
  <c r="HL34" i="4"/>
  <c r="HL35" i="4"/>
  <c r="HL36" i="4"/>
  <c r="HL37" i="4"/>
  <c r="HL38" i="4"/>
  <c r="HL39" i="4"/>
  <c r="HL40" i="4"/>
  <c r="HL41" i="4"/>
  <c r="HL42" i="4"/>
  <c r="HL43" i="4"/>
  <c r="HL44" i="4"/>
  <c r="HL45" i="4"/>
  <c r="HL46" i="4"/>
  <c r="HL47" i="4"/>
  <c r="HL48" i="4"/>
  <c r="HL49" i="4"/>
  <c r="HL50" i="4"/>
  <c r="HL51" i="4"/>
  <c r="HL52" i="4"/>
  <c r="HL53" i="4"/>
  <c r="HL54" i="4"/>
  <c r="HL55" i="4"/>
  <c r="HL56" i="4"/>
  <c r="HL57" i="4"/>
  <c r="HL58" i="4"/>
  <c r="HL59" i="4"/>
  <c r="HL60" i="4"/>
  <c r="HL61" i="4"/>
  <c r="HL62" i="4"/>
  <c r="HL63" i="4"/>
  <c r="HL64" i="4"/>
  <c r="HL65" i="4"/>
  <c r="HL66" i="4"/>
  <c r="HL67" i="4"/>
  <c r="HL68" i="4"/>
  <c r="HL69" i="4"/>
  <c r="HL70" i="4"/>
  <c r="HL71" i="4"/>
  <c r="HL72" i="4"/>
  <c r="HL73" i="4"/>
  <c r="HL74" i="4"/>
  <c r="HL75" i="4"/>
  <c r="HL76" i="4"/>
  <c r="HL77" i="4"/>
  <c r="HL78" i="4"/>
  <c r="HL79" i="4"/>
  <c r="HL80" i="4"/>
  <c r="HL81" i="4"/>
  <c r="HL82" i="4"/>
  <c r="HL83" i="4"/>
  <c r="HL84" i="4"/>
  <c r="HL85" i="4"/>
  <c r="HL86" i="4"/>
  <c r="HL87" i="4"/>
  <c r="HL88" i="4"/>
  <c r="HL89" i="4"/>
  <c r="HL90" i="4"/>
  <c r="HL91" i="4"/>
  <c r="HL92" i="4"/>
  <c r="HL93" i="4"/>
  <c r="HL94" i="4"/>
  <c r="HL95" i="4"/>
  <c r="HL96" i="4"/>
  <c r="HL97" i="4"/>
  <c r="HL98" i="4"/>
  <c r="HL99" i="4"/>
  <c r="HL100" i="4"/>
  <c r="HL101" i="4"/>
  <c r="HL102" i="4"/>
  <c r="HL103" i="4"/>
  <c r="HL104" i="4"/>
  <c r="HL105" i="4"/>
  <c r="HL106" i="4"/>
  <c r="HL107" i="4"/>
  <c r="HL108" i="4"/>
  <c r="HL109" i="4"/>
  <c r="HL110" i="4"/>
  <c r="HL111" i="4"/>
  <c r="HL112" i="4"/>
  <c r="HL113" i="4"/>
  <c r="HL114" i="4"/>
  <c r="HL115" i="4"/>
  <c r="HL116" i="4"/>
  <c r="HL117" i="4"/>
  <c r="HL118" i="4"/>
  <c r="HL119" i="4"/>
  <c r="HL120" i="4"/>
  <c r="HL121" i="4"/>
  <c r="HL122" i="4"/>
  <c r="HL123" i="4"/>
  <c r="HL124" i="4"/>
  <c r="HL125" i="4"/>
  <c r="HL126" i="4"/>
  <c r="HL127" i="4"/>
  <c r="HL128" i="4"/>
  <c r="HL129" i="4"/>
  <c r="HL130" i="4"/>
  <c r="HL131" i="4"/>
  <c r="HL132" i="4"/>
  <c r="HL133" i="4"/>
  <c r="HL134" i="4"/>
  <c r="HL135" i="4"/>
  <c r="HL136" i="4"/>
  <c r="HL137" i="4"/>
  <c r="HL138" i="4"/>
  <c r="HL139" i="4"/>
  <c r="HL140" i="4"/>
  <c r="HL141" i="4"/>
  <c r="HL142" i="4"/>
  <c r="HL143" i="4"/>
  <c r="HL144" i="4"/>
  <c r="HL145" i="4"/>
  <c r="HL146" i="4"/>
  <c r="HL147" i="4"/>
  <c r="HL148" i="4"/>
  <c r="HL149" i="4"/>
  <c r="HL150" i="4"/>
  <c r="HL151" i="4"/>
  <c r="HL152" i="4"/>
  <c r="HL153" i="4"/>
  <c r="HL154" i="4"/>
  <c r="HL155" i="4"/>
  <c r="HL156" i="4"/>
  <c r="HL157" i="4"/>
  <c r="HL158" i="4"/>
  <c r="HL3" i="4"/>
  <c r="HK4" i="4"/>
  <c r="HK5" i="4"/>
  <c r="HK6" i="4"/>
  <c r="HK7" i="4"/>
  <c r="HK8" i="4"/>
  <c r="HK9" i="4"/>
  <c r="HK10" i="4"/>
  <c r="HK11" i="4"/>
  <c r="HK12" i="4"/>
  <c r="HK13" i="4"/>
  <c r="HK14" i="4"/>
  <c r="HK15" i="4"/>
  <c r="HK16" i="4"/>
  <c r="HK17" i="4"/>
  <c r="HK18" i="4"/>
  <c r="HK19" i="4"/>
  <c r="HK20" i="4"/>
  <c r="HK21" i="4"/>
  <c r="HK22" i="4"/>
  <c r="HK23" i="4"/>
  <c r="HK24" i="4"/>
  <c r="HK25" i="4"/>
  <c r="HK26" i="4"/>
  <c r="HK27" i="4"/>
  <c r="HK28" i="4"/>
  <c r="HK29" i="4"/>
  <c r="HK30" i="4"/>
  <c r="HK31" i="4"/>
  <c r="HK32" i="4"/>
  <c r="HK33" i="4"/>
  <c r="HK34" i="4"/>
  <c r="HK35" i="4"/>
  <c r="HK36" i="4"/>
  <c r="HK37" i="4"/>
  <c r="HK38" i="4"/>
  <c r="HK39" i="4"/>
  <c r="HK40" i="4"/>
  <c r="HK41" i="4"/>
  <c r="HK42" i="4"/>
  <c r="HK43" i="4"/>
  <c r="HK44" i="4"/>
  <c r="HK45" i="4"/>
  <c r="HK46" i="4"/>
  <c r="HK47" i="4"/>
  <c r="HK48" i="4"/>
  <c r="HK49" i="4"/>
  <c r="HK50" i="4"/>
  <c r="HK51" i="4"/>
  <c r="HK52" i="4"/>
  <c r="HK53" i="4"/>
  <c r="HK54" i="4"/>
  <c r="HK55" i="4"/>
  <c r="HK56" i="4"/>
  <c r="HK57" i="4"/>
  <c r="HK58" i="4"/>
  <c r="HK59" i="4"/>
  <c r="HK60" i="4"/>
  <c r="HK61" i="4"/>
  <c r="HK62" i="4"/>
  <c r="HK63" i="4"/>
  <c r="HK64" i="4"/>
  <c r="HK65" i="4"/>
  <c r="HK66" i="4"/>
  <c r="HK67" i="4"/>
  <c r="HK68" i="4"/>
  <c r="HK69" i="4"/>
  <c r="HK70" i="4"/>
  <c r="HK71" i="4"/>
  <c r="HK72" i="4"/>
  <c r="HK73" i="4"/>
  <c r="HK74" i="4"/>
  <c r="HK75" i="4"/>
  <c r="HK76" i="4"/>
  <c r="HK77" i="4"/>
  <c r="HK78" i="4"/>
  <c r="HK79" i="4"/>
  <c r="HK80" i="4"/>
  <c r="HK81" i="4"/>
  <c r="HK82" i="4"/>
  <c r="HK83" i="4"/>
  <c r="HK84" i="4"/>
  <c r="HK85" i="4"/>
  <c r="HK86" i="4"/>
  <c r="HK87" i="4"/>
  <c r="HK88" i="4"/>
  <c r="HK89" i="4"/>
  <c r="HK90" i="4"/>
  <c r="HK91" i="4"/>
  <c r="HK92" i="4"/>
  <c r="HK93" i="4"/>
  <c r="HK94" i="4"/>
  <c r="HK95" i="4"/>
  <c r="HK96" i="4"/>
  <c r="HK97" i="4"/>
  <c r="HK98" i="4"/>
  <c r="HK99" i="4"/>
  <c r="HK100" i="4"/>
  <c r="HK101" i="4"/>
  <c r="HK102" i="4"/>
  <c r="HK103" i="4"/>
  <c r="HK104" i="4"/>
  <c r="HK105" i="4"/>
  <c r="HK106" i="4"/>
  <c r="HK107" i="4"/>
  <c r="HK108" i="4"/>
  <c r="HK109" i="4"/>
  <c r="HK110" i="4"/>
  <c r="HK111" i="4"/>
  <c r="HK112" i="4"/>
  <c r="HK113" i="4"/>
  <c r="HK114" i="4"/>
  <c r="HK115" i="4"/>
  <c r="HK116" i="4"/>
  <c r="HK117" i="4"/>
  <c r="HK118" i="4"/>
  <c r="HK119" i="4"/>
  <c r="HK120" i="4"/>
  <c r="HK121" i="4"/>
  <c r="HK122" i="4"/>
  <c r="HK123" i="4"/>
  <c r="HK124" i="4"/>
  <c r="HK125" i="4"/>
  <c r="HK126" i="4"/>
  <c r="HK127" i="4"/>
  <c r="HK128" i="4"/>
  <c r="HK129" i="4"/>
  <c r="HK130" i="4"/>
  <c r="HK131" i="4"/>
  <c r="HK132" i="4"/>
  <c r="HK133" i="4"/>
  <c r="HK134" i="4"/>
  <c r="HK135" i="4"/>
  <c r="HK136" i="4"/>
  <c r="HK137" i="4"/>
  <c r="HK138" i="4"/>
  <c r="HK139" i="4"/>
  <c r="HK140" i="4"/>
  <c r="HK141" i="4"/>
  <c r="HK142" i="4"/>
  <c r="HK143" i="4"/>
  <c r="HK144" i="4"/>
  <c r="HK145" i="4"/>
  <c r="HK146" i="4"/>
  <c r="HK147" i="4"/>
  <c r="HK148" i="4"/>
  <c r="HK149" i="4"/>
  <c r="HK150" i="4"/>
  <c r="HK151" i="4"/>
  <c r="HK152" i="4"/>
  <c r="HK153" i="4"/>
  <c r="HK154" i="4"/>
  <c r="HK155" i="4"/>
  <c r="HK156" i="4"/>
  <c r="HK157" i="4"/>
  <c r="HK158" i="4"/>
  <c r="HK3" i="4"/>
  <c r="HI4" i="4"/>
  <c r="HI5" i="4"/>
  <c r="HI6" i="4"/>
  <c r="HI7" i="4"/>
  <c r="HI8" i="4"/>
  <c r="HI9" i="4"/>
  <c r="HI10" i="4"/>
  <c r="HI11" i="4"/>
  <c r="HI12" i="4"/>
  <c r="HI13" i="4"/>
  <c r="HI14" i="4"/>
  <c r="HI15" i="4"/>
  <c r="HI16" i="4"/>
  <c r="HI17" i="4"/>
  <c r="HI18" i="4"/>
  <c r="HI19" i="4"/>
  <c r="HI20" i="4"/>
  <c r="HI21" i="4"/>
  <c r="HI22" i="4"/>
  <c r="HI23" i="4"/>
  <c r="HI24" i="4"/>
  <c r="HI25" i="4"/>
  <c r="HI26" i="4"/>
  <c r="HI27" i="4"/>
  <c r="HI28" i="4"/>
  <c r="HI29" i="4"/>
  <c r="HI30" i="4"/>
  <c r="HI31" i="4"/>
  <c r="HI32" i="4"/>
  <c r="HI33" i="4"/>
  <c r="HI34" i="4"/>
  <c r="HI35" i="4"/>
  <c r="HI36" i="4"/>
  <c r="HI37" i="4"/>
  <c r="HI38" i="4"/>
  <c r="HI39" i="4"/>
  <c r="HI40" i="4"/>
  <c r="HI41" i="4"/>
  <c r="HI42" i="4"/>
  <c r="HI43" i="4"/>
  <c r="HI44" i="4"/>
  <c r="HI45" i="4"/>
  <c r="HI46" i="4"/>
  <c r="HI47" i="4"/>
  <c r="HI48" i="4"/>
  <c r="HI49" i="4"/>
  <c r="HI50" i="4"/>
  <c r="HI51" i="4"/>
  <c r="HI52" i="4"/>
  <c r="HI53" i="4"/>
  <c r="HI54" i="4"/>
  <c r="HI55" i="4"/>
  <c r="HI56" i="4"/>
  <c r="HI57" i="4"/>
  <c r="HI58" i="4"/>
  <c r="HI59" i="4"/>
  <c r="HI60" i="4"/>
  <c r="HI61" i="4"/>
  <c r="HI62" i="4"/>
  <c r="HI63" i="4"/>
  <c r="HI64" i="4"/>
  <c r="HI65" i="4"/>
  <c r="HI66" i="4"/>
  <c r="HI67" i="4"/>
  <c r="HI68" i="4"/>
  <c r="HI69" i="4"/>
  <c r="HI70" i="4"/>
  <c r="HI71" i="4"/>
  <c r="HI72" i="4"/>
  <c r="HI73" i="4"/>
  <c r="HI74" i="4"/>
  <c r="HI75" i="4"/>
  <c r="HI76" i="4"/>
  <c r="HI77" i="4"/>
  <c r="HI78" i="4"/>
  <c r="HI79" i="4"/>
  <c r="HI80" i="4"/>
  <c r="HI81" i="4"/>
  <c r="HI82" i="4"/>
  <c r="HI83" i="4"/>
  <c r="HI84" i="4"/>
  <c r="HI85" i="4"/>
  <c r="HI86" i="4"/>
  <c r="HI87" i="4"/>
  <c r="HI88" i="4"/>
  <c r="HI89" i="4"/>
  <c r="HI90" i="4"/>
  <c r="HI91" i="4"/>
  <c r="HI92" i="4"/>
  <c r="HI93" i="4"/>
  <c r="HI94" i="4"/>
  <c r="HI95" i="4"/>
  <c r="HI96" i="4"/>
  <c r="HI97" i="4"/>
  <c r="HI98" i="4"/>
  <c r="HI99" i="4"/>
  <c r="HI100" i="4"/>
  <c r="HI101" i="4"/>
  <c r="HI102" i="4"/>
  <c r="HI103" i="4"/>
  <c r="HI104" i="4"/>
  <c r="HI105" i="4"/>
  <c r="HI106" i="4"/>
  <c r="HI107" i="4"/>
  <c r="HI108" i="4"/>
  <c r="HI109" i="4"/>
  <c r="HI110" i="4"/>
  <c r="HI111" i="4"/>
  <c r="HI112" i="4"/>
  <c r="HI113" i="4"/>
  <c r="HI114" i="4"/>
  <c r="HI115" i="4"/>
  <c r="HI116" i="4"/>
  <c r="HI117" i="4"/>
  <c r="HI118" i="4"/>
  <c r="HI119" i="4"/>
  <c r="HI120" i="4"/>
  <c r="HI121" i="4"/>
  <c r="HI122" i="4"/>
  <c r="HI123" i="4"/>
  <c r="HI124" i="4"/>
  <c r="HI125" i="4"/>
  <c r="HI126" i="4"/>
  <c r="HI127" i="4"/>
  <c r="HI128" i="4"/>
  <c r="HI129" i="4"/>
  <c r="HI130" i="4"/>
  <c r="HI131" i="4"/>
  <c r="HI132" i="4"/>
  <c r="HI133" i="4"/>
  <c r="HI134" i="4"/>
  <c r="HI135" i="4"/>
  <c r="HI136" i="4"/>
  <c r="HI137" i="4"/>
  <c r="HI138" i="4"/>
  <c r="HI139" i="4"/>
  <c r="HI140" i="4"/>
  <c r="HI141" i="4"/>
  <c r="HI142" i="4"/>
  <c r="HI143" i="4"/>
  <c r="HI144" i="4"/>
  <c r="HI145" i="4"/>
  <c r="HI146" i="4"/>
  <c r="HI147" i="4"/>
  <c r="HI148" i="4"/>
  <c r="HI149" i="4"/>
  <c r="HI150" i="4"/>
  <c r="HI151" i="4"/>
  <c r="HI152" i="4"/>
  <c r="HI153" i="4"/>
  <c r="HI154" i="4"/>
  <c r="HI155" i="4"/>
  <c r="HI156" i="4"/>
  <c r="HI157" i="4"/>
  <c r="HI158" i="4"/>
  <c r="HI3" i="4"/>
  <c r="HG4" i="4"/>
  <c r="HG5" i="4"/>
  <c r="HG6" i="4"/>
  <c r="HG7" i="4"/>
  <c r="HG8" i="4"/>
  <c r="HG9" i="4"/>
  <c r="HG10" i="4"/>
  <c r="HG11" i="4"/>
  <c r="HG12" i="4"/>
  <c r="HG13" i="4"/>
  <c r="HG14" i="4"/>
  <c r="HG15" i="4"/>
  <c r="HG16" i="4"/>
  <c r="HG17" i="4"/>
  <c r="HG18" i="4"/>
  <c r="HG19" i="4"/>
  <c r="HG20" i="4"/>
  <c r="HG21" i="4"/>
  <c r="HG22" i="4"/>
  <c r="HG23" i="4"/>
  <c r="HG24" i="4"/>
  <c r="HG25" i="4"/>
  <c r="HG26" i="4"/>
  <c r="HG27" i="4"/>
  <c r="HG28" i="4"/>
  <c r="HG29" i="4"/>
  <c r="HG30" i="4"/>
  <c r="HG31" i="4"/>
  <c r="HG32" i="4"/>
  <c r="HG33" i="4"/>
  <c r="HG34" i="4"/>
  <c r="HG35" i="4"/>
  <c r="HG36" i="4"/>
  <c r="HG37" i="4"/>
  <c r="HG38" i="4"/>
  <c r="HG39" i="4"/>
  <c r="HG40" i="4"/>
  <c r="HG41" i="4"/>
  <c r="HG42" i="4"/>
  <c r="HG43" i="4"/>
  <c r="HG44" i="4"/>
  <c r="HG45" i="4"/>
  <c r="HG46" i="4"/>
  <c r="HG47" i="4"/>
  <c r="HG48" i="4"/>
  <c r="HG49" i="4"/>
  <c r="HG50" i="4"/>
  <c r="HG51" i="4"/>
  <c r="HG52" i="4"/>
  <c r="HG53" i="4"/>
  <c r="HG54" i="4"/>
  <c r="HG55" i="4"/>
  <c r="HG56" i="4"/>
  <c r="HG57" i="4"/>
  <c r="HG58" i="4"/>
  <c r="HG59" i="4"/>
  <c r="HG60" i="4"/>
  <c r="HG61" i="4"/>
  <c r="HG62" i="4"/>
  <c r="HG63" i="4"/>
  <c r="HG64" i="4"/>
  <c r="HG65" i="4"/>
  <c r="HG66" i="4"/>
  <c r="HG67" i="4"/>
  <c r="HG68" i="4"/>
  <c r="HG69" i="4"/>
  <c r="HG70" i="4"/>
  <c r="HG71" i="4"/>
  <c r="HG72" i="4"/>
  <c r="HG73" i="4"/>
  <c r="HG74" i="4"/>
  <c r="HG75" i="4"/>
  <c r="HG76" i="4"/>
  <c r="HG77" i="4"/>
  <c r="HG78" i="4"/>
  <c r="HG79" i="4"/>
  <c r="HG80" i="4"/>
  <c r="HG81" i="4"/>
  <c r="HG82" i="4"/>
  <c r="HG83" i="4"/>
  <c r="HG84" i="4"/>
  <c r="HG85" i="4"/>
  <c r="HG86" i="4"/>
  <c r="HG87" i="4"/>
  <c r="HG88" i="4"/>
  <c r="HG89" i="4"/>
  <c r="HG90" i="4"/>
  <c r="HG91" i="4"/>
  <c r="HG92" i="4"/>
  <c r="HG93" i="4"/>
  <c r="HG94" i="4"/>
  <c r="HG95" i="4"/>
  <c r="HG96" i="4"/>
  <c r="HG97" i="4"/>
  <c r="HG98" i="4"/>
  <c r="HG99" i="4"/>
  <c r="HG100" i="4"/>
  <c r="HG101" i="4"/>
  <c r="HG102" i="4"/>
  <c r="HG103" i="4"/>
  <c r="HG104" i="4"/>
  <c r="HG105" i="4"/>
  <c r="HG106" i="4"/>
  <c r="HG107" i="4"/>
  <c r="HG108" i="4"/>
  <c r="HG109" i="4"/>
  <c r="HG110" i="4"/>
  <c r="HG111" i="4"/>
  <c r="HG112" i="4"/>
  <c r="HG113" i="4"/>
  <c r="HG114" i="4"/>
  <c r="HG115" i="4"/>
  <c r="HG116" i="4"/>
  <c r="HG117" i="4"/>
  <c r="HG118" i="4"/>
  <c r="HG119" i="4"/>
  <c r="HG120" i="4"/>
  <c r="HG121" i="4"/>
  <c r="HG122" i="4"/>
  <c r="HG123" i="4"/>
  <c r="HG124" i="4"/>
  <c r="HG125" i="4"/>
  <c r="HG126" i="4"/>
  <c r="HG127" i="4"/>
  <c r="HG128" i="4"/>
  <c r="HG129" i="4"/>
  <c r="HG130" i="4"/>
  <c r="HG131" i="4"/>
  <c r="HG132" i="4"/>
  <c r="HG133" i="4"/>
  <c r="HG134" i="4"/>
  <c r="HG135" i="4"/>
  <c r="HG136" i="4"/>
  <c r="HG137" i="4"/>
  <c r="HG138" i="4"/>
  <c r="HG139" i="4"/>
  <c r="HG140" i="4"/>
  <c r="HG141" i="4"/>
  <c r="HG142" i="4"/>
  <c r="HG143" i="4"/>
  <c r="HG144" i="4"/>
  <c r="HG145" i="4"/>
  <c r="HG146" i="4"/>
  <c r="HG147" i="4"/>
  <c r="HG148" i="4"/>
  <c r="HG149" i="4"/>
  <c r="HG150" i="4"/>
  <c r="HG151" i="4"/>
  <c r="HG152" i="4"/>
  <c r="HG153" i="4"/>
  <c r="HG154" i="4"/>
  <c r="HG155" i="4"/>
  <c r="HG156" i="4"/>
  <c r="HG157" i="4"/>
  <c r="HG158" i="4"/>
  <c r="HG3" i="4"/>
  <c r="HE4" i="4"/>
  <c r="HE5" i="4"/>
  <c r="HE6" i="4"/>
  <c r="HE7" i="4"/>
  <c r="HE8" i="4"/>
  <c r="HE9" i="4"/>
  <c r="HE10" i="4"/>
  <c r="HE11" i="4"/>
  <c r="HE12" i="4"/>
  <c r="HE13" i="4"/>
  <c r="HE14" i="4"/>
  <c r="HE15" i="4"/>
  <c r="HE16" i="4"/>
  <c r="HE17" i="4"/>
  <c r="HE18" i="4"/>
  <c r="HE19" i="4"/>
  <c r="HE20" i="4"/>
  <c r="HE21" i="4"/>
  <c r="HE22" i="4"/>
  <c r="HE23" i="4"/>
  <c r="HE24" i="4"/>
  <c r="HE25" i="4"/>
  <c r="HE26" i="4"/>
  <c r="HE27" i="4"/>
  <c r="HE28" i="4"/>
  <c r="HE29" i="4"/>
  <c r="HE30" i="4"/>
  <c r="HE31" i="4"/>
  <c r="HE32" i="4"/>
  <c r="HE33" i="4"/>
  <c r="HE34" i="4"/>
  <c r="HE35" i="4"/>
  <c r="HE36" i="4"/>
  <c r="HE37" i="4"/>
  <c r="HE38" i="4"/>
  <c r="HE39" i="4"/>
  <c r="HE40" i="4"/>
  <c r="HE41" i="4"/>
  <c r="HE42" i="4"/>
  <c r="HE43" i="4"/>
  <c r="HE44" i="4"/>
  <c r="HE45" i="4"/>
  <c r="HE46" i="4"/>
  <c r="HE47" i="4"/>
  <c r="HE48" i="4"/>
  <c r="HE49" i="4"/>
  <c r="HE50" i="4"/>
  <c r="HE51" i="4"/>
  <c r="HE52" i="4"/>
  <c r="HE53" i="4"/>
  <c r="HE54" i="4"/>
  <c r="HE55" i="4"/>
  <c r="HE56" i="4"/>
  <c r="HE57" i="4"/>
  <c r="HE58" i="4"/>
  <c r="HE59" i="4"/>
  <c r="HE60" i="4"/>
  <c r="HE61" i="4"/>
  <c r="HE62" i="4"/>
  <c r="HE63" i="4"/>
  <c r="HE64" i="4"/>
  <c r="HE65" i="4"/>
  <c r="HE66" i="4"/>
  <c r="HE67" i="4"/>
  <c r="HE68" i="4"/>
  <c r="HE69" i="4"/>
  <c r="HE70" i="4"/>
  <c r="HE71" i="4"/>
  <c r="HE72" i="4"/>
  <c r="HE73" i="4"/>
  <c r="HE74" i="4"/>
  <c r="HE75" i="4"/>
  <c r="HE76" i="4"/>
  <c r="HE77" i="4"/>
  <c r="HE78" i="4"/>
  <c r="HE79" i="4"/>
  <c r="HE80" i="4"/>
  <c r="HE81" i="4"/>
  <c r="HE82" i="4"/>
  <c r="HE83" i="4"/>
  <c r="HE84" i="4"/>
  <c r="HE85" i="4"/>
  <c r="HE86" i="4"/>
  <c r="HE87" i="4"/>
  <c r="HE88" i="4"/>
  <c r="HE89" i="4"/>
  <c r="HE90" i="4"/>
  <c r="HE91" i="4"/>
  <c r="HE92" i="4"/>
  <c r="HE93" i="4"/>
  <c r="HE94" i="4"/>
  <c r="HE95" i="4"/>
  <c r="HE96" i="4"/>
  <c r="HE97" i="4"/>
  <c r="HE98" i="4"/>
  <c r="HE99" i="4"/>
  <c r="HE100" i="4"/>
  <c r="HE101" i="4"/>
  <c r="HE102" i="4"/>
  <c r="HE103" i="4"/>
  <c r="HE104" i="4"/>
  <c r="HE105" i="4"/>
  <c r="HE106" i="4"/>
  <c r="HE107" i="4"/>
  <c r="HE108" i="4"/>
  <c r="HE109" i="4"/>
  <c r="HE110" i="4"/>
  <c r="HE111" i="4"/>
  <c r="HE112" i="4"/>
  <c r="HE113" i="4"/>
  <c r="HE114" i="4"/>
  <c r="HE115" i="4"/>
  <c r="HE116" i="4"/>
  <c r="HE117" i="4"/>
  <c r="HE118" i="4"/>
  <c r="HE119" i="4"/>
  <c r="HE120" i="4"/>
  <c r="HE121" i="4"/>
  <c r="HE122" i="4"/>
  <c r="HE123" i="4"/>
  <c r="HE124" i="4"/>
  <c r="HE125" i="4"/>
  <c r="HE126" i="4"/>
  <c r="HE127" i="4"/>
  <c r="HE128" i="4"/>
  <c r="HE129" i="4"/>
  <c r="HE130" i="4"/>
  <c r="HE131" i="4"/>
  <c r="HE132" i="4"/>
  <c r="HE133" i="4"/>
  <c r="HE134" i="4"/>
  <c r="HE135" i="4"/>
  <c r="HE136" i="4"/>
  <c r="HE137" i="4"/>
  <c r="HE138" i="4"/>
  <c r="HE139" i="4"/>
  <c r="HE140" i="4"/>
  <c r="HE141" i="4"/>
  <c r="HE142" i="4"/>
  <c r="HE143" i="4"/>
  <c r="HE144" i="4"/>
  <c r="HE145" i="4"/>
  <c r="HE146" i="4"/>
  <c r="HE147" i="4"/>
  <c r="HE148" i="4"/>
  <c r="HE149" i="4"/>
  <c r="HE150" i="4"/>
  <c r="HE151" i="4"/>
  <c r="HE152" i="4"/>
  <c r="HE153" i="4"/>
  <c r="HE154" i="4"/>
  <c r="HE155" i="4"/>
  <c r="HE156" i="4"/>
  <c r="HE157" i="4"/>
  <c r="HE158" i="4"/>
  <c r="HD4" i="4"/>
  <c r="HD5" i="4"/>
  <c r="HD6" i="4"/>
  <c r="HD7" i="4"/>
  <c r="HD8" i="4"/>
  <c r="HD9" i="4"/>
  <c r="HD10" i="4"/>
  <c r="HD11" i="4"/>
  <c r="HD12" i="4"/>
  <c r="HD13" i="4"/>
  <c r="HD14" i="4"/>
  <c r="HD15" i="4"/>
  <c r="HD16" i="4"/>
  <c r="HD17" i="4"/>
  <c r="HD18" i="4"/>
  <c r="HD19" i="4"/>
  <c r="HD20" i="4"/>
  <c r="HD21" i="4"/>
  <c r="HD22" i="4"/>
  <c r="HD23" i="4"/>
  <c r="HD24" i="4"/>
  <c r="HD25" i="4"/>
  <c r="HD26" i="4"/>
  <c r="HD27" i="4"/>
  <c r="HD28" i="4"/>
  <c r="HD29" i="4"/>
  <c r="HD30" i="4"/>
  <c r="HD31" i="4"/>
  <c r="HD32" i="4"/>
  <c r="HD33" i="4"/>
  <c r="HD34" i="4"/>
  <c r="HD35" i="4"/>
  <c r="HD36" i="4"/>
  <c r="HD37" i="4"/>
  <c r="HD38" i="4"/>
  <c r="HD39" i="4"/>
  <c r="HD40" i="4"/>
  <c r="HD41" i="4"/>
  <c r="HD42" i="4"/>
  <c r="HD43" i="4"/>
  <c r="HD44" i="4"/>
  <c r="HD45" i="4"/>
  <c r="HD46" i="4"/>
  <c r="HD47" i="4"/>
  <c r="HD48" i="4"/>
  <c r="HD49" i="4"/>
  <c r="HD50" i="4"/>
  <c r="HD51" i="4"/>
  <c r="HD52" i="4"/>
  <c r="HD53" i="4"/>
  <c r="HD54" i="4"/>
  <c r="HD55" i="4"/>
  <c r="HD56" i="4"/>
  <c r="HD57" i="4"/>
  <c r="HD58" i="4"/>
  <c r="HD59" i="4"/>
  <c r="HD60" i="4"/>
  <c r="HD61" i="4"/>
  <c r="HD62" i="4"/>
  <c r="HD63" i="4"/>
  <c r="HD64" i="4"/>
  <c r="HD65" i="4"/>
  <c r="HD66" i="4"/>
  <c r="HD67" i="4"/>
  <c r="HD68" i="4"/>
  <c r="HD69" i="4"/>
  <c r="HD70" i="4"/>
  <c r="HD71" i="4"/>
  <c r="HD72" i="4"/>
  <c r="HD73" i="4"/>
  <c r="HD74" i="4"/>
  <c r="HD75" i="4"/>
  <c r="HD76" i="4"/>
  <c r="HD77" i="4"/>
  <c r="HD78" i="4"/>
  <c r="HD79" i="4"/>
  <c r="HD80" i="4"/>
  <c r="HD81" i="4"/>
  <c r="HD82" i="4"/>
  <c r="HD83" i="4"/>
  <c r="HD84" i="4"/>
  <c r="HD85" i="4"/>
  <c r="HD86" i="4"/>
  <c r="HD87" i="4"/>
  <c r="HD88" i="4"/>
  <c r="HD89" i="4"/>
  <c r="HD90" i="4"/>
  <c r="HD91" i="4"/>
  <c r="HD92" i="4"/>
  <c r="HD93" i="4"/>
  <c r="HD94" i="4"/>
  <c r="HD95" i="4"/>
  <c r="HD96" i="4"/>
  <c r="HD97" i="4"/>
  <c r="HD98" i="4"/>
  <c r="HD99" i="4"/>
  <c r="HD100" i="4"/>
  <c r="HD101" i="4"/>
  <c r="HD102" i="4"/>
  <c r="HD103" i="4"/>
  <c r="HD104" i="4"/>
  <c r="HD105" i="4"/>
  <c r="HD106" i="4"/>
  <c r="HD107" i="4"/>
  <c r="HD108" i="4"/>
  <c r="HD109" i="4"/>
  <c r="HD110" i="4"/>
  <c r="HD111" i="4"/>
  <c r="HD112" i="4"/>
  <c r="HD113" i="4"/>
  <c r="HD114" i="4"/>
  <c r="HD115" i="4"/>
  <c r="HD116" i="4"/>
  <c r="HD117" i="4"/>
  <c r="HD118" i="4"/>
  <c r="HD119" i="4"/>
  <c r="HD120" i="4"/>
  <c r="HD121" i="4"/>
  <c r="HD122" i="4"/>
  <c r="HD123" i="4"/>
  <c r="HD124" i="4"/>
  <c r="HD125" i="4"/>
  <c r="HD126" i="4"/>
  <c r="HD127" i="4"/>
  <c r="HD128" i="4"/>
  <c r="HD129" i="4"/>
  <c r="HD130" i="4"/>
  <c r="HD131" i="4"/>
  <c r="HD132" i="4"/>
  <c r="HD133" i="4"/>
  <c r="HD134" i="4"/>
  <c r="HD135" i="4"/>
  <c r="HD136" i="4"/>
  <c r="HD137" i="4"/>
  <c r="HD138" i="4"/>
  <c r="HD139" i="4"/>
  <c r="HD140" i="4"/>
  <c r="HD141" i="4"/>
  <c r="HD142" i="4"/>
  <c r="HD143" i="4"/>
  <c r="HD144" i="4"/>
  <c r="HD145" i="4"/>
  <c r="HD146" i="4"/>
  <c r="HD147" i="4"/>
  <c r="HD148" i="4"/>
  <c r="HD149" i="4"/>
  <c r="HD150" i="4"/>
  <c r="HD151" i="4"/>
  <c r="HD152" i="4"/>
  <c r="HD153" i="4"/>
  <c r="HD154" i="4"/>
  <c r="HD155" i="4"/>
  <c r="HD156" i="4"/>
  <c r="HD157" i="4"/>
  <c r="HD158" i="4"/>
  <c r="HE3" i="4"/>
  <c r="HD3" i="4"/>
  <c r="HC4" i="4"/>
  <c r="HC5" i="4"/>
  <c r="HC6" i="4"/>
  <c r="HC7" i="4"/>
  <c r="HC8" i="4"/>
  <c r="HC9" i="4"/>
  <c r="HC10" i="4"/>
  <c r="HC11" i="4"/>
  <c r="HC12" i="4"/>
  <c r="HC13" i="4"/>
  <c r="HC14" i="4"/>
  <c r="HC15" i="4"/>
  <c r="HC16" i="4"/>
  <c r="HC17" i="4"/>
  <c r="HC18" i="4"/>
  <c r="HC19" i="4"/>
  <c r="HC20" i="4"/>
  <c r="HC21" i="4"/>
  <c r="HC22" i="4"/>
  <c r="HC23" i="4"/>
  <c r="HC24" i="4"/>
  <c r="HC25" i="4"/>
  <c r="HC26" i="4"/>
  <c r="HC27" i="4"/>
  <c r="HC28" i="4"/>
  <c r="HC29" i="4"/>
  <c r="HC30" i="4"/>
  <c r="HC31" i="4"/>
  <c r="HC32" i="4"/>
  <c r="HC33" i="4"/>
  <c r="HC34" i="4"/>
  <c r="HC35" i="4"/>
  <c r="HC36" i="4"/>
  <c r="HC37" i="4"/>
  <c r="HC38" i="4"/>
  <c r="HC39" i="4"/>
  <c r="HC40" i="4"/>
  <c r="HC41" i="4"/>
  <c r="HC42" i="4"/>
  <c r="HC43" i="4"/>
  <c r="HC44" i="4"/>
  <c r="HC45" i="4"/>
  <c r="HC46" i="4"/>
  <c r="HC47" i="4"/>
  <c r="HC48" i="4"/>
  <c r="HC49" i="4"/>
  <c r="HC50" i="4"/>
  <c r="HC51" i="4"/>
  <c r="HC52" i="4"/>
  <c r="HC53" i="4"/>
  <c r="HC54" i="4"/>
  <c r="HC55" i="4"/>
  <c r="HC56" i="4"/>
  <c r="HC57" i="4"/>
  <c r="HC58" i="4"/>
  <c r="HC59" i="4"/>
  <c r="HC60" i="4"/>
  <c r="HC61" i="4"/>
  <c r="HC62" i="4"/>
  <c r="HC63" i="4"/>
  <c r="HC64" i="4"/>
  <c r="HC65" i="4"/>
  <c r="HC66" i="4"/>
  <c r="HC67" i="4"/>
  <c r="HC68" i="4"/>
  <c r="HC69" i="4"/>
  <c r="HC70" i="4"/>
  <c r="HC71" i="4"/>
  <c r="HC72" i="4"/>
  <c r="HC73" i="4"/>
  <c r="HC74" i="4"/>
  <c r="HC75" i="4"/>
  <c r="HC76" i="4"/>
  <c r="HC77" i="4"/>
  <c r="HC78" i="4"/>
  <c r="HC79" i="4"/>
  <c r="HC80" i="4"/>
  <c r="HC81" i="4"/>
  <c r="HC82" i="4"/>
  <c r="HC83" i="4"/>
  <c r="HC84" i="4"/>
  <c r="HC85" i="4"/>
  <c r="HC86" i="4"/>
  <c r="HC87" i="4"/>
  <c r="HC88" i="4"/>
  <c r="HC89" i="4"/>
  <c r="HC90" i="4"/>
  <c r="HC91" i="4"/>
  <c r="HC92" i="4"/>
  <c r="HC93" i="4"/>
  <c r="HC94" i="4"/>
  <c r="HC95" i="4"/>
  <c r="HC96" i="4"/>
  <c r="HC97" i="4"/>
  <c r="HC98" i="4"/>
  <c r="HC99" i="4"/>
  <c r="HC100" i="4"/>
  <c r="HC101" i="4"/>
  <c r="HC102" i="4"/>
  <c r="HC103" i="4"/>
  <c r="HC104" i="4"/>
  <c r="HC105" i="4"/>
  <c r="HC106" i="4"/>
  <c r="HC107" i="4"/>
  <c r="HC108" i="4"/>
  <c r="HC109" i="4"/>
  <c r="HC110" i="4"/>
  <c r="HC111" i="4"/>
  <c r="HC112" i="4"/>
  <c r="HC113" i="4"/>
  <c r="HC114" i="4"/>
  <c r="HC115" i="4"/>
  <c r="HC116" i="4"/>
  <c r="HC117" i="4"/>
  <c r="HC118" i="4"/>
  <c r="HC119" i="4"/>
  <c r="HC120" i="4"/>
  <c r="HC121" i="4"/>
  <c r="HC122" i="4"/>
  <c r="HC123" i="4"/>
  <c r="HC124" i="4"/>
  <c r="HC125" i="4"/>
  <c r="HC126" i="4"/>
  <c r="HC127" i="4"/>
  <c r="HC128" i="4"/>
  <c r="HC129" i="4"/>
  <c r="HC130" i="4"/>
  <c r="HC131" i="4"/>
  <c r="HC132" i="4"/>
  <c r="HC133" i="4"/>
  <c r="HC134" i="4"/>
  <c r="HC135" i="4"/>
  <c r="HC136" i="4"/>
  <c r="HC137" i="4"/>
  <c r="HC138" i="4"/>
  <c r="HC139" i="4"/>
  <c r="HC140" i="4"/>
  <c r="HC141" i="4"/>
  <c r="HC142" i="4"/>
  <c r="HC143" i="4"/>
  <c r="HC144" i="4"/>
  <c r="HC145" i="4"/>
  <c r="HC146" i="4"/>
  <c r="HC147" i="4"/>
  <c r="HC148" i="4"/>
  <c r="HC149" i="4"/>
  <c r="HC150" i="4"/>
  <c r="HC151" i="4"/>
  <c r="HC152" i="4"/>
  <c r="HC153" i="4"/>
  <c r="HC154" i="4"/>
  <c r="HC155" i="4"/>
  <c r="HC156" i="4"/>
  <c r="HC157" i="4"/>
  <c r="HC158" i="4"/>
  <c r="HC3" i="4"/>
  <c r="HF1" i="4"/>
  <c r="HG1" i="4" s="1"/>
  <c r="HH1" i="4" s="1"/>
  <c r="HI1" i="4" s="1"/>
  <c r="HJ1" i="4" s="1"/>
  <c r="HK1" i="4" s="1"/>
  <c r="HL1" i="4" s="1"/>
  <c r="HM1" i="4" s="1"/>
  <c r="HN1" i="4" s="1"/>
  <c r="HO1" i="4" s="1"/>
  <c r="HP1" i="4" s="1"/>
  <c r="HQ1" i="4" s="1"/>
  <c r="HR1" i="4" s="1"/>
  <c r="HS1" i="4" s="1"/>
  <c r="HT1" i="4" s="1"/>
  <c r="HU1" i="4" s="1"/>
  <c r="HV1" i="4" s="1"/>
  <c r="HW1" i="4" s="1"/>
  <c r="HX1" i="4" s="1"/>
  <c r="HY1" i="4" s="1"/>
  <c r="HC1" i="4"/>
  <c r="HD1" i="4" s="1"/>
  <c r="D60" i="6"/>
  <c r="D59" i="6"/>
  <c r="D58" i="6"/>
  <c r="D57" i="6"/>
  <c r="D56" i="6"/>
  <c r="D55" i="6"/>
  <c r="D54" i="6"/>
  <c r="E54" i="6" s="1"/>
  <c r="D53" i="6"/>
  <c r="D52" i="6"/>
  <c r="D51" i="6"/>
  <c r="D50" i="6"/>
  <c r="D49" i="6"/>
  <c r="D48" i="6"/>
  <c r="D47" i="6"/>
  <c r="E47" i="6" s="1"/>
  <c r="D46" i="6"/>
  <c r="D45" i="6"/>
  <c r="D44" i="6"/>
  <c r="D43" i="6"/>
  <c r="D42" i="6"/>
  <c r="D41" i="6"/>
  <c r="D40" i="6"/>
  <c r="E40" i="6" s="1"/>
  <c r="G28" i="6"/>
  <c r="G27" i="6"/>
  <c r="ET158" i="5"/>
  <c r="ER158" i="5"/>
  <c r="EP158" i="5"/>
  <c r="EM158" i="5"/>
  <c r="EN158" i="5" s="1"/>
  <c r="DD158" i="5"/>
  <c r="CJ158" i="5"/>
  <c r="BZ158" i="5"/>
  <c r="BC158" i="5"/>
  <c r="BB158" i="5"/>
  <c r="U158" i="5"/>
  <c r="T158" i="5"/>
  <c r="S158" i="5"/>
  <c r="R158" i="5"/>
  <c r="Q158" i="5"/>
  <c r="P158" i="5"/>
  <c r="O158" i="5"/>
  <c r="N158" i="5"/>
  <c r="M158" i="5"/>
  <c r="ET157" i="5"/>
  <c r="ER157" i="5"/>
  <c r="EP157" i="5"/>
  <c r="EM157" i="5"/>
  <c r="EN157" i="5" s="1"/>
  <c r="DD157" i="5"/>
  <c r="CJ157" i="5"/>
  <c r="BZ157" i="5"/>
  <c r="BC157" i="5"/>
  <c r="BB157" i="5"/>
  <c r="U157" i="5"/>
  <c r="T157" i="5"/>
  <c r="S157" i="5"/>
  <c r="R157" i="5"/>
  <c r="Q157" i="5"/>
  <c r="P157" i="5"/>
  <c r="O157" i="5"/>
  <c r="N157" i="5"/>
  <c r="M157" i="5"/>
  <c r="ET156" i="5"/>
  <c r="ER156" i="5"/>
  <c r="EP156" i="5"/>
  <c r="EM156" i="5"/>
  <c r="EN156" i="5" s="1"/>
  <c r="DD156" i="5"/>
  <c r="CJ156" i="5"/>
  <c r="BZ156" i="5"/>
  <c r="BC156" i="5"/>
  <c r="BB156" i="5"/>
  <c r="U156" i="5"/>
  <c r="T156" i="5"/>
  <c r="S156" i="5"/>
  <c r="R156" i="5"/>
  <c r="Q156" i="5"/>
  <c r="P156" i="5"/>
  <c r="O156" i="5"/>
  <c r="N156" i="5"/>
  <c r="M156" i="5"/>
  <c r="ET155" i="5"/>
  <c r="ER155" i="5"/>
  <c r="EP155" i="5"/>
  <c r="EM155" i="5"/>
  <c r="EN155" i="5" s="1"/>
  <c r="DD155" i="5"/>
  <c r="CJ155" i="5"/>
  <c r="BZ155" i="5"/>
  <c r="BC155" i="5"/>
  <c r="BB155" i="5"/>
  <c r="U155" i="5"/>
  <c r="T155" i="5"/>
  <c r="S155" i="5"/>
  <c r="R155" i="5"/>
  <c r="Q155" i="5"/>
  <c r="P155" i="5"/>
  <c r="O155" i="5"/>
  <c r="N155" i="5"/>
  <c r="M155" i="5"/>
  <c r="ET154" i="5"/>
  <c r="ER154" i="5"/>
  <c r="EP154" i="5"/>
  <c r="EM154" i="5"/>
  <c r="EN154" i="5" s="1"/>
  <c r="DD154" i="5"/>
  <c r="CJ154" i="5"/>
  <c r="BZ154" i="5"/>
  <c r="BC154" i="5"/>
  <c r="BB154" i="5"/>
  <c r="U154" i="5"/>
  <c r="T154" i="5"/>
  <c r="S154" i="5"/>
  <c r="R154" i="5"/>
  <c r="Q154" i="5"/>
  <c r="P154" i="5"/>
  <c r="O154" i="5"/>
  <c r="N154" i="5"/>
  <c r="M154" i="5"/>
  <c r="ET153" i="5"/>
  <c r="ER153" i="5"/>
  <c r="EP153" i="5"/>
  <c r="EM153" i="5"/>
  <c r="EN153" i="5" s="1"/>
  <c r="DD153" i="5"/>
  <c r="CJ153" i="5"/>
  <c r="BZ153" i="5"/>
  <c r="BC153" i="5"/>
  <c r="BB153" i="5"/>
  <c r="U153" i="5"/>
  <c r="T153" i="5"/>
  <c r="S153" i="5"/>
  <c r="R153" i="5"/>
  <c r="Q153" i="5"/>
  <c r="P153" i="5"/>
  <c r="O153" i="5"/>
  <c r="N153" i="5"/>
  <c r="M153" i="5"/>
  <c r="ET152" i="5"/>
  <c r="ER152" i="5"/>
  <c r="EP152" i="5"/>
  <c r="EM152" i="5"/>
  <c r="EN152" i="5" s="1"/>
  <c r="DD152" i="5"/>
  <c r="CJ152" i="5"/>
  <c r="BZ152" i="5"/>
  <c r="BC152" i="5"/>
  <c r="BB152" i="5"/>
  <c r="U152" i="5"/>
  <c r="T152" i="5"/>
  <c r="S152" i="5"/>
  <c r="R152" i="5"/>
  <c r="Q152" i="5"/>
  <c r="P152" i="5"/>
  <c r="O152" i="5"/>
  <c r="N152" i="5"/>
  <c r="M152" i="5"/>
  <c r="ET151" i="5"/>
  <c r="ER151" i="5"/>
  <c r="EP151" i="5"/>
  <c r="EN151" i="5"/>
  <c r="EM151" i="5"/>
  <c r="DD151" i="5"/>
  <c r="CJ151" i="5"/>
  <c r="BZ151" i="5"/>
  <c r="BC151" i="5"/>
  <c r="BB151" i="5"/>
  <c r="U151" i="5"/>
  <c r="T151" i="5"/>
  <c r="S151" i="5"/>
  <c r="R151" i="5"/>
  <c r="Q151" i="5"/>
  <c r="P151" i="5"/>
  <c r="O151" i="5"/>
  <c r="N151" i="5"/>
  <c r="M151" i="5"/>
  <c r="ET150" i="5"/>
  <c r="ER150" i="5"/>
  <c r="EP150" i="5"/>
  <c r="EM150" i="5"/>
  <c r="EN150" i="5" s="1"/>
  <c r="DD150" i="5"/>
  <c r="CJ150" i="5"/>
  <c r="BZ150" i="5"/>
  <c r="BC150" i="5"/>
  <c r="BB150" i="5"/>
  <c r="U150" i="5"/>
  <c r="T150" i="5"/>
  <c r="S150" i="5"/>
  <c r="R150" i="5"/>
  <c r="Q150" i="5"/>
  <c r="P150" i="5"/>
  <c r="O150" i="5"/>
  <c r="N150" i="5"/>
  <c r="M150" i="5"/>
  <c r="ET149" i="5"/>
  <c r="ER149" i="5"/>
  <c r="EP149" i="5"/>
  <c r="EM149" i="5"/>
  <c r="EN149" i="5" s="1"/>
  <c r="DD149" i="5"/>
  <c r="CJ149" i="5"/>
  <c r="BZ149" i="5"/>
  <c r="BC149" i="5"/>
  <c r="BB149" i="5"/>
  <c r="U149" i="5"/>
  <c r="T149" i="5"/>
  <c r="S149" i="5"/>
  <c r="R149" i="5"/>
  <c r="Q149" i="5"/>
  <c r="P149" i="5"/>
  <c r="O149" i="5"/>
  <c r="N149" i="5"/>
  <c r="M149" i="5"/>
  <c r="ET148" i="5"/>
  <c r="ER148" i="5"/>
  <c r="EP148" i="5"/>
  <c r="EM148" i="5"/>
  <c r="EN148" i="5" s="1"/>
  <c r="DD148" i="5"/>
  <c r="CJ148" i="5"/>
  <c r="BZ148" i="5"/>
  <c r="BC148" i="5"/>
  <c r="BB148" i="5"/>
  <c r="U148" i="5"/>
  <c r="T148" i="5"/>
  <c r="S148" i="5"/>
  <c r="R148" i="5"/>
  <c r="Q148" i="5"/>
  <c r="P148" i="5"/>
  <c r="O148" i="5"/>
  <c r="N148" i="5"/>
  <c r="M148" i="5"/>
  <c r="ET147" i="5"/>
  <c r="ER147" i="5"/>
  <c r="EP147" i="5"/>
  <c r="EM147" i="5"/>
  <c r="EN147" i="5" s="1"/>
  <c r="DD147" i="5"/>
  <c r="CJ147" i="5"/>
  <c r="BZ147" i="5"/>
  <c r="BC147" i="5"/>
  <c r="BB147" i="5"/>
  <c r="U147" i="5"/>
  <c r="T147" i="5"/>
  <c r="S147" i="5"/>
  <c r="R147" i="5"/>
  <c r="Q147" i="5"/>
  <c r="P147" i="5"/>
  <c r="O147" i="5"/>
  <c r="N147" i="5"/>
  <c r="M147" i="5"/>
  <c r="ET146" i="5"/>
  <c r="ER146" i="5"/>
  <c r="EP146" i="5"/>
  <c r="EM146" i="5"/>
  <c r="EN146" i="5" s="1"/>
  <c r="DD146" i="5"/>
  <c r="CJ146" i="5"/>
  <c r="BZ146" i="5"/>
  <c r="BC146" i="5"/>
  <c r="BB146" i="5"/>
  <c r="U146" i="5"/>
  <c r="T146" i="5"/>
  <c r="S146" i="5"/>
  <c r="R146" i="5"/>
  <c r="Q146" i="5"/>
  <c r="P146" i="5"/>
  <c r="O146" i="5"/>
  <c r="N146" i="5"/>
  <c r="M146" i="5"/>
  <c r="ET145" i="5"/>
  <c r="ER145" i="5"/>
  <c r="EP145" i="5"/>
  <c r="EM145" i="5"/>
  <c r="EN145" i="5" s="1"/>
  <c r="DD145" i="5"/>
  <c r="CJ145" i="5"/>
  <c r="BZ145" i="5"/>
  <c r="BC145" i="5"/>
  <c r="BB145" i="5"/>
  <c r="U145" i="5"/>
  <c r="T145" i="5"/>
  <c r="S145" i="5"/>
  <c r="R145" i="5"/>
  <c r="Q145" i="5"/>
  <c r="P145" i="5"/>
  <c r="O145" i="5"/>
  <c r="N145" i="5"/>
  <c r="M145" i="5"/>
  <c r="ET144" i="5"/>
  <c r="ER144" i="5"/>
  <c r="EP144" i="5"/>
  <c r="EM144" i="5"/>
  <c r="EN144" i="5" s="1"/>
  <c r="DD144" i="5"/>
  <c r="CJ144" i="5"/>
  <c r="BZ144" i="5"/>
  <c r="BC144" i="5"/>
  <c r="BB144" i="5"/>
  <c r="U144" i="5"/>
  <c r="T144" i="5"/>
  <c r="S144" i="5"/>
  <c r="R144" i="5"/>
  <c r="Q144" i="5"/>
  <c r="P144" i="5"/>
  <c r="O144" i="5"/>
  <c r="N144" i="5"/>
  <c r="M144" i="5"/>
  <c r="ET143" i="5"/>
  <c r="ER143" i="5"/>
  <c r="EP143" i="5"/>
  <c r="EM143" i="5"/>
  <c r="EN143" i="5" s="1"/>
  <c r="DD143" i="5"/>
  <c r="CJ143" i="5"/>
  <c r="BZ143" i="5"/>
  <c r="BC143" i="5"/>
  <c r="BB143" i="5"/>
  <c r="U143" i="5"/>
  <c r="T143" i="5"/>
  <c r="S143" i="5"/>
  <c r="R143" i="5"/>
  <c r="Q143" i="5"/>
  <c r="P143" i="5"/>
  <c r="O143" i="5"/>
  <c r="N143" i="5"/>
  <c r="M143" i="5"/>
  <c r="ET142" i="5"/>
  <c r="ER142" i="5"/>
  <c r="EP142" i="5"/>
  <c r="EN142" i="5"/>
  <c r="EM142" i="5"/>
  <c r="DD142" i="5"/>
  <c r="CJ142" i="5"/>
  <c r="BZ142" i="5"/>
  <c r="BC142" i="5"/>
  <c r="BB142" i="5"/>
  <c r="U142" i="5"/>
  <c r="T142" i="5"/>
  <c r="S142" i="5"/>
  <c r="R142" i="5"/>
  <c r="Q142" i="5"/>
  <c r="P142" i="5"/>
  <c r="O142" i="5"/>
  <c r="N142" i="5"/>
  <c r="M142" i="5"/>
  <c r="ET141" i="5"/>
  <c r="ER141" i="5"/>
  <c r="EP141" i="5"/>
  <c r="EM141" i="5"/>
  <c r="EN141" i="5" s="1"/>
  <c r="DD141" i="5"/>
  <c r="CJ141" i="5"/>
  <c r="BZ141" i="5"/>
  <c r="BC141" i="5"/>
  <c r="BB141" i="5"/>
  <c r="U141" i="5"/>
  <c r="T141" i="5"/>
  <c r="S141" i="5"/>
  <c r="R141" i="5"/>
  <c r="Q141" i="5"/>
  <c r="P141" i="5"/>
  <c r="O141" i="5"/>
  <c r="N141" i="5"/>
  <c r="M141" i="5"/>
  <c r="ET140" i="5"/>
  <c r="ER140" i="5"/>
  <c r="EP140" i="5"/>
  <c r="EM140" i="5"/>
  <c r="EN140" i="5" s="1"/>
  <c r="DD140" i="5"/>
  <c r="CJ140" i="5"/>
  <c r="BZ140" i="5"/>
  <c r="BC140" i="5"/>
  <c r="BB140" i="5"/>
  <c r="U140" i="5"/>
  <c r="T140" i="5"/>
  <c r="S140" i="5"/>
  <c r="R140" i="5"/>
  <c r="Q140" i="5"/>
  <c r="P140" i="5"/>
  <c r="O140" i="5"/>
  <c r="N140" i="5"/>
  <c r="M140" i="5"/>
  <c r="ET139" i="5"/>
  <c r="ER139" i="5"/>
  <c r="EP139" i="5"/>
  <c r="EM139" i="5"/>
  <c r="EN139" i="5" s="1"/>
  <c r="DD139" i="5"/>
  <c r="CJ139" i="5"/>
  <c r="BZ139" i="5"/>
  <c r="BC139" i="5"/>
  <c r="BB139" i="5"/>
  <c r="U139" i="5"/>
  <c r="T139" i="5"/>
  <c r="S139" i="5"/>
  <c r="R139" i="5"/>
  <c r="Q139" i="5"/>
  <c r="P139" i="5"/>
  <c r="O139" i="5"/>
  <c r="N139" i="5"/>
  <c r="M139" i="5"/>
  <c r="ET138" i="5"/>
  <c r="ER138" i="5"/>
  <c r="EP138" i="5"/>
  <c r="EM138" i="5"/>
  <c r="EN138" i="5" s="1"/>
  <c r="DD138" i="5"/>
  <c r="CJ138" i="5"/>
  <c r="BZ138" i="5"/>
  <c r="BC138" i="5"/>
  <c r="BB138" i="5"/>
  <c r="U138" i="5"/>
  <c r="T138" i="5"/>
  <c r="S138" i="5"/>
  <c r="R138" i="5"/>
  <c r="Q138" i="5"/>
  <c r="P138" i="5"/>
  <c r="O138" i="5"/>
  <c r="N138" i="5"/>
  <c r="M138" i="5"/>
  <c r="ET137" i="5"/>
  <c r="ER137" i="5"/>
  <c r="EP137" i="5"/>
  <c r="EM137" i="5"/>
  <c r="EN137" i="5" s="1"/>
  <c r="DD137" i="5"/>
  <c r="CJ137" i="5"/>
  <c r="BZ137" i="5"/>
  <c r="BC137" i="5"/>
  <c r="BB137" i="5"/>
  <c r="U137" i="5"/>
  <c r="T137" i="5"/>
  <c r="S137" i="5"/>
  <c r="R137" i="5"/>
  <c r="Q137" i="5"/>
  <c r="P137" i="5"/>
  <c r="O137" i="5"/>
  <c r="N137" i="5"/>
  <c r="M137" i="5"/>
  <c r="ET136" i="5"/>
  <c r="ER136" i="5"/>
  <c r="EP136" i="5"/>
  <c r="EM136" i="5"/>
  <c r="EN136" i="5" s="1"/>
  <c r="DD136" i="5"/>
  <c r="CJ136" i="5"/>
  <c r="BZ136" i="5"/>
  <c r="BC136" i="5"/>
  <c r="BB136" i="5"/>
  <c r="U136" i="5"/>
  <c r="T136" i="5"/>
  <c r="S136" i="5"/>
  <c r="R136" i="5"/>
  <c r="Q136" i="5"/>
  <c r="P136" i="5"/>
  <c r="O136" i="5"/>
  <c r="N136" i="5"/>
  <c r="M136" i="5"/>
  <c r="ET135" i="5"/>
  <c r="ER135" i="5"/>
  <c r="EP135" i="5"/>
  <c r="EM135" i="5"/>
  <c r="EN135" i="5" s="1"/>
  <c r="DD135" i="5"/>
  <c r="CJ135" i="5"/>
  <c r="BZ135" i="5"/>
  <c r="BC135" i="5"/>
  <c r="BB135" i="5"/>
  <c r="U135" i="5"/>
  <c r="T135" i="5"/>
  <c r="S135" i="5"/>
  <c r="R135" i="5"/>
  <c r="Q135" i="5"/>
  <c r="P135" i="5"/>
  <c r="O135" i="5"/>
  <c r="N135" i="5"/>
  <c r="M135" i="5"/>
  <c r="ET134" i="5"/>
  <c r="ER134" i="5"/>
  <c r="EP134" i="5"/>
  <c r="EM134" i="5"/>
  <c r="EN134" i="5" s="1"/>
  <c r="DD134" i="5"/>
  <c r="CJ134" i="5"/>
  <c r="BZ134" i="5"/>
  <c r="BC134" i="5"/>
  <c r="BB134" i="5"/>
  <c r="U134" i="5"/>
  <c r="T134" i="5"/>
  <c r="S134" i="5"/>
  <c r="R134" i="5"/>
  <c r="Q134" i="5"/>
  <c r="P134" i="5"/>
  <c r="O134" i="5"/>
  <c r="N134" i="5"/>
  <c r="M134" i="5"/>
  <c r="ET133" i="5"/>
  <c r="ER133" i="5"/>
  <c r="EP133" i="5"/>
  <c r="EM133" i="5"/>
  <c r="EN133" i="5" s="1"/>
  <c r="DD133" i="5"/>
  <c r="CJ133" i="5"/>
  <c r="BZ133" i="5"/>
  <c r="BC133" i="5"/>
  <c r="BB133" i="5"/>
  <c r="U133" i="5"/>
  <c r="T133" i="5"/>
  <c r="S133" i="5"/>
  <c r="R133" i="5"/>
  <c r="Q133" i="5"/>
  <c r="P133" i="5"/>
  <c r="O133" i="5"/>
  <c r="N133" i="5"/>
  <c r="M133" i="5"/>
  <c r="ET132" i="5"/>
  <c r="ER132" i="5"/>
  <c r="EP132" i="5"/>
  <c r="EM132" i="5"/>
  <c r="EN132" i="5" s="1"/>
  <c r="DD132" i="5"/>
  <c r="CJ132" i="5"/>
  <c r="BZ132" i="5"/>
  <c r="BC132" i="5"/>
  <c r="BB132" i="5"/>
  <c r="U132" i="5"/>
  <c r="T132" i="5"/>
  <c r="S132" i="5"/>
  <c r="R132" i="5"/>
  <c r="Q132" i="5"/>
  <c r="P132" i="5"/>
  <c r="O132" i="5"/>
  <c r="N132" i="5"/>
  <c r="M132" i="5"/>
  <c r="ET131" i="5"/>
  <c r="ER131" i="5"/>
  <c r="EP131" i="5"/>
  <c r="EM131" i="5"/>
  <c r="EN131" i="5" s="1"/>
  <c r="DD131" i="5"/>
  <c r="CJ131" i="5"/>
  <c r="BZ131" i="5"/>
  <c r="BC131" i="5"/>
  <c r="BB131" i="5"/>
  <c r="U131" i="5"/>
  <c r="T131" i="5"/>
  <c r="S131" i="5"/>
  <c r="R131" i="5"/>
  <c r="Q131" i="5"/>
  <c r="P131" i="5"/>
  <c r="O131" i="5"/>
  <c r="N131" i="5"/>
  <c r="M131" i="5"/>
  <c r="ET130" i="5"/>
  <c r="ER130" i="5"/>
  <c r="EP130" i="5"/>
  <c r="EM130" i="5"/>
  <c r="EN130" i="5" s="1"/>
  <c r="DD130" i="5"/>
  <c r="CJ130" i="5"/>
  <c r="BZ130" i="5"/>
  <c r="BC130" i="5"/>
  <c r="BB130" i="5"/>
  <c r="U130" i="5"/>
  <c r="T130" i="5"/>
  <c r="S130" i="5"/>
  <c r="R130" i="5"/>
  <c r="Q130" i="5"/>
  <c r="P130" i="5"/>
  <c r="O130" i="5"/>
  <c r="N130" i="5"/>
  <c r="M130" i="5"/>
  <c r="ET129" i="5"/>
  <c r="ER129" i="5"/>
  <c r="EP129" i="5"/>
  <c r="EM129" i="5"/>
  <c r="EN129" i="5" s="1"/>
  <c r="DD129" i="5"/>
  <c r="CJ129" i="5"/>
  <c r="BZ129" i="5"/>
  <c r="BC129" i="5"/>
  <c r="BB129" i="5"/>
  <c r="U129" i="5"/>
  <c r="T129" i="5"/>
  <c r="S129" i="5"/>
  <c r="R129" i="5"/>
  <c r="Q129" i="5"/>
  <c r="P129" i="5"/>
  <c r="O129" i="5"/>
  <c r="N129" i="5"/>
  <c r="M129" i="5"/>
  <c r="ET128" i="5"/>
  <c r="ER128" i="5"/>
  <c r="EP128" i="5"/>
  <c r="EM128" i="5"/>
  <c r="EN128" i="5" s="1"/>
  <c r="DD128" i="5"/>
  <c r="CJ128" i="5"/>
  <c r="BZ128" i="5"/>
  <c r="BC128" i="5"/>
  <c r="BB128" i="5"/>
  <c r="U128" i="5"/>
  <c r="T128" i="5"/>
  <c r="S128" i="5"/>
  <c r="R128" i="5"/>
  <c r="Q128" i="5"/>
  <c r="P128" i="5"/>
  <c r="O128" i="5"/>
  <c r="N128" i="5"/>
  <c r="M128" i="5"/>
  <c r="ET127" i="5"/>
  <c r="ER127" i="5"/>
  <c r="EP127" i="5"/>
  <c r="EM127" i="5"/>
  <c r="EN127" i="5" s="1"/>
  <c r="DD127" i="5"/>
  <c r="CJ127" i="5"/>
  <c r="BZ127" i="5"/>
  <c r="BC127" i="5"/>
  <c r="BB127" i="5"/>
  <c r="U127" i="5"/>
  <c r="T127" i="5"/>
  <c r="S127" i="5"/>
  <c r="R127" i="5"/>
  <c r="Q127" i="5"/>
  <c r="P127" i="5"/>
  <c r="O127" i="5"/>
  <c r="N127" i="5"/>
  <c r="M127" i="5"/>
  <c r="ET126" i="5"/>
  <c r="ER126" i="5"/>
  <c r="EP126" i="5"/>
  <c r="EM126" i="5"/>
  <c r="EN126" i="5" s="1"/>
  <c r="DD126" i="5"/>
  <c r="CJ126" i="5"/>
  <c r="BZ126" i="5"/>
  <c r="BC126" i="5"/>
  <c r="BB126" i="5"/>
  <c r="U126" i="5"/>
  <c r="T126" i="5"/>
  <c r="S126" i="5"/>
  <c r="R126" i="5"/>
  <c r="Q126" i="5"/>
  <c r="P126" i="5"/>
  <c r="O126" i="5"/>
  <c r="N126" i="5"/>
  <c r="M126" i="5"/>
  <c r="ET125" i="5"/>
  <c r="ER125" i="5"/>
  <c r="EP125" i="5"/>
  <c r="EN125" i="5"/>
  <c r="EM125" i="5"/>
  <c r="DD125" i="5"/>
  <c r="CJ125" i="5"/>
  <c r="BZ125" i="5"/>
  <c r="BC125" i="5"/>
  <c r="BB125" i="5"/>
  <c r="U125" i="5"/>
  <c r="T125" i="5"/>
  <c r="S125" i="5"/>
  <c r="R125" i="5"/>
  <c r="Q125" i="5"/>
  <c r="P125" i="5"/>
  <c r="O125" i="5"/>
  <c r="N125" i="5"/>
  <c r="M125" i="5"/>
  <c r="ET124" i="5"/>
  <c r="ER124" i="5"/>
  <c r="EP124" i="5"/>
  <c r="EM124" i="5"/>
  <c r="EN124" i="5" s="1"/>
  <c r="DD124" i="5"/>
  <c r="CJ124" i="5"/>
  <c r="BZ124" i="5"/>
  <c r="BC124" i="5"/>
  <c r="BB124" i="5"/>
  <c r="U124" i="5"/>
  <c r="T124" i="5"/>
  <c r="S124" i="5"/>
  <c r="R124" i="5"/>
  <c r="Q124" i="5"/>
  <c r="P124" i="5"/>
  <c r="O124" i="5"/>
  <c r="N124" i="5"/>
  <c r="M124" i="5"/>
  <c r="ET123" i="5"/>
  <c r="ER123" i="5"/>
  <c r="EP123" i="5"/>
  <c r="EN123" i="5"/>
  <c r="EM123" i="5"/>
  <c r="DD123" i="5"/>
  <c r="CJ123" i="5"/>
  <c r="BZ123" i="5"/>
  <c r="BC123" i="5"/>
  <c r="BB123" i="5"/>
  <c r="U123" i="5"/>
  <c r="T123" i="5"/>
  <c r="S123" i="5"/>
  <c r="R123" i="5"/>
  <c r="Q123" i="5"/>
  <c r="P123" i="5"/>
  <c r="O123" i="5"/>
  <c r="N123" i="5"/>
  <c r="M123" i="5"/>
  <c r="ET122" i="5"/>
  <c r="ER122" i="5"/>
  <c r="EP122" i="5"/>
  <c r="EM122" i="5"/>
  <c r="EN122" i="5" s="1"/>
  <c r="DD122" i="5"/>
  <c r="CJ122" i="5"/>
  <c r="BZ122" i="5"/>
  <c r="BC122" i="5"/>
  <c r="BB122" i="5"/>
  <c r="U122" i="5"/>
  <c r="T122" i="5"/>
  <c r="S122" i="5"/>
  <c r="R122" i="5"/>
  <c r="Q122" i="5"/>
  <c r="P122" i="5"/>
  <c r="O122" i="5"/>
  <c r="N122" i="5"/>
  <c r="M122" i="5"/>
  <c r="ET121" i="5"/>
  <c r="ER121" i="5"/>
  <c r="EP121" i="5"/>
  <c r="EM121" i="5"/>
  <c r="EN121" i="5" s="1"/>
  <c r="DD121" i="5"/>
  <c r="CJ121" i="5"/>
  <c r="BZ121" i="5"/>
  <c r="BC121" i="5"/>
  <c r="BB121" i="5"/>
  <c r="U121" i="5"/>
  <c r="T121" i="5"/>
  <c r="S121" i="5"/>
  <c r="R121" i="5"/>
  <c r="Q121" i="5"/>
  <c r="P121" i="5"/>
  <c r="O121" i="5"/>
  <c r="N121" i="5"/>
  <c r="M121" i="5"/>
  <c r="ET120" i="5"/>
  <c r="ER120" i="5"/>
  <c r="EP120" i="5"/>
  <c r="EM120" i="5"/>
  <c r="EN120" i="5" s="1"/>
  <c r="DD120" i="5"/>
  <c r="CJ120" i="5"/>
  <c r="BZ120" i="5"/>
  <c r="BC120" i="5"/>
  <c r="BB120" i="5"/>
  <c r="U120" i="5"/>
  <c r="T120" i="5"/>
  <c r="S120" i="5"/>
  <c r="R120" i="5"/>
  <c r="Q120" i="5"/>
  <c r="P120" i="5"/>
  <c r="O120" i="5"/>
  <c r="N120" i="5"/>
  <c r="M120" i="5"/>
  <c r="ET119" i="5"/>
  <c r="ER119" i="5"/>
  <c r="EP119" i="5"/>
  <c r="EM119" i="5"/>
  <c r="EN119" i="5" s="1"/>
  <c r="DD119" i="5"/>
  <c r="CJ119" i="5"/>
  <c r="BZ119" i="5"/>
  <c r="BC119" i="5"/>
  <c r="BB119" i="5"/>
  <c r="U119" i="5"/>
  <c r="T119" i="5"/>
  <c r="S119" i="5"/>
  <c r="R119" i="5"/>
  <c r="Q119" i="5"/>
  <c r="P119" i="5"/>
  <c r="O119" i="5"/>
  <c r="N119" i="5"/>
  <c r="M119" i="5"/>
  <c r="ET118" i="5"/>
  <c r="ER118" i="5"/>
  <c r="EP118" i="5"/>
  <c r="EM118" i="5"/>
  <c r="EN118" i="5" s="1"/>
  <c r="DD118" i="5"/>
  <c r="CJ118" i="5"/>
  <c r="BZ118" i="5"/>
  <c r="BC118" i="5"/>
  <c r="BB118" i="5"/>
  <c r="U118" i="5"/>
  <c r="T118" i="5"/>
  <c r="S118" i="5"/>
  <c r="R118" i="5"/>
  <c r="Q118" i="5"/>
  <c r="P118" i="5"/>
  <c r="O118" i="5"/>
  <c r="N118" i="5"/>
  <c r="M118" i="5"/>
  <c r="ET117" i="5"/>
  <c r="ER117" i="5"/>
  <c r="EP117" i="5"/>
  <c r="EM117" i="5"/>
  <c r="EN117" i="5" s="1"/>
  <c r="DD117" i="5"/>
  <c r="CJ117" i="5"/>
  <c r="BZ117" i="5"/>
  <c r="BC117" i="5"/>
  <c r="BB117" i="5"/>
  <c r="U117" i="5"/>
  <c r="T117" i="5"/>
  <c r="S117" i="5"/>
  <c r="R117" i="5"/>
  <c r="Q117" i="5"/>
  <c r="P117" i="5"/>
  <c r="O117" i="5"/>
  <c r="N117" i="5"/>
  <c r="M117" i="5"/>
  <c r="ET116" i="5"/>
  <c r="ER116" i="5"/>
  <c r="EP116" i="5"/>
  <c r="EM116" i="5"/>
  <c r="EN116" i="5" s="1"/>
  <c r="DD116" i="5"/>
  <c r="CJ116" i="5"/>
  <c r="BZ116" i="5"/>
  <c r="BC116" i="5"/>
  <c r="BB116" i="5"/>
  <c r="U116" i="5"/>
  <c r="T116" i="5"/>
  <c r="S116" i="5"/>
  <c r="R116" i="5"/>
  <c r="Q116" i="5"/>
  <c r="P116" i="5"/>
  <c r="O116" i="5"/>
  <c r="N116" i="5"/>
  <c r="M116" i="5"/>
  <c r="ET115" i="5"/>
  <c r="ER115" i="5"/>
  <c r="EP115" i="5"/>
  <c r="EM115" i="5"/>
  <c r="EN115" i="5" s="1"/>
  <c r="DD115" i="5"/>
  <c r="CJ115" i="5"/>
  <c r="BZ115" i="5"/>
  <c r="BC115" i="5"/>
  <c r="BB115" i="5"/>
  <c r="U115" i="5"/>
  <c r="T115" i="5"/>
  <c r="S115" i="5"/>
  <c r="R115" i="5"/>
  <c r="Q115" i="5"/>
  <c r="P115" i="5"/>
  <c r="O115" i="5"/>
  <c r="N115" i="5"/>
  <c r="M115" i="5"/>
  <c r="ET114" i="5"/>
  <c r="ER114" i="5"/>
  <c r="EP114" i="5"/>
  <c r="EN114" i="5"/>
  <c r="EM114" i="5"/>
  <c r="DD114" i="5"/>
  <c r="CJ114" i="5"/>
  <c r="BZ114" i="5"/>
  <c r="BC114" i="5"/>
  <c r="BB114" i="5"/>
  <c r="U114" i="5"/>
  <c r="T114" i="5"/>
  <c r="S114" i="5"/>
  <c r="R114" i="5"/>
  <c r="Q114" i="5"/>
  <c r="P114" i="5"/>
  <c r="O114" i="5"/>
  <c r="N114" i="5"/>
  <c r="M114" i="5"/>
  <c r="ET113" i="5"/>
  <c r="ER113" i="5"/>
  <c r="EP113" i="5"/>
  <c r="EM113" i="5"/>
  <c r="EN113" i="5" s="1"/>
  <c r="DD113" i="5"/>
  <c r="CJ113" i="5"/>
  <c r="BZ113" i="5"/>
  <c r="BC113" i="5"/>
  <c r="BB113" i="5"/>
  <c r="U113" i="5"/>
  <c r="T113" i="5"/>
  <c r="S113" i="5"/>
  <c r="R113" i="5"/>
  <c r="Q113" i="5"/>
  <c r="P113" i="5"/>
  <c r="O113" i="5"/>
  <c r="N113" i="5"/>
  <c r="M113" i="5"/>
  <c r="ET112" i="5"/>
  <c r="ER112" i="5"/>
  <c r="EP112" i="5"/>
  <c r="EM112" i="5"/>
  <c r="EN112" i="5" s="1"/>
  <c r="DD112" i="5"/>
  <c r="CJ112" i="5"/>
  <c r="BZ112" i="5"/>
  <c r="BC112" i="5"/>
  <c r="BB112" i="5"/>
  <c r="U112" i="5"/>
  <c r="T112" i="5"/>
  <c r="S112" i="5"/>
  <c r="R112" i="5"/>
  <c r="Q112" i="5"/>
  <c r="P112" i="5"/>
  <c r="O112" i="5"/>
  <c r="N112" i="5"/>
  <c r="M112" i="5"/>
  <c r="ET111" i="5"/>
  <c r="ER111" i="5"/>
  <c r="EP111" i="5"/>
  <c r="EM111" i="5"/>
  <c r="EN111" i="5" s="1"/>
  <c r="DD111" i="5"/>
  <c r="CJ111" i="5"/>
  <c r="BZ111" i="5"/>
  <c r="BC111" i="5"/>
  <c r="BB111" i="5"/>
  <c r="U111" i="5"/>
  <c r="T111" i="5"/>
  <c r="S111" i="5"/>
  <c r="R111" i="5"/>
  <c r="Q111" i="5"/>
  <c r="P111" i="5"/>
  <c r="O111" i="5"/>
  <c r="N111" i="5"/>
  <c r="M111" i="5"/>
  <c r="ET110" i="5"/>
  <c r="ER110" i="5"/>
  <c r="EP110" i="5"/>
  <c r="EM110" i="5"/>
  <c r="EN110" i="5" s="1"/>
  <c r="DD110" i="5"/>
  <c r="CJ110" i="5"/>
  <c r="BZ110" i="5"/>
  <c r="BC110" i="5"/>
  <c r="BB110" i="5"/>
  <c r="U110" i="5"/>
  <c r="T110" i="5"/>
  <c r="S110" i="5"/>
  <c r="R110" i="5"/>
  <c r="Q110" i="5"/>
  <c r="P110" i="5"/>
  <c r="O110" i="5"/>
  <c r="N110" i="5"/>
  <c r="M110" i="5"/>
  <c r="ET109" i="5"/>
  <c r="ER109" i="5"/>
  <c r="EP109" i="5"/>
  <c r="EM109" i="5"/>
  <c r="EN109" i="5" s="1"/>
  <c r="DD109" i="5"/>
  <c r="CJ109" i="5"/>
  <c r="BZ109" i="5"/>
  <c r="BC109" i="5"/>
  <c r="BB109" i="5"/>
  <c r="U109" i="5"/>
  <c r="T109" i="5"/>
  <c r="S109" i="5"/>
  <c r="R109" i="5"/>
  <c r="Q109" i="5"/>
  <c r="P109" i="5"/>
  <c r="O109" i="5"/>
  <c r="N109" i="5"/>
  <c r="M109" i="5"/>
  <c r="ET108" i="5"/>
  <c r="ER108" i="5"/>
  <c r="EP108" i="5"/>
  <c r="EM108" i="5"/>
  <c r="EN108" i="5" s="1"/>
  <c r="DD108" i="5"/>
  <c r="CJ108" i="5"/>
  <c r="BZ108" i="5"/>
  <c r="BC108" i="5"/>
  <c r="BB108" i="5"/>
  <c r="U108" i="5"/>
  <c r="T108" i="5"/>
  <c r="S108" i="5"/>
  <c r="R108" i="5"/>
  <c r="Q108" i="5"/>
  <c r="P108" i="5"/>
  <c r="O108" i="5"/>
  <c r="N108" i="5"/>
  <c r="M108" i="5"/>
  <c r="ET107" i="5"/>
  <c r="ER107" i="5"/>
  <c r="EP107" i="5"/>
  <c r="EM107" i="5"/>
  <c r="EN107" i="5" s="1"/>
  <c r="DD107" i="5"/>
  <c r="CJ107" i="5"/>
  <c r="BZ107" i="5"/>
  <c r="BC107" i="5"/>
  <c r="BB107" i="5"/>
  <c r="U107" i="5"/>
  <c r="T107" i="5"/>
  <c r="S107" i="5"/>
  <c r="R107" i="5"/>
  <c r="Q107" i="5"/>
  <c r="P107" i="5"/>
  <c r="O107" i="5"/>
  <c r="N107" i="5"/>
  <c r="M107" i="5"/>
  <c r="ET106" i="5"/>
  <c r="ER106" i="5"/>
  <c r="EP106" i="5"/>
  <c r="EM106" i="5"/>
  <c r="EN106" i="5" s="1"/>
  <c r="DD106" i="5"/>
  <c r="CJ106" i="5"/>
  <c r="BZ106" i="5"/>
  <c r="BC106" i="5"/>
  <c r="BB106" i="5"/>
  <c r="U106" i="5"/>
  <c r="T106" i="5"/>
  <c r="S106" i="5"/>
  <c r="R106" i="5"/>
  <c r="Q106" i="5"/>
  <c r="P106" i="5"/>
  <c r="O106" i="5"/>
  <c r="N106" i="5"/>
  <c r="M106" i="5"/>
  <c r="ET105" i="5"/>
  <c r="ER105" i="5"/>
  <c r="EP105" i="5"/>
  <c r="EM105" i="5"/>
  <c r="EN105" i="5" s="1"/>
  <c r="DD105" i="5"/>
  <c r="CJ105" i="5"/>
  <c r="BZ105" i="5"/>
  <c r="BC105" i="5"/>
  <c r="BB105" i="5"/>
  <c r="U105" i="5"/>
  <c r="T105" i="5"/>
  <c r="S105" i="5"/>
  <c r="R105" i="5"/>
  <c r="Q105" i="5"/>
  <c r="P105" i="5"/>
  <c r="O105" i="5"/>
  <c r="N105" i="5"/>
  <c r="M105" i="5"/>
  <c r="ET104" i="5"/>
  <c r="ER104" i="5"/>
  <c r="EP104" i="5"/>
  <c r="EN104" i="5"/>
  <c r="EM104" i="5"/>
  <c r="DD104" i="5"/>
  <c r="CJ104" i="5"/>
  <c r="BZ104" i="5"/>
  <c r="BC104" i="5"/>
  <c r="BB104" i="5"/>
  <c r="U104" i="5"/>
  <c r="T104" i="5"/>
  <c r="S104" i="5"/>
  <c r="R104" i="5"/>
  <c r="Q104" i="5"/>
  <c r="P104" i="5"/>
  <c r="O104" i="5"/>
  <c r="N104" i="5"/>
  <c r="M104" i="5"/>
  <c r="ET103" i="5"/>
  <c r="ER103" i="5"/>
  <c r="EP103" i="5"/>
  <c r="EM103" i="5"/>
  <c r="EN103" i="5" s="1"/>
  <c r="DD103" i="5"/>
  <c r="CJ103" i="5"/>
  <c r="BZ103" i="5"/>
  <c r="BC103" i="5"/>
  <c r="BB103" i="5"/>
  <c r="U103" i="5"/>
  <c r="T103" i="5"/>
  <c r="S103" i="5"/>
  <c r="R103" i="5"/>
  <c r="Q103" i="5"/>
  <c r="P103" i="5"/>
  <c r="O103" i="5"/>
  <c r="N103" i="5"/>
  <c r="M103" i="5"/>
  <c r="ET102" i="5"/>
  <c r="ER102" i="5"/>
  <c r="EP102" i="5"/>
  <c r="EM102" i="5"/>
  <c r="EN102" i="5" s="1"/>
  <c r="DD102" i="5"/>
  <c r="CJ102" i="5"/>
  <c r="BZ102" i="5"/>
  <c r="BC102" i="5"/>
  <c r="BB102" i="5"/>
  <c r="U102" i="5"/>
  <c r="T102" i="5"/>
  <c r="S102" i="5"/>
  <c r="R102" i="5"/>
  <c r="Q102" i="5"/>
  <c r="P102" i="5"/>
  <c r="O102" i="5"/>
  <c r="N102" i="5"/>
  <c r="M102" i="5"/>
  <c r="ET101" i="5"/>
  <c r="ER101" i="5"/>
  <c r="EP101" i="5"/>
  <c r="EM101" i="5"/>
  <c r="EN101" i="5" s="1"/>
  <c r="DD101" i="5"/>
  <c r="CJ101" i="5"/>
  <c r="BZ101" i="5"/>
  <c r="BC101" i="5"/>
  <c r="BB101" i="5"/>
  <c r="U101" i="5"/>
  <c r="T101" i="5"/>
  <c r="S101" i="5"/>
  <c r="R101" i="5"/>
  <c r="Q101" i="5"/>
  <c r="P101" i="5"/>
  <c r="O101" i="5"/>
  <c r="N101" i="5"/>
  <c r="M101" i="5"/>
  <c r="ET100" i="5"/>
  <c r="ER100" i="5"/>
  <c r="EP100" i="5"/>
  <c r="EM100" i="5"/>
  <c r="EN100" i="5" s="1"/>
  <c r="DD100" i="5"/>
  <c r="CJ100" i="5"/>
  <c r="BZ100" i="5"/>
  <c r="BC100" i="5"/>
  <c r="BB100" i="5"/>
  <c r="U100" i="5"/>
  <c r="T100" i="5"/>
  <c r="S100" i="5"/>
  <c r="R100" i="5"/>
  <c r="Q100" i="5"/>
  <c r="P100" i="5"/>
  <c r="O100" i="5"/>
  <c r="N100" i="5"/>
  <c r="M100" i="5"/>
  <c r="ET99" i="5"/>
  <c r="ER99" i="5"/>
  <c r="EP99" i="5"/>
  <c r="EM99" i="5"/>
  <c r="EN99" i="5" s="1"/>
  <c r="DD99" i="5"/>
  <c r="CJ99" i="5"/>
  <c r="BZ99" i="5"/>
  <c r="BC99" i="5"/>
  <c r="BB99" i="5"/>
  <c r="U99" i="5"/>
  <c r="T99" i="5"/>
  <c r="S99" i="5"/>
  <c r="R99" i="5"/>
  <c r="Q99" i="5"/>
  <c r="P99" i="5"/>
  <c r="O99" i="5"/>
  <c r="N99" i="5"/>
  <c r="M99" i="5"/>
  <c r="ET98" i="5"/>
  <c r="ER98" i="5"/>
  <c r="EP98" i="5"/>
  <c r="EM98" i="5"/>
  <c r="EN98" i="5" s="1"/>
  <c r="DD98" i="5"/>
  <c r="CJ98" i="5"/>
  <c r="BZ98" i="5"/>
  <c r="BC98" i="5"/>
  <c r="BB98" i="5"/>
  <c r="U98" i="5"/>
  <c r="T98" i="5"/>
  <c r="S98" i="5"/>
  <c r="R98" i="5"/>
  <c r="Q98" i="5"/>
  <c r="P98" i="5"/>
  <c r="O98" i="5"/>
  <c r="N98" i="5"/>
  <c r="M98" i="5"/>
  <c r="ET97" i="5"/>
  <c r="ER97" i="5"/>
  <c r="EP97" i="5"/>
  <c r="EM97" i="5"/>
  <c r="EN97" i="5" s="1"/>
  <c r="DD97" i="5"/>
  <c r="CJ97" i="5"/>
  <c r="BZ97" i="5"/>
  <c r="BC97" i="5"/>
  <c r="BB97" i="5"/>
  <c r="U97" i="5"/>
  <c r="T97" i="5"/>
  <c r="S97" i="5"/>
  <c r="R97" i="5"/>
  <c r="Q97" i="5"/>
  <c r="P97" i="5"/>
  <c r="O97" i="5"/>
  <c r="N97" i="5"/>
  <c r="M97" i="5"/>
  <c r="ET96" i="5"/>
  <c r="ER96" i="5"/>
  <c r="EP96" i="5"/>
  <c r="EM96" i="5"/>
  <c r="EN96" i="5" s="1"/>
  <c r="DD96" i="5"/>
  <c r="CJ96" i="5"/>
  <c r="BZ96" i="5"/>
  <c r="BC96" i="5"/>
  <c r="BB96" i="5"/>
  <c r="U96" i="5"/>
  <c r="T96" i="5"/>
  <c r="S96" i="5"/>
  <c r="R96" i="5"/>
  <c r="Q96" i="5"/>
  <c r="P96" i="5"/>
  <c r="O96" i="5"/>
  <c r="N96" i="5"/>
  <c r="M96" i="5"/>
  <c r="ET95" i="5"/>
  <c r="ER95" i="5"/>
  <c r="EP95" i="5"/>
  <c r="EM95" i="5"/>
  <c r="EN95" i="5" s="1"/>
  <c r="DD95" i="5"/>
  <c r="CJ95" i="5"/>
  <c r="BZ95" i="5"/>
  <c r="BC95" i="5"/>
  <c r="BB95" i="5"/>
  <c r="U95" i="5"/>
  <c r="T95" i="5"/>
  <c r="S95" i="5"/>
  <c r="R95" i="5"/>
  <c r="Q95" i="5"/>
  <c r="P95" i="5"/>
  <c r="O95" i="5"/>
  <c r="N95" i="5"/>
  <c r="M95" i="5"/>
  <c r="ET94" i="5"/>
  <c r="ER94" i="5"/>
  <c r="EP94" i="5"/>
  <c r="EM94" i="5"/>
  <c r="EN94" i="5" s="1"/>
  <c r="DD94" i="5"/>
  <c r="CJ94" i="5"/>
  <c r="BZ94" i="5"/>
  <c r="BC94" i="5"/>
  <c r="BB94" i="5"/>
  <c r="U94" i="5"/>
  <c r="T94" i="5"/>
  <c r="S94" i="5"/>
  <c r="R94" i="5"/>
  <c r="Q94" i="5"/>
  <c r="P94" i="5"/>
  <c r="O94" i="5"/>
  <c r="N94" i="5"/>
  <c r="M94" i="5"/>
  <c r="ET93" i="5"/>
  <c r="ER93" i="5"/>
  <c r="EP93" i="5"/>
  <c r="EN93" i="5"/>
  <c r="EM93" i="5"/>
  <c r="DD93" i="5"/>
  <c r="CJ93" i="5"/>
  <c r="BZ93" i="5"/>
  <c r="BC93" i="5"/>
  <c r="BB93" i="5"/>
  <c r="U93" i="5"/>
  <c r="T93" i="5"/>
  <c r="S93" i="5"/>
  <c r="R93" i="5"/>
  <c r="Q93" i="5"/>
  <c r="P93" i="5"/>
  <c r="O93" i="5"/>
  <c r="N93" i="5"/>
  <c r="M93" i="5"/>
  <c r="ET92" i="5"/>
  <c r="ER92" i="5"/>
  <c r="EP92" i="5"/>
  <c r="EM92" i="5"/>
  <c r="EN92" i="5" s="1"/>
  <c r="DD92" i="5"/>
  <c r="CJ92" i="5"/>
  <c r="BZ92" i="5"/>
  <c r="BC92" i="5"/>
  <c r="BB92" i="5"/>
  <c r="U92" i="5"/>
  <c r="T92" i="5"/>
  <c r="S92" i="5"/>
  <c r="R92" i="5"/>
  <c r="Q92" i="5"/>
  <c r="P92" i="5"/>
  <c r="O92" i="5"/>
  <c r="N92" i="5"/>
  <c r="M92" i="5"/>
  <c r="ET91" i="5"/>
  <c r="ER91" i="5"/>
  <c r="EP91" i="5"/>
  <c r="EM91" i="5"/>
  <c r="EN91" i="5" s="1"/>
  <c r="DD91" i="5"/>
  <c r="CJ91" i="5"/>
  <c r="BZ91" i="5"/>
  <c r="BC91" i="5"/>
  <c r="BB91" i="5"/>
  <c r="U91" i="5"/>
  <c r="T91" i="5"/>
  <c r="S91" i="5"/>
  <c r="R91" i="5"/>
  <c r="Q91" i="5"/>
  <c r="P91" i="5"/>
  <c r="O91" i="5"/>
  <c r="N91" i="5"/>
  <c r="M91" i="5"/>
  <c r="ET90" i="5"/>
  <c r="ER90" i="5"/>
  <c r="EP90" i="5"/>
  <c r="EM90" i="5"/>
  <c r="EN90" i="5" s="1"/>
  <c r="DD90" i="5"/>
  <c r="CJ90" i="5"/>
  <c r="BZ90" i="5"/>
  <c r="BC90" i="5"/>
  <c r="BB90" i="5"/>
  <c r="U90" i="5"/>
  <c r="T90" i="5"/>
  <c r="S90" i="5"/>
  <c r="R90" i="5"/>
  <c r="Q90" i="5"/>
  <c r="P90" i="5"/>
  <c r="O90" i="5"/>
  <c r="N90" i="5"/>
  <c r="M90" i="5"/>
  <c r="ET89" i="5"/>
  <c r="ER89" i="5"/>
  <c r="EP89" i="5"/>
  <c r="EM89" i="5"/>
  <c r="EN89" i="5" s="1"/>
  <c r="DD89" i="5"/>
  <c r="CJ89" i="5"/>
  <c r="BZ89" i="5"/>
  <c r="BC89" i="5"/>
  <c r="BB89" i="5"/>
  <c r="U89" i="5"/>
  <c r="T89" i="5"/>
  <c r="S89" i="5"/>
  <c r="R89" i="5"/>
  <c r="Q89" i="5"/>
  <c r="P89" i="5"/>
  <c r="O89" i="5"/>
  <c r="N89" i="5"/>
  <c r="M89" i="5"/>
  <c r="ET88" i="5"/>
  <c r="ER88" i="5"/>
  <c r="EP88" i="5"/>
  <c r="EM88" i="5"/>
  <c r="EN88" i="5" s="1"/>
  <c r="DD88" i="5"/>
  <c r="CJ88" i="5"/>
  <c r="BZ88" i="5"/>
  <c r="BC88" i="5"/>
  <c r="BB88" i="5"/>
  <c r="U88" i="5"/>
  <c r="T88" i="5"/>
  <c r="S88" i="5"/>
  <c r="R88" i="5"/>
  <c r="Q88" i="5"/>
  <c r="P88" i="5"/>
  <c r="O88" i="5"/>
  <c r="N88" i="5"/>
  <c r="M88" i="5"/>
  <c r="ET87" i="5"/>
  <c r="ER87" i="5"/>
  <c r="EP87" i="5"/>
  <c r="EM87" i="5"/>
  <c r="EN87" i="5" s="1"/>
  <c r="DD87" i="5"/>
  <c r="CJ87" i="5"/>
  <c r="BZ87" i="5"/>
  <c r="BC87" i="5"/>
  <c r="BB87" i="5"/>
  <c r="U87" i="5"/>
  <c r="T87" i="5"/>
  <c r="S87" i="5"/>
  <c r="R87" i="5"/>
  <c r="Q87" i="5"/>
  <c r="P87" i="5"/>
  <c r="O87" i="5"/>
  <c r="N87" i="5"/>
  <c r="M87" i="5"/>
  <c r="ET86" i="5"/>
  <c r="ER86" i="5"/>
  <c r="EP86" i="5"/>
  <c r="EM86" i="5"/>
  <c r="EN86" i="5" s="1"/>
  <c r="DD86" i="5"/>
  <c r="CJ86" i="5"/>
  <c r="BZ86" i="5"/>
  <c r="BC86" i="5"/>
  <c r="BB86" i="5"/>
  <c r="U86" i="5"/>
  <c r="T86" i="5"/>
  <c r="S86" i="5"/>
  <c r="R86" i="5"/>
  <c r="Q86" i="5"/>
  <c r="P86" i="5"/>
  <c r="O86" i="5"/>
  <c r="N86" i="5"/>
  <c r="M86" i="5"/>
  <c r="ET85" i="5"/>
  <c r="ER85" i="5"/>
  <c r="EP85" i="5"/>
  <c r="EM85" i="5"/>
  <c r="EN85" i="5" s="1"/>
  <c r="DD85" i="5"/>
  <c r="CJ85" i="5"/>
  <c r="BZ85" i="5"/>
  <c r="BC85" i="5"/>
  <c r="BB85" i="5"/>
  <c r="U85" i="5"/>
  <c r="T85" i="5"/>
  <c r="S85" i="5"/>
  <c r="R85" i="5"/>
  <c r="Q85" i="5"/>
  <c r="P85" i="5"/>
  <c r="O85" i="5"/>
  <c r="N85" i="5"/>
  <c r="M85" i="5"/>
  <c r="ET84" i="5"/>
  <c r="ER84" i="5"/>
  <c r="EP84" i="5"/>
  <c r="EM84" i="5"/>
  <c r="EN84" i="5" s="1"/>
  <c r="DD84" i="5"/>
  <c r="CJ84" i="5"/>
  <c r="BZ84" i="5"/>
  <c r="BC84" i="5"/>
  <c r="BB84" i="5"/>
  <c r="U84" i="5"/>
  <c r="T84" i="5"/>
  <c r="S84" i="5"/>
  <c r="R84" i="5"/>
  <c r="Q84" i="5"/>
  <c r="P84" i="5"/>
  <c r="O84" i="5"/>
  <c r="N84" i="5"/>
  <c r="M84" i="5"/>
  <c r="ET83" i="5"/>
  <c r="ER83" i="5"/>
  <c r="EP83" i="5"/>
  <c r="EM83" i="5"/>
  <c r="EN83" i="5" s="1"/>
  <c r="DD83" i="5"/>
  <c r="CJ83" i="5"/>
  <c r="BZ83" i="5"/>
  <c r="BC83" i="5"/>
  <c r="BB83" i="5"/>
  <c r="U83" i="5"/>
  <c r="T83" i="5"/>
  <c r="S83" i="5"/>
  <c r="R83" i="5"/>
  <c r="Q83" i="5"/>
  <c r="P83" i="5"/>
  <c r="O83" i="5"/>
  <c r="N83" i="5"/>
  <c r="M83" i="5"/>
  <c r="ET82" i="5"/>
  <c r="ER82" i="5"/>
  <c r="EP82" i="5"/>
  <c r="EM82" i="5"/>
  <c r="EN82" i="5" s="1"/>
  <c r="DD82" i="5"/>
  <c r="CJ82" i="5"/>
  <c r="BZ82" i="5"/>
  <c r="BC82" i="5"/>
  <c r="BB82" i="5"/>
  <c r="U82" i="5"/>
  <c r="T82" i="5"/>
  <c r="S82" i="5"/>
  <c r="R82" i="5"/>
  <c r="Q82" i="5"/>
  <c r="P82" i="5"/>
  <c r="O82" i="5"/>
  <c r="N82" i="5"/>
  <c r="M82" i="5"/>
  <c r="ET81" i="5"/>
  <c r="ER81" i="5"/>
  <c r="EP81" i="5"/>
  <c r="EN81" i="5"/>
  <c r="EM81" i="5"/>
  <c r="DD81" i="5"/>
  <c r="CJ81" i="5"/>
  <c r="BZ81" i="5"/>
  <c r="BC81" i="5"/>
  <c r="BB81" i="5"/>
  <c r="U81" i="5"/>
  <c r="T81" i="5"/>
  <c r="S81" i="5"/>
  <c r="R81" i="5"/>
  <c r="Q81" i="5"/>
  <c r="P81" i="5"/>
  <c r="O81" i="5"/>
  <c r="N81" i="5"/>
  <c r="M81" i="5"/>
  <c r="ET80" i="5"/>
  <c r="ER80" i="5"/>
  <c r="EP80" i="5"/>
  <c r="EM80" i="5"/>
  <c r="EN80" i="5" s="1"/>
  <c r="DD80" i="5"/>
  <c r="CJ80" i="5"/>
  <c r="BZ80" i="5"/>
  <c r="BC80" i="5"/>
  <c r="BB80" i="5"/>
  <c r="U80" i="5"/>
  <c r="T80" i="5"/>
  <c r="S80" i="5"/>
  <c r="R80" i="5"/>
  <c r="Q80" i="5"/>
  <c r="P80" i="5"/>
  <c r="O80" i="5"/>
  <c r="N80" i="5"/>
  <c r="M80" i="5"/>
  <c r="ET79" i="5"/>
  <c r="ER79" i="5"/>
  <c r="EP79" i="5"/>
  <c r="EM79" i="5"/>
  <c r="EN79" i="5" s="1"/>
  <c r="DD79" i="5"/>
  <c r="CJ79" i="5"/>
  <c r="BZ79" i="5"/>
  <c r="BC79" i="5"/>
  <c r="BB79" i="5"/>
  <c r="U79" i="5"/>
  <c r="T79" i="5"/>
  <c r="S79" i="5"/>
  <c r="R79" i="5"/>
  <c r="Q79" i="5"/>
  <c r="P79" i="5"/>
  <c r="O79" i="5"/>
  <c r="N79" i="5"/>
  <c r="M79" i="5"/>
  <c r="ET78" i="5"/>
  <c r="ER78" i="5"/>
  <c r="EP78" i="5"/>
  <c r="EM78" i="5"/>
  <c r="EN78" i="5" s="1"/>
  <c r="DD78" i="5"/>
  <c r="CJ78" i="5"/>
  <c r="BZ78" i="5"/>
  <c r="BC78" i="5"/>
  <c r="BB78" i="5"/>
  <c r="U78" i="5"/>
  <c r="T78" i="5"/>
  <c r="S78" i="5"/>
  <c r="R78" i="5"/>
  <c r="Q78" i="5"/>
  <c r="P78" i="5"/>
  <c r="O78" i="5"/>
  <c r="N78" i="5"/>
  <c r="M78" i="5"/>
  <c r="ET77" i="5"/>
  <c r="ER77" i="5"/>
  <c r="EP77" i="5"/>
  <c r="EM77" i="5"/>
  <c r="EN77" i="5" s="1"/>
  <c r="DD77" i="5"/>
  <c r="CJ77" i="5"/>
  <c r="BZ77" i="5"/>
  <c r="BC77" i="5"/>
  <c r="BB77" i="5"/>
  <c r="U77" i="5"/>
  <c r="T77" i="5"/>
  <c r="S77" i="5"/>
  <c r="R77" i="5"/>
  <c r="Q77" i="5"/>
  <c r="P77" i="5"/>
  <c r="O77" i="5"/>
  <c r="N77" i="5"/>
  <c r="M77" i="5"/>
  <c r="ET76" i="5"/>
  <c r="ER76" i="5"/>
  <c r="EP76" i="5"/>
  <c r="EM76" i="5"/>
  <c r="EN76" i="5" s="1"/>
  <c r="DD76" i="5"/>
  <c r="CJ76" i="5"/>
  <c r="BZ76" i="5"/>
  <c r="BC76" i="5"/>
  <c r="BB76" i="5"/>
  <c r="U76" i="5"/>
  <c r="T76" i="5"/>
  <c r="S76" i="5"/>
  <c r="R76" i="5"/>
  <c r="Q76" i="5"/>
  <c r="P76" i="5"/>
  <c r="O76" i="5"/>
  <c r="N76" i="5"/>
  <c r="M76" i="5"/>
  <c r="ET75" i="5"/>
  <c r="ER75" i="5"/>
  <c r="EP75" i="5"/>
  <c r="EM75" i="5"/>
  <c r="EN75" i="5" s="1"/>
  <c r="DD75" i="5"/>
  <c r="CJ75" i="5"/>
  <c r="BZ75" i="5"/>
  <c r="BC75" i="5"/>
  <c r="BB75" i="5"/>
  <c r="U75" i="5"/>
  <c r="T75" i="5"/>
  <c r="S75" i="5"/>
  <c r="R75" i="5"/>
  <c r="Q75" i="5"/>
  <c r="P75" i="5"/>
  <c r="O75" i="5"/>
  <c r="N75" i="5"/>
  <c r="M75" i="5"/>
  <c r="ET74" i="5"/>
  <c r="ER74" i="5"/>
  <c r="EP74" i="5"/>
  <c r="EM74" i="5"/>
  <c r="EN74" i="5" s="1"/>
  <c r="DD74" i="5"/>
  <c r="CJ74" i="5"/>
  <c r="BZ74" i="5"/>
  <c r="BC74" i="5"/>
  <c r="BB74" i="5"/>
  <c r="U74" i="5"/>
  <c r="T74" i="5"/>
  <c r="S74" i="5"/>
  <c r="R74" i="5"/>
  <c r="Q74" i="5"/>
  <c r="P74" i="5"/>
  <c r="O74" i="5"/>
  <c r="N74" i="5"/>
  <c r="M74" i="5"/>
  <c r="ET73" i="5"/>
  <c r="ER73" i="5"/>
  <c r="EP73" i="5"/>
  <c r="EN73" i="5"/>
  <c r="EM73" i="5"/>
  <c r="DD73" i="5"/>
  <c r="CJ73" i="5"/>
  <c r="BZ73" i="5"/>
  <c r="BC73" i="5"/>
  <c r="BB73" i="5"/>
  <c r="U73" i="5"/>
  <c r="T73" i="5"/>
  <c r="S73" i="5"/>
  <c r="R73" i="5"/>
  <c r="Q73" i="5"/>
  <c r="P73" i="5"/>
  <c r="O73" i="5"/>
  <c r="N73" i="5"/>
  <c r="M73" i="5"/>
  <c r="ET72" i="5"/>
  <c r="ER72" i="5"/>
  <c r="EP72" i="5"/>
  <c r="EM72" i="5"/>
  <c r="EN72" i="5" s="1"/>
  <c r="DD72" i="5"/>
  <c r="CJ72" i="5"/>
  <c r="BZ72" i="5"/>
  <c r="BC72" i="5"/>
  <c r="BB72" i="5"/>
  <c r="U72" i="5"/>
  <c r="T72" i="5"/>
  <c r="S72" i="5"/>
  <c r="R72" i="5"/>
  <c r="Q72" i="5"/>
  <c r="P72" i="5"/>
  <c r="O72" i="5"/>
  <c r="N72" i="5"/>
  <c r="M72" i="5"/>
  <c r="ET71" i="5"/>
  <c r="ER71" i="5"/>
  <c r="EP71" i="5"/>
  <c r="EM71" i="5"/>
  <c r="EN71" i="5" s="1"/>
  <c r="DD71" i="5"/>
  <c r="CJ71" i="5"/>
  <c r="BZ71" i="5"/>
  <c r="BC71" i="5"/>
  <c r="BB71" i="5"/>
  <c r="U71" i="5"/>
  <c r="T71" i="5"/>
  <c r="S71" i="5"/>
  <c r="R71" i="5"/>
  <c r="Q71" i="5"/>
  <c r="P71" i="5"/>
  <c r="O71" i="5"/>
  <c r="N71" i="5"/>
  <c r="M71" i="5"/>
  <c r="ET70" i="5"/>
  <c r="ER70" i="5"/>
  <c r="EP70" i="5"/>
  <c r="EM70" i="5"/>
  <c r="EN70" i="5" s="1"/>
  <c r="DD70" i="5"/>
  <c r="CJ70" i="5"/>
  <c r="BZ70" i="5"/>
  <c r="BC70" i="5"/>
  <c r="BB70" i="5"/>
  <c r="U70" i="5"/>
  <c r="T70" i="5"/>
  <c r="S70" i="5"/>
  <c r="R70" i="5"/>
  <c r="Q70" i="5"/>
  <c r="P70" i="5"/>
  <c r="O70" i="5"/>
  <c r="N70" i="5"/>
  <c r="M70" i="5"/>
  <c r="ET69" i="5"/>
  <c r="ER69" i="5"/>
  <c r="EP69" i="5"/>
  <c r="EM69" i="5"/>
  <c r="EN69" i="5" s="1"/>
  <c r="DD69" i="5"/>
  <c r="CJ69" i="5"/>
  <c r="BZ69" i="5"/>
  <c r="BC69" i="5"/>
  <c r="BB69" i="5"/>
  <c r="U69" i="5"/>
  <c r="T69" i="5"/>
  <c r="S69" i="5"/>
  <c r="R69" i="5"/>
  <c r="Q69" i="5"/>
  <c r="P69" i="5"/>
  <c r="O69" i="5"/>
  <c r="N69" i="5"/>
  <c r="M69" i="5"/>
  <c r="ET68" i="5"/>
  <c r="ER68" i="5"/>
  <c r="EP68" i="5"/>
  <c r="EM68" i="5"/>
  <c r="EN68" i="5" s="1"/>
  <c r="DD68" i="5"/>
  <c r="CJ68" i="5"/>
  <c r="BZ68" i="5"/>
  <c r="BC68" i="5"/>
  <c r="BB68" i="5"/>
  <c r="U68" i="5"/>
  <c r="T68" i="5"/>
  <c r="S68" i="5"/>
  <c r="R68" i="5"/>
  <c r="Q68" i="5"/>
  <c r="P68" i="5"/>
  <c r="O68" i="5"/>
  <c r="N68" i="5"/>
  <c r="M68" i="5"/>
  <c r="ET67" i="5"/>
  <c r="ER67" i="5"/>
  <c r="EP67" i="5"/>
  <c r="EM67" i="5"/>
  <c r="EN67" i="5" s="1"/>
  <c r="DD67" i="5"/>
  <c r="CJ67" i="5"/>
  <c r="BZ67" i="5"/>
  <c r="BC67" i="5"/>
  <c r="BB67" i="5"/>
  <c r="U67" i="5"/>
  <c r="T67" i="5"/>
  <c r="S67" i="5"/>
  <c r="R67" i="5"/>
  <c r="Q67" i="5"/>
  <c r="P67" i="5"/>
  <c r="O67" i="5"/>
  <c r="N67" i="5"/>
  <c r="M67" i="5"/>
  <c r="ET66" i="5"/>
  <c r="ER66" i="5"/>
  <c r="EP66" i="5"/>
  <c r="EM66" i="5"/>
  <c r="EN66" i="5" s="1"/>
  <c r="DD66" i="5"/>
  <c r="CJ66" i="5"/>
  <c r="BZ66" i="5"/>
  <c r="BC66" i="5"/>
  <c r="BB66" i="5"/>
  <c r="U66" i="5"/>
  <c r="T66" i="5"/>
  <c r="S66" i="5"/>
  <c r="R66" i="5"/>
  <c r="Q66" i="5"/>
  <c r="P66" i="5"/>
  <c r="O66" i="5"/>
  <c r="N66" i="5"/>
  <c r="M66" i="5"/>
  <c r="ET65" i="5"/>
  <c r="ER65" i="5"/>
  <c r="EP65" i="5"/>
  <c r="EN65" i="5"/>
  <c r="EM65" i="5"/>
  <c r="DD65" i="5"/>
  <c r="CJ65" i="5"/>
  <c r="BZ65" i="5"/>
  <c r="BC65" i="5"/>
  <c r="BB65" i="5"/>
  <c r="U65" i="5"/>
  <c r="T65" i="5"/>
  <c r="S65" i="5"/>
  <c r="R65" i="5"/>
  <c r="Q65" i="5"/>
  <c r="P65" i="5"/>
  <c r="O65" i="5"/>
  <c r="N65" i="5"/>
  <c r="M65" i="5"/>
  <c r="ET64" i="5"/>
  <c r="ER64" i="5"/>
  <c r="EP64" i="5"/>
  <c r="EM64" i="5"/>
  <c r="EN64" i="5" s="1"/>
  <c r="DD64" i="5"/>
  <c r="CJ64" i="5"/>
  <c r="BZ64" i="5"/>
  <c r="BC64" i="5"/>
  <c r="BB64" i="5"/>
  <c r="U64" i="5"/>
  <c r="T64" i="5"/>
  <c r="S64" i="5"/>
  <c r="R64" i="5"/>
  <c r="Q64" i="5"/>
  <c r="P64" i="5"/>
  <c r="O64" i="5"/>
  <c r="N64" i="5"/>
  <c r="M64" i="5"/>
  <c r="ET63" i="5"/>
  <c r="ER63" i="5"/>
  <c r="EP63" i="5"/>
  <c r="EM63" i="5"/>
  <c r="EN63" i="5" s="1"/>
  <c r="DD63" i="5"/>
  <c r="CJ63" i="5"/>
  <c r="BZ63" i="5"/>
  <c r="BC63" i="5"/>
  <c r="BB63" i="5"/>
  <c r="U63" i="5"/>
  <c r="T63" i="5"/>
  <c r="S63" i="5"/>
  <c r="R63" i="5"/>
  <c r="Q63" i="5"/>
  <c r="P63" i="5"/>
  <c r="O63" i="5"/>
  <c r="N63" i="5"/>
  <c r="M63" i="5"/>
  <c r="ET62" i="5"/>
  <c r="ER62" i="5"/>
  <c r="EP62" i="5"/>
  <c r="EM62" i="5"/>
  <c r="EN62" i="5" s="1"/>
  <c r="DD62" i="5"/>
  <c r="CJ62" i="5"/>
  <c r="BZ62" i="5"/>
  <c r="BC62" i="5"/>
  <c r="BB62" i="5"/>
  <c r="U62" i="5"/>
  <c r="T62" i="5"/>
  <c r="S62" i="5"/>
  <c r="R62" i="5"/>
  <c r="Q62" i="5"/>
  <c r="P62" i="5"/>
  <c r="O62" i="5"/>
  <c r="N62" i="5"/>
  <c r="M62" i="5"/>
  <c r="ET61" i="5"/>
  <c r="ER61" i="5"/>
  <c r="EP61" i="5"/>
  <c r="EM61" i="5"/>
  <c r="EN61" i="5" s="1"/>
  <c r="DD61" i="5"/>
  <c r="CJ61" i="5"/>
  <c r="BZ61" i="5"/>
  <c r="BC61" i="5"/>
  <c r="BB61" i="5"/>
  <c r="U61" i="5"/>
  <c r="T61" i="5"/>
  <c r="S61" i="5"/>
  <c r="R61" i="5"/>
  <c r="Q61" i="5"/>
  <c r="P61" i="5"/>
  <c r="O61" i="5"/>
  <c r="N61" i="5"/>
  <c r="M61" i="5"/>
  <c r="ET60" i="5"/>
  <c r="ER60" i="5"/>
  <c r="EP60" i="5"/>
  <c r="EM60" i="5"/>
  <c r="EN60" i="5" s="1"/>
  <c r="DD60" i="5"/>
  <c r="CJ60" i="5"/>
  <c r="BZ60" i="5"/>
  <c r="BC60" i="5"/>
  <c r="BB60" i="5"/>
  <c r="U60" i="5"/>
  <c r="T60" i="5"/>
  <c r="S60" i="5"/>
  <c r="R60" i="5"/>
  <c r="Q60" i="5"/>
  <c r="P60" i="5"/>
  <c r="O60" i="5"/>
  <c r="N60" i="5"/>
  <c r="M60" i="5"/>
  <c r="ET59" i="5"/>
  <c r="ER59" i="5"/>
  <c r="EP59" i="5"/>
  <c r="EM59" i="5"/>
  <c r="EN59" i="5" s="1"/>
  <c r="DD59" i="5"/>
  <c r="CJ59" i="5"/>
  <c r="BZ59" i="5"/>
  <c r="BC59" i="5"/>
  <c r="BB59" i="5"/>
  <c r="U59" i="5"/>
  <c r="T59" i="5"/>
  <c r="S59" i="5"/>
  <c r="R59" i="5"/>
  <c r="Q59" i="5"/>
  <c r="P59" i="5"/>
  <c r="O59" i="5"/>
  <c r="N59" i="5"/>
  <c r="M59" i="5"/>
  <c r="ET58" i="5"/>
  <c r="ER58" i="5"/>
  <c r="EP58" i="5"/>
  <c r="EM58" i="5"/>
  <c r="EN58" i="5" s="1"/>
  <c r="DD58" i="5"/>
  <c r="CJ58" i="5"/>
  <c r="BZ58" i="5"/>
  <c r="BC58" i="5"/>
  <c r="BB58" i="5"/>
  <c r="U58" i="5"/>
  <c r="T58" i="5"/>
  <c r="S58" i="5"/>
  <c r="R58" i="5"/>
  <c r="Q58" i="5"/>
  <c r="P58" i="5"/>
  <c r="O58" i="5"/>
  <c r="N58" i="5"/>
  <c r="M58" i="5"/>
  <c r="ET57" i="5"/>
  <c r="ER57" i="5"/>
  <c r="EP57" i="5"/>
  <c r="EN57" i="5"/>
  <c r="EM57" i="5"/>
  <c r="DD57" i="5"/>
  <c r="CJ57" i="5"/>
  <c r="BZ57" i="5"/>
  <c r="BC57" i="5"/>
  <c r="BB57" i="5"/>
  <c r="U57" i="5"/>
  <c r="T57" i="5"/>
  <c r="S57" i="5"/>
  <c r="R57" i="5"/>
  <c r="Q57" i="5"/>
  <c r="P57" i="5"/>
  <c r="O57" i="5"/>
  <c r="N57" i="5"/>
  <c r="M57" i="5"/>
  <c r="ET56" i="5"/>
  <c r="ER56" i="5"/>
  <c r="EP56" i="5"/>
  <c r="EM56" i="5"/>
  <c r="EN56" i="5" s="1"/>
  <c r="DD56" i="5"/>
  <c r="CJ56" i="5"/>
  <c r="BZ56" i="5"/>
  <c r="BC56" i="5"/>
  <c r="BB56" i="5"/>
  <c r="U56" i="5"/>
  <c r="T56" i="5"/>
  <c r="S56" i="5"/>
  <c r="R56" i="5"/>
  <c r="Q56" i="5"/>
  <c r="P56" i="5"/>
  <c r="O56" i="5"/>
  <c r="N56" i="5"/>
  <c r="M56" i="5"/>
  <c r="ET55" i="5"/>
  <c r="ER55" i="5"/>
  <c r="EP55" i="5"/>
  <c r="EM55" i="5"/>
  <c r="EN55" i="5" s="1"/>
  <c r="DD55" i="5"/>
  <c r="CJ55" i="5"/>
  <c r="BZ55" i="5"/>
  <c r="BC55" i="5"/>
  <c r="BB55" i="5"/>
  <c r="U55" i="5"/>
  <c r="T55" i="5"/>
  <c r="S55" i="5"/>
  <c r="R55" i="5"/>
  <c r="Q55" i="5"/>
  <c r="P55" i="5"/>
  <c r="O55" i="5"/>
  <c r="N55" i="5"/>
  <c r="M55" i="5"/>
  <c r="ET54" i="5"/>
  <c r="ER54" i="5"/>
  <c r="EP54" i="5"/>
  <c r="EM54" i="5"/>
  <c r="EN54" i="5" s="1"/>
  <c r="DD54" i="5"/>
  <c r="CJ54" i="5"/>
  <c r="BZ54" i="5"/>
  <c r="BC54" i="5"/>
  <c r="BB54" i="5"/>
  <c r="U54" i="5"/>
  <c r="T54" i="5"/>
  <c r="S54" i="5"/>
  <c r="R54" i="5"/>
  <c r="Q54" i="5"/>
  <c r="P54" i="5"/>
  <c r="O54" i="5"/>
  <c r="N54" i="5"/>
  <c r="M54" i="5"/>
  <c r="ET53" i="5"/>
  <c r="ER53" i="5"/>
  <c r="EP53" i="5"/>
  <c r="EM53" i="5"/>
  <c r="EN53" i="5" s="1"/>
  <c r="DD53" i="5"/>
  <c r="CJ53" i="5"/>
  <c r="BZ53" i="5"/>
  <c r="BC53" i="5"/>
  <c r="BB53" i="5"/>
  <c r="U53" i="5"/>
  <c r="T53" i="5"/>
  <c r="S53" i="5"/>
  <c r="R53" i="5"/>
  <c r="Q53" i="5"/>
  <c r="P53" i="5"/>
  <c r="O53" i="5"/>
  <c r="N53" i="5"/>
  <c r="M53" i="5"/>
  <c r="ET52" i="5"/>
  <c r="ER52" i="5"/>
  <c r="EP52" i="5"/>
  <c r="EM52" i="5"/>
  <c r="EN52" i="5" s="1"/>
  <c r="DD52" i="5"/>
  <c r="CJ52" i="5"/>
  <c r="BZ52" i="5"/>
  <c r="BC52" i="5"/>
  <c r="BB52" i="5"/>
  <c r="U52" i="5"/>
  <c r="T52" i="5"/>
  <c r="S52" i="5"/>
  <c r="R52" i="5"/>
  <c r="Q52" i="5"/>
  <c r="P52" i="5"/>
  <c r="O52" i="5"/>
  <c r="N52" i="5"/>
  <c r="M52" i="5"/>
  <c r="ET51" i="5"/>
  <c r="ER51" i="5"/>
  <c r="EP51" i="5"/>
  <c r="EM51" i="5"/>
  <c r="EN51" i="5" s="1"/>
  <c r="DD51" i="5"/>
  <c r="CJ51" i="5"/>
  <c r="BZ51" i="5"/>
  <c r="BC51" i="5"/>
  <c r="BB51" i="5"/>
  <c r="U51" i="5"/>
  <c r="T51" i="5"/>
  <c r="S51" i="5"/>
  <c r="R51" i="5"/>
  <c r="Q51" i="5"/>
  <c r="P51" i="5"/>
  <c r="O51" i="5"/>
  <c r="N51" i="5"/>
  <c r="M51" i="5"/>
  <c r="ET50" i="5"/>
  <c r="ER50" i="5"/>
  <c r="EP50" i="5"/>
  <c r="EM50" i="5"/>
  <c r="EN50" i="5" s="1"/>
  <c r="DD50" i="5"/>
  <c r="CJ50" i="5"/>
  <c r="BZ50" i="5"/>
  <c r="BC50" i="5"/>
  <c r="BB50" i="5"/>
  <c r="U50" i="5"/>
  <c r="T50" i="5"/>
  <c r="S50" i="5"/>
  <c r="R50" i="5"/>
  <c r="Q50" i="5"/>
  <c r="P50" i="5"/>
  <c r="O50" i="5"/>
  <c r="N50" i="5"/>
  <c r="M50" i="5"/>
  <c r="ET49" i="5"/>
  <c r="ER49" i="5"/>
  <c r="EP49" i="5"/>
  <c r="EM49" i="5"/>
  <c r="EN49" i="5" s="1"/>
  <c r="DD49" i="5"/>
  <c r="CJ49" i="5"/>
  <c r="BZ49" i="5"/>
  <c r="BC49" i="5"/>
  <c r="BB49" i="5"/>
  <c r="U49" i="5"/>
  <c r="T49" i="5"/>
  <c r="S49" i="5"/>
  <c r="R49" i="5"/>
  <c r="Q49" i="5"/>
  <c r="P49" i="5"/>
  <c r="O49" i="5"/>
  <c r="N49" i="5"/>
  <c r="M49" i="5"/>
  <c r="ET48" i="5"/>
  <c r="ER48" i="5"/>
  <c r="EP48" i="5"/>
  <c r="EM48" i="5"/>
  <c r="EN48" i="5" s="1"/>
  <c r="DD48" i="5"/>
  <c r="CJ48" i="5"/>
  <c r="BZ48" i="5"/>
  <c r="BC48" i="5"/>
  <c r="BB48" i="5"/>
  <c r="U48" i="5"/>
  <c r="T48" i="5"/>
  <c r="S48" i="5"/>
  <c r="R48" i="5"/>
  <c r="Q48" i="5"/>
  <c r="P48" i="5"/>
  <c r="O48" i="5"/>
  <c r="N48" i="5"/>
  <c r="M48" i="5"/>
  <c r="ET47" i="5"/>
  <c r="ER47" i="5"/>
  <c r="EP47" i="5"/>
  <c r="EM47" i="5"/>
  <c r="EN47" i="5" s="1"/>
  <c r="DD47" i="5"/>
  <c r="CJ47" i="5"/>
  <c r="BZ47" i="5"/>
  <c r="BC47" i="5"/>
  <c r="BB47" i="5"/>
  <c r="U47" i="5"/>
  <c r="T47" i="5"/>
  <c r="S47" i="5"/>
  <c r="R47" i="5"/>
  <c r="Q47" i="5"/>
  <c r="P47" i="5"/>
  <c r="O47" i="5"/>
  <c r="N47" i="5"/>
  <c r="M47" i="5"/>
  <c r="ET46" i="5"/>
  <c r="ER46" i="5"/>
  <c r="EP46" i="5"/>
  <c r="EM46" i="5"/>
  <c r="EN46" i="5" s="1"/>
  <c r="DD46" i="5"/>
  <c r="CJ46" i="5"/>
  <c r="BZ46" i="5"/>
  <c r="BC46" i="5"/>
  <c r="BB46" i="5"/>
  <c r="U46" i="5"/>
  <c r="T46" i="5"/>
  <c r="S46" i="5"/>
  <c r="R46" i="5"/>
  <c r="Q46" i="5"/>
  <c r="P46" i="5"/>
  <c r="O46" i="5"/>
  <c r="N46" i="5"/>
  <c r="M46" i="5"/>
  <c r="ET45" i="5"/>
  <c r="ER45" i="5"/>
  <c r="EP45" i="5"/>
  <c r="EM45" i="5"/>
  <c r="EN45" i="5" s="1"/>
  <c r="DD45" i="5"/>
  <c r="CJ45" i="5"/>
  <c r="BZ45" i="5"/>
  <c r="BC45" i="5"/>
  <c r="BB45" i="5"/>
  <c r="U45" i="5"/>
  <c r="T45" i="5"/>
  <c r="S45" i="5"/>
  <c r="R45" i="5"/>
  <c r="Q45" i="5"/>
  <c r="P45" i="5"/>
  <c r="O45" i="5"/>
  <c r="N45" i="5"/>
  <c r="M45" i="5"/>
  <c r="ET44" i="5"/>
  <c r="ER44" i="5"/>
  <c r="EP44" i="5"/>
  <c r="EM44" i="5"/>
  <c r="EN44" i="5" s="1"/>
  <c r="DD44" i="5"/>
  <c r="CJ44" i="5"/>
  <c r="BZ44" i="5"/>
  <c r="BC44" i="5"/>
  <c r="BB44" i="5"/>
  <c r="U44" i="5"/>
  <c r="T44" i="5"/>
  <c r="S44" i="5"/>
  <c r="R44" i="5"/>
  <c r="Q44" i="5"/>
  <c r="P44" i="5"/>
  <c r="O44" i="5"/>
  <c r="N44" i="5"/>
  <c r="M44" i="5"/>
  <c r="ET43" i="5"/>
  <c r="ER43" i="5"/>
  <c r="EP43" i="5"/>
  <c r="EM43" i="5"/>
  <c r="EN43" i="5" s="1"/>
  <c r="DD43" i="5"/>
  <c r="CJ43" i="5"/>
  <c r="BZ43" i="5"/>
  <c r="BC43" i="5"/>
  <c r="BB43" i="5"/>
  <c r="U43" i="5"/>
  <c r="T43" i="5"/>
  <c r="S43" i="5"/>
  <c r="R43" i="5"/>
  <c r="Q43" i="5"/>
  <c r="P43" i="5"/>
  <c r="O43" i="5"/>
  <c r="N43" i="5"/>
  <c r="M43" i="5"/>
  <c r="ET42" i="5"/>
  <c r="ER42" i="5"/>
  <c r="EP42" i="5"/>
  <c r="EM42" i="5"/>
  <c r="EN42" i="5" s="1"/>
  <c r="DD42" i="5"/>
  <c r="CJ42" i="5"/>
  <c r="BZ42" i="5"/>
  <c r="BC42" i="5"/>
  <c r="BB42" i="5"/>
  <c r="U42" i="5"/>
  <c r="T42" i="5"/>
  <c r="S42" i="5"/>
  <c r="R42" i="5"/>
  <c r="Q42" i="5"/>
  <c r="P42" i="5"/>
  <c r="O42" i="5"/>
  <c r="N42" i="5"/>
  <c r="M42" i="5"/>
  <c r="ET41" i="5"/>
  <c r="ER41" i="5"/>
  <c r="EP41" i="5"/>
  <c r="EM41" i="5"/>
  <c r="EN41" i="5" s="1"/>
  <c r="DD41" i="5"/>
  <c r="CJ41" i="5"/>
  <c r="BZ41" i="5"/>
  <c r="BC41" i="5"/>
  <c r="BB41" i="5"/>
  <c r="U41" i="5"/>
  <c r="T41" i="5"/>
  <c r="S41" i="5"/>
  <c r="R41" i="5"/>
  <c r="Q41" i="5"/>
  <c r="P41" i="5"/>
  <c r="O41" i="5"/>
  <c r="N41" i="5"/>
  <c r="M41" i="5"/>
  <c r="ET40" i="5"/>
  <c r="ER40" i="5"/>
  <c r="EP40" i="5"/>
  <c r="EM40" i="5"/>
  <c r="EN40" i="5" s="1"/>
  <c r="DD40" i="5"/>
  <c r="CJ40" i="5"/>
  <c r="BZ40" i="5"/>
  <c r="BC40" i="5"/>
  <c r="BB40" i="5"/>
  <c r="U40" i="5"/>
  <c r="T40" i="5"/>
  <c r="S40" i="5"/>
  <c r="R40" i="5"/>
  <c r="Q40" i="5"/>
  <c r="P40" i="5"/>
  <c r="O40" i="5"/>
  <c r="N40" i="5"/>
  <c r="M40" i="5"/>
  <c r="ET39" i="5"/>
  <c r="ER39" i="5"/>
  <c r="EP39" i="5"/>
  <c r="EM39" i="5"/>
  <c r="EN39" i="5" s="1"/>
  <c r="DD39" i="5"/>
  <c r="CJ39" i="5"/>
  <c r="BZ39" i="5"/>
  <c r="BC39" i="5"/>
  <c r="BB39" i="5"/>
  <c r="U39" i="5"/>
  <c r="T39" i="5"/>
  <c r="S39" i="5"/>
  <c r="R39" i="5"/>
  <c r="Q39" i="5"/>
  <c r="P39" i="5"/>
  <c r="O39" i="5"/>
  <c r="N39" i="5"/>
  <c r="M39" i="5"/>
  <c r="ET38" i="5"/>
  <c r="ER38" i="5"/>
  <c r="EP38" i="5"/>
  <c r="EM38" i="5"/>
  <c r="EN38" i="5" s="1"/>
  <c r="DD38" i="5"/>
  <c r="CJ38" i="5"/>
  <c r="BZ38" i="5"/>
  <c r="BC38" i="5"/>
  <c r="BB38" i="5"/>
  <c r="U38" i="5"/>
  <c r="T38" i="5"/>
  <c r="S38" i="5"/>
  <c r="R38" i="5"/>
  <c r="Q38" i="5"/>
  <c r="P38" i="5"/>
  <c r="O38" i="5"/>
  <c r="N38" i="5"/>
  <c r="M38" i="5"/>
  <c r="ET37" i="5"/>
  <c r="ER37" i="5"/>
  <c r="EP37" i="5"/>
  <c r="EM37" i="5"/>
  <c r="EN37" i="5" s="1"/>
  <c r="DD37" i="5"/>
  <c r="CJ37" i="5"/>
  <c r="BZ37" i="5"/>
  <c r="BC37" i="5"/>
  <c r="BB37" i="5"/>
  <c r="U37" i="5"/>
  <c r="T37" i="5"/>
  <c r="S37" i="5"/>
  <c r="R37" i="5"/>
  <c r="Q37" i="5"/>
  <c r="P37" i="5"/>
  <c r="O37" i="5"/>
  <c r="N37" i="5"/>
  <c r="M37" i="5"/>
  <c r="ET36" i="5"/>
  <c r="ER36" i="5"/>
  <c r="EP36" i="5"/>
  <c r="EM36" i="5"/>
  <c r="EN36" i="5" s="1"/>
  <c r="DD36" i="5"/>
  <c r="CJ36" i="5"/>
  <c r="BZ36" i="5"/>
  <c r="BC36" i="5"/>
  <c r="BB36" i="5"/>
  <c r="U36" i="5"/>
  <c r="T36" i="5"/>
  <c r="S36" i="5"/>
  <c r="R36" i="5"/>
  <c r="Q36" i="5"/>
  <c r="P36" i="5"/>
  <c r="O36" i="5"/>
  <c r="N36" i="5"/>
  <c r="M36" i="5"/>
  <c r="ET35" i="5"/>
  <c r="ER35" i="5"/>
  <c r="EP35" i="5"/>
  <c r="EM35" i="5"/>
  <c r="EN35" i="5" s="1"/>
  <c r="DD35" i="5"/>
  <c r="CJ35" i="5"/>
  <c r="BZ35" i="5"/>
  <c r="BC35" i="5"/>
  <c r="BB35" i="5"/>
  <c r="U35" i="5"/>
  <c r="T35" i="5"/>
  <c r="S35" i="5"/>
  <c r="R35" i="5"/>
  <c r="Q35" i="5"/>
  <c r="P35" i="5"/>
  <c r="O35" i="5"/>
  <c r="N35" i="5"/>
  <c r="M35" i="5"/>
  <c r="ET34" i="5"/>
  <c r="ER34" i="5"/>
  <c r="EP34" i="5"/>
  <c r="EM34" i="5"/>
  <c r="EN34" i="5" s="1"/>
  <c r="DD34" i="5"/>
  <c r="CJ34" i="5"/>
  <c r="BZ34" i="5"/>
  <c r="BC34" i="5"/>
  <c r="BB34" i="5"/>
  <c r="U34" i="5"/>
  <c r="T34" i="5"/>
  <c r="S34" i="5"/>
  <c r="R34" i="5"/>
  <c r="Q34" i="5"/>
  <c r="P34" i="5"/>
  <c r="O34" i="5"/>
  <c r="N34" i="5"/>
  <c r="M34" i="5"/>
  <c r="ET33" i="5"/>
  <c r="ER33" i="5"/>
  <c r="EP33" i="5"/>
  <c r="EM33" i="5"/>
  <c r="EN33" i="5" s="1"/>
  <c r="DD33" i="5"/>
  <c r="CJ33" i="5"/>
  <c r="BZ33" i="5"/>
  <c r="BC33" i="5"/>
  <c r="BB33" i="5"/>
  <c r="U33" i="5"/>
  <c r="T33" i="5"/>
  <c r="S33" i="5"/>
  <c r="R33" i="5"/>
  <c r="Q33" i="5"/>
  <c r="P33" i="5"/>
  <c r="O33" i="5"/>
  <c r="N33" i="5"/>
  <c r="M33" i="5"/>
  <c r="ET32" i="5"/>
  <c r="ER32" i="5"/>
  <c r="EP32" i="5"/>
  <c r="EM32" i="5"/>
  <c r="EN32" i="5" s="1"/>
  <c r="DD32" i="5"/>
  <c r="CJ32" i="5"/>
  <c r="BZ32" i="5"/>
  <c r="BC32" i="5"/>
  <c r="BB32" i="5"/>
  <c r="U32" i="5"/>
  <c r="T32" i="5"/>
  <c r="S32" i="5"/>
  <c r="R32" i="5"/>
  <c r="Q32" i="5"/>
  <c r="P32" i="5"/>
  <c r="O32" i="5"/>
  <c r="N32" i="5"/>
  <c r="M32" i="5"/>
  <c r="ET31" i="5"/>
  <c r="ER31" i="5"/>
  <c r="EP31" i="5"/>
  <c r="EM31" i="5"/>
  <c r="EN31" i="5" s="1"/>
  <c r="DD31" i="5"/>
  <c r="CJ31" i="5"/>
  <c r="BZ31" i="5"/>
  <c r="BC31" i="5"/>
  <c r="BB31" i="5"/>
  <c r="U31" i="5"/>
  <c r="T31" i="5"/>
  <c r="S31" i="5"/>
  <c r="R31" i="5"/>
  <c r="Q31" i="5"/>
  <c r="P31" i="5"/>
  <c r="O31" i="5"/>
  <c r="N31" i="5"/>
  <c r="M31" i="5"/>
  <c r="ET30" i="5"/>
  <c r="ER30" i="5"/>
  <c r="EP30" i="5"/>
  <c r="EM30" i="5"/>
  <c r="EN30" i="5" s="1"/>
  <c r="DD30" i="5"/>
  <c r="CJ30" i="5"/>
  <c r="BZ30" i="5"/>
  <c r="BC30" i="5"/>
  <c r="BB30" i="5"/>
  <c r="U30" i="5"/>
  <c r="T30" i="5"/>
  <c r="S30" i="5"/>
  <c r="R30" i="5"/>
  <c r="Q30" i="5"/>
  <c r="P30" i="5"/>
  <c r="O30" i="5"/>
  <c r="N30" i="5"/>
  <c r="M30" i="5"/>
  <c r="ET29" i="5"/>
  <c r="ER29" i="5"/>
  <c r="EP29" i="5"/>
  <c r="EM29" i="5"/>
  <c r="EN29" i="5" s="1"/>
  <c r="DE29" i="5"/>
  <c r="DD29" i="5"/>
  <c r="CJ29" i="5"/>
  <c r="BZ29" i="5"/>
  <c r="BC29" i="5"/>
  <c r="BB29" i="5"/>
  <c r="U29" i="5"/>
  <c r="T29" i="5"/>
  <c r="S29" i="5"/>
  <c r="R29" i="5"/>
  <c r="Q29" i="5"/>
  <c r="P29" i="5"/>
  <c r="O29" i="5"/>
  <c r="N29" i="5"/>
  <c r="M29" i="5"/>
  <c r="ET28" i="5"/>
  <c r="ER28" i="5"/>
  <c r="EP28" i="5"/>
  <c r="EM28" i="5"/>
  <c r="EN28" i="5" s="1"/>
  <c r="DD28" i="5"/>
  <c r="CJ28" i="5"/>
  <c r="BZ28" i="5"/>
  <c r="BC28" i="5"/>
  <c r="BB28" i="5"/>
  <c r="U28" i="5"/>
  <c r="T28" i="5"/>
  <c r="S28" i="5"/>
  <c r="R28" i="5"/>
  <c r="Q28" i="5"/>
  <c r="P28" i="5"/>
  <c r="O28" i="5"/>
  <c r="N28" i="5"/>
  <c r="M28" i="5"/>
  <c r="ET27" i="5"/>
  <c r="ER27" i="5"/>
  <c r="EP27" i="5"/>
  <c r="EM27" i="5"/>
  <c r="EN27" i="5" s="1"/>
  <c r="DD27" i="5"/>
  <c r="CJ27" i="5"/>
  <c r="BZ27" i="5"/>
  <c r="BC27" i="5"/>
  <c r="BB27" i="5"/>
  <c r="U27" i="5"/>
  <c r="T27" i="5"/>
  <c r="S27" i="5"/>
  <c r="R27" i="5"/>
  <c r="Q27" i="5"/>
  <c r="P27" i="5"/>
  <c r="O27" i="5"/>
  <c r="N27" i="5"/>
  <c r="M27" i="5"/>
  <c r="ET26" i="5"/>
  <c r="ER26" i="5"/>
  <c r="EP26" i="5"/>
  <c r="EM26" i="5"/>
  <c r="EN26" i="5" s="1"/>
  <c r="DD26" i="5"/>
  <c r="CJ26" i="5"/>
  <c r="BZ26" i="5"/>
  <c r="BC26" i="5"/>
  <c r="BB26" i="5"/>
  <c r="U26" i="5"/>
  <c r="T26" i="5"/>
  <c r="S26" i="5"/>
  <c r="R26" i="5"/>
  <c r="Q26" i="5"/>
  <c r="P26" i="5"/>
  <c r="O26" i="5"/>
  <c r="N26" i="5"/>
  <c r="M26" i="5"/>
  <c r="ET25" i="5"/>
  <c r="ER25" i="5"/>
  <c r="EP25" i="5"/>
  <c r="EM25" i="5"/>
  <c r="EN25" i="5" s="1"/>
  <c r="DE25" i="5"/>
  <c r="DD25" i="5"/>
  <c r="CJ25" i="5"/>
  <c r="BZ25" i="5"/>
  <c r="BC25" i="5"/>
  <c r="BB25" i="5"/>
  <c r="U25" i="5"/>
  <c r="T25" i="5"/>
  <c r="S25" i="5"/>
  <c r="R25" i="5"/>
  <c r="Q25" i="5"/>
  <c r="P25" i="5"/>
  <c r="O25" i="5"/>
  <c r="N25" i="5"/>
  <c r="M25" i="5"/>
  <c r="ET24" i="5"/>
  <c r="ER24" i="5"/>
  <c r="EP24" i="5"/>
  <c r="EM24" i="5"/>
  <c r="EN24" i="5" s="1"/>
  <c r="DD24" i="5"/>
  <c r="CJ24" i="5"/>
  <c r="BZ24" i="5"/>
  <c r="BC24" i="5"/>
  <c r="BB24" i="5"/>
  <c r="U24" i="5"/>
  <c r="T24" i="5"/>
  <c r="S24" i="5"/>
  <c r="R24" i="5"/>
  <c r="Q24" i="5"/>
  <c r="P24" i="5"/>
  <c r="O24" i="5"/>
  <c r="N24" i="5"/>
  <c r="M24" i="5"/>
  <c r="ET23" i="5"/>
  <c r="ER23" i="5"/>
  <c r="EP23" i="5"/>
  <c r="EM23" i="5"/>
  <c r="EN23" i="5" s="1"/>
  <c r="DD23" i="5"/>
  <c r="CJ23" i="5"/>
  <c r="BZ23" i="5"/>
  <c r="BC23" i="5"/>
  <c r="BB23" i="5"/>
  <c r="U23" i="5"/>
  <c r="T23" i="5"/>
  <c r="S23" i="5"/>
  <c r="R23" i="5"/>
  <c r="Q23" i="5"/>
  <c r="P23" i="5"/>
  <c r="O23" i="5"/>
  <c r="N23" i="5"/>
  <c r="M23" i="5"/>
  <c r="ET22" i="5"/>
  <c r="ER22" i="5"/>
  <c r="EP22" i="5"/>
  <c r="EM22" i="5"/>
  <c r="EN22" i="5" s="1"/>
  <c r="DD22" i="5"/>
  <c r="CJ22" i="5"/>
  <c r="BZ22" i="5"/>
  <c r="BC22" i="5"/>
  <c r="BB22" i="5"/>
  <c r="U22" i="5"/>
  <c r="T22" i="5"/>
  <c r="S22" i="5"/>
  <c r="R22" i="5"/>
  <c r="Q22" i="5"/>
  <c r="P22" i="5"/>
  <c r="O22" i="5"/>
  <c r="N22" i="5"/>
  <c r="M22" i="5"/>
  <c r="ET21" i="5"/>
  <c r="ER21" i="5"/>
  <c r="EP21" i="5"/>
  <c r="EM21" i="5"/>
  <c r="EN21" i="5" s="1"/>
  <c r="DE21" i="5"/>
  <c r="DD21" i="5"/>
  <c r="CJ21" i="5"/>
  <c r="BZ21" i="5"/>
  <c r="BC21" i="5"/>
  <c r="BB21" i="5"/>
  <c r="U21" i="5"/>
  <c r="T21" i="5"/>
  <c r="S21" i="5"/>
  <c r="R21" i="5"/>
  <c r="Q21" i="5"/>
  <c r="P21" i="5"/>
  <c r="O21" i="5"/>
  <c r="N21" i="5"/>
  <c r="M21" i="5"/>
  <c r="ET20" i="5"/>
  <c r="ER20" i="5"/>
  <c r="EP20" i="5"/>
  <c r="EM20" i="5"/>
  <c r="EN20" i="5" s="1"/>
  <c r="DD20" i="5"/>
  <c r="CJ20" i="5"/>
  <c r="BZ20" i="5"/>
  <c r="BC20" i="5"/>
  <c r="BB20" i="5"/>
  <c r="U20" i="5"/>
  <c r="T20" i="5"/>
  <c r="S20" i="5"/>
  <c r="R20" i="5"/>
  <c r="Q20" i="5"/>
  <c r="P20" i="5"/>
  <c r="O20" i="5"/>
  <c r="N20" i="5"/>
  <c r="M20" i="5"/>
  <c r="ET19" i="5"/>
  <c r="ER19" i="5"/>
  <c r="EP19" i="5"/>
  <c r="EM19" i="5"/>
  <c r="EN19" i="5" s="1"/>
  <c r="DD19" i="5"/>
  <c r="CJ19" i="5"/>
  <c r="BZ19" i="5"/>
  <c r="BC19" i="5"/>
  <c r="BB19" i="5"/>
  <c r="U19" i="5"/>
  <c r="T19" i="5"/>
  <c r="S19" i="5"/>
  <c r="R19" i="5"/>
  <c r="Q19" i="5"/>
  <c r="P19" i="5"/>
  <c r="O19" i="5"/>
  <c r="N19" i="5"/>
  <c r="M19" i="5"/>
  <c r="ET18" i="5"/>
  <c r="ER18" i="5"/>
  <c r="EP18" i="5"/>
  <c r="EM18" i="5"/>
  <c r="EN18" i="5" s="1"/>
  <c r="DD18" i="5"/>
  <c r="CJ18" i="5"/>
  <c r="BZ18" i="5"/>
  <c r="BC18" i="5"/>
  <c r="BB18" i="5"/>
  <c r="U18" i="5"/>
  <c r="T18" i="5"/>
  <c r="S18" i="5"/>
  <c r="R18" i="5"/>
  <c r="Q18" i="5"/>
  <c r="P18" i="5"/>
  <c r="O18" i="5"/>
  <c r="N18" i="5"/>
  <c r="M18" i="5"/>
  <c r="ET17" i="5"/>
  <c r="ER17" i="5"/>
  <c r="EP17" i="5"/>
  <c r="EM17" i="5"/>
  <c r="EN17" i="5" s="1"/>
  <c r="DE17" i="5"/>
  <c r="DD17" i="5"/>
  <c r="CJ17" i="5"/>
  <c r="BZ17" i="5"/>
  <c r="BC17" i="5"/>
  <c r="BB17" i="5"/>
  <c r="U17" i="5"/>
  <c r="T17" i="5"/>
  <c r="S17" i="5"/>
  <c r="R17" i="5"/>
  <c r="Q17" i="5"/>
  <c r="P17" i="5"/>
  <c r="O17" i="5"/>
  <c r="N17" i="5"/>
  <c r="M17" i="5"/>
  <c r="ET16" i="5"/>
  <c r="ER16" i="5"/>
  <c r="EP16" i="5"/>
  <c r="EM16" i="5"/>
  <c r="EN16" i="5" s="1"/>
  <c r="DD16" i="5"/>
  <c r="CJ16" i="5"/>
  <c r="BZ16" i="5"/>
  <c r="BC16" i="5"/>
  <c r="BB16" i="5"/>
  <c r="U16" i="5"/>
  <c r="T16" i="5"/>
  <c r="S16" i="5"/>
  <c r="R16" i="5"/>
  <c r="Q16" i="5"/>
  <c r="P16" i="5"/>
  <c r="O16" i="5"/>
  <c r="N16" i="5"/>
  <c r="M16" i="5"/>
  <c r="ET15" i="5"/>
  <c r="ER15" i="5"/>
  <c r="EP15" i="5"/>
  <c r="EM15" i="5"/>
  <c r="EN15" i="5" s="1"/>
  <c r="DD15" i="5"/>
  <c r="CJ15" i="5"/>
  <c r="BZ15" i="5"/>
  <c r="BC15" i="5"/>
  <c r="BB15" i="5"/>
  <c r="U15" i="5"/>
  <c r="T15" i="5"/>
  <c r="S15" i="5"/>
  <c r="R15" i="5"/>
  <c r="Q15" i="5"/>
  <c r="P15" i="5"/>
  <c r="O15" i="5"/>
  <c r="N15" i="5"/>
  <c r="M15" i="5"/>
  <c r="ET14" i="5"/>
  <c r="ER14" i="5"/>
  <c r="EP14" i="5"/>
  <c r="EM14" i="5"/>
  <c r="EN14" i="5" s="1"/>
  <c r="DD14" i="5"/>
  <c r="CJ14" i="5"/>
  <c r="BZ14" i="5"/>
  <c r="BC14" i="5"/>
  <c r="BB14" i="5"/>
  <c r="U14" i="5"/>
  <c r="T14" i="5"/>
  <c r="S14" i="5"/>
  <c r="R14" i="5"/>
  <c r="Q14" i="5"/>
  <c r="P14" i="5"/>
  <c r="O14" i="5"/>
  <c r="N14" i="5"/>
  <c r="M14" i="5"/>
  <c r="ET13" i="5"/>
  <c r="ER13" i="5"/>
  <c r="EP13" i="5"/>
  <c r="EM13" i="5"/>
  <c r="EN13" i="5" s="1"/>
  <c r="DE13" i="5"/>
  <c r="DD13" i="5"/>
  <c r="CJ13" i="5"/>
  <c r="BZ13" i="5"/>
  <c r="BC13" i="5"/>
  <c r="BB13" i="5"/>
  <c r="U13" i="5"/>
  <c r="T13" i="5"/>
  <c r="S13" i="5"/>
  <c r="R13" i="5"/>
  <c r="Q13" i="5"/>
  <c r="P13" i="5"/>
  <c r="O13" i="5"/>
  <c r="N13" i="5"/>
  <c r="M13" i="5"/>
  <c r="V13" i="5" s="1"/>
  <c r="W13" i="5" s="1"/>
  <c r="ET12" i="5"/>
  <c r="ER12" i="5"/>
  <c r="EP12" i="5"/>
  <c r="EM12" i="5"/>
  <c r="EN12" i="5" s="1"/>
  <c r="DD12" i="5"/>
  <c r="CJ12" i="5"/>
  <c r="CA12" i="5"/>
  <c r="BZ12" i="5"/>
  <c r="BC12" i="5"/>
  <c r="BB12" i="5"/>
  <c r="U12" i="5"/>
  <c r="T12" i="5"/>
  <c r="S12" i="5"/>
  <c r="R12" i="5"/>
  <c r="Q12" i="5"/>
  <c r="P12" i="5"/>
  <c r="O12" i="5"/>
  <c r="N12" i="5"/>
  <c r="M12" i="5"/>
  <c r="ET11" i="5"/>
  <c r="ER11" i="5"/>
  <c r="EP11" i="5"/>
  <c r="EM11" i="5"/>
  <c r="EN11" i="5" s="1"/>
  <c r="DD11" i="5"/>
  <c r="CJ11" i="5"/>
  <c r="BZ11" i="5"/>
  <c r="BC11" i="5"/>
  <c r="BB11" i="5"/>
  <c r="U11" i="5"/>
  <c r="T11" i="5"/>
  <c r="S11" i="5"/>
  <c r="R11" i="5"/>
  <c r="Q11" i="5"/>
  <c r="P11" i="5"/>
  <c r="O11" i="5"/>
  <c r="N11" i="5"/>
  <c r="M11" i="5"/>
  <c r="ET10" i="5"/>
  <c r="ER10" i="5"/>
  <c r="EP10" i="5"/>
  <c r="EM10" i="5"/>
  <c r="EN10" i="5" s="1"/>
  <c r="DD10" i="5"/>
  <c r="CJ10" i="5"/>
  <c r="BZ10" i="5"/>
  <c r="BC10" i="5"/>
  <c r="BB10" i="5"/>
  <c r="U10" i="5"/>
  <c r="T10" i="5"/>
  <c r="S10" i="5"/>
  <c r="R10" i="5"/>
  <c r="Q10" i="5"/>
  <c r="P10" i="5"/>
  <c r="O10" i="5"/>
  <c r="N10" i="5"/>
  <c r="M10" i="5"/>
  <c r="ET9" i="5"/>
  <c r="ER9" i="5"/>
  <c r="EP9" i="5"/>
  <c r="EM9" i="5"/>
  <c r="EN9" i="5" s="1"/>
  <c r="DE9" i="5"/>
  <c r="DD9" i="5"/>
  <c r="CJ9" i="5"/>
  <c r="BZ9" i="5"/>
  <c r="BC9" i="5"/>
  <c r="BB9" i="5"/>
  <c r="U9" i="5"/>
  <c r="T9" i="5"/>
  <c r="S9" i="5"/>
  <c r="R9" i="5"/>
  <c r="Q9" i="5"/>
  <c r="P9" i="5"/>
  <c r="O9" i="5"/>
  <c r="N9" i="5"/>
  <c r="M9" i="5"/>
  <c r="ET8" i="5"/>
  <c r="ER8" i="5"/>
  <c r="EP8" i="5"/>
  <c r="EM8" i="5"/>
  <c r="EN8" i="5" s="1"/>
  <c r="DD8" i="5"/>
  <c r="CJ8" i="5"/>
  <c r="CA8" i="5"/>
  <c r="BZ8" i="5"/>
  <c r="BC8" i="5"/>
  <c r="BB8" i="5"/>
  <c r="U8" i="5"/>
  <c r="T8" i="5"/>
  <c r="S8" i="5"/>
  <c r="R8" i="5"/>
  <c r="Q8" i="5"/>
  <c r="P8" i="5"/>
  <c r="O8" i="5"/>
  <c r="N8" i="5"/>
  <c r="M8" i="5"/>
  <c r="ET7" i="5"/>
  <c r="ER7" i="5"/>
  <c r="EP7" i="5"/>
  <c r="EM7" i="5"/>
  <c r="EN7" i="5" s="1"/>
  <c r="DD7" i="5"/>
  <c r="CJ7" i="5"/>
  <c r="BZ7" i="5"/>
  <c r="BC7" i="5"/>
  <c r="BB7" i="5"/>
  <c r="U7" i="5"/>
  <c r="T7" i="5"/>
  <c r="S7" i="5"/>
  <c r="R7" i="5"/>
  <c r="Q7" i="5"/>
  <c r="P7" i="5"/>
  <c r="O7" i="5"/>
  <c r="N7" i="5"/>
  <c r="M7" i="5"/>
  <c r="ET6" i="5"/>
  <c r="ER6" i="5"/>
  <c r="EP6" i="5"/>
  <c r="EM6" i="5"/>
  <c r="EN6" i="5" s="1"/>
  <c r="DD6" i="5"/>
  <c r="CJ6" i="5"/>
  <c r="BZ6" i="5"/>
  <c r="BC6" i="5"/>
  <c r="BB6" i="5"/>
  <c r="U6" i="5"/>
  <c r="T6" i="5"/>
  <c r="S6" i="5"/>
  <c r="R6" i="5"/>
  <c r="Q6" i="5"/>
  <c r="P6" i="5"/>
  <c r="O6" i="5"/>
  <c r="N6" i="5"/>
  <c r="M6" i="5"/>
  <c r="ET5" i="5"/>
  <c r="ER5" i="5"/>
  <c r="EP5" i="5"/>
  <c r="EM5" i="5"/>
  <c r="EN5" i="5" s="1"/>
  <c r="DE5" i="5"/>
  <c r="DD5" i="5"/>
  <c r="CJ5" i="5"/>
  <c r="BZ5" i="5"/>
  <c r="BC5" i="5"/>
  <c r="BB5" i="5"/>
  <c r="U5" i="5"/>
  <c r="T5" i="5"/>
  <c r="S5" i="5"/>
  <c r="R5" i="5"/>
  <c r="Q5" i="5"/>
  <c r="P5" i="5"/>
  <c r="O5" i="5"/>
  <c r="N5" i="5"/>
  <c r="M5" i="5"/>
  <c r="ET4" i="5"/>
  <c r="ER4" i="5"/>
  <c r="EP4" i="5"/>
  <c r="EM4" i="5"/>
  <c r="EN4" i="5" s="1"/>
  <c r="DD4" i="5"/>
  <c r="CJ4" i="5"/>
  <c r="CA4" i="5"/>
  <c r="BZ4" i="5"/>
  <c r="BC4" i="5"/>
  <c r="BB4" i="5"/>
  <c r="U4" i="5"/>
  <c r="T4" i="5"/>
  <c r="S4" i="5"/>
  <c r="R4" i="5"/>
  <c r="Q4" i="5"/>
  <c r="P4" i="5"/>
  <c r="O4" i="5"/>
  <c r="N4" i="5"/>
  <c r="M4" i="5"/>
  <c r="ET3" i="5"/>
  <c r="ER3" i="5"/>
  <c r="EP3" i="5"/>
  <c r="EM3" i="5"/>
  <c r="EN3" i="5" s="1"/>
  <c r="DD3" i="5"/>
  <c r="CJ3" i="5"/>
  <c r="BZ3" i="5"/>
  <c r="BC3" i="5"/>
  <c r="BB3" i="5"/>
  <c r="U3" i="5"/>
  <c r="T3" i="5"/>
  <c r="S3" i="5"/>
  <c r="R3" i="5"/>
  <c r="Q3" i="5"/>
  <c r="P3" i="5"/>
  <c r="O3" i="5"/>
  <c r="N3" i="5"/>
  <c r="M3" i="5"/>
  <c r="DE1" i="5"/>
  <c r="DE41" i="5" s="1"/>
  <c r="CA1" i="5"/>
  <c r="CA24" i="5" s="1"/>
  <c r="BD1" i="5"/>
  <c r="BD24" i="5" s="1"/>
  <c r="HB138" i="4"/>
  <c r="HB131" i="4"/>
  <c r="HB120" i="4"/>
  <c r="HB111" i="4"/>
  <c r="HB157" i="4"/>
  <c r="HB153" i="4"/>
  <c r="HB148" i="4"/>
  <c r="HB147" i="4"/>
  <c r="HB143" i="4"/>
  <c r="HB137" i="4"/>
  <c r="HB134" i="4"/>
  <c r="HB122" i="4"/>
  <c r="HB119" i="4"/>
  <c r="HB110" i="4"/>
  <c r="HB109" i="4"/>
  <c r="HB108" i="4"/>
  <c r="HB107" i="4"/>
  <c r="HB95" i="4"/>
  <c r="HB94" i="4"/>
  <c r="HB92" i="4"/>
  <c r="HB91" i="4"/>
  <c r="HB90" i="4"/>
  <c r="HB72" i="4"/>
  <c r="HB71" i="4"/>
  <c r="HB66" i="4"/>
  <c r="HB59" i="4"/>
  <c r="HB54" i="4"/>
  <c r="HB52" i="4"/>
  <c r="HB51" i="4"/>
  <c r="HB50" i="4"/>
  <c r="HB23" i="4"/>
  <c r="HB17" i="4"/>
  <c r="HB14" i="4"/>
  <c r="HB13" i="4"/>
  <c r="HB11" i="4"/>
  <c r="HB8" i="4"/>
  <c r="HB155" i="4"/>
  <c r="HB150" i="4"/>
  <c r="HB121" i="4"/>
  <c r="HB117" i="4"/>
  <c r="HB116" i="4"/>
  <c r="HB99" i="4"/>
  <c r="HB98" i="4"/>
  <c r="HB79" i="4"/>
  <c r="HB74" i="4"/>
  <c r="HB65" i="4"/>
  <c r="HB64" i="4"/>
  <c r="HB63" i="4"/>
  <c r="HB61" i="4"/>
  <c r="HB55" i="4"/>
  <c r="HB49" i="4"/>
  <c r="HB24" i="4"/>
  <c r="HB21" i="4"/>
  <c r="HB18" i="4"/>
  <c r="HB15" i="4"/>
  <c r="HB6" i="4"/>
  <c r="HB5" i="4"/>
  <c r="HB4" i="4"/>
  <c r="HB152" i="4"/>
  <c r="HB130" i="4"/>
  <c r="HB123" i="4"/>
  <c r="HB105" i="4"/>
  <c r="HB85" i="4"/>
  <c r="HB46" i="4"/>
  <c r="HB39" i="4"/>
  <c r="HB38" i="4"/>
  <c r="HB36" i="4"/>
  <c r="HB32" i="4"/>
  <c r="HB29" i="4"/>
  <c r="HB158" i="4"/>
  <c r="HB156" i="4"/>
  <c r="HB154" i="4"/>
  <c r="HB151" i="4"/>
  <c r="HB140" i="4"/>
  <c r="HB139" i="4"/>
  <c r="HB136" i="4"/>
  <c r="HB135" i="4"/>
  <c r="HB132" i="4"/>
  <c r="HB129" i="4"/>
  <c r="HB126" i="4"/>
  <c r="HB125" i="4"/>
  <c r="HB124" i="4"/>
  <c r="HB118" i="4"/>
  <c r="HB114" i="4"/>
  <c r="HB113" i="4"/>
  <c r="HB106" i="4"/>
  <c r="HB103" i="4"/>
  <c r="HB101" i="4"/>
  <c r="HB100" i="4"/>
  <c r="HB97" i="4"/>
  <c r="HB96" i="4"/>
  <c r="HB89" i="4"/>
  <c r="HB88" i="4"/>
  <c r="HB86" i="4"/>
  <c r="HB82" i="4"/>
  <c r="HB81" i="4"/>
  <c r="HB80" i="4"/>
  <c r="HB77" i="4"/>
  <c r="HB70" i="4"/>
  <c r="HB69" i="4"/>
  <c r="HB68" i="4"/>
  <c r="HB62" i="4"/>
  <c r="HB60" i="4"/>
  <c r="HB58" i="4"/>
  <c r="HB48" i="4"/>
  <c r="HB44" i="4"/>
  <c r="HB43" i="4"/>
  <c r="HB41" i="4"/>
  <c r="HB34" i="4"/>
  <c r="HB33" i="4"/>
  <c r="HB26" i="4"/>
  <c r="HB22" i="4"/>
  <c r="HB20" i="4"/>
  <c r="HB19" i="4"/>
  <c r="HB16" i="4"/>
  <c r="HB10" i="4"/>
  <c r="HB7" i="4"/>
  <c r="HB149" i="4"/>
  <c r="HB146" i="4"/>
  <c r="HB145" i="4"/>
  <c r="HB144" i="4"/>
  <c r="HB142" i="4"/>
  <c r="HB141" i="4"/>
  <c r="HB133" i="4"/>
  <c r="HB128" i="4"/>
  <c r="HB127" i="4"/>
  <c r="HB115" i="4"/>
  <c r="HB112" i="4"/>
  <c r="HB104" i="4"/>
  <c r="HB102" i="4"/>
  <c r="HB93" i="4"/>
  <c r="HB87" i="4"/>
  <c r="HB84" i="4"/>
  <c r="HB83" i="4"/>
  <c r="HB78" i="4"/>
  <c r="HB76" i="4"/>
  <c r="HB75" i="4"/>
  <c r="HB73" i="4"/>
  <c r="HB67" i="4"/>
  <c r="HB57" i="4"/>
  <c r="HB56" i="4"/>
  <c r="HB53" i="4"/>
  <c r="HB47" i="4"/>
  <c r="HB45" i="4"/>
  <c r="HB42" i="4"/>
  <c r="HB40" i="4"/>
  <c r="HB37" i="4"/>
  <c r="HB35" i="4"/>
  <c r="HB31" i="4"/>
  <c r="HB30" i="4"/>
  <c r="HB28" i="4"/>
  <c r="HB27" i="4"/>
  <c r="HB25" i="4"/>
  <c r="HB12" i="4"/>
  <c r="HB9" i="4"/>
  <c r="HB3" i="4"/>
  <c r="B1" i="4"/>
  <c r="C1" i="4" s="1"/>
  <c r="D1" i="4" s="1"/>
  <c r="E1" i="4" s="1"/>
  <c r="F1" i="4" s="1"/>
  <c r="G1" i="4" s="1"/>
  <c r="H1" i="4" s="1"/>
  <c r="I1" i="4" s="1"/>
  <c r="J1" i="4" s="1"/>
  <c r="K1" i="4" s="1"/>
  <c r="L1" i="4" s="1"/>
  <c r="M1" i="4" s="1"/>
  <c r="N1" i="4" s="1"/>
  <c r="O1" i="4" s="1"/>
  <c r="P1" i="4" s="1"/>
  <c r="Q1" i="4" s="1"/>
  <c r="R1" i="4" s="1"/>
  <c r="S1" i="4" s="1"/>
  <c r="T1" i="4" s="1"/>
  <c r="U1" i="4" s="1"/>
  <c r="V1" i="4" s="1"/>
  <c r="W1" i="4" s="1"/>
  <c r="X1" i="4" s="1"/>
  <c r="Y1" i="4" s="1"/>
  <c r="Z1" i="4" s="1"/>
  <c r="AA1" i="4" s="1"/>
  <c r="AB1" i="4" s="1"/>
  <c r="AC1" i="4" s="1"/>
  <c r="AD1" i="4" s="1"/>
  <c r="AE1" i="4" s="1"/>
  <c r="AF1" i="4" s="1"/>
  <c r="AG1" i="4" s="1"/>
  <c r="AH1" i="4" s="1"/>
  <c r="AI1" i="4" s="1"/>
  <c r="AJ1" i="4" s="1"/>
  <c r="AK1" i="4" s="1"/>
  <c r="AL1" i="4" s="1"/>
  <c r="AM1" i="4" s="1"/>
  <c r="AN1" i="4" s="1"/>
  <c r="AO1" i="4" s="1"/>
  <c r="AP1" i="4" s="1"/>
  <c r="AQ1" i="4" s="1"/>
  <c r="AR1" i="4" s="1"/>
  <c r="AS1" i="4" s="1"/>
  <c r="AT1" i="4" s="1"/>
  <c r="AU1" i="4" s="1"/>
  <c r="AV1" i="4" s="1"/>
  <c r="AW1" i="4" s="1"/>
  <c r="AX1" i="4" s="1"/>
  <c r="AY1" i="4" s="1"/>
  <c r="AZ1" i="4" s="1"/>
  <c r="BA1" i="4" s="1"/>
  <c r="BB1" i="4" s="1"/>
  <c r="BC1" i="4" s="1"/>
  <c r="BD1" i="4" s="1"/>
  <c r="BE1" i="4" s="1"/>
  <c r="BF1" i="4" s="1"/>
  <c r="BG1" i="4" s="1"/>
  <c r="BH1" i="4" s="1"/>
  <c r="BI1" i="4" s="1"/>
  <c r="BJ1" i="4" s="1"/>
  <c r="BK1" i="4" s="1"/>
  <c r="BL1" i="4" s="1"/>
  <c r="BM1" i="4" s="1"/>
  <c r="BN1" i="4" s="1"/>
  <c r="BO1" i="4" s="1"/>
  <c r="BP1" i="4" s="1"/>
  <c r="BQ1" i="4" s="1"/>
  <c r="BR1" i="4" s="1"/>
  <c r="BS1" i="4" s="1"/>
  <c r="BT1" i="4" s="1"/>
  <c r="BU1" i="4" s="1"/>
  <c r="BV1" i="4" s="1"/>
  <c r="BW1" i="4" s="1"/>
  <c r="BX1" i="4" s="1"/>
  <c r="BY1" i="4" s="1"/>
  <c r="BZ1" i="4" s="1"/>
  <c r="CA1" i="4" s="1"/>
  <c r="CB1" i="4" s="1"/>
  <c r="CC1" i="4" s="1"/>
  <c r="CD1" i="4" s="1"/>
  <c r="CE1" i="4" s="1"/>
  <c r="CF1" i="4" s="1"/>
  <c r="CG1" i="4" s="1"/>
  <c r="CH1" i="4" s="1"/>
  <c r="CI1" i="4" s="1"/>
  <c r="CJ1" i="4" s="1"/>
  <c r="CK1" i="4" s="1"/>
  <c r="CL1" i="4" s="1"/>
  <c r="CM1" i="4" s="1"/>
  <c r="CN1" i="4" s="1"/>
  <c r="CO1" i="4" s="1"/>
  <c r="CP1" i="4" s="1"/>
  <c r="CQ1" i="4" s="1"/>
  <c r="CR1" i="4" s="1"/>
  <c r="CS1" i="4" s="1"/>
  <c r="CT1" i="4" s="1"/>
  <c r="CU1" i="4" s="1"/>
  <c r="CV1" i="4" s="1"/>
  <c r="CW1" i="4" s="1"/>
  <c r="CX1" i="4" s="1"/>
  <c r="CY1" i="4" s="1"/>
  <c r="CZ1" i="4" s="1"/>
  <c r="DA1" i="4" s="1"/>
  <c r="DB1" i="4" s="1"/>
  <c r="DC1" i="4" s="1"/>
  <c r="DD1" i="4" s="1"/>
  <c r="DE1" i="4" s="1"/>
  <c r="DF1" i="4" s="1"/>
  <c r="DG1" i="4" s="1"/>
  <c r="DH1" i="4" s="1"/>
  <c r="DI1" i="4" s="1"/>
  <c r="DJ1" i="4" s="1"/>
  <c r="DK1" i="4" s="1"/>
  <c r="DL1" i="4" s="1"/>
  <c r="DM1" i="4" s="1"/>
  <c r="DN1" i="4" s="1"/>
  <c r="DO1" i="4" s="1"/>
  <c r="DP1" i="4" s="1"/>
  <c r="DQ1" i="4" s="1"/>
  <c r="DR1" i="4" s="1"/>
  <c r="DS1" i="4" s="1"/>
  <c r="DT1" i="4" s="1"/>
  <c r="DU1" i="4" s="1"/>
  <c r="DV1" i="4" s="1"/>
  <c r="DW1" i="4" s="1"/>
  <c r="DX1" i="4" s="1"/>
  <c r="DY1" i="4" s="1"/>
  <c r="DZ1" i="4" s="1"/>
  <c r="EA1" i="4" s="1"/>
  <c r="EB1" i="4" s="1"/>
  <c r="EC1" i="4" s="1"/>
  <c r="ED1" i="4" s="1"/>
  <c r="EE1" i="4" s="1"/>
  <c r="EF1" i="4" s="1"/>
  <c r="EG1" i="4" s="1"/>
  <c r="EH1" i="4" s="1"/>
  <c r="EI1" i="4" s="1"/>
  <c r="EJ1" i="4" s="1"/>
  <c r="EK1" i="4" s="1"/>
  <c r="EL1" i="4" s="1"/>
  <c r="EM1" i="4" s="1"/>
  <c r="EN1" i="4" s="1"/>
  <c r="EO1" i="4" s="1"/>
  <c r="EP1" i="4" s="1"/>
  <c r="EQ1" i="4" s="1"/>
  <c r="ER1" i="4" s="1"/>
  <c r="ES1" i="4" s="1"/>
  <c r="ET1" i="4" s="1"/>
  <c r="EU1" i="4" s="1"/>
  <c r="EV1" i="4" s="1"/>
  <c r="EW1" i="4" s="1"/>
  <c r="EX1" i="4" s="1"/>
  <c r="EY1" i="4" s="1"/>
  <c r="EZ1" i="4" s="1"/>
  <c r="FA1" i="4" s="1"/>
  <c r="FB1" i="4" s="1"/>
  <c r="FC1" i="4" s="1"/>
  <c r="FD1" i="4" s="1"/>
  <c r="FE1" i="4" s="1"/>
  <c r="FF1" i="4" s="1"/>
  <c r="FG1" i="4" s="1"/>
  <c r="FH1" i="4" s="1"/>
  <c r="FI1" i="4" s="1"/>
  <c r="FJ1" i="4" s="1"/>
  <c r="FK1" i="4" s="1"/>
  <c r="FL1" i="4" s="1"/>
  <c r="FM1" i="4" s="1"/>
  <c r="FN1" i="4" s="1"/>
  <c r="FO1" i="4" s="1"/>
  <c r="FP1" i="4" s="1"/>
  <c r="FQ1" i="4" s="1"/>
  <c r="FR1" i="4" s="1"/>
  <c r="FS1" i="4" s="1"/>
  <c r="FT1" i="4" s="1"/>
  <c r="FU1" i="4" s="1"/>
  <c r="FV1" i="4" s="1"/>
  <c r="FW1" i="4" s="1"/>
  <c r="FX1" i="4" s="1"/>
  <c r="FY1" i="4" s="1"/>
  <c r="FZ1" i="4" s="1"/>
  <c r="GA1" i="4" s="1"/>
  <c r="GB1" i="4" s="1"/>
  <c r="GC1" i="4" s="1"/>
  <c r="GD1" i="4" s="1"/>
  <c r="GE1" i="4" s="1"/>
  <c r="GF1" i="4" s="1"/>
  <c r="GG1" i="4" s="1"/>
  <c r="GH1" i="4" s="1"/>
  <c r="GI1" i="4" s="1"/>
  <c r="GJ1" i="4" s="1"/>
  <c r="GK1" i="4" s="1"/>
  <c r="GL1" i="4" s="1"/>
  <c r="GM1" i="4" s="1"/>
  <c r="GN1" i="4" s="1"/>
  <c r="GO1" i="4" s="1"/>
  <c r="GP1" i="4" s="1"/>
  <c r="GQ1" i="4" s="1"/>
  <c r="GR1" i="4" s="1"/>
  <c r="GS1" i="4" s="1"/>
  <c r="GT1" i="4" s="1"/>
  <c r="GU1" i="4" s="1"/>
  <c r="GV1" i="4" s="1"/>
  <c r="GW1" i="4" s="1"/>
  <c r="GX1" i="4" s="1"/>
  <c r="GY1" i="4" s="1"/>
  <c r="GZ1" i="4" s="1"/>
  <c r="HA1" i="4" s="1"/>
  <c r="V42" i="5" l="1"/>
  <c r="W42" i="5" s="1"/>
  <c r="V133" i="5"/>
  <c r="W133" i="5" s="1"/>
  <c r="V137" i="5"/>
  <c r="W137" i="5" s="1"/>
  <c r="V139" i="5"/>
  <c r="W139" i="5" s="1"/>
  <c r="V141" i="5"/>
  <c r="W141" i="5" s="1"/>
  <c r="V7" i="5"/>
  <c r="W7" i="5" s="1"/>
  <c r="V57" i="5"/>
  <c r="W57" i="5" s="1"/>
  <c r="V17" i="5"/>
  <c r="W17" i="5" s="1"/>
  <c r="V31" i="5"/>
  <c r="W31" i="5" s="1"/>
  <c r="V50" i="5"/>
  <c r="W50" i="5" s="1"/>
  <c r="V89" i="5"/>
  <c r="W89" i="5" s="1"/>
  <c r="V93" i="5"/>
  <c r="W93" i="5" s="1"/>
  <c r="V108" i="5"/>
  <c r="W108" i="5" s="1"/>
  <c r="V119" i="5"/>
  <c r="W119" i="5" s="1"/>
  <c r="V126" i="5"/>
  <c r="W126" i="5" s="1"/>
  <c r="V15" i="5"/>
  <c r="W15" i="5" s="1"/>
  <c r="V52" i="5"/>
  <c r="W52" i="5" s="1"/>
  <c r="V54" i="5"/>
  <c r="W54" i="5" s="1"/>
  <c r="V76" i="5"/>
  <c r="W76" i="5" s="1"/>
  <c r="V80" i="5"/>
  <c r="W80" i="5" s="1"/>
  <c r="V91" i="5"/>
  <c r="W91" i="5" s="1"/>
  <c r="V97" i="5"/>
  <c r="W97" i="5" s="1"/>
  <c r="V110" i="5"/>
  <c r="W110" i="5" s="1"/>
  <c r="V149" i="5"/>
  <c r="W149" i="5" s="1"/>
  <c r="V6" i="5"/>
  <c r="W6" i="5" s="1"/>
  <c r="V26" i="5"/>
  <c r="W26" i="5" s="1"/>
  <c r="V69" i="5"/>
  <c r="W69" i="5" s="1"/>
  <c r="V82" i="5"/>
  <c r="W82" i="5" s="1"/>
  <c r="V112" i="5"/>
  <c r="W112" i="5" s="1"/>
  <c r="V121" i="5"/>
  <c r="W121" i="5" s="1"/>
  <c r="V128" i="5"/>
  <c r="W128" i="5" s="1"/>
  <c r="V136" i="5"/>
  <c r="W136" i="5" s="1"/>
  <c r="V28" i="5"/>
  <c r="W28" i="5" s="1"/>
  <c r="V43" i="5"/>
  <c r="W43" i="5" s="1"/>
  <c r="V56" i="5"/>
  <c r="W56" i="5" s="1"/>
  <c r="V84" i="5"/>
  <c r="W84" i="5" s="1"/>
  <c r="V101" i="5"/>
  <c r="W101" i="5" s="1"/>
  <c r="V151" i="5"/>
  <c r="W151" i="5" s="1"/>
  <c r="V10" i="5"/>
  <c r="W10" i="5" s="1"/>
  <c r="V12" i="5"/>
  <c r="W12" i="5" s="1"/>
  <c r="V45" i="5"/>
  <c r="W45" i="5" s="1"/>
  <c r="V73" i="5"/>
  <c r="W73" i="5" s="1"/>
  <c r="V86" i="5"/>
  <c r="W86" i="5" s="1"/>
  <c r="V103" i="5"/>
  <c r="W103" i="5" s="1"/>
  <c r="V105" i="5"/>
  <c r="W105" i="5" s="1"/>
  <c r="V116" i="5"/>
  <c r="W116" i="5" s="1"/>
  <c r="V144" i="5"/>
  <c r="W144" i="5" s="1"/>
  <c r="V153" i="5"/>
  <c r="W153" i="5" s="1"/>
  <c r="V30" i="5"/>
  <c r="W30" i="5" s="1"/>
  <c r="V47" i="5"/>
  <c r="W47" i="5" s="1"/>
  <c r="V60" i="5"/>
  <c r="W60" i="5" s="1"/>
  <c r="V62" i="5"/>
  <c r="W62" i="5" s="1"/>
  <c r="V88" i="5"/>
  <c r="W88" i="5" s="1"/>
  <c r="V107" i="5"/>
  <c r="W107" i="5" s="1"/>
  <c r="V3" i="5"/>
  <c r="W3" i="5" s="1"/>
  <c r="V34" i="5"/>
  <c r="W34" i="5" s="1"/>
  <c r="V51" i="5"/>
  <c r="W51" i="5" s="1"/>
  <c r="V53" i="5"/>
  <c r="W53" i="5" s="1"/>
  <c r="V90" i="5"/>
  <c r="W90" i="5" s="1"/>
  <c r="V109" i="5"/>
  <c r="W109" i="5" s="1"/>
  <c r="V118" i="5"/>
  <c r="W118" i="5" s="1"/>
  <c r="V5" i="5"/>
  <c r="W5" i="5" s="1"/>
  <c r="V23" i="5"/>
  <c r="W23" i="5" s="1"/>
  <c r="V38" i="5"/>
  <c r="W38" i="5" s="1"/>
  <c r="V64" i="5"/>
  <c r="W64" i="5" s="1"/>
  <c r="V66" i="5"/>
  <c r="W66" i="5" s="1"/>
  <c r="V79" i="5"/>
  <c r="W79" i="5" s="1"/>
  <c r="V111" i="5"/>
  <c r="W111" i="5" s="1"/>
  <c r="V127" i="5"/>
  <c r="W127" i="5" s="1"/>
  <c r="V148" i="5"/>
  <c r="W148" i="5" s="1"/>
  <c r="V157" i="5"/>
  <c r="W157" i="5" s="1"/>
  <c r="V9" i="5"/>
  <c r="W9" i="5" s="1"/>
  <c r="V18" i="5"/>
  <c r="W18" i="5" s="1"/>
  <c r="V29" i="5"/>
  <c r="W29" i="5" s="1"/>
  <c r="V68" i="5"/>
  <c r="W68" i="5" s="1"/>
  <c r="V70" i="5"/>
  <c r="W70" i="5" s="1"/>
  <c r="V83" i="5"/>
  <c r="W83" i="5" s="1"/>
  <c r="V102" i="5"/>
  <c r="W102" i="5" s="1"/>
  <c r="V115" i="5"/>
  <c r="W115" i="5" s="1"/>
  <c r="V122" i="5"/>
  <c r="W122" i="5" s="1"/>
  <c r="V129" i="5"/>
  <c r="W129" i="5" s="1"/>
  <c r="V145" i="5"/>
  <c r="W145" i="5" s="1"/>
  <c r="V11" i="5"/>
  <c r="W11" i="5" s="1"/>
  <c r="V44" i="5"/>
  <c r="W44" i="5" s="1"/>
  <c r="V61" i="5"/>
  <c r="W61" i="5" s="1"/>
  <c r="V104" i="5"/>
  <c r="W104" i="5" s="1"/>
  <c r="V124" i="5"/>
  <c r="W124" i="5" s="1"/>
  <c r="V22" i="5"/>
  <c r="W22" i="5" s="1"/>
  <c r="V72" i="5"/>
  <c r="W72" i="5" s="1"/>
  <c r="V87" i="5"/>
  <c r="W87" i="5" s="1"/>
  <c r="V106" i="5"/>
  <c r="W106" i="5" s="1"/>
  <c r="D132" i="9"/>
  <c r="D133" i="9" s="1"/>
  <c r="HF60" i="4"/>
  <c r="R60" i="7" s="1"/>
  <c r="HJ3" i="4"/>
  <c r="S3" i="7" s="1"/>
  <c r="HJ31" i="4"/>
  <c r="S31" i="7" s="1"/>
  <c r="HT3" i="4"/>
  <c r="T3" i="7" s="1"/>
  <c r="HT151" i="4"/>
  <c r="T151" i="7" s="1"/>
  <c r="HT143" i="4"/>
  <c r="T143" i="7" s="1"/>
  <c r="HT135" i="4"/>
  <c r="T135" i="7" s="1"/>
  <c r="HT127" i="4"/>
  <c r="T127" i="7" s="1"/>
  <c r="HT119" i="4"/>
  <c r="T119" i="7" s="1"/>
  <c r="HT111" i="4"/>
  <c r="T111" i="7" s="1"/>
  <c r="HT103" i="4"/>
  <c r="T103" i="7" s="1"/>
  <c r="HT95" i="4"/>
  <c r="T95" i="7" s="1"/>
  <c r="HT87" i="4"/>
  <c r="T87" i="7" s="1"/>
  <c r="HT79" i="4"/>
  <c r="T79" i="7" s="1"/>
  <c r="HT71" i="4"/>
  <c r="T71" i="7" s="1"/>
  <c r="HT63" i="4"/>
  <c r="T63" i="7" s="1"/>
  <c r="HT55" i="4"/>
  <c r="T55" i="7" s="1"/>
  <c r="HT47" i="4"/>
  <c r="T47" i="7" s="1"/>
  <c r="HT39" i="4"/>
  <c r="T39" i="7" s="1"/>
  <c r="HT31" i="4"/>
  <c r="T31" i="7" s="1"/>
  <c r="HT23" i="4"/>
  <c r="T23" i="7" s="1"/>
  <c r="HT15" i="4"/>
  <c r="T15" i="7" s="1"/>
  <c r="HT7" i="4"/>
  <c r="T7" i="7" s="1"/>
  <c r="IK158" i="4"/>
  <c r="IK150" i="4"/>
  <c r="W150" i="7" s="1"/>
  <c r="IK142" i="4"/>
  <c r="W142" i="7" s="1"/>
  <c r="IK134" i="4"/>
  <c r="W134" i="7" s="1"/>
  <c r="IK126" i="4"/>
  <c r="W126" i="7" s="1"/>
  <c r="IK118" i="4"/>
  <c r="W118" i="7" s="1"/>
  <c r="IK110" i="4"/>
  <c r="W110" i="7" s="1"/>
  <c r="IK102" i="4"/>
  <c r="W102" i="7" s="1"/>
  <c r="IK94" i="4"/>
  <c r="W94" i="7" s="1"/>
  <c r="IK86" i="4"/>
  <c r="W86" i="7" s="1"/>
  <c r="IK78" i="4"/>
  <c r="W78" i="7" s="1"/>
  <c r="IK70" i="4"/>
  <c r="W70" i="7" s="1"/>
  <c r="IK62" i="4"/>
  <c r="W62" i="7" s="1"/>
  <c r="IK54" i="4"/>
  <c r="W54" i="7" s="1"/>
  <c r="IK46" i="4"/>
  <c r="W46" i="7" s="1"/>
  <c r="IK38" i="4"/>
  <c r="W38" i="7" s="1"/>
  <c r="IK30" i="4"/>
  <c r="W30" i="7" s="1"/>
  <c r="IK22" i="4"/>
  <c r="W22" i="7" s="1"/>
  <c r="IK14" i="4"/>
  <c r="W14" i="7" s="1"/>
  <c r="IK6" i="4"/>
  <c r="W6" i="7" s="1"/>
  <c r="HT141" i="4"/>
  <c r="T141" i="7" s="1"/>
  <c r="HT133" i="4"/>
  <c r="T133" i="7" s="1"/>
  <c r="HT125" i="4"/>
  <c r="T125" i="7" s="1"/>
  <c r="HT117" i="4"/>
  <c r="T117" i="7" s="1"/>
  <c r="HT109" i="4"/>
  <c r="T109" i="7" s="1"/>
  <c r="HT101" i="4"/>
  <c r="T101" i="7" s="1"/>
  <c r="HT93" i="4"/>
  <c r="T93" i="7" s="1"/>
  <c r="HT85" i="4"/>
  <c r="T85" i="7" s="1"/>
  <c r="HT77" i="4"/>
  <c r="T77" i="7" s="1"/>
  <c r="HT69" i="4"/>
  <c r="T69" i="7" s="1"/>
  <c r="HT61" i="4"/>
  <c r="T61" i="7" s="1"/>
  <c r="HT53" i="4"/>
  <c r="T53" i="7" s="1"/>
  <c r="HT45" i="4"/>
  <c r="T45" i="7" s="1"/>
  <c r="HT37" i="4"/>
  <c r="T37" i="7" s="1"/>
  <c r="HT29" i="4"/>
  <c r="T29" i="7" s="1"/>
  <c r="IK156" i="4"/>
  <c r="W156" i="7" s="1"/>
  <c r="IK148" i="4"/>
  <c r="W148" i="7" s="1"/>
  <c r="IK140" i="4"/>
  <c r="W140" i="7" s="1"/>
  <c r="IK132" i="4"/>
  <c r="W132" i="7" s="1"/>
  <c r="IK124" i="4"/>
  <c r="W124" i="7" s="1"/>
  <c r="IK116" i="4"/>
  <c r="W116" i="7" s="1"/>
  <c r="IK108" i="4"/>
  <c r="W108" i="7" s="1"/>
  <c r="IK100" i="4"/>
  <c r="W100" i="7" s="1"/>
  <c r="IK92" i="4"/>
  <c r="W92" i="7" s="1"/>
  <c r="IK84" i="4"/>
  <c r="W84" i="7" s="1"/>
  <c r="IK76" i="4"/>
  <c r="W76" i="7" s="1"/>
  <c r="IK68" i="4"/>
  <c r="W68" i="7" s="1"/>
  <c r="IK60" i="4"/>
  <c r="W60" i="7" s="1"/>
  <c r="IK52" i="4"/>
  <c r="W52" i="7" s="1"/>
  <c r="IK44" i="4"/>
  <c r="W44" i="7" s="1"/>
  <c r="IK36" i="4"/>
  <c r="W36" i="7" s="1"/>
  <c r="IK28" i="4"/>
  <c r="W28" i="7" s="1"/>
  <c r="IK20" i="4"/>
  <c r="W20" i="7" s="1"/>
  <c r="IK12" i="4"/>
  <c r="W12" i="7" s="1"/>
  <c r="IK4" i="4"/>
  <c r="W4" i="7" s="1"/>
  <c r="HF23" i="4"/>
  <c r="R23" i="7" s="1"/>
  <c r="HJ54" i="4"/>
  <c r="S54" i="7" s="1"/>
  <c r="IK153" i="4"/>
  <c r="W153" i="7" s="1"/>
  <c r="IK145" i="4"/>
  <c r="W145" i="7" s="1"/>
  <c r="IK137" i="4"/>
  <c r="W137" i="7" s="1"/>
  <c r="IK129" i="4"/>
  <c r="W129" i="7" s="1"/>
  <c r="IK121" i="4"/>
  <c r="W121" i="7" s="1"/>
  <c r="IK113" i="4"/>
  <c r="W113" i="7" s="1"/>
  <c r="IK105" i="4"/>
  <c r="W105" i="7" s="1"/>
  <c r="IK97" i="4"/>
  <c r="W97" i="7" s="1"/>
  <c r="IK89" i="4"/>
  <c r="W89" i="7" s="1"/>
  <c r="IK81" i="4"/>
  <c r="W81" i="7" s="1"/>
  <c r="IK73" i="4"/>
  <c r="W73" i="7" s="1"/>
  <c r="IK65" i="4"/>
  <c r="W65" i="7" s="1"/>
  <c r="IK57" i="4"/>
  <c r="W57" i="7" s="1"/>
  <c r="IK49" i="4"/>
  <c r="W49" i="7" s="1"/>
  <c r="IK41" i="4"/>
  <c r="W41" i="7" s="1"/>
  <c r="IK33" i="4"/>
  <c r="W33" i="7" s="1"/>
  <c r="IK25" i="4"/>
  <c r="W25" i="7" s="1"/>
  <c r="IK17" i="4"/>
  <c r="W17" i="7" s="1"/>
  <c r="IK9" i="4"/>
  <c r="W9" i="7" s="1"/>
  <c r="IK3" i="4"/>
  <c r="W3" i="7" s="1"/>
  <c r="IK151" i="4"/>
  <c r="W151" i="7" s="1"/>
  <c r="IK143" i="4"/>
  <c r="W143" i="7" s="1"/>
  <c r="IK135" i="4"/>
  <c r="W135" i="7" s="1"/>
  <c r="IK127" i="4"/>
  <c r="W127" i="7" s="1"/>
  <c r="IK119" i="4"/>
  <c r="W119" i="7" s="1"/>
  <c r="IK111" i="4"/>
  <c r="W111" i="7" s="1"/>
  <c r="IK103" i="4"/>
  <c r="W103" i="7" s="1"/>
  <c r="IK95" i="4"/>
  <c r="W95" i="7" s="1"/>
  <c r="IK87" i="4"/>
  <c r="W87" i="7" s="1"/>
  <c r="IK79" i="4"/>
  <c r="W79" i="7" s="1"/>
  <c r="IK71" i="4"/>
  <c r="W71" i="7" s="1"/>
  <c r="IK63" i="4"/>
  <c r="W63" i="7" s="1"/>
  <c r="IK55" i="4"/>
  <c r="W55" i="7" s="1"/>
  <c r="IK47" i="4"/>
  <c r="W47" i="7" s="1"/>
  <c r="IK39" i="4"/>
  <c r="W39" i="7" s="1"/>
  <c r="IK31" i="4"/>
  <c r="W31" i="7" s="1"/>
  <c r="IK23" i="4"/>
  <c r="W23" i="7" s="1"/>
  <c r="IK15" i="4"/>
  <c r="W15" i="7" s="1"/>
  <c r="IK7" i="4"/>
  <c r="W7" i="7" s="1"/>
  <c r="IF102" i="4"/>
  <c r="V102" i="7" s="1"/>
  <c r="HF97" i="4"/>
  <c r="R97" i="7" s="1"/>
  <c r="HT156" i="4"/>
  <c r="T156" i="7" s="1"/>
  <c r="HT148" i="4"/>
  <c r="T148" i="7" s="1"/>
  <c r="HT140" i="4"/>
  <c r="T140" i="7" s="1"/>
  <c r="HT132" i="4"/>
  <c r="T132" i="7" s="1"/>
  <c r="HT124" i="4"/>
  <c r="T124" i="7" s="1"/>
  <c r="HT116" i="4"/>
  <c r="T116" i="7" s="1"/>
  <c r="HT108" i="4"/>
  <c r="T108" i="7" s="1"/>
  <c r="HT100" i="4"/>
  <c r="T100" i="7" s="1"/>
  <c r="HT92" i="4"/>
  <c r="T92" i="7" s="1"/>
  <c r="HT84" i="4"/>
  <c r="T84" i="7" s="1"/>
  <c r="HT76" i="4"/>
  <c r="T76" i="7" s="1"/>
  <c r="HT68" i="4"/>
  <c r="T68" i="7" s="1"/>
  <c r="HT60" i="4"/>
  <c r="T60" i="7" s="1"/>
  <c r="HT52" i="4"/>
  <c r="T52" i="7" s="1"/>
  <c r="HT44" i="4"/>
  <c r="T44" i="7" s="1"/>
  <c r="HT36" i="4"/>
  <c r="T36" i="7" s="1"/>
  <c r="HT28" i="4"/>
  <c r="T28" i="7" s="1"/>
  <c r="HT20" i="4"/>
  <c r="T20" i="7" s="1"/>
  <c r="HT12" i="4"/>
  <c r="T12" i="7" s="1"/>
  <c r="HT4" i="4"/>
  <c r="T4" i="7" s="1"/>
  <c r="IK155" i="4"/>
  <c r="W155" i="7" s="1"/>
  <c r="IK147" i="4"/>
  <c r="W147" i="7" s="1"/>
  <c r="IK139" i="4"/>
  <c r="W139" i="7" s="1"/>
  <c r="IK131" i="4"/>
  <c r="W131" i="7" s="1"/>
  <c r="IK123" i="4"/>
  <c r="W123" i="7" s="1"/>
  <c r="IK115" i="4"/>
  <c r="W115" i="7" s="1"/>
  <c r="IK107" i="4"/>
  <c r="W107" i="7" s="1"/>
  <c r="IK99" i="4"/>
  <c r="W99" i="7" s="1"/>
  <c r="IK91" i="4"/>
  <c r="W91" i="7" s="1"/>
  <c r="IK83" i="4"/>
  <c r="W83" i="7" s="1"/>
  <c r="IK75" i="4"/>
  <c r="W75" i="7" s="1"/>
  <c r="IK67" i="4"/>
  <c r="W67" i="7" s="1"/>
  <c r="IK59" i="4"/>
  <c r="W59" i="7" s="1"/>
  <c r="IK51" i="4"/>
  <c r="W51" i="7" s="1"/>
  <c r="IK43" i="4"/>
  <c r="W43" i="7" s="1"/>
  <c r="IK35" i="4"/>
  <c r="W35" i="7" s="1"/>
  <c r="IK27" i="4"/>
  <c r="W27" i="7" s="1"/>
  <c r="IK19" i="4"/>
  <c r="W19" i="7" s="1"/>
  <c r="IK11" i="4"/>
  <c r="W11" i="7" s="1"/>
  <c r="E132" i="3"/>
  <c r="E133" i="3" s="1"/>
  <c r="IF140" i="4"/>
  <c r="V140" i="7" s="1"/>
  <c r="IF68" i="4"/>
  <c r="V68" i="7" s="1"/>
  <c r="IF60" i="4"/>
  <c r="V60" i="7" s="1"/>
  <c r="IF12" i="4"/>
  <c r="V12" i="7" s="1"/>
  <c r="HJ158" i="4"/>
  <c r="HJ142" i="4"/>
  <c r="S142" i="7" s="1"/>
  <c r="HJ126" i="4"/>
  <c r="S126" i="7" s="1"/>
  <c r="HJ118" i="4"/>
  <c r="S118" i="7" s="1"/>
  <c r="HJ110" i="4"/>
  <c r="S110" i="7" s="1"/>
  <c r="HJ102" i="4"/>
  <c r="S102" i="7" s="1"/>
  <c r="HJ38" i="4"/>
  <c r="S38" i="7" s="1"/>
  <c r="HJ30" i="4"/>
  <c r="S30" i="7" s="1"/>
  <c r="HJ6" i="4"/>
  <c r="S6" i="7" s="1"/>
  <c r="HJ98" i="4"/>
  <c r="S98" i="7" s="1"/>
  <c r="HT158" i="4"/>
  <c r="HT150" i="4"/>
  <c r="T150" i="7" s="1"/>
  <c r="HT142" i="4"/>
  <c r="T142" i="7" s="1"/>
  <c r="HT134" i="4"/>
  <c r="T134" i="7" s="1"/>
  <c r="HT126" i="4"/>
  <c r="T126" i="7" s="1"/>
  <c r="HT118" i="4"/>
  <c r="T118" i="7" s="1"/>
  <c r="HT110" i="4"/>
  <c r="T110" i="7" s="1"/>
  <c r="HT102" i="4"/>
  <c r="T102" i="7" s="1"/>
  <c r="HT94" i="4"/>
  <c r="T94" i="7" s="1"/>
  <c r="HT86" i="4"/>
  <c r="T86" i="7" s="1"/>
  <c r="HT78" i="4"/>
  <c r="T78" i="7" s="1"/>
  <c r="HT70" i="4"/>
  <c r="T70" i="7" s="1"/>
  <c r="HT62" i="4"/>
  <c r="T62" i="7" s="1"/>
  <c r="HT54" i="4"/>
  <c r="T54" i="7" s="1"/>
  <c r="HT46" i="4"/>
  <c r="T46" i="7" s="1"/>
  <c r="HT38" i="4"/>
  <c r="T38" i="7" s="1"/>
  <c r="HT30" i="4"/>
  <c r="T30" i="7" s="1"/>
  <c r="HT22" i="4"/>
  <c r="T22" i="7" s="1"/>
  <c r="HT14" i="4"/>
  <c r="T14" i="7" s="1"/>
  <c r="HT6" i="4"/>
  <c r="T6" i="7" s="1"/>
  <c r="IK157" i="4"/>
  <c r="IK149" i="4"/>
  <c r="W149" i="7" s="1"/>
  <c r="IK141" i="4"/>
  <c r="W141" i="7" s="1"/>
  <c r="IK133" i="4"/>
  <c r="W133" i="7" s="1"/>
  <c r="IK125" i="4"/>
  <c r="W125" i="7" s="1"/>
  <c r="IK117" i="4"/>
  <c r="W117" i="7" s="1"/>
  <c r="IK109" i="4"/>
  <c r="W109" i="7" s="1"/>
  <c r="IK101" i="4"/>
  <c r="W101" i="7" s="1"/>
  <c r="IK93" i="4"/>
  <c r="W93" i="7" s="1"/>
  <c r="IK85" i="4"/>
  <c r="W85" i="7" s="1"/>
  <c r="IK77" i="4"/>
  <c r="W77" i="7" s="1"/>
  <c r="IK69" i="4"/>
  <c r="W69" i="7" s="1"/>
  <c r="IK61" i="4"/>
  <c r="W61" i="7" s="1"/>
  <c r="IK53" i="4"/>
  <c r="W53" i="7" s="1"/>
  <c r="IK45" i="4"/>
  <c r="W45" i="7" s="1"/>
  <c r="IK37" i="4"/>
  <c r="W37" i="7" s="1"/>
  <c r="IK29" i="4"/>
  <c r="W29" i="7" s="1"/>
  <c r="IK21" i="4"/>
  <c r="W21" i="7" s="1"/>
  <c r="IK13" i="4"/>
  <c r="W13" i="7" s="1"/>
  <c r="IK5" i="4"/>
  <c r="W5" i="7" s="1"/>
  <c r="IF157" i="4"/>
  <c r="IF109" i="4"/>
  <c r="V109" i="7" s="1"/>
  <c r="IF101" i="4"/>
  <c r="V101" i="7" s="1"/>
  <c r="IF93" i="4"/>
  <c r="V93" i="7" s="1"/>
  <c r="IF53" i="4"/>
  <c r="V53" i="7" s="1"/>
  <c r="IF37" i="4"/>
  <c r="V37" i="7" s="1"/>
  <c r="IF29" i="4"/>
  <c r="V29" i="7" s="1"/>
  <c r="IF13" i="4"/>
  <c r="V13" i="7" s="1"/>
  <c r="IF5" i="4"/>
  <c r="V5" i="7" s="1"/>
  <c r="IF47" i="4"/>
  <c r="V47" i="7" s="1"/>
  <c r="IF23" i="4"/>
  <c r="V23" i="7" s="1"/>
  <c r="IF150" i="4"/>
  <c r="V150" i="7" s="1"/>
  <c r="IF78" i="4"/>
  <c r="V78" i="7" s="1"/>
  <c r="IF46" i="4"/>
  <c r="V46" i="7" s="1"/>
  <c r="IF22" i="4"/>
  <c r="V22" i="7" s="1"/>
  <c r="HX118" i="4"/>
  <c r="U118" i="7" s="1"/>
  <c r="HX6" i="4"/>
  <c r="U6" i="7" s="1"/>
  <c r="HX155" i="4"/>
  <c r="U155" i="7" s="1"/>
  <c r="HX147" i="4"/>
  <c r="U147" i="7" s="1"/>
  <c r="HX139" i="4"/>
  <c r="U139" i="7" s="1"/>
  <c r="HX131" i="4"/>
  <c r="U131" i="7" s="1"/>
  <c r="HX123" i="4"/>
  <c r="U123" i="7" s="1"/>
  <c r="HX115" i="4"/>
  <c r="U115" i="7" s="1"/>
  <c r="HX107" i="4"/>
  <c r="U107" i="7" s="1"/>
  <c r="HX99" i="4"/>
  <c r="U99" i="7" s="1"/>
  <c r="HX91" i="4"/>
  <c r="U91" i="7" s="1"/>
  <c r="HX83" i="4"/>
  <c r="U83" i="7" s="1"/>
  <c r="HX75" i="4"/>
  <c r="U75" i="7" s="1"/>
  <c r="HX67" i="4"/>
  <c r="U67" i="7" s="1"/>
  <c r="HX59" i="4"/>
  <c r="U59" i="7" s="1"/>
  <c r="HX51" i="4"/>
  <c r="U51" i="7" s="1"/>
  <c r="HX43" i="4"/>
  <c r="U43" i="7" s="1"/>
  <c r="HX35" i="4"/>
  <c r="U35" i="7" s="1"/>
  <c r="HX27" i="4"/>
  <c r="U27" i="7" s="1"/>
  <c r="HX19" i="4"/>
  <c r="U19" i="7" s="1"/>
  <c r="HX11" i="4"/>
  <c r="U11" i="7" s="1"/>
  <c r="IF156" i="4"/>
  <c r="V156" i="7" s="1"/>
  <c r="IF148" i="4"/>
  <c r="V148" i="7" s="1"/>
  <c r="IF100" i="4"/>
  <c r="V100" i="7" s="1"/>
  <c r="IF84" i="4"/>
  <c r="V84" i="7" s="1"/>
  <c r="IF76" i="4"/>
  <c r="V76" i="7" s="1"/>
  <c r="IF52" i="4"/>
  <c r="V52" i="7" s="1"/>
  <c r="IF28" i="4"/>
  <c r="V28" i="7" s="1"/>
  <c r="IF143" i="4"/>
  <c r="V143" i="7" s="1"/>
  <c r="IF127" i="4"/>
  <c r="V127" i="7" s="1"/>
  <c r="IF111" i="4"/>
  <c r="V111" i="7" s="1"/>
  <c r="IF95" i="4"/>
  <c r="V95" i="7" s="1"/>
  <c r="IF79" i="4"/>
  <c r="V79" i="7" s="1"/>
  <c r="IF63" i="4"/>
  <c r="V63" i="7" s="1"/>
  <c r="IF39" i="4"/>
  <c r="V39" i="7" s="1"/>
  <c r="IF31" i="4"/>
  <c r="V31" i="7" s="1"/>
  <c r="IF7" i="4"/>
  <c r="V7" i="7" s="1"/>
  <c r="IF142" i="4"/>
  <c r="V142" i="7" s="1"/>
  <c r="IF126" i="4"/>
  <c r="V126" i="7" s="1"/>
  <c r="IF118" i="4"/>
  <c r="V118" i="7" s="1"/>
  <c r="IF94" i="4"/>
  <c r="V94" i="7" s="1"/>
  <c r="IF86" i="4"/>
  <c r="V86" i="7" s="1"/>
  <c r="IF62" i="4"/>
  <c r="V62" i="7" s="1"/>
  <c r="IF38" i="4"/>
  <c r="V38" i="7" s="1"/>
  <c r="IF30" i="4"/>
  <c r="V30" i="7" s="1"/>
  <c r="IF14" i="4"/>
  <c r="V14" i="7" s="1"/>
  <c r="IK152" i="4"/>
  <c r="W152" i="7" s="1"/>
  <c r="IK144" i="4"/>
  <c r="W144" i="7" s="1"/>
  <c r="IK136" i="4"/>
  <c r="W136" i="7" s="1"/>
  <c r="IK128" i="4"/>
  <c r="W128" i="7" s="1"/>
  <c r="IK120" i="4"/>
  <c r="W120" i="7" s="1"/>
  <c r="IK112" i="4"/>
  <c r="W112" i="7" s="1"/>
  <c r="IK104" i="4"/>
  <c r="W104" i="7" s="1"/>
  <c r="IK96" i="4"/>
  <c r="W96" i="7" s="1"/>
  <c r="IK88" i="4"/>
  <c r="W88" i="7" s="1"/>
  <c r="IK80" i="4"/>
  <c r="W80" i="7" s="1"/>
  <c r="IK72" i="4"/>
  <c r="W72" i="7" s="1"/>
  <c r="IK64" i="4"/>
  <c r="W64" i="7" s="1"/>
  <c r="IK56" i="4"/>
  <c r="W56" i="7" s="1"/>
  <c r="IK48" i="4"/>
  <c r="W48" i="7" s="1"/>
  <c r="IK40" i="4"/>
  <c r="W40" i="7" s="1"/>
  <c r="IK32" i="4"/>
  <c r="W32" i="7" s="1"/>
  <c r="IK24" i="4"/>
  <c r="W24" i="7" s="1"/>
  <c r="IK16" i="4"/>
  <c r="W16" i="7" s="1"/>
  <c r="IK8" i="4"/>
  <c r="W8" i="7" s="1"/>
  <c r="HF148" i="4"/>
  <c r="R148" i="7" s="1"/>
  <c r="HF132" i="4"/>
  <c r="R132" i="7" s="1"/>
  <c r="HF116" i="4"/>
  <c r="R116" i="7" s="1"/>
  <c r="HX156" i="4"/>
  <c r="U156" i="7" s="1"/>
  <c r="HX148" i="4"/>
  <c r="U148" i="7" s="1"/>
  <c r="HX140" i="4"/>
  <c r="U140" i="7" s="1"/>
  <c r="HX132" i="4"/>
  <c r="U132" i="7" s="1"/>
  <c r="HX124" i="4"/>
  <c r="U124" i="7" s="1"/>
  <c r="HX116" i="4"/>
  <c r="U116" i="7" s="1"/>
  <c r="HX108" i="4"/>
  <c r="U108" i="7" s="1"/>
  <c r="HX100" i="4"/>
  <c r="U100" i="7" s="1"/>
  <c r="HX92" i="4"/>
  <c r="U92" i="7" s="1"/>
  <c r="HX84" i="4"/>
  <c r="U84" i="7" s="1"/>
  <c r="IF70" i="4"/>
  <c r="V70" i="7" s="1"/>
  <c r="HX158" i="4"/>
  <c r="HX150" i="4"/>
  <c r="U150" i="7" s="1"/>
  <c r="HX142" i="4"/>
  <c r="U142" i="7" s="1"/>
  <c r="HX134" i="4"/>
  <c r="U134" i="7" s="1"/>
  <c r="HX126" i="4"/>
  <c r="U126" i="7" s="1"/>
  <c r="HX110" i="4"/>
  <c r="U110" i="7" s="1"/>
  <c r="HX94" i="4"/>
  <c r="U94" i="7" s="1"/>
  <c r="HX86" i="4"/>
  <c r="U86" i="7" s="1"/>
  <c r="HX78" i="4"/>
  <c r="U78" i="7" s="1"/>
  <c r="HX70" i="4"/>
  <c r="U70" i="7" s="1"/>
  <c r="HX62" i="4"/>
  <c r="U62" i="7" s="1"/>
  <c r="HX46" i="4"/>
  <c r="U46" i="7" s="1"/>
  <c r="HX30" i="4"/>
  <c r="U30" i="7" s="1"/>
  <c r="HX22" i="4"/>
  <c r="U22" i="7" s="1"/>
  <c r="IF44" i="4"/>
  <c r="V44" i="7" s="1"/>
  <c r="IF4" i="4"/>
  <c r="V4" i="7" s="1"/>
  <c r="HX157" i="4"/>
  <c r="HX149" i="4"/>
  <c r="U149" i="7" s="1"/>
  <c r="HX141" i="4"/>
  <c r="U141" i="7" s="1"/>
  <c r="HX133" i="4"/>
  <c r="U133" i="7" s="1"/>
  <c r="IF158" i="4"/>
  <c r="IF134" i="4"/>
  <c r="V134" i="7" s="1"/>
  <c r="IF110" i="4"/>
  <c r="V110" i="7" s="1"/>
  <c r="IF54" i="4"/>
  <c r="V54" i="7" s="1"/>
  <c r="IF6" i="4"/>
  <c r="V6" i="7" s="1"/>
  <c r="IF149" i="4"/>
  <c r="V149" i="7" s="1"/>
  <c r="IF141" i="4"/>
  <c r="V141" i="7" s="1"/>
  <c r="IF133" i="4"/>
  <c r="V133" i="7" s="1"/>
  <c r="IF125" i="4"/>
  <c r="V125" i="7" s="1"/>
  <c r="IF117" i="4"/>
  <c r="V117" i="7" s="1"/>
  <c r="IF85" i="4"/>
  <c r="V85" i="7" s="1"/>
  <c r="IF77" i="4"/>
  <c r="V77" i="7" s="1"/>
  <c r="IF69" i="4"/>
  <c r="V69" i="7" s="1"/>
  <c r="IF61" i="4"/>
  <c r="V61" i="7" s="1"/>
  <c r="IF45" i="4"/>
  <c r="V45" i="7" s="1"/>
  <c r="IF21" i="4"/>
  <c r="V21" i="7" s="1"/>
  <c r="HT154" i="4"/>
  <c r="T154" i="7" s="1"/>
  <c r="HT146" i="4"/>
  <c r="T146" i="7" s="1"/>
  <c r="HT138" i="4"/>
  <c r="T138" i="7" s="1"/>
  <c r="HT130" i="4"/>
  <c r="T130" i="7" s="1"/>
  <c r="HT122" i="4"/>
  <c r="T122" i="7" s="1"/>
  <c r="HT114" i="4"/>
  <c r="T114" i="7" s="1"/>
  <c r="HT106" i="4"/>
  <c r="T106" i="7" s="1"/>
  <c r="HT98" i="4"/>
  <c r="T98" i="7" s="1"/>
  <c r="HT90" i="4"/>
  <c r="T90" i="7" s="1"/>
  <c r="HT82" i="4"/>
  <c r="T82" i="7" s="1"/>
  <c r="HT74" i="4"/>
  <c r="T74" i="7" s="1"/>
  <c r="HT66" i="4"/>
  <c r="T66" i="7" s="1"/>
  <c r="HT58" i="4"/>
  <c r="T58" i="7" s="1"/>
  <c r="HT50" i="4"/>
  <c r="T50" i="7" s="1"/>
  <c r="HT42" i="4"/>
  <c r="T42" i="7" s="1"/>
  <c r="HT34" i="4"/>
  <c r="T34" i="7" s="1"/>
  <c r="HT26" i="4"/>
  <c r="T26" i="7" s="1"/>
  <c r="HT18" i="4"/>
  <c r="T18" i="7" s="1"/>
  <c r="HT10" i="4"/>
  <c r="T10" i="7" s="1"/>
  <c r="HX154" i="4"/>
  <c r="U154" i="7" s="1"/>
  <c r="HX146" i="4"/>
  <c r="U146" i="7" s="1"/>
  <c r="HX138" i="4"/>
  <c r="U138" i="7" s="1"/>
  <c r="HX130" i="4"/>
  <c r="U130" i="7" s="1"/>
  <c r="HX122" i="4"/>
  <c r="U122" i="7" s="1"/>
  <c r="HX114" i="4"/>
  <c r="U114" i="7" s="1"/>
  <c r="IF132" i="4"/>
  <c r="V132" i="7" s="1"/>
  <c r="IF124" i="4"/>
  <c r="V124" i="7" s="1"/>
  <c r="IF116" i="4"/>
  <c r="V116" i="7" s="1"/>
  <c r="IF108" i="4"/>
  <c r="V108" i="7" s="1"/>
  <c r="IK154" i="4"/>
  <c r="W154" i="7" s="1"/>
  <c r="IK146" i="4"/>
  <c r="W146" i="7" s="1"/>
  <c r="IK138" i="4"/>
  <c r="W138" i="7" s="1"/>
  <c r="IK130" i="4"/>
  <c r="W130" i="7" s="1"/>
  <c r="IK122" i="4"/>
  <c r="W122" i="7" s="1"/>
  <c r="IK114" i="4"/>
  <c r="W114" i="7" s="1"/>
  <c r="IK106" i="4"/>
  <c r="W106" i="7" s="1"/>
  <c r="IK98" i="4"/>
  <c r="W98" i="7" s="1"/>
  <c r="IK90" i="4"/>
  <c r="W90" i="7" s="1"/>
  <c r="IK82" i="4"/>
  <c r="W82" i="7" s="1"/>
  <c r="IK74" i="4"/>
  <c r="W74" i="7" s="1"/>
  <c r="IK66" i="4"/>
  <c r="W66" i="7" s="1"/>
  <c r="IK58" i="4"/>
  <c r="W58" i="7" s="1"/>
  <c r="IK50" i="4"/>
  <c r="W50" i="7" s="1"/>
  <c r="IK42" i="4"/>
  <c r="W42" i="7" s="1"/>
  <c r="IK34" i="4"/>
  <c r="W34" i="7" s="1"/>
  <c r="IK26" i="4"/>
  <c r="W26" i="7" s="1"/>
  <c r="IK18" i="4"/>
  <c r="W18" i="7" s="1"/>
  <c r="IK10" i="4"/>
  <c r="W10" i="7" s="1"/>
  <c r="HT153" i="4"/>
  <c r="T153" i="7" s="1"/>
  <c r="HT145" i="4"/>
  <c r="T145" i="7" s="1"/>
  <c r="HT137" i="4"/>
  <c r="T137" i="7" s="1"/>
  <c r="HT129" i="4"/>
  <c r="T129" i="7" s="1"/>
  <c r="HT121" i="4"/>
  <c r="T121" i="7" s="1"/>
  <c r="HT113" i="4"/>
  <c r="T113" i="7" s="1"/>
  <c r="HT105" i="4"/>
  <c r="T105" i="7" s="1"/>
  <c r="HT97" i="4"/>
  <c r="T97" i="7" s="1"/>
  <c r="HT89" i="4"/>
  <c r="T89" i="7" s="1"/>
  <c r="HT81" i="4"/>
  <c r="T81" i="7" s="1"/>
  <c r="HT73" i="4"/>
  <c r="T73" i="7" s="1"/>
  <c r="HT65" i="4"/>
  <c r="T65" i="7" s="1"/>
  <c r="HT57" i="4"/>
  <c r="T57" i="7" s="1"/>
  <c r="HT49" i="4"/>
  <c r="T49" i="7" s="1"/>
  <c r="HT41" i="4"/>
  <c r="T41" i="7" s="1"/>
  <c r="HT33" i="4"/>
  <c r="T33" i="7" s="1"/>
  <c r="HT25" i="4"/>
  <c r="T25" i="7" s="1"/>
  <c r="HT17" i="4"/>
  <c r="T17" i="7" s="1"/>
  <c r="HT9" i="4"/>
  <c r="T9" i="7" s="1"/>
  <c r="IF92" i="4"/>
  <c r="V92" i="7" s="1"/>
  <c r="IF36" i="4"/>
  <c r="V36" i="7" s="1"/>
  <c r="IF20" i="4"/>
  <c r="V20" i="7" s="1"/>
  <c r="HX102" i="4"/>
  <c r="U102" i="7" s="1"/>
  <c r="HX76" i="4"/>
  <c r="U76" i="7" s="1"/>
  <c r="HX68" i="4"/>
  <c r="U68" i="7" s="1"/>
  <c r="HX60" i="4"/>
  <c r="U60" i="7" s="1"/>
  <c r="HX54" i="4"/>
  <c r="U54" i="7" s="1"/>
  <c r="HX52" i="4"/>
  <c r="U52" i="7" s="1"/>
  <c r="HX44" i="4"/>
  <c r="U44" i="7" s="1"/>
  <c r="HX38" i="4"/>
  <c r="U38" i="7" s="1"/>
  <c r="HX36" i="4"/>
  <c r="U36" i="7" s="1"/>
  <c r="HX28" i="4"/>
  <c r="U28" i="7" s="1"/>
  <c r="HX20" i="4"/>
  <c r="U20" i="7" s="1"/>
  <c r="HX14" i="4"/>
  <c r="U14" i="7" s="1"/>
  <c r="HX12" i="4"/>
  <c r="U12" i="7" s="1"/>
  <c r="HX4" i="4"/>
  <c r="U4" i="7" s="1"/>
  <c r="IF27" i="4"/>
  <c r="V27" i="7" s="1"/>
  <c r="IF3" i="4"/>
  <c r="V3" i="7" s="1"/>
  <c r="IF51" i="4"/>
  <c r="V51" i="7" s="1"/>
  <c r="IF43" i="4"/>
  <c r="V43" i="7" s="1"/>
  <c r="IF35" i="4"/>
  <c r="V35" i="7" s="1"/>
  <c r="IF19" i="4"/>
  <c r="V19" i="7" s="1"/>
  <c r="IF11" i="4"/>
  <c r="V11" i="7" s="1"/>
  <c r="IF151" i="4"/>
  <c r="V151" i="7" s="1"/>
  <c r="IF135" i="4"/>
  <c r="V135" i="7" s="1"/>
  <c r="IF119" i="4"/>
  <c r="V119" i="7" s="1"/>
  <c r="IF103" i="4"/>
  <c r="V103" i="7" s="1"/>
  <c r="IF87" i="4"/>
  <c r="V87" i="7" s="1"/>
  <c r="IF71" i="4"/>
  <c r="V71" i="7" s="1"/>
  <c r="IF55" i="4"/>
  <c r="V55" i="7" s="1"/>
  <c r="IF15" i="4"/>
  <c r="V15" i="7" s="1"/>
  <c r="HX106" i="4"/>
  <c r="U106" i="7" s="1"/>
  <c r="HX98" i="4"/>
  <c r="U98" i="7" s="1"/>
  <c r="HX90" i="4"/>
  <c r="U90" i="7" s="1"/>
  <c r="HX82" i="4"/>
  <c r="U82" i="7" s="1"/>
  <c r="HX74" i="4"/>
  <c r="U74" i="7" s="1"/>
  <c r="HX66" i="4"/>
  <c r="U66" i="7" s="1"/>
  <c r="HX58" i="4"/>
  <c r="U58" i="7" s="1"/>
  <c r="HX50" i="4"/>
  <c r="U50" i="7" s="1"/>
  <c r="HX42" i="4"/>
  <c r="U42" i="7" s="1"/>
  <c r="HX34" i="4"/>
  <c r="U34" i="7" s="1"/>
  <c r="HX26" i="4"/>
  <c r="U26" i="7" s="1"/>
  <c r="HX18" i="4"/>
  <c r="U18" i="7" s="1"/>
  <c r="HX10" i="4"/>
  <c r="U10" i="7" s="1"/>
  <c r="IF155" i="4"/>
  <c r="V155" i="7" s="1"/>
  <c r="IF147" i="4"/>
  <c r="V147" i="7" s="1"/>
  <c r="IF139" i="4"/>
  <c r="V139" i="7" s="1"/>
  <c r="IF131" i="4"/>
  <c r="V131" i="7" s="1"/>
  <c r="IF123" i="4"/>
  <c r="V123" i="7" s="1"/>
  <c r="IF115" i="4"/>
  <c r="V115" i="7" s="1"/>
  <c r="IF107" i="4"/>
  <c r="V107" i="7" s="1"/>
  <c r="IF99" i="4"/>
  <c r="V99" i="7" s="1"/>
  <c r="IF91" i="4"/>
  <c r="V91" i="7" s="1"/>
  <c r="IF83" i="4"/>
  <c r="V83" i="7" s="1"/>
  <c r="IF75" i="4"/>
  <c r="V75" i="7" s="1"/>
  <c r="IF67" i="4"/>
  <c r="V67" i="7" s="1"/>
  <c r="IF59" i="4"/>
  <c r="V59" i="7" s="1"/>
  <c r="IF154" i="4"/>
  <c r="V154" i="7" s="1"/>
  <c r="IF146" i="4"/>
  <c r="V146" i="7" s="1"/>
  <c r="IF138" i="4"/>
  <c r="V138" i="7" s="1"/>
  <c r="IF130" i="4"/>
  <c r="V130" i="7" s="1"/>
  <c r="IF122" i="4"/>
  <c r="V122" i="7" s="1"/>
  <c r="IF114" i="4"/>
  <c r="V114" i="7" s="1"/>
  <c r="IF106" i="4"/>
  <c r="V106" i="7" s="1"/>
  <c r="IF98" i="4"/>
  <c r="V98" i="7" s="1"/>
  <c r="IF90" i="4"/>
  <c r="V90" i="7" s="1"/>
  <c r="IF82" i="4"/>
  <c r="V82" i="7" s="1"/>
  <c r="IF74" i="4"/>
  <c r="V74" i="7" s="1"/>
  <c r="IF66" i="4"/>
  <c r="V66" i="7" s="1"/>
  <c r="IF58" i="4"/>
  <c r="V58" i="7" s="1"/>
  <c r="IF50" i="4"/>
  <c r="V50" i="7" s="1"/>
  <c r="IF42" i="4"/>
  <c r="V42" i="7" s="1"/>
  <c r="IF34" i="4"/>
  <c r="V34" i="7" s="1"/>
  <c r="IF26" i="4"/>
  <c r="V26" i="7" s="1"/>
  <c r="IF18" i="4"/>
  <c r="V18" i="7" s="1"/>
  <c r="IF10" i="4"/>
  <c r="V10" i="7" s="1"/>
  <c r="IF153" i="4"/>
  <c r="V153" i="7" s="1"/>
  <c r="IF145" i="4"/>
  <c r="V145" i="7" s="1"/>
  <c r="IF137" i="4"/>
  <c r="V137" i="7" s="1"/>
  <c r="IF129" i="4"/>
  <c r="V129" i="7" s="1"/>
  <c r="IF121" i="4"/>
  <c r="V121" i="7" s="1"/>
  <c r="IF113" i="4"/>
  <c r="V113" i="7" s="1"/>
  <c r="IF105" i="4"/>
  <c r="V105" i="7" s="1"/>
  <c r="IF97" i="4"/>
  <c r="V97" i="7" s="1"/>
  <c r="IF89" i="4"/>
  <c r="V89" i="7" s="1"/>
  <c r="IF81" i="4"/>
  <c r="V81" i="7" s="1"/>
  <c r="IF73" i="4"/>
  <c r="V73" i="7" s="1"/>
  <c r="IF65" i="4"/>
  <c r="V65" i="7" s="1"/>
  <c r="IF57" i="4"/>
  <c r="V57" i="7" s="1"/>
  <c r="IF49" i="4"/>
  <c r="V49" i="7" s="1"/>
  <c r="IF41" i="4"/>
  <c r="V41" i="7" s="1"/>
  <c r="IF33" i="4"/>
  <c r="V33" i="7" s="1"/>
  <c r="IF25" i="4"/>
  <c r="V25" i="7" s="1"/>
  <c r="IF17" i="4"/>
  <c r="V17" i="7" s="1"/>
  <c r="IF9" i="4"/>
  <c r="V9" i="7" s="1"/>
  <c r="IF152" i="4"/>
  <c r="V152" i="7" s="1"/>
  <c r="IF144" i="4"/>
  <c r="V144" i="7" s="1"/>
  <c r="IF136" i="4"/>
  <c r="V136" i="7" s="1"/>
  <c r="IF128" i="4"/>
  <c r="V128" i="7" s="1"/>
  <c r="IF120" i="4"/>
  <c r="V120" i="7" s="1"/>
  <c r="IF112" i="4"/>
  <c r="V112" i="7" s="1"/>
  <c r="IF104" i="4"/>
  <c r="V104" i="7" s="1"/>
  <c r="IF96" i="4"/>
  <c r="V96" i="7" s="1"/>
  <c r="IF88" i="4"/>
  <c r="V88" i="7" s="1"/>
  <c r="IF80" i="4"/>
  <c r="V80" i="7" s="1"/>
  <c r="IF72" i="4"/>
  <c r="V72" i="7" s="1"/>
  <c r="IF64" i="4"/>
  <c r="V64" i="7" s="1"/>
  <c r="IF56" i="4"/>
  <c r="V56" i="7" s="1"/>
  <c r="IF48" i="4"/>
  <c r="V48" i="7" s="1"/>
  <c r="IF40" i="4"/>
  <c r="V40" i="7" s="1"/>
  <c r="IF32" i="4"/>
  <c r="V32" i="7" s="1"/>
  <c r="IF24" i="4"/>
  <c r="V24" i="7" s="1"/>
  <c r="IF16" i="4"/>
  <c r="V16" i="7" s="1"/>
  <c r="IF8" i="4"/>
  <c r="V8" i="7" s="1"/>
  <c r="HT152" i="4"/>
  <c r="T152" i="7" s="1"/>
  <c r="HT144" i="4"/>
  <c r="T144" i="7" s="1"/>
  <c r="HT136" i="4"/>
  <c r="T136" i="7" s="1"/>
  <c r="HT128" i="4"/>
  <c r="T128" i="7" s="1"/>
  <c r="HT120" i="4"/>
  <c r="T120" i="7" s="1"/>
  <c r="HT112" i="4"/>
  <c r="T112" i="7" s="1"/>
  <c r="HT104" i="4"/>
  <c r="T104" i="7" s="1"/>
  <c r="HT96" i="4"/>
  <c r="T96" i="7" s="1"/>
  <c r="HT88" i="4"/>
  <c r="T88" i="7" s="1"/>
  <c r="HT80" i="4"/>
  <c r="T80" i="7" s="1"/>
  <c r="HT72" i="4"/>
  <c r="T72" i="7" s="1"/>
  <c r="HT64" i="4"/>
  <c r="T64" i="7" s="1"/>
  <c r="HT56" i="4"/>
  <c r="T56" i="7" s="1"/>
  <c r="HT48" i="4"/>
  <c r="T48" i="7" s="1"/>
  <c r="HT40" i="4"/>
  <c r="T40" i="7" s="1"/>
  <c r="HT32" i="4"/>
  <c r="T32" i="7" s="1"/>
  <c r="HT24" i="4"/>
  <c r="T24" i="7" s="1"/>
  <c r="HT16" i="4"/>
  <c r="T16" i="7" s="1"/>
  <c r="HT8" i="4"/>
  <c r="T8" i="7" s="1"/>
  <c r="HX151" i="4"/>
  <c r="U151" i="7" s="1"/>
  <c r="HX143" i="4"/>
  <c r="U143" i="7" s="1"/>
  <c r="HX135" i="4"/>
  <c r="U135" i="7" s="1"/>
  <c r="HX127" i="4"/>
  <c r="U127" i="7" s="1"/>
  <c r="HX119" i="4"/>
  <c r="U119" i="7" s="1"/>
  <c r="HX111" i="4"/>
  <c r="U111" i="7" s="1"/>
  <c r="HX103" i="4"/>
  <c r="U103" i="7" s="1"/>
  <c r="HX95" i="4"/>
  <c r="U95" i="7" s="1"/>
  <c r="HX87" i="4"/>
  <c r="U87" i="7" s="1"/>
  <c r="HX79" i="4"/>
  <c r="U79" i="7" s="1"/>
  <c r="HX71" i="4"/>
  <c r="U71" i="7" s="1"/>
  <c r="HX63" i="4"/>
  <c r="U63" i="7" s="1"/>
  <c r="HX55" i="4"/>
  <c r="U55" i="7" s="1"/>
  <c r="HX47" i="4"/>
  <c r="U47" i="7" s="1"/>
  <c r="HX39" i="4"/>
  <c r="U39" i="7" s="1"/>
  <c r="HX31" i="4"/>
  <c r="U31" i="7" s="1"/>
  <c r="HX23" i="4"/>
  <c r="U23" i="7" s="1"/>
  <c r="HX15" i="4"/>
  <c r="U15" i="7" s="1"/>
  <c r="HX7" i="4"/>
  <c r="U7" i="7" s="1"/>
  <c r="HX153" i="4"/>
  <c r="U153" i="7" s="1"/>
  <c r="HX145" i="4"/>
  <c r="U145" i="7" s="1"/>
  <c r="HX137" i="4"/>
  <c r="U137" i="7" s="1"/>
  <c r="HX129" i="4"/>
  <c r="U129" i="7" s="1"/>
  <c r="HX121" i="4"/>
  <c r="U121" i="7" s="1"/>
  <c r="HX113" i="4"/>
  <c r="U113" i="7" s="1"/>
  <c r="HX105" i="4"/>
  <c r="U105" i="7" s="1"/>
  <c r="HX97" i="4"/>
  <c r="U97" i="7" s="1"/>
  <c r="HX89" i="4"/>
  <c r="U89" i="7" s="1"/>
  <c r="HX81" i="4"/>
  <c r="U81" i="7" s="1"/>
  <c r="HX73" i="4"/>
  <c r="U73" i="7" s="1"/>
  <c r="HX65" i="4"/>
  <c r="U65" i="7" s="1"/>
  <c r="HX57" i="4"/>
  <c r="U57" i="7" s="1"/>
  <c r="HX49" i="4"/>
  <c r="U49" i="7" s="1"/>
  <c r="HX41" i="4"/>
  <c r="U41" i="7" s="1"/>
  <c r="HX33" i="4"/>
  <c r="U33" i="7" s="1"/>
  <c r="HX25" i="4"/>
  <c r="U25" i="7" s="1"/>
  <c r="HX17" i="4"/>
  <c r="U17" i="7" s="1"/>
  <c r="HX9" i="4"/>
  <c r="U9" i="7" s="1"/>
  <c r="HJ149" i="4"/>
  <c r="S149" i="7" s="1"/>
  <c r="HJ133" i="4"/>
  <c r="S133" i="7" s="1"/>
  <c r="HJ93" i="4"/>
  <c r="S93" i="7" s="1"/>
  <c r="HJ77" i="4"/>
  <c r="S77" i="7" s="1"/>
  <c r="HJ61" i="4"/>
  <c r="S61" i="7" s="1"/>
  <c r="HJ45" i="4"/>
  <c r="S45" i="7" s="1"/>
  <c r="HJ37" i="4"/>
  <c r="S37" i="7" s="1"/>
  <c r="HJ21" i="4"/>
  <c r="S21" i="7" s="1"/>
  <c r="HJ5" i="4"/>
  <c r="S5" i="7" s="1"/>
  <c r="HJ137" i="4"/>
  <c r="S137" i="7" s="1"/>
  <c r="HJ89" i="4"/>
  <c r="S89" i="7" s="1"/>
  <c r="HJ65" i="4"/>
  <c r="S65" i="7" s="1"/>
  <c r="HJ49" i="4"/>
  <c r="S49" i="7" s="1"/>
  <c r="HJ41" i="4"/>
  <c r="S41" i="7" s="1"/>
  <c r="HT21" i="4"/>
  <c r="T21" i="7" s="1"/>
  <c r="HT13" i="4"/>
  <c r="T13" i="7" s="1"/>
  <c r="HT5" i="4"/>
  <c r="T5" i="7" s="1"/>
  <c r="HJ72" i="4"/>
  <c r="S72" i="7" s="1"/>
  <c r="HT155" i="4"/>
  <c r="T155" i="7" s="1"/>
  <c r="HT147" i="4"/>
  <c r="T147" i="7" s="1"/>
  <c r="HT139" i="4"/>
  <c r="T139" i="7" s="1"/>
  <c r="HT131" i="4"/>
  <c r="T131" i="7" s="1"/>
  <c r="HT123" i="4"/>
  <c r="T123" i="7" s="1"/>
  <c r="HT115" i="4"/>
  <c r="T115" i="7" s="1"/>
  <c r="HT107" i="4"/>
  <c r="T107" i="7" s="1"/>
  <c r="HT99" i="4"/>
  <c r="T99" i="7" s="1"/>
  <c r="HT91" i="4"/>
  <c r="T91" i="7" s="1"/>
  <c r="HT83" i="4"/>
  <c r="T83" i="7" s="1"/>
  <c r="HT75" i="4"/>
  <c r="T75" i="7" s="1"/>
  <c r="HT67" i="4"/>
  <c r="T67" i="7" s="1"/>
  <c r="HT59" i="4"/>
  <c r="T59" i="7" s="1"/>
  <c r="HT51" i="4"/>
  <c r="T51" i="7" s="1"/>
  <c r="HT43" i="4"/>
  <c r="T43" i="7" s="1"/>
  <c r="HT35" i="4"/>
  <c r="T35" i="7" s="1"/>
  <c r="HT27" i="4"/>
  <c r="T27" i="7" s="1"/>
  <c r="HT19" i="4"/>
  <c r="T19" i="7" s="1"/>
  <c r="HT11" i="4"/>
  <c r="T11" i="7" s="1"/>
  <c r="HX152" i="4"/>
  <c r="U152" i="7" s="1"/>
  <c r="HX144" i="4"/>
  <c r="U144" i="7" s="1"/>
  <c r="HX136" i="4"/>
  <c r="U136" i="7" s="1"/>
  <c r="HX128" i="4"/>
  <c r="U128" i="7" s="1"/>
  <c r="HX120" i="4"/>
  <c r="U120" i="7" s="1"/>
  <c r="HX112" i="4"/>
  <c r="U112" i="7" s="1"/>
  <c r="HX104" i="4"/>
  <c r="U104" i="7" s="1"/>
  <c r="HX96" i="4"/>
  <c r="U96" i="7" s="1"/>
  <c r="HX88" i="4"/>
  <c r="U88" i="7" s="1"/>
  <c r="HX80" i="4"/>
  <c r="U80" i="7" s="1"/>
  <c r="HX72" i="4"/>
  <c r="U72" i="7" s="1"/>
  <c r="HX64" i="4"/>
  <c r="U64" i="7" s="1"/>
  <c r="HX56" i="4"/>
  <c r="U56" i="7" s="1"/>
  <c r="HX48" i="4"/>
  <c r="U48" i="7" s="1"/>
  <c r="HX40" i="4"/>
  <c r="U40" i="7" s="1"/>
  <c r="HX32" i="4"/>
  <c r="U32" i="7" s="1"/>
  <c r="HX24" i="4"/>
  <c r="U24" i="7" s="1"/>
  <c r="HX16" i="4"/>
  <c r="U16" i="7" s="1"/>
  <c r="HX8" i="4"/>
  <c r="U8" i="7" s="1"/>
  <c r="HX3" i="4"/>
  <c r="U3" i="7" s="1"/>
  <c r="HX125" i="4"/>
  <c r="U125" i="7" s="1"/>
  <c r="HX117" i="4"/>
  <c r="U117" i="7" s="1"/>
  <c r="HX109" i="4"/>
  <c r="U109" i="7" s="1"/>
  <c r="HX101" i="4"/>
  <c r="U101" i="7" s="1"/>
  <c r="HX93" i="4"/>
  <c r="U93" i="7" s="1"/>
  <c r="HX85" i="4"/>
  <c r="U85" i="7" s="1"/>
  <c r="HX77" i="4"/>
  <c r="U77" i="7" s="1"/>
  <c r="HX69" i="4"/>
  <c r="U69" i="7" s="1"/>
  <c r="HX61" i="4"/>
  <c r="U61" i="7" s="1"/>
  <c r="HX53" i="4"/>
  <c r="U53" i="7" s="1"/>
  <c r="HX45" i="4"/>
  <c r="U45" i="7" s="1"/>
  <c r="HX37" i="4"/>
  <c r="U37" i="7" s="1"/>
  <c r="HX29" i="4"/>
  <c r="U29" i="7" s="1"/>
  <c r="HX21" i="4"/>
  <c r="U21" i="7" s="1"/>
  <c r="HX13" i="4"/>
  <c r="U13" i="7" s="1"/>
  <c r="HX5" i="4"/>
  <c r="U5" i="7" s="1"/>
  <c r="HT157" i="4"/>
  <c r="HT149" i="4"/>
  <c r="T149" i="7" s="1"/>
  <c r="HF88" i="4"/>
  <c r="R88" i="7" s="1"/>
  <c r="HF7" i="4"/>
  <c r="R7" i="7" s="1"/>
  <c r="HJ66" i="4"/>
  <c r="S66" i="7" s="1"/>
  <c r="HF86" i="4"/>
  <c r="R86" i="7" s="1"/>
  <c r="HF14" i="4"/>
  <c r="R14" i="7" s="1"/>
  <c r="HF134" i="4"/>
  <c r="R134" i="7" s="1"/>
  <c r="HF151" i="4"/>
  <c r="R151" i="7" s="1"/>
  <c r="HF127" i="4"/>
  <c r="R127" i="7" s="1"/>
  <c r="HF95" i="4"/>
  <c r="R95" i="7" s="1"/>
  <c r="HF63" i="4"/>
  <c r="R63" i="7" s="1"/>
  <c r="HF39" i="4"/>
  <c r="R39" i="7" s="1"/>
  <c r="HF31" i="4"/>
  <c r="R31" i="7" s="1"/>
  <c r="HF15" i="4"/>
  <c r="R15" i="7" s="1"/>
  <c r="HF156" i="4"/>
  <c r="R156" i="7" s="1"/>
  <c r="HF140" i="4"/>
  <c r="R140" i="7" s="1"/>
  <c r="HF124" i="4"/>
  <c r="R124" i="7" s="1"/>
  <c r="HF108" i="4"/>
  <c r="R108" i="7" s="1"/>
  <c r="HF100" i="4"/>
  <c r="R100" i="7" s="1"/>
  <c r="HF92" i="4"/>
  <c r="R92" i="7" s="1"/>
  <c r="HJ114" i="4"/>
  <c r="S114" i="7" s="1"/>
  <c r="HJ90" i="4"/>
  <c r="S90" i="7" s="1"/>
  <c r="HJ82" i="4"/>
  <c r="S82" i="7" s="1"/>
  <c r="HJ74" i="4"/>
  <c r="S74" i="7" s="1"/>
  <c r="HJ26" i="4"/>
  <c r="S26" i="7" s="1"/>
  <c r="HJ18" i="4"/>
  <c r="S18" i="7" s="1"/>
  <c r="HF54" i="4"/>
  <c r="R54" i="7" s="1"/>
  <c r="HF38" i="4"/>
  <c r="R38" i="7" s="1"/>
  <c r="HF30" i="4"/>
  <c r="R30" i="7" s="1"/>
  <c r="HF6" i="4"/>
  <c r="R6" i="7" s="1"/>
  <c r="HJ113" i="4"/>
  <c r="S113" i="7" s="1"/>
  <c r="HJ33" i="4"/>
  <c r="S33" i="7" s="1"/>
  <c r="HJ17" i="4"/>
  <c r="S17" i="7" s="1"/>
  <c r="HF128" i="4"/>
  <c r="R128" i="7" s="1"/>
  <c r="HF120" i="4"/>
  <c r="R120" i="7" s="1"/>
  <c r="HF112" i="4"/>
  <c r="R112" i="7" s="1"/>
  <c r="HF96" i="4"/>
  <c r="R96" i="7" s="1"/>
  <c r="HF80" i="4"/>
  <c r="R80" i="7" s="1"/>
  <c r="HF64" i="4"/>
  <c r="R64" i="7" s="1"/>
  <c r="HF32" i="4"/>
  <c r="R32" i="7" s="1"/>
  <c r="HF24" i="4"/>
  <c r="R24" i="7" s="1"/>
  <c r="HF8" i="4"/>
  <c r="R8" i="7" s="1"/>
  <c r="HF77" i="4"/>
  <c r="R77" i="7" s="1"/>
  <c r="HF69" i="4"/>
  <c r="R69" i="7" s="1"/>
  <c r="HF37" i="4"/>
  <c r="R37" i="7" s="1"/>
  <c r="HF29" i="4"/>
  <c r="R29" i="7" s="1"/>
  <c r="HF13" i="4"/>
  <c r="R13" i="7" s="1"/>
  <c r="HJ152" i="4"/>
  <c r="S152" i="7" s="1"/>
  <c r="HJ88" i="4"/>
  <c r="S88" i="7" s="1"/>
  <c r="HJ80" i="4"/>
  <c r="S80" i="7" s="1"/>
  <c r="HJ16" i="4"/>
  <c r="S16" i="7" s="1"/>
  <c r="HF84" i="4"/>
  <c r="R84" i="7" s="1"/>
  <c r="HF76" i="4"/>
  <c r="R76" i="7" s="1"/>
  <c r="HF68" i="4"/>
  <c r="R68" i="7" s="1"/>
  <c r="HF52" i="4"/>
  <c r="R52" i="7" s="1"/>
  <c r="HF44" i="4"/>
  <c r="R44" i="7" s="1"/>
  <c r="HF36" i="4"/>
  <c r="R36" i="7" s="1"/>
  <c r="HF28" i="4"/>
  <c r="R28" i="7" s="1"/>
  <c r="HF20" i="4"/>
  <c r="R20" i="7" s="1"/>
  <c r="HF12" i="4"/>
  <c r="R12" i="7" s="1"/>
  <c r="HF4" i="4"/>
  <c r="R4" i="7" s="1"/>
  <c r="HJ151" i="4"/>
  <c r="S151" i="7" s="1"/>
  <c r="HJ135" i="4"/>
  <c r="S135" i="7" s="1"/>
  <c r="HJ119" i="4"/>
  <c r="S119" i="7" s="1"/>
  <c r="HJ111" i="4"/>
  <c r="S111" i="7" s="1"/>
  <c r="HJ103" i="4"/>
  <c r="S103" i="7" s="1"/>
  <c r="HJ95" i="4"/>
  <c r="S95" i="7" s="1"/>
  <c r="HJ47" i="4"/>
  <c r="S47" i="7" s="1"/>
  <c r="HJ23" i="4"/>
  <c r="S23" i="7" s="1"/>
  <c r="HJ7" i="4"/>
  <c r="S7" i="7" s="1"/>
  <c r="HF158" i="4"/>
  <c r="HF150" i="4"/>
  <c r="R150" i="7" s="1"/>
  <c r="HF142" i="4"/>
  <c r="R142" i="7" s="1"/>
  <c r="HF126" i="4"/>
  <c r="R126" i="7" s="1"/>
  <c r="HF118" i="4"/>
  <c r="R118" i="7" s="1"/>
  <c r="HF110" i="4"/>
  <c r="R110" i="7" s="1"/>
  <c r="HF102" i="4"/>
  <c r="R102" i="7" s="1"/>
  <c r="HF94" i="4"/>
  <c r="R94" i="7" s="1"/>
  <c r="HF78" i="4"/>
  <c r="R78" i="7" s="1"/>
  <c r="HF70" i="4"/>
  <c r="R70" i="7" s="1"/>
  <c r="HF62" i="4"/>
  <c r="R62" i="7" s="1"/>
  <c r="HF46" i="4"/>
  <c r="R46" i="7" s="1"/>
  <c r="HF22" i="4"/>
  <c r="R22" i="7" s="1"/>
  <c r="HF113" i="4"/>
  <c r="R113" i="7" s="1"/>
  <c r="HF81" i="4"/>
  <c r="R81" i="7" s="1"/>
  <c r="HF65" i="4"/>
  <c r="R65" i="7" s="1"/>
  <c r="HF57" i="4"/>
  <c r="R57" i="7" s="1"/>
  <c r="HF41" i="4"/>
  <c r="R41" i="7" s="1"/>
  <c r="HJ148" i="4"/>
  <c r="S148" i="7" s="1"/>
  <c r="HJ100" i="4"/>
  <c r="S100" i="7" s="1"/>
  <c r="HJ92" i="4"/>
  <c r="S92" i="7" s="1"/>
  <c r="HJ84" i="4"/>
  <c r="S84" i="7" s="1"/>
  <c r="HJ60" i="4"/>
  <c r="S60" i="7" s="1"/>
  <c r="HJ44" i="4"/>
  <c r="S44" i="7" s="1"/>
  <c r="HJ115" i="4"/>
  <c r="S115" i="7" s="1"/>
  <c r="HJ51" i="4"/>
  <c r="S51" i="7" s="1"/>
  <c r="HJ156" i="4"/>
  <c r="S156" i="7" s="1"/>
  <c r="HJ140" i="4"/>
  <c r="S140" i="7" s="1"/>
  <c r="HJ132" i="4"/>
  <c r="S132" i="7" s="1"/>
  <c r="HJ124" i="4"/>
  <c r="S124" i="7" s="1"/>
  <c r="HJ116" i="4"/>
  <c r="S116" i="7" s="1"/>
  <c r="HJ108" i="4"/>
  <c r="S108" i="7" s="1"/>
  <c r="HJ76" i="4"/>
  <c r="S76" i="7" s="1"/>
  <c r="HJ68" i="4"/>
  <c r="S68" i="7" s="1"/>
  <c r="HJ52" i="4"/>
  <c r="S52" i="7" s="1"/>
  <c r="HJ36" i="4"/>
  <c r="S36" i="7" s="1"/>
  <c r="HJ28" i="4"/>
  <c r="S28" i="7" s="1"/>
  <c r="HJ20" i="4"/>
  <c r="S20" i="7" s="1"/>
  <c r="HJ12" i="4"/>
  <c r="S12" i="7" s="1"/>
  <c r="HJ153" i="4"/>
  <c r="S153" i="7" s="1"/>
  <c r="HJ145" i="4"/>
  <c r="S145" i="7" s="1"/>
  <c r="HJ129" i="4"/>
  <c r="S129" i="7" s="1"/>
  <c r="HJ121" i="4"/>
  <c r="S121" i="7" s="1"/>
  <c r="HJ105" i="4"/>
  <c r="S105" i="7" s="1"/>
  <c r="HJ97" i="4"/>
  <c r="S97" i="7" s="1"/>
  <c r="HJ81" i="4"/>
  <c r="S81" i="7" s="1"/>
  <c r="HJ73" i="4"/>
  <c r="S73" i="7" s="1"/>
  <c r="HJ57" i="4"/>
  <c r="S57" i="7" s="1"/>
  <c r="HJ25" i="4"/>
  <c r="S25" i="7" s="1"/>
  <c r="HJ147" i="4"/>
  <c r="S147" i="7" s="1"/>
  <c r="HJ136" i="4"/>
  <c r="S136" i="7" s="1"/>
  <c r="HJ64" i="4"/>
  <c r="S64" i="7" s="1"/>
  <c r="HJ32" i="4"/>
  <c r="S32" i="7" s="1"/>
  <c r="HJ155" i="4"/>
  <c r="S155" i="7" s="1"/>
  <c r="HJ131" i="4"/>
  <c r="S131" i="7" s="1"/>
  <c r="HJ99" i="4"/>
  <c r="S99" i="7" s="1"/>
  <c r="HJ59" i="4"/>
  <c r="S59" i="7" s="1"/>
  <c r="HJ9" i="4"/>
  <c r="S9" i="7" s="1"/>
  <c r="HJ48" i="4"/>
  <c r="S48" i="7" s="1"/>
  <c r="HJ139" i="4"/>
  <c r="S139" i="7" s="1"/>
  <c r="HJ43" i="4"/>
  <c r="S43" i="7" s="1"/>
  <c r="HJ27" i="4"/>
  <c r="S27" i="7" s="1"/>
  <c r="HF125" i="4"/>
  <c r="R125" i="7" s="1"/>
  <c r="HF109" i="4"/>
  <c r="R109" i="7" s="1"/>
  <c r="HF85" i="4"/>
  <c r="R85" i="7" s="1"/>
  <c r="HF137" i="4"/>
  <c r="R137" i="7" s="1"/>
  <c r="HF35" i="4"/>
  <c r="R35" i="7" s="1"/>
  <c r="HF136" i="4"/>
  <c r="R136" i="7" s="1"/>
  <c r="HJ94" i="4"/>
  <c r="S94" i="7" s="1"/>
  <c r="HJ71" i="4"/>
  <c r="S71" i="7" s="1"/>
  <c r="HJ22" i="4"/>
  <c r="S22" i="7" s="1"/>
  <c r="HJ15" i="4"/>
  <c r="S15" i="7" s="1"/>
  <c r="HJ10" i="4"/>
  <c r="S10" i="7" s="1"/>
  <c r="HF5" i="4"/>
  <c r="R5" i="7" s="1"/>
  <c r="HJ150" i="4"/>
  <c r="S150" i="7" s="1"/>
  <c r="HJ143" i="4"/>
  <c r="S143" i="7" s="1"/>
  <c r="HF133" i="4"/>
  <c r="R133" i="7" s="1"/>
  <c r="HF91" i="4"/>
  <c r="R91" i="7" s="1"/>
  <c r="HJ85" i="4"/>
  <c r="S85" i="7" s="1"/>
  <c r="HF75" i="4"/>
  <c r="R75" i="7" s="1"/>
  <c r="HJ69" i="4"/>
  <c r="S69" i="7" s="1"/>
  <c r="HF66" i="4"/>
  <c r="R66" i="7" s="1"/>
  <c r="HJ62" i="4"/>
  <c r="S62" i="7" s="1"/>
  <c r="HJ55" i="4"/>
  <c r="S55" i="7" s="1"/>
  <c r="HJ46" i="4"/>
  <c r="S46" i="7" s="1"/>
  <c r="HJ39" i="4"/>
  <c r="S39" i="7" s="1"/>
  <c r="HJ34" i="4"/>
  <c r="S34" i="7" s="1"/>
  <c r="HF19" i="4"/>
  <c r="R19" i="7" s="1"/>
  <c r="HF153" i="4"/>
  <c r="R153" i="7" s="1"/>
  <c r="HF145" i="4"/>
  <c r="R145" i="7" s="1"/>
  <c r="HF129" i="4"/>
  <c r="R129" i="7" s="1"/>
  <c r="HF121" i="4"/>
  <c r="R121" i="7" s="1"/>
  <c r="HF105" i="4"/>
  <c r="R105" i="7" s="1"/>
  <c r="HF89" i="4"/>
  <c r="R89" i="7" s="1"/>
  <c r="HF73" i="4"/>
  <c r="R73" i="7" s="1"/>
  <c r="HF49" i="4"/>
  <c r="R49" i="7" s="1"/>
  <c r="HF33" i="4"/>
  <c r="R33" i="7" s="1"/>
  <c r="HF9" i="4"/>
  <c r="R9" i="7" s="1"/>
  <c r="HJ154" i="4"/>
  <c r="S154" i="7" s="1"/>
  <c r="HF135" i="4"/>
  <c r="R135" i="7" s="1"/>
  <c r="HJ78" i="4"/>
  <c r="S78" i="7" s="1"/>
  <c r="HF26" i="4"/>
  <c r="R26" i="7" s="1"/>
  <c r="HJ157" i="4"/>
  <c r="HF154" i="4"/>
  <c r="R154" i="7" s="1"/>
  <c r="HF152" i="4"/>
  <c r="R152" i="7" s="1"/>
  <c r="HF147" i="4"/>
  <c r="R147" i="7" s="1"/>
  <c r="HJ141" i="4"/>
  <c r="S141" i="7" s="1"/>
  <c r="HJ134" i="4"/>
  <c r="S134" i="7" s="1"/>
  <c r="HJ127" i="4"/>
  <c r="S127" i="7" s="1"/>
  <c r="HJ122" i="4"/>
  <c r="S122" i="7" s="1"/>
  <c r="HJ120" i="4"/>
  <c r="S120" i="7" s="1"/>
  <c r="HF117" i="4"/>
  <c r="R117" i="7" s="1"/>
  <c r="HJ106" i="4"/>
  <c r="S106" i="7" s="1"/>
  <c r="HJ104" i="4"/>
  <c r="S104" i="7" s="1"/>
  <c r="HF101" i="4"/>
  <c r="R101" i="7" s="1"/>
  <c r="HJ83" i="4"/>
  <c r="S83" i="7" s="1"/>
  <c r="HJ67" i="4"/>
  <c r="S67" i="7" s="1"/>
  <c r="HF59" i="4"/>
  <c r="R59" i="7" s="1"/>
  <c r="HJ53" i="4"/>
  <c r="S53" i="7" s="1"/>
  <c r="HF50" i="4"/>
  <c r="R50" i="7" s="1"/>
  <c r="HF48" i="4"/>
  <c r="R48" i="7" s="1"/>
  <c r="HF43" i="4"/>
  <c r="R43" i="7" s="1"/>
  <c r="HJ13" i="4"/>
  <c r="S13" i="7" s="1"/>
  <c r="HF10" i="4"/>
  <c r="R10" i="7" s="1"/>
  <c r="HF131" i="4"/>
  <c r="R131" i="7" s="1"/>
  <c r="HF34" i="4"/>
  <c r="R34" i="7" s="1"/>
  <c r="HF3" i="4"/>
  <c r="R3" i="7" s="1"/>
  <c r="HF119" i="4"/>
  <c r="R119" i="7" s="1"/>
  <c r="HF111" i="4"/>
  <c r="R111" i="7" s="1"/>
  <c r="HF103" i="4"/>
  <c r="R103" i="7" s="1"/>
  <c r="HF87" i="4"/>
  <c r="R87" i="7" s="1"/>
  <c r="HF79" i="4"/>
  <c r="R79" i="7" s="1"/>
  <c r="HF71" i="4"/>
  <c r="R71" i="7" s="1"/>
  <c r="HF55" i="4"/>
  <c r="R55" i="7" s="1"/>
  <c r="HF47" i="4"/>
  <c r="R47" i="7" s="1"/>
  <c r="HJ138" i="4"/>
  <c r="S138" i="7" s="1"/>
  <c r="HJ117" i="4"/>
  <c r="S117" i="7" s="1"/>
  <c r="HF45" i="4"/>
  <c r="R45" i="7" s="1"/>
  <c r="HF157" i="4"/>
  <c r="HJ146" i="4"/>
  <c r="S146" i="7" s="1"/>
  <c r="HJ144" i="4"/>
  <c r="S144" i="7" s="1"/>
  <c r="HF141" i="4"/>
  <c r="R141" i="7" s="1"/>
  <c r="HJ125" i="4"/>
  <c r="S125" i="7" s="1"/>
  <c r="HF122" i="4"/>
  <c r="R122" i="7" s="1"/>
  <c r="HF115" i="4"/>
  <c r="R115" i="7" s="1"/>
  <c r="HJ109" i="4"/>
  <c r="S109" i="7" s="1"/>
  <c r="HF104" i="4"/>
  <c r="R104" i="7" s="1"/>
  <c r="HF99" i="4"/>
  <c r="R99" i="7" s="1"/>
  <c r="HJ86" i="4"/>
  <c r="S86" i="7" s="1"/>
  <c r="HJ79" i="4"/>
  <c r="S79" i="7" s="1"/>
  <c r="HJ70" i="4"/>
  <c r="S70" i="7" s="1"/>
  <c r="HJ63" i="4"/>
  <c r="S63" i="7" s="1"/>
  <c r="HJ58" i="4"/>
  <c r="S58" i="7" s="1"/>
  <c r="HJ56" i="4"/>
  <c r="S56" i="7" s="1"/>
  <c r="HF53" i="4"/>
  <c r="R53" i="7" s="1"/>
  <c r="HJ42" i="4"/>
  <c r="S42" i="7" s="1"/>
  <c r="HJ40" i="4"/>
  <c r="S40" i="7" s="1"/>
  <c r="HJ35" i="4"/>
  <c r="S35" i="7" s="1"/>
  <c r="HF27" i="4"/>
  <c r="R27" i="7" s="1"/>
  <c r="HJ11" i="4"/>
  <c r="S11" i="7" s="1"/>
  <c r="HF123" i="4"/>
  <c r="R123" i="7" s="1"/>
  <c r="HF107" i="4"/>
  <c r="R107" i="7" s="1"/>
  <c r="HF61" i="4"/>
  <c r="R61" i="7" s="1"/>
  <c r="HJ50" i="4"/>
  <c r="S50" i="7" s="1"/>
  <c r="HJ130" i="4"/>
  <c r="S130" i="7" s="1"/>
  <c r="HJ128" i="4"/>
  <c r="S128" i="7" s="1"/>
  <c r="HJ123" i="4"/>
  <c r="S123" i="7" s="1"/>
  <c r="HJ107" i="4"/>
  <c r="S107" i="7" s="1"/>
  <c r="HF90" i="4"/>
  <c r="R90" i="7" s="1"/>
  <c r="HF83" i="4"/>
  <c r="R83" i="7" s="1"/>
  <c r="HF72" i="4"/>
  <c r="R72" i="7" s="1"/>
  <c r="HF67" i="4"/>
  <c r="R67" i="7" s="1"/>
  <c r="HF18" i="4"/>
  <c r="R18" i="7" s="1"/>
  <c r="HF16" i="4"/>
  <c r="R16" i="7" s="1"/>
  <c r="HJ14" i="4"/>
  <c r="S14" i="7" s="1"/>
  <c r="HF149" i="4"/>
  <c r="R149" i="7" s="1"/>
  <c r="HJ101" i="4"/>
  <c r="S101" i="7" s="1"/>
  <c r="HJ87" i="4"/>
  <c r="S87" i="7" s="1"/>
  <c r="HJ29" i="4"/>
  <c r="S29" i="7" s="1"/>
  <c r="HJ4" i="4"/>
  <c r="S4" i="7" s="1"/>
  <c r="HJ8" i="4"/>
  <c r="S8" i="7" s="1"/>
  <c r="HF155" i="4"/>
  <c r="R155" i="7" s="1"/>
  <c r="HF146" i="4"/>
  <c r="R146" i="7" s="1"/>
  <c r="HF144" i="4"/>
  <c r="R144" i="7" s="1"/>
  <c r="HF139" i="4"/>
  <c r="R139" i="7" s="1"/>
  <c r="HJ112" i="4"/>
  <c r="S112" i="7" s="1"/>
  <c r="HJ96" i="4"/>
  <c r="S96" i="7" s="1"/>
  <c r="HF93" i="4"/>
  <c r="R93" i="7" s="1"/>
  <c r="HJ91" i="4"/>
  <c r="S91" i="7" s="1"/>
  <c r="HJ75" i="4"/>
  <c r="S75" i="7" s="1"/>
  <c r="HF58" i="4"/>
  <c r="R58" i="7" s="1"/>
  <c r="HF56" i="4"/>
  <c r="R56" i="7" s="1"/>
  <c r="HF51" i="4"/>
  <c r="R51" i="7" s="1"/>
  <c r="HF42" i="4"/>
  <c r="R42" i="7" s="1"/>
  <c r="HF40" i="4"/>
  <c r="R40" i="7" s="1"/>
  <c r="HJ24" i="4"/>
  <c r="S24" i="7" s="1"/>
  <c r="HF21" i="4"/>
  <c r="R21" i="7" s="1"/>
  <c r="HJ19" i="4"/>
  <c r="S19" i="7" s="1"/>
  <c r="HF11" i="4"/>
  <c r="R11" i="7" s="1"/>
  <c r="HF130" i="4"/>
  <c r="R130" i="7" s="1"/>
  <c r="HF98" i="4"/>
  <c r="R98" i="7" s="1"/>
  <c r="HF17" i="4"/>
  <c r="R17" i="7" s="1"/>
  <c r="HF106" i="4"/>
  <c r="R106" i="7" s="1"/>
  <c r="HF74" i="4"/>
  <c r="R74" i="7" s="1"/>
  <c r="HF138" i="4"/>
  <c r="R138" i="7" s="1"/>
  <c r="HF25" i="4"/>
  <c r="R25" i="7" s="1"/>
  <c r="HF143" i="4"/>
  <c r="R143" i="7" s="1"/>
  <c r="HF114" i="4"/>
  <c r="R114" i="7" s="1"/>
  <c r="HF82" i="4"/>
  <c r="R82" i="7" s="1"/>
  <c r="V8" i="5"/>
  <c r="W8" i="5" s="1"/>
  <c r="V16" i="5"/>
  <c r="W16" i="5" s="1"/>
  <c r="V19" i="5"/>
  <c r="W19" i="5" s="1"/>
  <c r="V25" i="5"/>
  <c r="W25" i="5" s="1"/>
  <c r="CA157" i="5"/>
  <c r="CA153" i="5"/>
  <c r="CA149" i="5"/>
  <c r="CA145" i="5"/>
  <c r="CA156" i="5"/>
  <c r="CA152" i="5"/>
  <c r="CA148" i="5"/>
  <c r="CA144" i="5"/>
  <c r="CA155" i="5"/>
  <c r="CA151" i="5"/>
  <c r="CA147" i="5"/>
  <c r="CA158" i="5"/>
  <c r="CA154" i="5"/>
  <c r="CA150" i="5"/>
  <c r="CA146" i="5"/>
  <c r="CA141" i="5"/>
  <c r="CA137" i="5"/>
  <c r="CA133" i="5"/>
  <c r="CA142" i="5"/>
  <c r="CA140" i="5"/>
  <c r="CA136" i="5"/>
  <c r="CA143" i="5"/>
  <c r="CA138" i="5"/>
  <c r="CA128" i="5"/>
  <c r="CA124" i="5"/>
  <c r="CA120" i="5"/>
  <c r="CA139" i="5"/>
  <c r="CA127" i="5"/>
  <c r="CA123" i="5"/>
  <c r="CA119" i="5"/>
  <c r="CA134" i="5"/>
  <c r="CA130" i="5"/>
  <c r="CA126" i="5"/>
  <c r="CA122" i="5"/>
  <c r="CA118" i="5"/>
  <c r="CA135" i="5"/>
  <c r="CA132" i="5"/>
  <c r="CA131" i="5"/>
  <c r="CA129" i="5"/>
  <c r="CA125" i="5"/>
  <c r="CA121" i="5"/>
  <c r="CA114" i="5"/>
  <c r="CA110" i="5"/>
  <c r="CA106" i="5"/>
  <c r="CA113" i="5"/>
  <c r="CA109" i="5"/>
  <c r="CA105" i="5"/>
  <c r="CA117" i="5"/>
  <c r="CA116" i="5"/>
  <c r="CA112" i="5"/>
  <c r="CA108" i="5"/>
  <c r="CA104" i="5"/>
  <c r="CA115" i="5"/>
  <c r="CA111" i="5"/>
  <c r="CA107" i="5"/>
  <c r="CA101" i="5"/>
  <c r="CA97" i="5"/>
  <c r="CA93" i="5"/>
  <c r="CA100" i="5"/>
  <c r="CA96" i="5"/>
  <c r="CA92" i="5"/>
  <c r="CA99" i="5"/>
  <c r="CA95" i="5"/>
  <c r="CA91" i="5"/>
  <c r="CA103" i="5"/>
  <c r="CA102" i="5"/>
  <c r="CA89" i="5"/>
  <c r="CA85" i="5"/>
  <c r="CA81" i="5"/>
  <c r="CA90" i="5"/>
  <c r="CA88" i="5"/>
  <c r="CA84" i="5"/>
  <c r="CA80" i="5"/>
  <c r="CA98" i="5"/>
  <c r="CA94" i="5"/>
  <c r="CA87" i="5"/>
  <c r="CA83" i="5"/>
  <c r="CA79" i="5"/>
  <c r="CA82" i="5"/>
  <c r="CA78" i="5"/>
  <c r="CA74" i="5"/>
  <c r="CA70" i="5"/>
  <c r="CA66" i="5"/>
  <c r="CA62" i="5"/>
  <c r="CA58" i="5"/>
  <c r="CA73" i="5"/>
  <c r="CA69" i="5"/>
  <c r="CA65" i="5"/>
  <c r="CA61" i="5"/>
  <c r="CA57" i="5"/>
  <c r="CA53" i="5"/>
  <c r="CA77" i="5"/>
  <c r="CA72" i="5"/>
  <c r="CA68" i="5"/>
  <c r="CA64" i="5"/>
  <c r="CA60" i="5"/>
  <c r="CA56" i="5"/>
  <c r="CA52" i="5"/>
  <c r="CA76" i="5"/>
  <c r="CA75" i="5"/>
  <c r="CA46" i="5"/>
  <c r="CA42" i="5"/>
  <c r="CA71" i="5"/>
  <c r="CA54" i="5"/>
  <c r="CA49" i="5"/>
  <c r="CA67" i="5"/>
  <c r="CA45" i="5"/>
  <c r="CA63" i="5"/>
  <c r="CA59" i="5"/>
  <c r="CA50" i="5"/>
  <c r="CA44" i="5"/>
  <c r="CA86" i="5"/>
  <c r="CA51" i="5"/>
  <c r="CA47" i="5"/>
  <c r="CA38" i="5"/>
  <c r="CA34" i="5"/>
  <c r="CA30" i="5"/>
  <c r="CA55" i="5"/>
  <c r="CA43" i="5"/>
  <c r="CA41" i="5"/>
  <c r="CA37" i="5"/>
  <c r="CA33" i="5"/>
  <c r="CA29" i="5"/>
  <c r="CA39" i="5"/>
  <c r="CA35" i="5"/>
  <c r="CA31" i="5"/>
  <c r="CA32" i="5"/>
  <c r="CA26" i="5"/>
  <c r="CA22" i="5"/>
  <c r="CA18" i="5"/>
  <c r="CA14" i="5"/>
  <c r="CA10" i="5"/>
  <c r="CA6" i="5"/>
  <c r="CA28" i="5"/>
  <c r="CA48" i="5"/>
  <c r="CA36" i="5"/>
  <c r="CA27" i="5"/>
  <c r="CA25" i="5"/>
  <c r="CA21" i="5"/>
  <c r="CA17" i="5"/>
  <c r="CA13" i="5"/>
  <c r="CA9" i="5"/>
  <c r="CA5" i="5"/>
  <c r="CB1" i="5"/>
  <c r="CA40" i="5"/>
  <c r="CA23" i="5"/>
  <c r="CA19" i="5"/>
  <c r="CA15" i="5"/>
  <c r="CA11" i="5"/>
  <c r="CA7" i="5"/>
  <c r="CA3" i="5"/>
  <c r="CA20" i="5"/>
  <c r="V21" i="5"/>
  <c r="W21" i="5" s="1"/>
  <c r="V4" i="5"/>
  <c r="W4" i="5" s="1"/>
  <c r="V24" i="5"/>
  <c r="W24" i="5" s="1"/>
  <c r="V27" i="5"/>
  <c r="W27" i="5" s="1"/>
  <c r="V14" i="5"/>
  <c r="W14" i="5" s="1"/>
  <c r="CA16" i="5"/>
  <c r="V20" i="5"/>
  <c r="W20" i="5" s="1"/>
  <c r="DE4" i="5"/>
  <c r="DE8" i="5"/>
  <c r="DE12" i="5"/>
  <c r="DE16" i="5"/>
  <c r="DE20" i="5"/>
  <c r="DE24" i="5"/>
  <c r="DE27" i="5"/>
  <c r="BD3" i="5"/>
  <c r="BD7" i="5"/>
  <c r="BD11" i="5"/>
  <c r="BD15" i="5"/>
  <c r="BD19" i="5"/>
  <c r="BD23" i="5"/>
  <c r="V32" i="5"/>
  <c r="W32" i="5" s="1"/>
  <c r="DE33" i="5"/>
  <c r="V35" i="5"/>
  <c r="W35" i="5" s="1"/>
  <c r="V41" i="5"/>
  <c r="W41" i="5" s="1"/>
  <c r="BD4" i="5"/>
  <c r="BD8" i="5"/>
  <c r="BD12" i="5"/>
  <c r="BD16" i="5"/>
  <c r="BD20" i="5"/>
  <c r="BD157" i="5"/>
  <c r="BD153" i="5"/>
  <c r="BD149" i="5"/>
  <c r="BD156" i="5"/>
  <c r="BD152" i="5"/>
  <c r="BD148" i="5"/>
  <c r="BD144" i="5"/>
  <c r="BD158" i="5"/>
  <c r="BD154" i="5"/>
  <c r="BD150" i="5"/>
  <c r="BD146" i="5"/>
  <c r="BD141" i="5"/>
  <c r="BD137" i="5"/>
  <c r="BD133" i="5"/>
  <c r="BD145" i="5"/>
  <c r="BD140" i="5"/>
  <c r="BD136" i="5"/>
  <c r="BD132" i="5"/>
  <c r="BD139" i="5"/>
  <c r="BD135" i="5"/>
  <c r="BD147" i="5"/>
  <c r="BD138" i="5"/>
  <c r="BD134" i="5"/>
  <c r="BD155" i="5"/>
  <c r="BD142" i="5"/>
  <c r="BD127" i="5"/>
  <c r="BD123" i="5"/>
  <c r="BD119" i="5"/>
  <c r="BD126" i="5"/>
  <c r="BD122" i="5"/>
  <c r="BD118" i="5"/>
  <c r="BD151" i="5"/>
  <c r="BD131" i="5"/>
  <c r="BD129" i="5"/>
  <c r="BD125" i="5"/>
  <c r="BD121" i="5"/>
  <c r="BD130" i="5"/>
  <c r="BD120" i="5"/>
  <c r="BD117" i="5"/>
  <c r="BD113" i="5"/>
  <c r="BD109" i="5"/>
  <c r="BD105" i="5"/>
  <c r="BD124" i="5"/>
  <c r="BD116" i="5"/>
  <c r="BD112" i="5"/>
  <c r="BD108" i="5"/>
  <c r="BD104" i="5"/>
  <c r="BD128" i="5"/>
  <c r="BD115" i="5"/>
  <c r="BD111" i="5"/>
  <c r="BD107" i="5"/>
  <c r="BD143" i="5"/>
  <c r="BD114" i="5"/>
  <c r="BD100" i="5"/>
  <c r="BD96" i="5"/>
  <c r="BD92" i="5"/>
  <c r="BD106" i="5"/>
  <c r="BD103" i="5"/>
  <c r="BD99" i="5"/>
  <c r="BD95" i="5"/>
  <c r="BD91" i="5"/>
  <c r="BD110" i="5"/>
  <c r="BD102" i="5"/>
  <c r="BD98" i="5"/>
  <c r="BD94" i="5"/>
  <c r="BD88" i="5"/>
  <c r="BD84" i="5"/>
  <c r="BD80" i="5"/>
  <c r="BD87" i="5"/>
  <c r="BD83" i="5"/>
  <c r="BD79" i="5"/>
  <c r="BD101" i="5"/>
  <c r="BD97" i="5"/>
  <c r="BD93" i="5"/>
  <c r="BD90" i="5"/>
  <c r="BD86" i="5"/>
  <c r="BD82" i="5"/>
  <c r="BD78" i="5"/>
  <c r="BD85" i="5"/>
  <c r="BD81" i="5"/>
  <c r="BD73" i="5"/>
  <c r="BD69" i="5"/>
  <c r="BD65" i="5"/>
  <c r="BD61" i="5"/>
  <c r="BD57" i="5"/>
  <c r="BD53" i="5"/>
  <c r="BD76" i="5"/>
  <c r="BD72" i="5"/>
  <c r="BD68" i="5"/>
  <c r="BD64" i="5"/>
  <c r="BD60" i="5"/>
  <c r="BD56" i="5"/>
  <c r="BD52" i="5"/>
  <c r="BD77" i="5"/>
  <c r="BD75" i="5"/>
  <c r="BD71" i="5"/>
  <c r="BD67" i="5"/>
  <c r="BD63" i="5"/>
  <c r="BD59" i="5"/>
  <c r="BD55" i="5"/>
  <c r="BD51" i="5"/>
  <c r="BD74" i="5"/>
  <c r="BD45" i="5"/>
  <c r="BD89" i="5"/>
  <c r="BD70" i="5"/>
  <c r="BD54" i="5"/>
  <c r="BD66" i="5"/>
  <c r="BD48" i="5"/>
  <c r="BD44" i="5"/>
  <c r="BD62" i="5"/>
  <c r="BD50" i="5"/>
  <c r="BD46" i="5"/>
  <c r="BD47" i="5"/>
  <c r="BD42" i="5"/>
  <c r="BD38" i="5"/>
  <c r="BD34" i="5"/>
  <c r="BD30" i="5"/>
  <c r="BD58" i="5"/>
  <c r="BD49" i="5"/>
  <c r="BD43" i="5"/>
  <c r="BD41" i="5"/>
  <c r="BD37" i="5"/>
  <c r="BD33" i="5"/>
  <c r="BD40" i="5"/>
  <c r="BD36" i="5"/>
  <c r="BD32" i="5"/>
  <c r="BD28" i="5"/>
  <c r="BD39" i="5"/>
  <c r="BD35" i="5"/>
  <c r="BD31" i="5"/>
  <c r="BD27" i="5"/>
  <c r="DE158" i="5"/>
  <c r="DE154" i="5"/>
  <c r="DE150" i="5"/>
  <c r="DE146" i="5"/>
  <c r="DE157" i="5"/>
  <c r="DE153" i="5"/>
  <c r="DE149" i="5"/>
  <c r="DE145" i="5"/>
  <c r="DE156" i="5"/>
  <c r="DE152" i="5"/>
  <c r="DE148" i="5"/>
  <c r="DE155" i="5"/>
  <c r="DE151" i="5"/>
  <c r="DE147" i="5"/>
  <c r="DE143" i="5"/>
  <c r="DE138" i="5"/>
  <c r="DE134" i="5"/>
  <c r="DE141" i="5"/>
  <c r="DE137" i="5"/>
  <c r="DE133" i="5"/>
  <c r="DE144" i="5"/>
  <c r="DE142" i="5"/>
  <c r="DE139" i="5"/>
  <c r="DE135" i="5"/>
  <c r="DE125" i="5"/>
  <c r="DE121" i="5"/>
  <c r="DE117" i="5"/>
  <c r="DE131" i="5"/>
  <c r="DE129" i="5"/>
  <c r="DE132" i="5"/>
  <c r="DE128" i="5"/>
  <c r="DE124" i="5"/>
  <c r="DE120" i="5"/>
  <c r="DE136" i="5"/>
  <c r="DE127" i="5"/>
  <c r="DE123" i="5"/>
  <c r="DE119" i="5"/>
  <c r="DE130" i="5"/>
  <c r="DE126" i="5"/>
  <c r="DE122" i="5"/>
  <c r="DE118" i="5"/>
  <c r="DE115" i="5"/>
  <c r="DE111" i="5"/>
  <c r="DE107" i="5"/>
  <c r="DE114" i="5"/>
  <c r="DE110" i="5"/>
  <c r="DE106" i="5"/>
  <c r="DE140" i="5"/>
  <c r="DE113" i="5"/>
  <c r="DE109" i="5"/>
  <c r="DE105" i="5"/>
  <c r="DE116" i="5"/>
  <c r="DE112" i="5"/>
  <c r="DE108" i="5"/>
  <c r="DE102" i="5"/>
  <c r="DE98" i="5"/>
  <c r="DE94" i="5"/>
  <c r="DE101" i="5"/>
  <c r="DE97" i="5"/>
  <c r="DE93" i="5"/>
  <c r="DE100" i="5"/>
  <c r="DE96" i="5"/>
  <c r="DE92" i="5"/>
  <c r="DE104" i="5"/>
  <c r="DE86" i="5"/>
  <c r="DE82" i="5"/>
  <c r="DE89" i="5"/>
  <c r="DE85" i="5"/>
  <c r="DE81" i="5"/>
  <c r="DE77" i="5"/>
  <c r="DE99" i="5"/>
  <c r="DE95" i="5"/>
  <c r="DE91" i="5"/>
  <c r="DE90" i="5"/>
  <c r="DE88" i="5"/>
  <c r="DE84" i="5"/>
  <c r="DE80" i="5"/>
  <c r="DE83" i="5"/>
  <c r="DE76" i="5"/>
  <c r="DE75" i="5"/>
  <c r="DE71" i="5"/>
  <c r="DE67" i="5"/>
  <c r="DE63" i="5"/>
  <c r="DE59" i="5"/>
  <c r="DE55" i="5"/>
  <c r="DE79" i="5"/>
  <c r="DE74" i="5"/>
  <c r="DE70" i="5"/>
  <c r="DE66" i="5"/>
  <c r="DE62" i="5"/>
  <c r="DE58" i="5"/>
  <c r="DE54" i="5"/>
  <c r="DE73" i="5"/>
  <c r="DE69" i="5"/>
  <c r="DE65" i="5"/>
  <c r="DE61" i="5"/>
  <c r="DE57" i="5"/>
  <c r="DE53" i="5"/>
  <c r="DE78" i="5"/>
  <c r="DE47" i="5"/>
  <c r="DE43" i="5"/>
  <c r="DE72" i="5"/>
  <c r="DE52" i="5"/>
  <c r="DE68" i="5"/>
  <c r="DE46" i="5"/>
  <c r="DE42" i="5"/>
  <c r="DE64" i="5"/>
  <c r="DE51" i="5"/>
  <c r="DE49" i="5"/>
  <c r="DE60" i="5"/>
  <c r="DE45" i="5"/>
  <c r="DE103" i="5"/>
  <c r="DE44" i="5"/>
  <c r="DE87" i="5"/>
  <c r="DE50" i="5"/>
  <c r="DE48" i="5"/>
  <c r="DE39" i="5"/>
  <c r="DE35" i="5"/>
  <c r="DE31" i="5"/>
  <c r="DE38" i="5"/>
  <c r="DE34" i="5"/>
  <c r="DE30" i="5"/>
  <c r="DE56" i="5"/>
  <c r="DE40" i="5"/>
  <c r="DE36" i="5"/>
  <c r="DE32" i="5"/>
  <c r="DE28" i="5"/>
  <c r="DE6" i="5"/>
  <c r="DE10" i="5"/>
  <c r="DE14" i="5"/>
  <c r="DE18" i="5"/>
  <c r="DE22" i="5"/>
  <c r="DE26" i="5"/>
  <c r="V37" i="5"/>
  <c r="W37" i="5" s="1"/>
  <c r="V40" i="5"/>
  <c r="W40" i="5" s="1"/>
  <c r="BE1" i="5"/>
  <c r="DF1" i="5"/>
  <c r="BD5" i="5"/>
  <c r="BD9" i="5"/>
  <c r="BD13" i="5"/>
  <c r="BD17" i="5"/>
  <c r="BD21" i="5"/>
  <c r="BD25" i="5"/>
  <c r="DE3" i="5"/>
  <c r="DE7" i="5"/>
  <c r="DE11" i="5"/>
  <c r="DE15" i="5"/>
  <c r="DE19" i="5"/>
  <c r="DE23" i="5"/>
  <c r="BD29" i="5"/>
  <c r="V36" i="5"/>
  <c r="W36" i="5" s="1"/>
  <c r="DE37" i="5"/>
  <c r="V39" i="5"/>
  <c r="W39" i="5" s="1"/>
  <c r="BD6" i="5"/>
  <c r="BD10" i="5"/>
  <c r="BD14" i="5"/>
  <c r="BD18" i="5"/>
  <c r="BD22" i="5"/>
  <c r="BD26" i="5"/>
  <c r="V33" i="5"/>
  <c r="W33" i="5" s="1"/>
  <c r="V46" i="5"/>
  <c r="W46" i="5" s="1"/>
  <c r="V48" i="5"/>
  <c r="W48" i="5" s="1"/>
  <c r="V75" i="5"/>
  <c r="W75" i="5" s="1"/>
  <c r="V55" i="5"/>
  <c r="W55" i="5" s="1"/>
  <c r="V65" i="5"/>
  <c r="W65" i="5" s="1"/>
  <c r="V74" i="5"/>
  <c r="W74" i="5" s="1"/>
  <c r="V59" i="5"/>
  <c r="W59" i="5" s="1"/>
  <c r="V63" i="5"/>
  <c r="W63" i="5" s="1"/>
  <c r="V77" i="5"/>
  <c r="W77" i="5" s="1"/>
  <c r="V49" i="5"/>
  <c r="W49" i="5" s="1"/>
  <c r="V67" i="5"/>
  <c r="W67" i="5" s="1"/>
  <c r="V58" i="5"/>
  <c r="W58" i="5" s="1"/>
  <c r="V71" i="5"/>
  <c r="W71" i="5" s="1"/>
  <c r="V95" i="5"/>
  <c r="W95" i="5" s="1"/>
  <c r="V78" i="5"/>
  <c r="W78" i="5" s="1"/>
  <c r="V99" i="5"/>
  <c r="W99" i="5" s="1"/>
  <c r="V81" i="5"/>
  <c r="W81" i="5" s="1"/>
  <c r="V85" i="5"/>
  <c r="W85" i="5" s="1"/>
  <c r="V92" i="5"/>
  <c r="W92" i="5" s="1"/>
  <c r="V96" i="5"/>
  <c r="W96" i="5" s="1"/>
  <c r="V100" i="5"/>
  <c r="W100" i="5" s="1"/>
  <c r="V94" i="5"/>
  <c r="W94" i="5" s="1"/>
  <c r="V98" i="5"/>
  <c r="W98" i="5" s="1"/>
  <c r="V117" i="5"/>
  <c r="W117" i="5" s="1"/>
  <c r="V113" i="5"/>
  <c r="W113" i="5" s="1"/>
  <c r="V114" i="5"/>
  <c r="W114" i="5" s="1"/>
  <c r="V123" i="5"/>
  <c r="W123" i="5" s="1"/>
  <c r="V125" i="5"/>
  <c r="W125" i="5" s="1"/>
  <c r="V120" i="5"/>
  <c r="W120" i="5" s="1"/>
  <c r="V130" i="5"/>
  <c r="W130" i="5" s="1"/>
  <c r="V132" i="5"/>
  <c r="W132" i="5" s="1"/>
  <c r="V134" i="5"/>
  <c r="W134" i="5" s="1"/>
  <c r="V138" i="5"/>
  <c r="W138" i="5" s="1"/>
  <c r="V147" i="5"/>
  <c r="W147" i="5" s="1"/>
  <c r="V135" i="5"/>
  <c r="W135" i="5" s="1"/>
  <c r="V143" i="5"/>
  <c r="W143" i="5" s="1"/>
  <c r="V131" i="5"/>
  <c r="W131" i="5" s="1"/>
  <c r="V140" i="5"/>
  <c r="W140" i="5" s="1"/>
  <c r="V152" i="5"/>
  <c r="W152" i="5" s="1"/>
  <c r="V158" i="5"/>
  <c r="W158" i="5" s="1"/>
  <c r="V142" i="5"/>
  <c r="W142" i="5" s="1"/>
  <c r="V146" i="5"/>
  <c r="W146" i="5" s="1"/>
  <c r="V154" i="5"/>
  <c r="W154" i="5" s="1"/>
  <c r="V155" i="5"/>
  <c r="W155" i="5" s="1"/>
  <c r="V156" i="5"/>
  <c r="W156" i="5" s="1"/>
  <c r="V150" i="5"/>
  <c r="W150" i="5" s="1"/>
  <c r="X31" i="7" l="1"/>
  <c r="Y31" i="7" s="1"/>
  <c r="X82" i="7"/>
  <c r="Y82" i="7" s="1"/>
  <c r="X30" i="7"/>
  <c r="Y30" i="7" s="1"/>
  <c r="X97" i="7"/>
  <c r="Y97" i="7" s="1"/>
  <c r="X148" i="7"/>
  <c r="Y148" i="7" s="1"/>
  <c r="W157" i="7"/>
  <c r="X111" i="7"/>
  <c r="Y111" i="7" s="1"/>
  <c r="X23" i="7"/>
  <c r="Y23" i="7" s="1"/>
  <c r="X25" i="7"/>
  <c r="Y25" i="7" s="1"/>
  <c r="X89" i="7"/>
  <c r="Y89" i="7" s="1"/>
  <c r="X126" i="7"/>
  <c r="Y126" i="7" s="1"/>
  <c r="X61" i="7"/>
  <c r="Y61" i="7" s="1"/>
  <c r="X142" i="7"/>
  <c r="Y142" i="7" s="1"/>
  <c r="X5" i="7"/>
  <c r="Y5" i="7" s="1"/>
  <c r="X149" i="7"/>
  <c r="Y149" i="7" s="1"/>
  <c r="X11" i="7"/>
  <c r="Y11" i="7" s="1"/>
  <c r="X58" i="7"/>
  <c r="Y58" i="7" s="1"/>
  <c r="X73" i="7"/>
  <c r="Y73" i="7" s="1"/>
  <c r="X116" i="7"/>
  <c r="Y116" i="7" s="1"/>
  <c r="X60" i="7"/>
  <c r="Y60" i="7" s="1"/>
  <c r="X102" i="7"/>
  <c r="Y102" i="7" s="1"/>
  <c r="X37" i="7"/>
  <c r="Y37" i="7" s="1"/>
  <c r="X135" i="7"/>
  <c r="Y135" i="7" s="1"/>
  <c r="X143" i="7"/>
  <c r="Y143" i="7" s="1"/>
  <c r="X124" i="7"/>
  <c r="Y124" i="7" s="1"/>
  <c r="X75" i="7"/>
  <c r="Y75" i="7" s="1"/>
  <c r="X128" i="7"/>
  <c r="Y128" i="7" s="1"/>
  <c r="X110" i="7"/>
  <c r="Y110" i="7" s="1"/>
  <c r="X155" i="7"/>
  <c r="Y155" i="7" s="1"/>
  <c r="X132" i="7"/>
  <c r="Y132" i="7" s="1"/>
  <c r="X118" i="7"/>
  <c r="Y118" i="7" s="1"/>
  <c r="X42" i="7"/>
  <c r="Y42" i="7" s="1"/>
  <c r="X83" i="7"/>
  <c r="Y83" i="7" s="1"/>
  <c r="X103" i="7"/>
  <c r="Y103" i="7" s="1"/>
  <c r="X147" i="7"/>
  <c r="Y147" i="7" s="1"/>
  <c r="X9" i="7"/>
  <c r="Y9" i="7" s="1"/>
  <c r="X137" i="7"/>
  <c r="Y137" i="7" s="1"/>
  <c r="X139" i="7"/>
  <c r="Y139" i="7" s="1"/>
  <c r="X18" i="7"/>
  <c r="Y18" i="7" s="1"/>
  <c r="X77" i="7"/>
  <c r="Y77" i="7" s="1"/>
  <c r="X54" i="7"/>
  <c r="Y54" i="7" s="1"/>
  <c r="X106" i="7"/>
  <c r="Y106" i="7" s="1"/>
  <c r="V157" i="7"/>
  <c r="X45" i="7"/>
  <c r="Y45" i="7" s="1"/>
  <c r="X130" i="7"/>
  <c r="Y130" i="7" s="1"/>
  <c r="X65" i="7"/>
  <c r="Y65" i="7" s="1"/>
  <c r="X6" i="7"/>
  <c r="Y6" i="7" s="1"/>
  <c r="X146" i="7"/>
  <c r="Y146" i="7" s="1"/>
  <c r="X27" i="7"/>
  <c r="Y27" i="7" s="1"/>
  <c r="X47" i="7"/>
  <c r="Y47" i="7" s="1"/>
  <c r="X81" i="7"/>
  <c r="Y81" i="7" s="1"/>
  <c r="X96" i="7"/>
  <c r="Y96" i="7" s="1"/>
  <c r="X86" i="7"/>
  <c r="Y86" i="7" s="1"/>
  <c r="X107" i="7"/>
  <c r="Y107" i="7" s="1"/>
  <c r="X43" i="7"/>
  <c r="Y43" i="7" s="1"/>
  <c r="X66" i="7"/>
  <c r="Y66" i="7" s="1"/>
  <c r="X41" i="7"/>
  <c r="Y41" i="7" s="1"/>
  <c r="X44" i="7"/>
  <c r="Y44" i="7" s="1"/>
  <c r="X153" i="7"/>
  <c r="Y153" i="7" s="1"/>
  <c r="X93" i="7"/>
  <c r="Y93" i="7" s="1"/>
  <c r="X67" i="7"/>
  <c r="Y67" i="7" s="1"/>
  <c r="X99" i="7"/>
  <c r="Y99" i="7" s="1"/>
  <c r="X40" i="7"/>
  <c r="Y40" i="7" s="1"/>
  <c r="X72" i="7"/>
  <c r="Y72" i="7" s="1"/>
  <c r="X87" i="7"/>
  <c r="Y87" i="7" s="1"/>
  <c r="X114" i="7"/>
  <c r="Y114" i="7" s="1"/>
  <c r="X144" i="7"/>
  <c r="Y144" i="7" s="1"/>
  <c r="X122" i="7"/>
  <c r="Y122" i="7" s="1"/>
  <c r="X49" i="7"/>
  <c r="Y49" i="7" s="1"/>
  <c r="X16" i="7"/>
  <c r="Y16" i="7" s="1"/>
  <c r="X59" i="7"/>
  <c r="Y59" i="7" s="1"/>
  <c r="X113" i="7"/>
  <c r="Y113" i="7" s="1"/>
  <c r="X38" i="7"/>
  <c r="Y38" i="7" s="1"/>
  <c r="X141" i="7"/>
  <c r="Y141" i="7" s="1"/>
  <c r="X138" i="7"/>
  <c r="Y138" i="7" s="1"/>
  <c r="X21" i="7"/>
  <c r="Y21" i="7" s="1"/>
  <c r="X71" i="7"/>
  <c r="Y71" i="7" s="1"/>
  <c r="X133" i="7"/>
  <c r="Y133" i="7" s="1"/>
  <c r="X22" i="7"/>
  <c r="Y22" i="7" s="1"/>
  <c r="X63" i="7"/>
  <c r="Y63" i="7" s="1"/>
  <c r="X55" i="7"/>
  <c r="Y55" i="7" s="1"/>
  <c r="X26" i="7"/>
  <c r="Y26" i="7" s="1"/>
  <c r="X74" i="7"/>
  <c r="Y74" i="7" s="1"/>
  <c r="X10" i="7"/>
  <c r="Y10" i="7" s="1"/>
  <c r="X121" i="7"/>
  <c r="Y121" i="7" s="1"/>
  <c r="X136" i="7"/>
  <c r="Y136" i="7" s="1"/>
  <c r="X108" i="7"/>
  <c r="Y108" i="7" s="1"/>
  <c r="X127" i="7"/>
  <c r="Y127" i="7" s="1"/>
  <c r="X17" i="7"/>
  <c r="Y17" i="7" s="1"/>
  <c r="X145" i="7"/>
  <c r="Y145" i="7" s="1"/>
  <c r="X150" i="7"/>
  <c r="Y150" i="7" s="1"/>
  <c r="X32" i="7"/>
  <c r="Y32" i="7" s="1"/>
  <c r="X140" i="7"/>
  <c r="Y140" i="7" s="1"/>
  <c r="X151" i="7"/>
  <c r="Y151" i="7" s="1"/>
  <c r="X98" i="7"/>
  <c r="Y98" i="7" s="1"/>
  <c r="X115" i="7"/>
  <c r="Y115" i="7" s="1"/>
  <c r="X48" i="7"/>
  <c r="Y48" i="7" s="1"/>
  <c r="X69" i="7"/>
  <c r="Y69" i="7" s="1"/>
  <c r="X79" i="7"/>
  <c r="Y79" i="7" s="1"/>
  <c r="X105" i="7"/>
  <c r="Y105" i="7" s="1"/>
  <c r="X46" i="7"/>
  <c r="Y46" i="7" s="1"/>
  <c r="X28" i="7"/>
  <c r="Y28" i="7" s="1"/>
  <c r="X8" i="7"/>
  <c r="Y8" i="7" s="1"/>
  <c r="X95" i="7"/>
  <c r="Y95" i="7" s="1"/>
  <c r="X88" i="7"/>
  <c r="Y88" i="7" s="1"/>
  <c r="X53" i="7"/>
  <c r="Y53" i="7" s="1"/>
  <c r="X104" i="7"/>
  <c r="Y104" i="7" s="1"/>
  <c r="X101" i="7"/>
  <c r="Y101" i="7" s="1"/>
  <c r="X129" i="7"/>
  <c r="Y129" i="7" s="1"/>
  <c r="X35" i="7"/>
  <c r="Y35" i="7" s="1"/>
  <c r="X62" i="7"/>
  <c r="Y62" i="7" s="1"/>
  <c r="X36" i="7"/>
  <c r="Y36" i="7" s="1"/>
  <c r="X24" i="7"/>
  <c r="Y24" i="7" s="1"/>
  <c r="X70" i="7"/>
  <c r="Y70" i="7" s="1"/>
  <c r="X51" i="7"/>
  <c r="Y51" i="7" s="1"/>
  <c r="X123" i="7"/>
  <c r="Y123" i="7" s="1"/>
  <c r="X152" i="7"/>
  <c r="Y152" i="7" s="1"/>
  <c r="X33" i="7"/>
  <c r="Y33" i="7" s="1"/>
  <c r="X85" i="7"/>
  <c r="Y85" i="7" s="1"/>
  <c r="X76" i="7"/>
  <c r="Y76" i="7" s="1"/>
  <c r="X57" i="7"/>
  <c r="Y57" i="7" s="1"/>
  <c r="X78" i="7"/>
  <c r="Y78" i="7" s="1"/>
  <c r="X52" i="7"/>
  <c r="Y52" i="7" s="1"/>
  <c r="X13" i="7"/>
  <c r="Y13" i="7" s="1"/>
  <c r="X64" i="7"/>
  <c r="Y64" i="7" s="1"/>
  <c r="X156" i="7"/>
  <c r="Y156" i="7" s="1"/>
  <c r="X134" i="7"/>
  <c r="Y134" i="7" s="1"/>
  <c r="X56" i="7"/>
  <c r="Y56" i="7" s="1"/>
  <c r="X119" i="7"/>
  <c r="Y119" i="7" s="1"/>
  <c r="X50" i="7"/>
  <c r="Y50" i="7" s="1"/>
  <c r="X117" i="7"/>
  <c r="Y117" i="7" s="1"/>
  <c r="X19" i="7"/>
  <c r="Y19" i="7" s="1"/>
  <c r="X109" i="7"/>
  <c r="Y109" i="7" s="1"/>
  <c r="X94" i="7"/>
  <c r="Y94" i="7" s="1"/>
  <c r="X68" i="7"/>
  <c r="Y68" i="7" s="1"/>
  <c r="X80" i="7"/>
  <c r="Y80" i="7" s="1"/>
  <c r="X15" i="7"/>
  <c r="Y15" i="7" s="1"/>
  <c r="X14" i="7"/>
  <c r="Y14" i="7" s="1"/>
  <c r="X125" i="7"/>
  <c r="Y125" i="7" s="1"/>
  <c r="X4" i="7"/>
  <c r="Y4" i="7" s="1"/>
  <c r="X91" i="7"/>
  <c r="Y91" i="7" s="1"/>
  <c r="X12" i="7"/>
  <c r="Y12" i="7" s="1"/>
  <c r="X84" i="7"/>
  <c r="Y84" i="7" s="1"/>
  <c r="X112" i="7"/>
  <c r="Y112" i="7" s="1"/>
  <c r="X92" i="7"/>
  <c r="Y92" i="7" s="1"/>
  <c r="X39" i="7"/>
  <c r="Y39" i="7" s="1"/>
  <c r="X29" i="7"/>
  <c r="Y29" i="7" s="1"/>
  <c r="X131" i="7"/>
  <c r="Y131" i="7" s="1"/>
  <c r="X20" i="7"/>
  <c r="Y20" i="7" s="1"/>
  <c r="X120" i="7"/>
  <c r="Y120" i="7" s="1"/>
  <c r="X100" i="7"/>
  <c r="Y100" i="7" s="1"/>
  <c r="X7" i="7"/>
  <c r="Y7" i="7" s="1"/>
  <c r="X3" i="7"/>
  <c r="Y3" i="7" s="1"/>
  <c r="S157" i="7"/>
  <c r="X90" i="7"/>
  <c r="Y90" i="7" s="1"/>
  <c r="X34" i="7"/>
  <c r="Y34" i="7" s="1"/>
  <c r="U157" i="7"/>
  <c r="R157" i="7"/>
  <c r="X154" i="7"/>
  <c r="Y154" i="7" s="1"/>
  <c r="T157" i="7"/>
  <c r="CB157" i="5"/>
  <c r="CB153" i="5"/>
  <c r="CB149" i="5"/>
  <c r="CB156" i="5"/>
  <c r="CB152" i="5"/>
  <c r="CB148" i="5"/>
  <c r="CB144" i="5"/>
  <c r="CB158" i="5"/>
  <c r="CB154" i="5"/>
  <c r="CB150" i="5"/>
  <c r="CB146" i="5"/>
  <c r="CB141" i="5"/>
  <c r="CB137" i="5"/>
  <c r="CB133" i="5"/>
  <c r="CB129" i="5"/>
  <c r="CB151" i="5"/>
  <c r="CB142" i="5"/>
  <c r="CB140" i="5"/>
  <c r="CB136" i="5"/>
  <c r="CB132" i="5"/>
  <c r="CB155" i="5"/>
  <c r="CB139" i="5"/>
  <c r="CB135" i="5"/>
  <c r="CB143" i="5"/>
  <c r="CB138" i="5"/>
  <c r="CB134" i="5"/>
  <c r="CB147" i="5"/>
  <c r="CB145" i="5"/>
  <c r="CB127" i="5"/>
  <c r="CB123" i="5"/>
  <c r="CB119" i="5"/>
  <c r="CB130" i="5"/>
  <c r="CB126" i="5"/>
  <c r="CB122" i="5"/>
  <c r="CB118" i="5"/>
  <c r="CB131" i="5"/>
  <c r="CB125" i="5"/>
  <c r="CB121" i="5"/>
  <c r="CB128" i="5"/>
  <c r="CB113" i="5"/>
  <c r="CB109" i="5"/>
  <c r="CB105" i="5"/>
  <c r="CB117" i="5"/>
  <c r="CB116" i="5"/>
  <c r="CB112" i="5"/>
  <c r="CB108" i="5"/>
  <c r="CB104" i="5"/>
  <c r="CB120" i="5"/>
  <c r="CB115" i="5"/>
  <c r="CB111" i="5"/>
  <c r="CB107" i="5"/>
  <c r="CB110" i="5"/>
  <c r="CB100" i="5"/>
  <c r="CB96" i="5"/>
  <c r="CB92" i="5"/>
  <c r="CB99" i="5"/>
  <c r="CB95" i="5"/>
  <c r="CB91" i="5"/>
  <c r="CB114" i="5"/>
  <c r="CB103" i="5"/>
  <c r="CB102" i="5"/>
  <c r="CB98" i="5"/>
  <c r="CB94" i="5"/>
  <c r="CB124" i="5"/>
  <c r="CB106" i="5"/>
  <c r="CB101" i="5"/>
  <c r="CB90" i="5"/>
  <c r="CB88" i="5"/>
  <c r="CB84" i="5"/>
  <c r="CB80" i="5"/>
  <c r="CB76" i="5"/>
  <c r="CB87" i="5"/>
  <c r="CB83" i="5"/>
  <c r="CB79" i="5"/>
  <c r="CB97" i="5"/>
  <c r="CB93" i="5"/>
  <c r="CB86" i="5"/>
  <c r="CB82" i="5"/>
  <c r="CB78" i="5"/>
  <c r="CB89" i="5"/>
  <c r="CB85" i="5"/>
  <c r="CB73" i="5"/>
  <c r="CB69" i="5"/>
  <c r="CB65" i="5"/>
  <c r="CB61" i="5"/>
  <c r="CB57" i="5"/>
  <c r="CB53" i="5"/>
  <c r="CB81" i="5"/>
  <c r="CB77" i="5"/>
  <c r="CB72" i="5"/>
  <c r="CB68" i="5"/>
  <c r="CB64" i="5"/>
  <c r="CB60" i="5"/>
  <c r="CB56" i="5"/>
  <c r="CB52" i="5"/>
  <c r="CB75" i="5"/>
  <c r="CB71" i="5"/>
  <c r="CB67" i="5"/>
  <c r="CB63" i="5"/>
  <c r="CB59" i="5"/>
  <c r="CB55" i="5"/>
  <c r="CB51" i="5"/>
  <c r="CB54" i="5"/>
  <c r="CB49" i="5"/>
  <c r="CB45" i="5"/>
  <c r="CB74" i="5"/>
  <c r="CB70" i="5"/>
  <c r="CB50" i="5"/>
  <c r="CB44" i="5"/>
  <c r="CB66" i="5"/>
  <c r="CB48" i="5"/>
  <c r="CB58" i="5"/>
  <c r="CB46" i="5"/>
  <c r="CB38" i="5"/>
  <c r="CB34" i="5"/>
  <c r="CB30" i="5"/>
  <c r="CB43" i="5"/>
  <c r="CB41" i="5"/>
  <c r="CB37" i="5"/>
  <c r="CB33" i="5"/>
  <c r="CB62" i="5"/>
  <c r="CB47" i="5"/>
  <c r="CB42" i="5"/>
  <c r="CB40" i="5"/>
  <c r="CB36" i="5"/>
  <c r="CB32" i="5"/>
  <c r="CB28" i="5"/>
  <c r="CB39" i="5"/>
  <c r="CB35" i="5"/>
  <c r="CB31" i="5"/>
  <c r="CB27" i="5"/>
  <c r="CB29" i="5"/>
  <c r="CB26" i="5"/>
  <c r="CB22" i="5"/>
  <c r="CB18" i="5"/>
  <c r="CB14" i="5"/>
  <c r="CB10" i="5"/>
  <c r="CB6" i="5"/>
  <c r="CB25" i="5"/>
  <c r="CB21" i="5"/>
  <c r="CB17" i="5"/>
  <c r="CB13" i="5"/>
  <c r="CB9" i="5"/>
  <c r="CB5" i="5"/>
  <c r="CB24" i="5"/>
  <c r="CB20" i="5"/>
  <c r="CB16" i="5"/>
  <c r="CB12" i="5"/>
  <c r="CB8" i="5"/>
  <c r="CB4" i="5"/>
  <c r="CB23" i="5"/>
  <c r="CB19" i="5"/>
  <c r="CB15" i="5"/>
  <c r="CB11" i="5"/>
  <c r="CB7" i="5"/>
  <c r="CB3" i="5"/>
  <c r="DF158" i="5"/>
  <c r="DF154" i="5"/>
  <c r="DF150" i="5"/>
  <c r="DF157" i="5"/>
  <c r="DF153" i="5"/>
  <c r="DF149" i="5"/>
  <c r="DF145" i="5"/>
  <c r="DF155" i="5"/>
  <c r="DF151" i="5"/>
  <c r="DF147" i="5"/>
  <c r="DF152" i="5"/>
  <c r="DF138" i="5"/>
  <c r="DF134" i="5"/>
  <c r="DF130" i="5"/>
  <c r="DF156" i="5"/>
  <c r="DF143" i="5"/>
  <c r="DF141" i="5"/>
  <c r="DF137" i="5"/>
  <c r="DF133" i="5"/>
  <c r="DF146" i="5"/>
  <c r="DF140" i="5"/>
  <c r="DF136" i="5"/>
  <c r="DF132" i="5"/>
  <c r="DF148" i="5"/>
  <c r="DF139" i="5"/>
  <c r="DF135" i="5"/>
  <c r="DF131" i="5"/>
  <c r="DF142" i="5"/>
  <c r="DF129" i="5"/>
  <c r="DF128" i="5"/>
  <c r="DF124" i="5"/>
  <c r="DF120" i="5"/>
  <c r="DF127" i="5"/>
  <c r="DF123" i="5"/>
  <c r="DF119" i="5"/>
  <c r="DF144" i="5"/>
  <c r="DF126" i="5"/>
  <c r="DF122" i="5"/>
  <c r="DF118" i="5"/>
  <c r="DF114" i="5"/>
  <c r="DF110" i="5"/>
  <c r="DF106" i="5"/>
  <c r="DF113" i="5"/>
  <c r="DF109" i="5"/>
  <c r="DF105" i="5"/>
  <c r="DF121" i="5"/>
  <c r="DF116" i="5"/>
  <c r="DF112" i="5"/>
  <c r="DF108" i="5"/>
  <c r="DF104" i="5"/>
  <c r="DF125" i="5"/>
  <c r="DF111" i="5"/>
  <c r="DF101" i="5"/>
  <c r="DF97" i="5"/>
  <c r="DF93" i="5"/>
  <c r="DF115" i="5"/>
  <c r="DF100" i="5"/>
  <c r="DF96" i="5"/>
  <c r="DF92" i="5"/>
  <c r="DF117" i="5"/>
  <c r="DF107" i="5"/>
  <c r="DF99" i="5"/>
  <c r="DF95" i="5"/>
  <c r="DF91" i="5"/>
  <c r="DF103" i="5"/>
  <c r="DF98" i="5"/>
  <c r="DF94" i="5"/>
  <c r="DF89" i="5"/>
  <c r="DF85" i="5"/>
  <c r="DF81" i="5"/>
  <c r="DF77" i="5"/>
  <c r="DF90" i="5"/>
  <c r="DF88" i="5"/>
  <c r="DF84" i="5"/>
  <c r="DF80" i="5"/>
  <c r="DF87" i="5"/>
  <c r="DF83" i="5"/>
  <c r="DF79" i="5"/>
  <c r="DF74" i="5"/>
  <c r="DF70" i="5"/>
  <c r="DF66" i="5"/>
  <c r="DF62" i="5"/>
  <c r="DF58" i="5"/>
  <c r="DF54" i="5"/>
  <c r="DF102" i="5"/>
  <c r="DF73" i="5"/>
  <c r="DF69" i="5"/>
  <c r="DF65" i="5"/>
  <c r="DF61" i="5"/>
  <c r="DF57" i="5"/>
  <c r="DF53" i="5"/>
  <c r="DF86" i="5"/>
  <c r="DF78" i="5"/>
  <c r="DF82" i="5"/>
  <c r="DF72" i="5"/>
  <c r="DF68" i="5"/>
  <c r="DF64" i="5"/>
  <c r="DF60" i="5"/>
  <c r="DF56" i="5"/>
  <c r="DF52" i="5"/>
  <c r="DF48" i="5"/>
  <c r="DF63" i="5"/>
  <c r="DF76" i="5"/>
  <c r="DF59" i="5"/>
  <c r="DF46" i="5"/>
  <c r="DF42" i="5"/>
  <c r="DF55" i="5"/>
  <c r="DF51" i="5"/>
  <c r="DF49" i="5"/>
  <c r="DF45" i="5"/>
  <c r="DF71" i="5"/>
  <c r="DF50" i="5"/>
  <c r="DF67" i="5"/>
  <c r="DF47" i="5"/>
  <c r="DF75" i="5"/>
  <c r="DF39" i="5"/>
  <c r="DF35" i="5"/>
  <c r="DF31" i="5"/>
  <c r="DF44" i="5"/>
  <c r="DF38" i="5"/>
  <c r="DF34" i="5"/>
  <c r="DF41" i="5"/>
  <c r="DF37" i="5"/>
  <c r="DF33" i="5"/>
  <c r="DF29" i="5"/>
  <c r="DF43" i="5"/>
  <c r="DF40" i="5"/>
  <c r="DF36" i="5"/>
  <c r="DF32" i="5"/>
  <c r="DF28" i="5"/>
  <c r="DF23" i="5"/>
  <c r="DF19" i="5"/>
  <c r="DF15" i="5"/>
  <c r="DF11" i="5"/>
  <c r="DF7" i="5"/>
  <c r="DF3" i="5"/>
  <c r="DF30" i="5"/>
  <c r="DG1" i="5"/>
  <c r="DF26" i="5"/>
  <c r="DF22" i="5"/>
  <c r="DF18" i="5"/>
  <c r="DF14" i="5"/>
  <c r="DF10" i="5"/>
  <c r="DF6" i="5"/>
  <c r="DF25" i="5"/>
  <c r="DF21" i="5"/>
  <c r="DF17" i="5"/>
  <c r="DF13" i="5"/>
  <c r="DF9" i="5"/>
  <c r="DF5" i="5"/>
  <c r="DF27" i="5"/>
  <c r="DF24" i="5"/>
  <c r="DF20" i="5"/>
  <c r="DF16" i="5"/>
  <c r="DF12" i="5"/>
  <c r="DF8" i="5"/>
  <c r="DF4" i="5"/>
  <c r="BE156" i="5"/>
  <c r="BE152" i="5"/>
  <c r="BE148" i="5"/>
  <c r="BE144" i="5"/>
  <c r="BE155" i="5"/>
  <c r="BE151" i="5"/>
  <c r="BE147" i="5"/>
  <c r="BE143" i="5"/>
  <c r="BE158" i="5"/>
  <c r="BE154" i="5"/>
  <c r="BE150" i="5"/>
  <c r="BE157" i="5"/>
  <c r="BE153" i="5"/>
  <c r="BE149" i="5"/>
  <c r="BE145" i="5"/>
  <c r="BE140" i="5"/>
  <c r="BE136" i="5"/>
  <c r="BE139" i="5"/>
  <c r="BE135" i="5"/>
  <c r="BE142" i="5"/>
  <c r="BE146" i="5"/>
  <c r="BE141" i="5"/>
  <c r="BE137" i="5"/>
  <c r="BE127" i="5"/>
  <c r="BE123" i="5"/>
  <c r="BE119" i="5"/>
  <c r="BE132" i="5"/>
  <c r="BE138" i="5"/>
  <c r="BE134" i="5"/>
  <c r="BE126" i="5"/>
  <c r="BE122" i="5"/>
  <c r="BE118" i="5"/>
  <c r="BE131" i="5"/>
  <c r="BE129" i="5"/>
  <c r="BE125" i="5"/>
  <c r="BE121" i="5"/>
  <c r="BE130" i="5"/>
  <c r="BE133" i="5"/>
  <c r="BE128" i="5"/>
  <c r="BE124" i="5"/>
  <c r="BE120" i="5"/>
  <c r="BE117" i="5"/>
  <c r="BE113" i="5"/>
  <c r="BE109" i="5"/>
  <c r="BE105" i="5"/>
  <c r="BE116" i="5"/>
  <c r="BE112" i="5"/>
  <c r="BE108" i="5"/>
  <c r="BE115" i="5"/>
  <c r="BE111" i="5"/>
  <c r="BE107" i="5"/>
  <c r="BE114" i="5"/>
  <c r="BE110" i="5"/>
  <c r="BE106" i="5"/>
  <c r="BE100" i="5"/>
  <c r="BE96" i="5"/>
  <c r="BE92" i="5"/>
  <c r="BE103" i="5"/>
  <c r="BE99" i="5"/>
  <c r="BE95" i="5"/>
  <c r="BE104" i="5"/>
  <c r="BE102" i="5"/>
  <c r="BE98" i="5"/>
  <c r="BE94" i="5"/>
  <c r="BE101" i="5"/>
  <c r="BE88" i="5"/>
  <c r="BE84" i="5"/>
  <c r="BE80" i="5"/>
  <c r="BE91" i="5"/>
  <c r="BE87" i="5"/>
  <c r="BE83" i="5"/>
  <c r="BE79" i="5"/>
  <c r="BE97" i="5"/>
  <c r="BE93" i="5"/>
  <c r="BE90" i="5"/>
  <c r="BE86" i="5"/>
  <c r="BE82" i="5"/>
  <c r="BE78" i="5"/>
  <c r="BE81" i="5"/>
  <c r="BE73" i="5"/>
  <c r="BE69" i="5"/>
  <c r="BE65" i="5"/>
  <c r="BE61" i="5"/>
  <c r="BE57" i="5"/>
  <c r="BE76" i="5"/>
  <c r="BE72" i="5"/>
  <c r="BE68" i="5"/>
  <c r="BE64" i="5"/>
  <c r="BE60" i="5"/>
  <c r="BE56" i="5"/>
  <c r="BE52" i="5"/>
  <c r="BE77" i="5"/>
  <c r="BE75" i="5"/>
  <c r="BE71" i="5"/>
  <c r="BE67" i="5"/>
  <c r="BE63" i="5"/>
  <c r="BE59" i="5"/>
  <c r="BE55" i="5"/>
  <c r="BE74" i="5"/>
  <c r="BE45" i="5"/>
  <c r="BE89" i="5"/>
  <c r="BE70" i="5"/>
  <c r="BE54" i="5"/>
  <c r="BE66" i="5"/>
  <c r="BE48" i="5"/>
  <c r="BE44" i="5"/>
  <c r="BE62" i="5"/>
  <c r="BE58" i="5"/>
  <c r="BE53" i="5"/>
  <c r="BE51" i="5"/>
  <c r="BE49" i="5"/>
  <c r="BE47" i="5"/>
  <c r="BE43" i="5"/>
  <c r="BE50" i="5"/>
  <c r="BE46" i="5"/>
  <c r="BE41" i="5"/>
  <c r="BE37" i="5"/>
  <c r="BE33" i="5"/>
  <c r="BE40" i="5"/>
  <c r="BE36" i="5"/>
  <c r="BE32" i="5"/>
  <c r="BE28" i="5"/>
  <c r="BE85" i="5"/>
  <c r="BE42" i="5"/>
  <c r="BE38" i="5"/>
  <c r="BE34" i="5"/>
  <c r="BE30" i="5"/>
  <c r="BE29" i="5"/>
  <c r="BE25" i="5"/>
  <c r="BE21" i="5"/>
  <c r="BE17" i="5"/>
  <c r="BE13" i="5"/>
  <c r="BE9" i="5"/>
  <c r="BE5" i="5"/>
  <c r="BF1" i="5"/>
  <c r="BE24" i="5"/>
  <c r="BE20" i="5"/>
  <c r="BE16" i="5"/>
  <c r="BE12" i="5"/>
  <c r="BE8" i="5"/>
  <c r="BE4" i="5"/>
  <c r="BE35" i="5"/>
  <c r="BE27" i="5"/>
  <c r="BE39" i="5"/>
  <c r="BE26" i="5"/>
  <c r="BE22" i="5"/>
  <c r="BE18" i="5"/>
  <c r="BE14" i="5"/>
  <c r="BE10" i="5"/>
  <c r="BE6" i="5"/>
  <c r="BE15" i="5"/>
  <c r="BE7" i="5"/>
  <c r="BE11" i="5"/>
  <c r="BE3" i="5"/>
  <c r="BE31" i="5"/>
  <c r="BE23" i="5"/>
  <c r="BE19" i="5"/>
  <c r="X157" i="7" l="1"/>
  <c r="Y157" i="7" s="1"/>
  <c r="BF156" i="5"/>
  <c r="BF152" i="5"/>
  <c r="BF148" i="5"/>
  <c r="BF155" i="5"/>
  <c r="BF151" i="5"/>
  <c r="BF147" i="5"/>
  <c r="BF143" i="5"/>
  <c r="BF157" i="5"/>
  <c r="BF153" i="5"/>
  <c r="BF149" i="5"/>
  <c r="BF145" i="5"/>
  <c r="BF140" i="5"/>
  <c r="BF136" i="5"/>
  <c r="BF132" i="5"/>
  <c r="BF158" i="5"/>
  <c r="BF144" i="5"/>
  <c r="BF139" i="5"/>
  <c r="BF135" i="5"/>
  <c r="BF131" i="5"/>
  <c r="BF138" i="5"/>
  <c r="BF134" i="5"/>
  <c r="BF146" i="5"/>
  <c r="BF141" i="5"/>
  <c r="BF137" i="5"/>
  <c r="BF133" i="5"/>
  <c r="BF154" i="5"/>
  <c r="BF150" i="5"/>
  <c r="BF126" i="5"/>
  <c r="BF122" i="5"/>
  <c r="BF129" i="5"/>
  <c r="BF125" i="5"/>
  <c r="BF121" i="5"/>
  <c r="BF130" i="5"/>
  <c r="BF128" i="5"/>
  <c r="BF124" i="5"/>
  <c r="BF120" i="5"/>
  <c r="BF142" i="5"/>
  <c r="BF119" i="5"/>
  <c r="BF118" i="5"/>
  <c r="BF116" i="5"/>
  <c r="BF112" i="5"/>
  <c r="BF108" i="5"/>
  <c r="BF104" i="5"/>
  <c r="BF123" i="5"/>
  <c r="BF115" i="5"/>
  <c r="BF111" i="5"/>
  <c r="BF107" i="5"/>
  <c r="BF127" i="5"/>
  <c r="BF114" i="5"/>
  <c r="BF110" i="5"/>
  <c r="BF106" i="5"/>
  <c r="BF105" i="5"/>
  <c r="BF103" i="5"/>
  <c r="BF99" i="5"/>
  <c r="BF95" i="5"/>
  <c r="BF91" i="5"/>
  <c r="BF117" i="5"/>
  <c r="BF102" i="5"/>
  <c r="BF98" i="5"/>
  <c r="BF94" i="5"/>
  <c r="BF109" i="5"/>
  <c r="BF101" i="5"/>
  <c r="BF97" i="5"/>
  <c r="BF93" i="5"/>
  <c r="BF100" i="5"/>
  <c r="BF96" i="5"/>
  <c r="BF92" i="5"/>
  <c r="BF87" i="5"/>
  <c r="BF83" i="5"/>
  <c r="BF79" i="5"/>
  <c r="BF113" i="5"/>
  <c r="BF90" i="5"/>
  <c r="BF86" i="5"/>
  <c r="BF82" i="5"/>
  <c r="BF78" i="5"/>
  <c r="BF89" i="5"/>
  <c r="BF85" i="5"/>
  <c r="BF81" i="5"/>
  <c r="BF76" i="5"/>
  <c r="BF72" i="5"/>
  <c r="BF68" i="5"/>
  <c r="BF64" i="5"/>
  <c r="BF60" i="5"/>
  <c r="BF56" i="5"/>
  <c r="BF77" i="5"/>
  <c r="BF75" i="5"/>
  <c r="BF71" i="5"/>
  <c r="BF67" i="5"/>
  <c r="BF63" i="5"/>
  <c r="BF59" i="5"/>
  <c r="BF55" i="5"/>
  <c r="BF51" i="5"/>
  <c r="BF88" i="5"/>
  <c r="BF84" i="5"/>
  <c r="BF74" i="5"/>
  <c r="BF70" i="5"/>
  <c r="BF66" i="5"/>
  <c r="BF62" i="5"/>
  <c r="BF58" i="5"/>
  <c r="BF54" i="5"/>
  <c r="BF50" i="5"/>
  <c r="BF69" i="5"/>
  <c r="BF65" i="5"/>
  <c r="BF48" i="5"/>
  <c r="BF44" i="5"/>
  <c r="BF61" i="5"/>
  <c r="BF57" i="5"/>
  <c r="BF53" i="5"/>
  <c r="BF52" i="5"/>
  <c r="BF49" i="5"/>
  <c r="BF47" i="5"/>
  <c r="BF43" i="5"/>
  <c r="BF80" i="5"/>
  <c r="BF73" i="5"/>
  <c r="BF45" i="5"/>
  <c r="BF46" i="5"/>
  <c r="BF41" i="5"/>
  <c r="BF37" i="5"/>
  <c r="BF33" i="5"/>
  <c r="BF29" i="5"/>
  <c r="BF40" i="5"/>
  <c r="BF36" i="5"/>
  <c r="BF32" i="5"/>
  <c r="BF39" i="5"/>
  <c r="BF35" i="5"/>
  <c r="BF31" i="5"/>
  <c r="BF42" i="5"/>
  <c r="BF38" i="5"/>
  <c r="BF34" i="5"/>
  <c r="BF30" i="5"/>
  <c r="BF25" i="5"/>
  <c r="BF21" i="5"/>
  <c r="BF17" i="5"/>
  <c r="BF13" i="5"/>
  <c r="BF9" i="5"/>
  <c r="BF5" i="5"/>
  <c r="BG1" i="5"/>
  <c r="BF24" i="5"/>
  <c r="BF20" i="5"/>
  <c r="BF16" i="5"/>
  <c r="BF12" i="5"/>
  <c r="BF8" i="5"/>
  <c r="BF4" i="5"/>
  <c r="BF23" i="5"/>
  <c r="BF19" i="5"/>
  <c r="BF15" i="5"/>
  <c r="BF11" i="5"/>
  <c r="BF7" i="5"/>
  <c r="BF3" i="5"/>
  <c r="BF26" i="5"/>
  <c r="BF22" i="5"/>
  <c r="BF18" i="5"/>
  <c r="BF14" i="5"/>
  <c r="BF10" i="5"/>
  <c r="BF6" i="5"/>
  <c r="BF27" i="5"/>
  <c r="BF28" i="5"/>
  <c r="DG157" i="5"/>
  <c r="DG153" i="5"/>
  <c r="DG149" i="5"/>
  <c r="DG145" i="5"/>
  <c r="DG156" i="5"/>
  <c r="DG152" i="5"/>
  <c r="DG148" i="5"/>
  <c r="DG144" i="5"/>
  <c r="DG155" i="5"/>
  <c r="DG151" i="5"/>
  <c r="DG147" i="5"/>
  <c r="DG158" i="5"/>
  <c r="DG154" i="5"/>
  <c r="DG150" i="5"/>
  <c r="DG146" i="5"/>
  <c r="DG143" i="5"/>
  <c r="DG141" i="5"/>
  <c r="DG137" i="5"/>
  <c r="DG133" i="5"/>
  <c r="DG140" i="5"/>
  <c r="DG136" i="5"/>
  <c r="DG142" i="5"/>
  <c r="DG138" i="5"/>
  <c r="DG131" i="5"/>
  <c r="DG128" i="5"/>
  <c r="DG124" i="5"/>
  <c r="DG120" i="5"/>
  <c r="DG134" i="5"/>
  <c r="DG132" i="5"/>
  <c r="DG135" i="5"/>
  <c r="DG127" i="5"/>
  <c r="DG123" i="5"/>
  <c r="DG119" i="5"/>
  <c r="DG126" i="5"/>
  <c r="DG122" i="5"/>
  <c r="DG118" i="5"/>
  <c r="DG130" i="5"/>
  <c r="DG139" i="5"/>
  <c r="DG125" i="5"/>
  <c r="DG121" i="5"/>
  <c r="DG114" i="5"/>
  <c r="DG110" i="5"/>
  <c r="DG106" i="5"/>
  <c r="DG113" i="5"/>
  <c r="DG109" i="5"/>
  <c r="DG105" i="5"/>
  <c r="DG116" i="5"/>
  <c r="DG112" i="5"/>
  <c r="DG108" i="5"/>
  <c r="DG104" i="5"/>
  <c r="DG117" i="5"/>
  <c r="DG115" i="5"/>
  <c r="DG111" i="5"/>
  <c r="DG107" i="5"/>
  <c r="DG101" i="5"/>
  <c r="DG97" i="5"/>
  <c r="DG93" i="5"/>
  <c r="DG100" i="5"/>
  <c r="DG96" i="5"/>
  <c r="DG92" i="5"/>
  <c r="DG129" i="5"/>
  <c r="DG99" i="5"/>
  <c r="DG95" i="5"/>
  <c r="DG91" i="5"/>
  <c r="DG103" i="5"/>
  <c r="DG102" i="5"/>
  <c r="DG89" i="5"/>
  <c r="DG85" i="5"/>
  <c r="DG81" i="5"/>
  <c r="DG90" i="5"/>
  <c r="DG88" i="5"/>
  <c r="DG84" i="5"/>
  <c r="DG80" i="5"/>
  <c r="DG87" i="5"/>
  <c r="DG83" i="5"/>
  <c r="DG79" i="5"/>
  <c r="DG74" i="5"/>
  <c r="DG70" i="5"/>
  <c r="DG66" i="5"/>
  <c r="DG62" i="5"/>
  <c r="DG58" i="5"/>
  <c r="DG73" i="5"/>
  <c r="DG69" i="5"/>
  <c r="DG65" i="5"/>
  <c r="DG61" i="5"/>
  <c r="DG57" i="5"/>
  <c r="DG53" i="5"/>
  <c r="DG98" i="5"/>
  <c r="DG86" i="5"/>
  <c r="DG78" i="5"/>
  <c r="DG82" i="5"/>
  <c r="DG72" i="5"/>
  <c r="DG68" i="5"/>
  <c r="DG64" i="5"/>
  <c r="DG60" i="5"/>
  <c r="DG56" i="5"/>
  <c r="DG52" i="5"/>
  <c r="DG76" i="5"/>
  <c r="DG59" i="5"/>
  <c r="DG46" i="5"/>
  <c r="DG42" i="5"/>
  <c r="DG77" i="5"/>
  <c r="DG55" i="5"/>
  <c r="DG51" i="5"/>
  <c r="DG49" i="5"/>
  <c r="DG45" i="5"/>
  <c r="DG75" i="5"/>
  <c r="DG44" i="5"/>
  <c r="DG94" i="5"/>
  <c r="DG67" i="5"/>
  <c r="DG48" i="5"/>
  <c r="DG47" i="5"/>
  <c r="DG63" i="5"/>
  <c r="DG71" i="5"/>
  <c r="DG38" i="5"/>
  <c r="DG34" i="5"/>
  <c r="DG30" i="5"/>
  <c r="DG41" i="5"/>
  <c r="DG37" i="5"/>
  <c r="DG33" i="5"/>
  <c r="DG29" i="5"/>
  <c r="DG54" i="5"/>
  <c r="DG39" i="5"/>
  <c r="DG35" i="5"/>
  <c r="DG31" i="5"/>
  <c r="DG43" i="5"/>
  <c r="DG36" i="5"/>
  <c r="DH1" i="5"/>
  <c r="DG26" i="5"/>
  <c r="DG22" i="5"/>
  <c r="DG18" i="5"/>
  <c r="DG14" i="5"/>
  <c r="DG10" i="5"/>
  <c r="DG6" i="5"/>
  <c r="DG50" i="5"/>
  <c r="DG40" i="5"/>
  <c r="DG25" i="5"/>
  <c r="DG21" i="5"/>
  <c r="DG17" i="5"/>
  <c r="DG13" i="5"/>
  <c r="DG9" i="5"/>
  <c r="DG5" i="5"/>
  <c r="DG23" i="5"/>
  <c r="DG19" i="5"/>
  <c r="DG15" i="5"/>
  <c r="DG11" i="5"/>
  <c r="DG7" i="5"/>
  <c r="DG3" i="5"/>
  <c r="DG32" i="5"/>
  <c r="DG20" i="5"/>
  <c r="DG12" i="5"/>
  <c r="DG4" i="5"/>
  <c r="DG27" i="5"/>
  <c r="DG24" i="5"/>
  <c r="DG28" i="5"/>
  <c r="DG16" i="5"/>
  <c r="DG8" i="5"/>
  <c r="DH157" i="5" l="1"/>
  <c r="DH153" i="5"/>
  <c r="DH149" i="5"/>
  <c r="DH156" i="5"/>
  <c r="DH152" i="5"/>
  <c r="DH148" i="5"/>
  <c r="DH144" i="5"/>
  <c r="DH158" i="5"/>
  <c r="DH154" i="5"/>
  <c r="DH150" i="5"/>
  <c r="DH146" i="5"/>
  <c r="DH155" i="5"/>
  <c r="DH143" i="5"/>
  <c r="DH141" i="5"/>
  <c r="DH137" i="5"/>
  <c r="DH133" i="5"/>
  <c r="DH129" i="5"/>
  <c r="DH140" i="5"/>
  <c r="DH136" i="5"/>
  <c r="DH132" i="5"/>
  <c r="DH145" i="5"/>
  <c r="DH142" i="5"/>
  <c r="DH147" i="5"/>
  <c r="DH139" i="5"/>
  <c r="DH135" i="5"/>
  <c r="DH151" i="5"/>
  <c r="DH138" i="5"/>
  <c r="DH134" i="5"/>
  <c r="DH127" i="5"/>
  <c r="DH123" i="5"/>
  <c r="DH119" i="5"/>
  <c r="DH126" i="5"/>
  <c r="DH122" i="5"/>
  <c r="DH118" i="5"/>
  <c r="DH130" i="5"/>
  <c r="DH125" i="5"/>
  <c r="DH121" i="5"/>
  <c r="DH113" i="5"/>
  <c r="DH109" i="5"/>
  <c r="DH105" i="5"/>
  <c r="DH120" i="5"/>
  <c r="DH116" i="5"/>
  <c r="DH112" i="5"/>
  <c r="DH108" i="5"/>
  <c r="DH104" i="5"/>
  <c r="DH124" i="5"/>
  <c r="DH128" i="5"/>
  <c r="DH117" i="5"/>
  <c r="DH115" i="5"/>
  <c r="DH111" i="5"/>
  <c r="DH107" i="5"/>
  <c r="DH114" i="5"/>
  <c r="DH100" i="5"/>
  <c r="DH96" i="5"/>
  <c r="DH92" i="5"/>
  <c r="DH106" i="5"/>
  <c r="DH99" i="5"/>
  <c r="DH95" i="5"/>
  <c r="DH91" i="5"/>
  <c r="DH103" i="5"/>
  <c r="DH131" i="5"/>
  <c r="DH102" i="5"/>
  <c r="DH98" i="5"/>
  <c r="DH94" i="5"/>
  <c r="DH90" i="5"/>
  <c r="DH110" i="5"/>
  <c r="DH88" i="5"/>
  <c r="DH84" i="5"/>
  <c r="DH80" i="5"/>
  <c r="DH76" i="5"/>
  <c r="DH97" i="5"/>
  <c r="DH93" i="5"/>
  <c r="DH87" i="5"/>
  <c r="DH83" i="5"/>
  <c r="DH79" i="5"/>
  <c r="DH101" i="5"/>
  <c r="DH86" i="5"/>
  <c r="DH82" i="5"/>
  <c r="DH78" i="5"/>
  <c r="DH73" i="5"/>
  <c r="DH69" i="5"/>
  <c r="DH65" i="5"/>
  <c r="DH61" i="5"/>
  <c r="DH57" i="5"/>
  <c r="DH53" i="5"/>
  <c r="DH72" i="5"/>
  <c r="DH68" i="5"/>
  <c r="DH64" i="5"/>
  <c r="DH60" i="5"/>
  <c r="DH56" i="5"/>
  <c r="DH52" i="5"/>
  <c r="DH89" i="5"/>
  <c r="DH75" i="5"/>
  <c r="DH71" i="5"/>
  <c r="DH67" i="5"/>
  <c r="DH63" i="5"/>
  <c r="DH59" i="5"/>
  <c r="DH55" i="5"/>
  <c r="DH51" i="5"/>
  <c r="DH85" i="5"/>
  <c r="DH77" i="5"/>
  <c r="DH70" i="5"/>
  <c r="DH49" i="5"/>
  <c r="DH66" i="5"/>
  <c r="DH45" i="5"/>
  <c r="DH81" i="5"/>
  <c r="DH62" i="5"/>
  <c r="DH58" i="5"/>
  <c r="DH44" i="5"/>
  <c r="DH54" i="5"/>
  <c r="DH50" i="5"/>
  <c r="DH74" i="5"/>
  <c r="DH46" i="5"/>
  <c r="DH38" i="5"/>
  <c r="DH34" i="5"/>
  <c r="DH30" i="5"/>
  <c r="DH47" i="5"/>
  <c r="DH48" i="5"/>
  <c r="DH41" i="5"/>
  <c r="DH37" i="5"/>
  <c r="DH33" i="5"/>
  <c r="DH43" i="5"/>
  <c r="DH40" i="5"/>
  <c r="DH36" i="5"/>
  <c r="DH32" i="5"/>
  <c r="DH28" i="5"/>
  <c r="DH39" i="5"/>
  <c r="DH35" i="5"/>
  <c r="DH31" i="5"/>
  <c r="DH27" i="5"/>
  <c r="DH42" i="5"/>
  <c r="DH26" i="5"/>
  <c r="DH22" i="5"/>
  <c r="DH18" i="5"/>
  <c r="DH14" i="5"/>
  <c r="DH10" i="5"/>
  <c r="DH6" i="5"/>
  <c r="DH25" i="5"/>
  <c r="DH21" i="5"/>
  <c r="DH17" i="5"/>
  <c r="DH13" i="5"/>
  <c r="DH9" i="5"/>
  <c r="DH5" i="5"/>
  <c r="DH29" i="5"/>
  <c r="DH24" i="5"/>
  <c r="DH20" i="5"/>
  <c r="DH16" i="5"/>
  <c r="DH12" i="5"/>
  <c r="DH8" i="5"/>
  <c r="DH4" i="5"/>
  <c r="DH23" i="5"/>
  <c r="DH19" i="5"/>
  <c r="DH15" i="5"/>
  <c r="DH11" i="5"/>
  <c r="DH7" i="5"/>
  <c r="DH3" i="5"/>
  <c r="DI1" i="5"/>
  <c r="BG155" i="5"/>
  <c r="BG151" i="5"/>
  <c r="BG147" i="5"/>
  <c r="BG158" i="5"/>
  <c r="BG154" i="5"/>
  <c r="BG150" i="5"/>
  <c r="BG146" i="5"/>
  <c r="BG157" i="5"/>
  <c r="BG153" i="5"/>
  <c r="BG149" i="5"/>
  <c r="BG156" i="5"/>
  <c r="BG152" i="5"/>
  <c r="BG148" i="5"/>
  <c r="BG144" i="5"/>
  <c r="BG145" i="5"/>
  <c r="BG139" i="5"/>
  <c r="BG135" i="5"/>
  <c r="BG138" i="5"/>
  <c r="BG134" i="5"/>
  <c r="BG143" i="5"/>
  <c r="BG142" i="5"/>
  <c r="BG140" i="5"/>
  <c r="BG136" i="5"/>
  <c r="BG132" i="5"/>
  <c r="BG126" i="5"/>
  <c r="BG122" i="5"/>
  <c r="BG118" i="5"/>
  <c r="BG137" i="5"/>
  <c r="BG129" i="5"/>
  <c r="BG125" i="5"/>
  <c r="BG121" i="5"/>
  <c r="BG131" i="5"/>
  <c r="BG130" i="5"/>
  <c r="BG128" i="5"/>
  <c r="BG124" i="5"/>
  <c r="BG120" i="5"/>
  <c r="BG133" i="5"/>
  <c r="BG141" i="5"/>
  <c r="BG127" i="5"/>
  <c r="BG123" i="5"/>
  <c r="BG119" i="5"/>
  <c r="BG116" i="5"/>
  <c r="BG112" i="5"/>
  <c r="BG108" i="5"/>
  <c r="BG115" i="5"/>
  <c r="BG111" i="5"/>
  <c r="BG107" i="5"/>
  <c r="BG114" i="5"/>
  <c r="BG110" i="5"/>
  <c r="BG106" i="5"/>
  <c r="BG117" i="5"/>
  <c r="BG113" i="5"/>
  <c r="BG109" i="5"/>
  <c r="BG105" i="5"/>
  <c r="BG103" i="5"/>
  <c r="BG99" i="5"/>
  <c r="BG95" i="5"/>
  <c r="BG104" i="5"/>
  <c r="BG102" i="5"/>
  <c r="BG98" i="5"/>
  <c r="BG94" i="5"/>
  <c r="BG101" i="5"/>
  <c r="BG97" i="5"/>
  <c r="BG93" i="5"/>
  <c r="BG100" i="5"/>
  <c r="BG96" i="5"/>
  <c r="BG92" i="5"/>
  <c r="BG87" i="5"/>
  <c r="BG83" i="5"/>
  <c r="BG91" i="5"/>
  <c r="BG90" i="5"/>
  <c r="BG86" i="5"/>
  <c r="BG82" i="5"/>
  <c r="BG78" i="5"/>
  <c r="BG89" i="5"/>
  <c r="BG85" i="5"/>
  <c r="BG81" i="5"/>
  <c r="BG76" i="5"/>
  <c r="BG72" i="5"/>
  <c r="BG68" i="5"/>
  <c r="BG64" i="5"/>
  <c r="BG60" i="5"/>
  <c r="BG56" i="5"/>
  <c r="BG77" i="5"/>
  <c r="BG75" i="5"/>
  <c r="BG71" i="5"/>
  <c r="BG67" i="5"/>
  <c r="BG63" i="5"/>
  <c r="BG59" i="5"/>
  <c r="BG55" i="5"/>
  <c r="BG51" i="5"/>
  <c r="BG88" i="5"/>
  <c r="BG84" i="5"/>
  <c r="BG74" i="5"/>
  <c r="BG70" i="5"/>
  <c r="BG66" i="5"/>
  <c r="BG62" i="5"/>
  <c r="BG58" i="5"/>
  <c r="BG54" i="5"/>
  <c r="BG80" i="5"/>
  <c r="BG65" i="5"/>
  <c r="BG48" i="5"/>
  <c r="BG44" i="5"/>
  <c r="BG61" i="5"/>
  <c r="BG79" i="5"/>
  <c r="BG57" i="5"/>
  <c r="BG53" i="5"/>
  <c r="BG52" i="5"/>
  <c r="BG49" i="5"/>
  <c r="BG47" i="5"/>
  <c r="BG43" i="5"/>
  <c r="BG46" i="5"/>
  <c r="BG73" i="5"/>
  <c r="BG45" i="5"/>
  <c r="BG69" i="5"/>
  <c r="BG40" i="5"/>
  <c r="BG36" i="5"/>
  <c r="BG32" i="5"/>
  <c r="BG50" i="5"/>
  <c r="BG39" i="5"/>
  <c r="BG35" i="5"/>
  <c r="BG31" i="5"/>
  <c r="BG41" i="5"/>
  <c r="BG37" i="5"/>
  <c r="BG33" i="5"/>
  <c r="BG29" i="5"/>
  <c r="BG24" i="5"/>
  <c r="BG20" i="5"/>
  <c r="BG16" i="5"/>
  <c r="BG12" i="5"/>
  <c r="BG8" i="5"/>
  <c r="BG4" i="5"/>
  <c r="BG42" i="5"/>
  <c r="BG30" i="5"/>
  <c r="BG23" i="5"/>
  <c r="BG19" i="5"/>
  <c r="BG15" i="5"/>
  <c r="BG11" i="5"/>
  <c r="BG7" i="5"/>
  <c r="BG3" i="5"/>
  <c r="BG34" i="5"/>
  <c r="BG28" i="5"/>
  <c r="BG27" i="5"/>
  <c r="BG38" i="5"/>
  <c r="BG25" i="5"/>
  <c r="BG21" i="5"/>
  <c r="BG17" i="5"/>
  <c r="BG13" i="5"/>
  <c r="BG9" i="5"/>
  <c r="BG5" i="5"/>
  <c r="BH1" i="5"/>
  <c r="BG22" i="5"/>
  <c r="BG26" i="5"/>
  <c r="BG14" i="5"/>
  <c r="BG6" i="5"/>
  <c r="BG10" i="5"/>
  <c r="BG18" i="5"/>
  <c r="DI156" i="5" l="1"/>
  <c r="DI152" i="5"/>
  <c r="DI148" i="5"/>
  <c r="DI144" i="5"/>
  <c r="DI155" i="5"/>
  <c r="DI151" i="5"/>
  <c r="DI147" i="5"/>
  <c r="DI143" i="5"/>
  <c r="DI158" i="5"/>
  <c r="DI154" i="5"/>
  <c r="DI150" i="5"/>
  <c r="DI157" i="5"/>
  <c r="DI153" i="5"/>
  <c r="DI149" i="5"/>
  <c r="DI145" i="5"/>
  <c r="DI140" i="5"/>
  <c r="DI136" i="5"/>
  <c r="DI132" i="5"/>
  <c r="DI146" i="5"/>
  <c r="DI142" i="5"/>
  <c r="DI139" i="5"/>
  <c r="DI135" i="5"/>
  <c r="DI141" i="5"/>
  <c r="DI137" i="5"/>
  <c r="DI134" i="5"/>
  <c r="DI127" i="5"/>
  <c r="DI123" i="5"/>
  <c r="DI119" i="5"/>
  <c r="DI126" i="5"/>
  <c r="DI122" i="5"/>
  <c r="DI118" i="5"/>
  <c r="DI130" i="5"/>
  <c r="DI138" i="5"/>
  <c r="DI133" i="5"/>
  <c r="DI125" i="5"/>
  <c r="DI121" i="5"/>
  <c r="DI117" i="5"/>
  <c r="DI131" i="5"/>
  <c r="DI129" i="5"/>
  <c r="DI128" i="5"/>
  <c r="DI124" i="5"/>
  <c r="DI120" i="5"/>
  <c r="DI113" i="5"/>
  <c r="DI109" i="5"/>
  <c r="DI105" i="5"/>
  <c r="DI116" i="5"/>
  <c r="DI112" i="5"/>
  <c r="DI108" i="5"/>
  <c r="DI115" i="5"/>
  <c r="DI111" i="5"/>
  <c r="DI107" i="5"/>
  <c r="DI103" i="5"/>
  <c r="DI114" i="5"/>
  <c r="DI110" i="5"/>
  <c r="DI106" i="5"/>
  <c r="DI100" i="5"/>
  <c r="DI96" i="5"/>
  <c r="DI92" i="5"/>
  <c r="DI99" i="5"/>
  <c r="DI95" i="5"/>
  <c r="DI91" i="5"/>
  <c r="DI104" i="5"/>
  <c r="DI102" i="5"/>
  <c r="DI98" i="5"/>
  <c r="DI94" i="5"/>
  <c r="DI101" i="5"/>
  <c r="DI90" i="5"/>
  <c r="DI88" i="5"/>
  <c r="DI84" i="5"/>
  <c r="DI80" i="5"/>
  <c r="DI97" i="5"/>
  <c r="DI93" i="5"/>
  <c r="DI87" i="5"/>
  <c r="DI83" i="5"/>
  <c r="DI79" i="5"/>
  <c r="DI86" i="5"/>
  <c r="DI82" i="5"/>
  <c r="DI78" i="5"/>
  <c r="DI73" i="5"/>
  <c r="DI69" i="5"/>
  <c r="DI65" i="5"/>
  <c r="DI61" i="5"/>
  <c r="DI57" i="5"/>
  <c r="DI72" i="5"/>
  <c r="DI68" i="5"/>
  <c r="DI64" i="5"/>
  <c r="DI60" i="5"/>
  <c r="DI56" i="5"/>
  <c r="DI52" i="5"/>
  <c r="DI89" i="5"/>
  <c r="DI75" i="5"/>
  <c r="DI71" i="5"/>
  <c r="DI67" i="5"/>
  <c r="DI63" i="5"/>
  <c r="DI59" i="5"/>
  <c r="DI55" i="5"/>
  <c r="DI85" i="5"/>
  <c r="DI77" i="5"/>
  <c r="DI76" i="5"/>
  <c r="DI66" i="5"/>
  <c r="DI51" i="5"/>
  <c r="DI45" i="5"/>
  <c r="DI81" i="5"/>
  <c r="DI62" i="5"/>
  <c r="DI58" i="5"/>
  <c r="DI44" i="5"/>
  <c r="DI54" i="5"/>
  <c r="DI50" i="5"/>
  <c r="DI48" i="5"/>
  <c r="DI47" i="5"/>
  <c r="DI43" i="5"/>
  <c r="DI74" i="5"/>
  <c r="DI53" i="5"/>
  <c r="DI46" i="5"/>
  <c r="DI70" i="5"/>
  <c r="DI49" i="5"/>
  <c r="DI41" i="5"/>
  <c r="DI37" i="5"/>
  <c r="DI33" i="5"/>
  <c r="DI29" i="5"/>
  <c r="DI40" i="5"/>
  <c r="DI36" i="5"/>
  <c r="DI32" i="5"/>
  <c r="DI28" i="5"/>
  <c r="DI42" i="5"/>
  <c r="DI38" i="5"/>
  <c r="DI34" i="5"/>
  <c r="DI30" i="5"/>
  <c r="DI39" i="5"/>
  <c r="DI25" i="5"/>
  <c r="DI21" i="5"/>
  <c r="DI17" i="5"/>
  <c r="DI13" i="5"/>
  <c r="DI9" i="5"/>
  <c r="DI5" i="5"/>
  <c r="DI24" i="5"/>
  <c r="DI20" i="5"/>
  <c r="DI16" i="5"/>
  <c r="DI12" i="5"/>
  <c r="DI8" i="5"/>
  <c r="DI4" i="5"/>
  <c r="DI31" i="5"/>
  <c r="DI27" i="5"/>
  <c r="DI35" i="5"/>
  <c r="DJ1" i="5"/>
  <c r="DI26" i="5"/>
  <c r="DI22" i="5"/>
  <c r="DI18" i="5"/>
  <c r="DI14" i="5"/>
  <c r="DI10" i="5"/>
  <c r="DI6" i="5"/>
  <c r="DI11" i="5"/>
  <c r="DI3" i="5"/>
  <c r="DI23" i="5"/>
  <c r="DI15" i="5"/>
  <c r="DI7" i="5"/>
  <c r="DI19" i="5"/>
  <c r="BH155" i="5"/>
  <c r="BH151" i="5"/>
  <c r="BH158" i="5"/>
  <c r="BH154" i="5"/>
  <c r="BH150" i="5"/>
  <c r="BH146" i="5"/>
  <c r="BH142" i="5"/>
  <c r="BH156" i="5"/>
  <c r="BH152" i="5"/>
  <c r="BH148" i="5"/>
  <c r="BH144" i="5"/>
  <c r="BH157" i="5"/>
  <c r="BH139" i="5"/>
  <c r="BH135" i="5"/>
  <c r="BH131" i="5"/>
  <c r="BH138" i="5"/>
  <c r="BH134" i="5"/>
  <c r="BH130" i="5"/>
  <c r="BH143" i="5"/>
  <c r="BH149" i="5"/>
  <c r="BH141" i="5"/>
  <c r="BH137" i="5"/>
  <c r="BH133" i="5"/>
  <c r="BH153" i="5"/>
  <c r="BH140" i="5"/>
  <c r="BH136" i="5"/>
  <c r="BH132" i="5"/>
  <c r="BH145" i="5"/>
  <c r="BH129" i="5"/>
  <c r="BH125" i="5"/>
  <c r="BH121" i="5"/>
  <c r="BH147" i="5"/>
  <c r="BH128" i="5"/>
  <c r="BH124" i="5"/>
  <c r="BH120" i="5"/>
  <c r="BH127" i="5"/>
  <c r="BH123" i="5"/>
  <c r="BH119" i="5"/>
  <c r="BH118" i="5"/>
  <c r="BH122" i="5"/>
  <c r="BH115" i="5"/>
  <c r="BH111" i="5"/>
  <c r="BH107" i="5"/>
  <c r="BH126" i="5"/>
  <c r="BH114" i="5"/>
  <c r="BH110" i="5"/>
  <c r="BH106" i="5"/>
  <c r="BH117" i="5"/>
  <c r="BH113" i="5"/>
  <c r="BH109" i="5"/>
  <c r="BH105" i="5"/>
  <c r="BH116" i="5"/>
  <c r="BH104" i="5"/>
  <c r="BH102" i="5"/>
  <c r="BH98" i="5"/>
  <c r="BH94" i="5"/>
  <c r="BH90" i="5"/>
  <c r="BH108" i="5"/>
  <c r="BH101" i="5"/>
  <c r="BH97" i="5"/>
  <c r="BH93" i="5"/>
  <c r="BH100" i="5"/>
  <c r="BH96" i="5"/>
  <c r="BH92" i="5"/>
  <c r="BH112" i="5"/>
  <c r="BH91" i="5"/>
  <c r="BH86" i="5"/>
  <c r="BH82" i="5"/>
  <c r="BH78" i="5"/>
  <c r="BH89" i="5"/>
  <c r="BH85" i="5"/>
  <c r="BH81" i="5"/>
  <c r="BH99" i="5"/>
  <c r="BH95" i="5"/>
  <c r="BH103" i="5"/>
  <c r="BH88" i="5"/>
  <c r="BH84" i="5"/>
  <c r="BH80" i="5"/>
  <c r="BH87" i="5"/>
  <c r="BH83" i="5"/>
  <c r="BH77" i="5"/>
  <c r="BH75" i="5"/>
  <c r="BH71" i="5"/>
  <c r="BH67" i="5"/>
  <c r="BH63" i="5"/>
  <c r="BH59" i="5"/>
  <c r="BH55" i="5"/>
  <c r="BH74" i="5"/>
  <c r="BH70" i="5"/>
  <c r="BH66" i="5"/>
  <c r="BH62" i="5"/>
  <c r="BH58" i="5"/>
  <c r="BH54" i="5"/>
  <c r="BH73" i="5"/>
  <c r="BH69" i="5"/>
  <c r="BH65" i="5"/>
  <c r="BH61" i="5"/>
  <c r="BH57" i="5"/>
  <c r="BH53" i="5"/>
  <c r="BH49" i="5"/>
  <c r="BH79" i="5"/>
  <c r="BH76" i="5"/>
  <c r="BH52" i="5"/>
  <c r="BH47" i="5"/>
  <c r="BH43" i="5"/>
  <c r="BH72" i="5"/>
  <c r="BH68" i="5"/>
  <c r="BH51" i="5"/>
  <c r="BH46" i="5"/>
  <c r="BH42" i="5"/>
  <c r="BH64" i="5"/>
  <c r="BH50" i="5"/>
  <c r="BH56" i="5"/>
  <c r="BH48" i="5"/>
  <c r="BH40" i="5"/>
  <c r="BH36" i="5"/>
  <c r="BH32" i="5"/>
  <c r="BH28" i="5"/>
  <c r="BH44" i="5"/>
  <c r="BH39" i="5"/>
  <c r="BH35" i="5"/>
  <c r="BH60" i="5"/>
  <c r="BH38" i="5"/>
  <c r="BH34" i="5"/>
  <c r="BH30" i="5"/>
  <c r="BH45" i="5"/>
  <c r="BH41" i="5"/>
  <c r="BH37" i="5"/>
  <c r="BH33" i="5"/>
  <c r="BH29" i="5"/>
  <c r="BH24" i="5"/>
  <c r="BH20" i="5"/>
  <c r="BH16" i="5"/>
  <c r="BH12" i="5"/>
  <c r="BH8" i="5"/>
  <c r="BH4" i="5"/>
  <c r="BH23" i="5"/>
  <c r="BH19" i="5"/>
  <c r="BH15" i="5"/>
  <c r="BH11" i="5"/>
  <c r="BH7" i="5"/>
  <c r="BH3" i="5"/>
  <c r="BH27" i="5"/>
  <c r="BH31" i="5"/>
  <c r="BH26" i="5"/>
  <c r="BH22" i="5"/>
  <c r="BH18" i="5"/>
  <c r="BH14" i="5"/>
  <c r="BH10" i="5"/>
  <c r="BH6" i="5"/>
  <c r="BH25" i="5"/>
  <c r="BH21" i="5"/>
  <c r="BH17" i="5"/>
  <c r="BH13" i="5"/>
  <c r="BH9" i="5"/>
  <c r="BH5" i="5"/>
  <c r="BI1" i="5"/>
  <c r="BI158" i="5" l="1"/>
  <c r="BI154" i="5"/>
  <c r="BI150" i="5"/>
  <c r="BI146" i="5"/>
  <c r="BI157" i="5"/>
  <c r="BI153" i="5"/>
  <c r="BI149" i="5"/>
  <c r="BI145" i="5"/>
  <c r="BI156" i="5"/>
  <c r="BI152" i="5"/>
  <c r="BI148" i="5"/>
  <c r="BI155" i="5"/>
  <c r="BI151" i="5"/>
  <c r="BI147" i="5"/>
  <c r="BI143" i="5"/>
  <c r="BI144" i="5"/>
  <c r="BI138" i="5"/>
  <c r="BI134" i="5"/>
  <c r="BI142" i="5"/>
  <c r="BI141" i="5"/>
  <c r="BI137" i="5"/>
  <c r="BI133" i="5"/>
  <c r="BI139" i="5"/>
  <c r="BI135" i="5"/>
  <c r="BI129" i="5"/>
  <c r="BI125" i="5"/>
  <c r="BI121" i="5"/>
  <c r="BI136" i="5"/>
  <c r="BI131" i="5"/>
  <c r="BI130" i="5"/>
  <c r="BI128" i="5"/>
  <c r="BI124" i="5"/>
  <c r="BI120" i="5"/>
  <c r="BI127" i="5"/>
  <c r="BI123" i="5"/>
  <c r="BI119" i="5"/>
  <c r="BI140" i="5"/>
  <c r="BI126" i="5"/>
  <c r="BI122" i="5"/>
  <c r="BI118" i="5"/>
  <c r="BI115" i="5"/>
  <c r="BI111" i="5"/>
  <c r="BI107" i="5"/>
  <c r="BI114" i="5"/>
  <c r="BI110" i="5"/>
  <c r="BI106" i="5"/>
  <c r="BI117" i="5"/>
  <c r="BI113" i="5"/>
  <c r="BI109" i="5"/>
  <c r="BI105" i="5"/>
  <c r="BI132" i="5"/>
  <c r="BI116" i="5"/>
  <c r="BI112" i="5"/>
  <c r="BI108" i="5"/>
  <c r="BI104" i="5"/>
  <c r="BI102" i="5"/>
  <c r="BI98" i="5"/>
  <c r="BI94" i="5"/>
  <c r="BI101" i="5"/>
  <c r="BI97" i="5"/>
  <c r="BI93" i="5"/>
  <c r="BI100" i="5"/>
  <c r="BI96" i="5"/>
  <c r="BI92" i="5"/>
  <c r="BI103" i="5"/>
  <c r="BI86" i="5"/>
  <c r="BI82" i="5"/>
  <c r="BI90" i="5"/>
  <c r="BI89" i="5"/>
  <c r="BI85" i="5"/>
  <c r="BI81" i="5"/>
  <c r="BI77" i="5"/>
  <c r="BI99" i="5"/>
  <c r="BI95" i="5"/>
  <c r="BI88" i="5"/>
  <c r="BI84" i="5"/>
  <c r="BI80" i="5"/>
  <c r="BI83" i="5"/>
  <c r="BI78" i="5"/>
  <c r="BI75" i="5"/>
  <c r="BI71" i="5"/>
  <c r="BI67" i="5"/>
  <c r="BI63" i="5"/>
  <c r="BI59" i="5"/>
  <c r="BI55" i="5"/>
  <c r="BI91" i="5"/>
  <c r="BI74" i="5"/>
  <c r="BI70" i="5"/>
  <c r="BI66" i="5"/>
  <c r="BI62" i="5"/>
  <c r="BI58" i="5"/>
  <c r="BI54" i="5"/>
  <c r="BI73" i="5"/>
  <c r="BI69" i="5"/>
  <c r="BI65" i="5"/>
  <c r="BI61" i="5"/>
  <c r="BI57" i="5"/>
  <c r="BI53" i="5"/>
  <c r="BI79" i="5"/>
  <c r="BI76" i="5"/>
  <c r="BI52" i="5"/>
  <c r="BI47" i="5"/>
  <c r="BI43" i="5"/>
  <c r="BI72" i="5"/>
  <c r="BI49" i="5"/>
  <c r="BI68" i="5"/>
  <c r="BI51" i="5"/>
  <c r="BI46" i="5"/>
  <c r="BI64" i="5"/>
  <c r="BI50" i="5"/>
  <c r="BI87" i="5"/>
  <c r="BI60" i="5"/>
  <c r="BI45" i="5"/>
  <c r="BI48" i="5"/>
  <c r="BI44" i="5"/>
  <c r="BI56" i="5"/>
  <c r="BI39" i="5"/>
  <c r="BI35" i="5"/>
  <c r="BI31" i="5"/>
  <c r="BI38" i="5"/>
  <c r="BI34" i="5"/>
  <c r="BI30" i="5"/>
  <c r="BI42" i="5"/>
  <c r="BI40" i="5"/>
  <c r="BI36" i="5"/>
  <c r="BI32" i="5"/>
  <c r="BI23" i="5"/>
  <c r="BI19" i="5"/>
  <c r="BI15" i="5"/>
  <c r="BI11" i="5"/>
  <c r="BI7" i="5"/>
  <c r="BI3" i="5"/>
  <c r="BI41" i="5"/>
  <c r="BI27" i="5"/>
  <c r="BI28" i="5"/>
  <c r="BI26" i="5"/>
  <c r="BI22" i="5"/>
  <c r="BI18" i="5"/>
  <c r="BI14" i="5"/>
  <c r="BI10" i="5"/>
  <c r="BI6" i="5"/>
  <c r="BI33" i="5"/>
  <c r="BI37" i="5"/>
  <c r="BI29" i="5"/>
  <c r="BI24" i="5"/>
  <c r="BI20" i="5"/>
  <c r="BI16" i="5"/>
  <c r="BI12" i="5"/>
  <c r="BI8" i="5"/>
  <c r="BI4" i="5"/>
  <c r="BI21" i="5"/>
  <c r="BI13" i="5"/>
  <c r="BI5" i="5"/>
  <c r="BI25" i="5"/>
  <c r="BI17" i="5"/>
  <c r="BI9" i="5"/>
  <c r="BJ1" i="5"/>
  <c r="DJ156" i="5"/>
  <c r="DJ152" i="5"/>
  <c r="DJ148" i="5"/>
  <c r="DJ155" i="5"/>
  <c r="DJ151" i="5"/>
  <c r="DJ147" i="5"/>
  <c r="DJ143" i="5"/>
  <c r="DJ158" i="5"/>
  <c r="DJ157" i="5"/>
  <c r="DJ153" i="5"/>
  <c r="DJ149" i="5"/>
  <c r="DJ145" i="5"/>
  <c r="DJ154" i="5"/>
  <c r="DJ140" i="5"/>
  <c r="DJ136" i="5"/>
  <c r="DJ132" i="5"/>
  <c r="DJ146" i="5"/>
  <c r="DJ142" i="5"/>
  <c r="DJ139" i="5"/>
  <c r="DJ135" i="5"/>
  <c r="DJ131" i="5"/>
  <c r="DJ144" i="5"/>
  <c r="DJ138" i="5"/>
  <c r="DJ134" i="5"/>
  <c r="DJ150" i="5"/>
  <c r="DJ141" i="5"/>
  <c r="DJ137" i="5"/>
  <c r="DJ133" i="5"/>
  <c r="DJ126" i="5"/>
  <c r="DJ122" i="5"/>
  <c r="DJ118" i="5"/>
  <c r="DJ130" i="5"/>
  <c r="DJ125" i="5"/>
  <c r="DJ121" i="5"/>
  <c r="DJ117" i="5"/>
  <c r="DJ129" i="5"/>
  <c r="DJ128" i="5"/>
  <c r="DJ124" i="5"/>
  <c r="DJ120" i="5"/>
  <c r="DJ116" i="5"/>
  <c r="DJ112" i="5"/>
  <c r="DJ108" i="5"/>
  <c r="DJ104" i="5"/>
  <c r="DJ119" i="5"/>
  <c r="DJ115" i="5"/>
  <c r="DJ111" i="5"/>
  <c r="DJ107" i="5"/>
  <c r="DJ123" i="5"/>
  <c r="DJ127" i="5"/>
  <c r="DJ114" i="5"/>
  <c r="DJ110" i="5"/>
  <c r="DJ106" i="5"/>
  <c r="DJ113" i="5"/>
  <c r="DJ99" i="5"/>
  <c r="DJ95" i="5"/>
  <c r="DJ91" i="5"/>
  <c r="DJ105" i="5"/>
  <c r="DJ103" i="5"/>
  <c r="DJ102" i="5"/>
  <c r="DJ98" i="5"/>
  <c r="DJ94" i="5"/>
  <c r="DJ90" i="5"/>
  <c r="DJ109" i="5"/>
  <c r="DJ101" i="5"/>
  <c r="DJ97" i="5"/>
  <c r="DJ93" i="5"/>
  <c r="DJ87" i="5"/>
  <c r="DJ83" i="5"/>
  <c r="DJ79" i="5"/>
  <c r="DJ86" i="5"/>
  <c r="DJ82" i="5"/>
  <c r="DJ78" i="5"/>
  <c r="DJ89" i="5"/>
  <c r="DJ85" i="5"/>
  <c r="DJ81" i="5"/>
  <c r="DJ77" i="5"/>
  <c r="DJ100" i="5"/>
  <c r="DJ88" i="5"/>
  <c r="DJ72" i="5"/>
  <c r="DJ68" i="5"/>
  <c r="DJ64" i="5"/>
  <c r="DJ60" i="5"/>
  <c r="DJ56" i="5"/>
  <c r="DJ84" i="5"/>
  <c r="DJ80" i="5"/>
  <c r="DJ75" i="5"/>
  <c r="DJ71" i="5"/>
  <c r="DJ67" i="5"/>
  <c r="DJ63" i="5"/>
  <c r="DJ59" i="5"/>
  <c r="DJ55" i="5"/>
  <c r="DJ51" i="5"/>
  <c r="DJ96" i="5"/>
  <c r="DJ76" i="5"/>
  <c r="DJ74" i="5"/>
  <c r="DJ70" i="5"/>
  <c r="DJ66" i="5"/>
  <c r="DJ62" i="5"/>
  <c r="DJ58" i="5"/>
  <c r="DJ54" i="5"/>
  <c r="DJ50" i="5"/>
  <c r="DJ57" i="5"/>
  <c r="DJ52" i="5"/>
  <c r="DJ44" i="5"/>
  <c r="DJ48" i="5"/>
  <c r="DJ47" i="5"/>
  <c r="DJ43" i="5"/>
  <c r="DJ73" i="5"/>
  <c r="DJ65" i="5"/>
  <c r="DJ49" i="5"/>
  <c r="DJ61" i="5"/>
  <c r="DJ45" i="5"/>
  <c r="DJ92" i="5"/>
  <c r="DJ41" i="5"/>
  <c r="DJ37" i="5"/>
  <c r="DJ33" i="5"/>
  <c r="DJ29" i="5"/>
  <c r="DJ69" i="5"/>
  <c r="DJ53" i="5"/>
  <c r="DJ46" i="5"/>
  <c r="DJ40" i="5"/>
  <c r="DJ36" i="5"/>
  <c r="DJ32" i="5"/>
  <c r="DJ39" i="5"/>
  <c r="DJ35" i="5"/>
  <c r="DJ31" i="5"/>
  <c r="DJ27" i="5"/>
  <c r="DJ38" i="5"/>
  <c r="DJ34" i="5"/>
  <c r="DJ30" i="5"/>
  <c r="DJ25" i="5"/>
  <c r="DJ21" i="5"/>
  <c r="DJ17" i="5"/>
  <c r="DJ13" i="5"/>
  <c r="DJ9" i="5"/>
  <c r="DJ5" i="5"/>
  <c r="DJ24" i="5"/>
  <c r="DJ20" i="5"/>
  <c r="DJ16" i="5"/>
  <c r="DJ12" i="5"/>
  <c r="DJ8" i="5"/>
  <c r="DJ4" i="5"/>
  <c r="DJ28" i="5"/>
  <c r="DJ23" i="5"/>
  <c r="DJ19" i="5"/>
  <c r="DJ15" i="5"/>
  <c r="DJ11" i="5"/>
  <c r="DJ7" i="5"/>
  <c r="DJ3" i="5"/>
  <c r="DJ26" i="5"/>
  <c r="DJ22" i="5"/>
  <c r="DJ18" i="5"/>
  <c r="DJ14" i="5"/>
  <c r="DJ10" i="5"/>
  <c r="DJ6" i="5"/>
  <c r="DJ42" i="5"/>
  <c r="DK1" i="5"/>
  <c r="DK155" i="5" l="1"/>
  <c r="DK151" i="5"/>
  <c r="DK147" i="5"/>
  <c r="DK158" i="5"/>
  <c r="DK154" i="5"/>
  <c r="DK150" i="5"/>
  <c r="DK146" i="5"/>
  <c r="DK142" i="5"/>
  <c r="DK157" i="5"/>
  <c r="DK153" i="5"/>
  <c r="DK149" i="5"/>
  <c r="DK156" i="5"/>
  <c r="DK152" i="5"/>
  <c r="DK148" i="5"/>
  <c r="DK144" i="5"/>
  <c r="DK139" i="5"/>
  <c r="DK135" i="5"/>
  <c r="DK145" i="5"/>
  <c r="DK138" i="5"/>
  <c r="DK134" i="5"/>
  <c r="DK143" i="5"/>
  <c r="DK140" i="5"/>
  <c r="DK136" i="5"/>
  <c r="DK132" i="5"/>
  <c r="DK126" i="5"/>
  <c r="DK122" i="5"/>
  <c r="DK118" i="5"/>
  <c r="DK130" i="5"/>
  <c r="DK125" i="5"/>
  <c r="DK121" i="5"/>
  <c r="DK117" i="5"/>
  <c r="DK137" i="5"/>
  <c r="DK133" i="5"/>
  <c r="DK129" i="5"/>
  <c r="DK128" i="5"/>
  <c r="DK124" i="5"/>
  <c r="DK120" i="5"/>
  <c r="DK131" i="5"/>
  <c r="DK127" i="5"/>
  <c r="DK123" i="5"/>
  <c r="DK119" i="5"/>
  <c r="DK116" i="5"/>
  <c r="DK112" i="5"/>
  <c r="DK108" i="5"/>
  <c r="DK104" i="5"/>
  <c r="DK141" i="5"/>
  <c r="DK115" i="5"/>
  <c r="DK111" i="5"/>
  <c r="DK107" i="5"/>
  <c r="DK114" i="5"/>
  <c r="DK110" i="5"/>
  <c r="DK106" i="5"/>
  <c r="DK113" i="5"/>
  <c r="DK109" i="5"/>
  <c r="DK105" i="5"/>
  <c r="DK99" i="5"/>
  <c r="DK95" i="5"/>
  <c r="DK91" i="5"/>
  <c r="DK103" i="5"/>
  <c r="DK102" i="5"/>
  <c r="DK98" i="5"/>
  <c r="DK94" i="5"/>
  <c r="DK101" i="5"/>
  <c r="DK97" i="5"/>
  <c r="DK93" i="5"/>
  <c r="DK87" i="5"/>
  <c r="DK83" i="5"/>
  <c r="DK86" i="5"/>
  <c r="DK82" i="5"/>
  <c r="DK78" i="5"/>
  <c r="DK89" i="5"/>
  <c r="DK85" i="5"/>
  <c r="DK81" i="5"/>
  <c r="DK100" i="5"/>
  <c r="DK96" i="5"/>
  <c r="DK92" i="5"/>
  <c r="DK88" i="5"/>
  <c r="DK72" i="5"/>
  <c r="DK68" i="5"/>
  <c r="DK64" i="5"/>
  <c r="DK60" i="5"/>
  <c r="DK56" i="5"/>
  <c r="DK84" i="5"/>
  <c r="DK79" i="5"/>
  <c r="DK80" i="5"/>
  <c r="DK75" i="5"/>
  <c r="DK71" i="5"/>
  <c r="DK67" i="5"/>
  <c r="DK63" i="5"/>
  <c r="DK59" i="5"/>
  <c r="DK55" i="5"/>
  <c r="DK51" i="5"/>
  <c r="DK90" i="5"/>
  <c r="DK76" i="5"/>
  <c r="DK77" i="5"/>
  <c r="DK74" i="5"/>
  <c r="DK70" i="5"/>
  <c r="DK66" i="5"/>
  <c r="DK62" i="5"/>
  <c r="DK58" i="5"/>
  <c r="DK54" i="5"/>
  <c r="DK44" i="5"/>
  <c r="DK50" i="5"/>
  <c r="DK48" i="5"/>
  <c r="DK47" i="5"/>
  <c r="DK43" i="5"/>
  <c r="DK73" i="5"/>
  <c r="DK69" i="5"/>
  <c r="DK53" i="5"/>
  <c r="DK46" i="5"/>
  <c r="DK61" i="5"/>
  <c r="DK45" i="5"/>
  <c r="DK57" i="5"/>
  <c r="DK52" i="5"/>
  <c r="DK40" i="5"/>
  <c r="DK36" i="5"/>
  <c r="DK32" i="5"/>
  <c r="DK49" i="5"/>
  <c r="DK39" i="5"/>
  <c r="DK35" i="5"/>
  <c r="DK31" i="5"/>
  <c r="DK42" i="5"/>
  <c r="DK65" i="5"/>
  <c r="DK41" i="5"/>
  <c r="DK37" i="5"/>
  <c r="DK33" i="5"/>
  <c r="DK29" i="5"/>
  <c r="DK38" i="5"/>
  <c r="DK30" i="5"/>
  <c r="DK24" i="5"/>
  <c r="DK20" i="5"/>
  <c r="DK16" i="5"/>
  <c r="DK12" i="5"/>
  <c r="DK8" i="5"/>
  <c r="DK4" i="5"/>
  <c r="DK28" i="5"/>
  <c r="DK27" i="5"/>
  <c r="DK23" i="5"/>
  <c r="DK19" i="5"/>
  <c r="DK15" i="5"/>
  <c r="DK11" i="5"/>
  <c r="DK7" i="5"/>
  <c r="DK3" i="5"/>
  <c r="DL1" i="5"/>
  <c r="DK25" i="5"/>
  <c r="DK21" i="5"/>
  <c r="DK17" i="5"/>
  <c r="DK13" i="5"/>
  <c r="DK9" i="5"/>
  <c r="DK5" i="5"/>
  <c r="DK22" i="5"/>
  <c r="DK34" i="5"/>
  <c r="DK26" i="5"/>
  <c r="DK14" i="5"/>
  <c r="DK6" i="5"/>
  <c r="DK18" i="5"/>
  <c r="DK10" i="5"/>
  <c r="BJ158" i="5"/>
  <c r="BJ154" i="5"/>
  <c r="BJ150" i="5"/>
  <c r="BJ157" i="5"/>
  <c r="BJ153" i="5"/>
  <c r="BJ149" i="5"/>
  <c r="BJ145" i="5"/>
  <c r="BJ155" i="5"/>
  <c r="BJ151" i="5"/>
  <c r="BJ147" i="5"/>
  <c r="BJ144" i="5"/>
  <c r="BJ138" i="5"/>
  <c r="BJ134" i="5"/>
  <c r="BJ130" i="5"/>
  <c r="BJ143" i="5"/>
  <c r="BJ142" i="5"/>
  <c r="BJ141" i="5"/>
  <c r="BJ137" i="5"/>
  <c r="BJ133" i="5"/>
  <c r="BJ148" i="5"/>
  <c r="BJ140" i="5"/>
  <c r="BJ136" i="5"/>
  <c r="BJ132" i="5"/>
  <c r="BJ139" i="5"/>
  <c r="BJ135" i="5"/>
  <c r="BJ131" i="5"/>
  <c r="BJ156" i="5"/>
  <c r="BJ146" i="5"/>
  <c r="BJ152" i="5"/>
  <c r="BJ128" i="5"/>
  <c r="BJ124" i="5"/>
  <c r="BJ120" i="5"/>
  <c r="BJ127" i="5"/>
  <c r="BJ123" i="5"/>
  <c r="BJ119" i="5"/>
  <c r="BJ126" i="5"/>
  <c r="BJ122" i="5"/>
  <c r="BJ118" i="5"/>
  <c r="BJ121" i="5"/>
  <c r="BJ114" i="5"/>
  <c r="BJ110" i="5"/>
  <c r="BJ106" i="5"/>
  <c r="BJ125" i="5"/>
  <c r="BJ117" i="5"/>
  <c r="BJ113" i="5"/>
  <c r="BJ109" i="5"/>
  <c r="BJ105" i="5"/>
  <c r="BJ129" i="5"/>
  <c r="BJ116" i="5"/>
  <c r="BJ112" i="5"/>
  <c r="BJ108" i="5"/>
  <c r="BJ104" i="5"/>
  <c r="BJ115" i="5"/>
  <c r="BJ101" i="5"/>
  <c r="BJ97" i="5"/>
  <c r="BJ93" i="5"/>
  <c r="BJ107" i="5"/>
  <c r="BJ100" i="5"/>
  <c r="BJ96" i="5"/>
  <c r="BJ92" i="5"/>
  <c r="BJ111" i="5"/>
  <c r="BJ103" i="5"/>
  <c r="BJ99" i="5"/>
  <c r="BJ95" i="5"/>
  <c r="BJ91" i="5"/>
  <c r="BJ98" i="5"/>
  <c r="BJ94" i="5"/>
  <c r="BJ90" i="5"/>
  <c r="BJ89" i="5"/>
  <c r="BJ85" i="5"/>
  <c r="BJ81" i="5"/>
  <c r="BJ77" i="5"/>
  <c r="BJ88" i="5"/>
  <c r="BJ84" i="5"/>
  <c r="BJ80" i="5"/>
  <c r="BJ102" i="5"/>
  <c r="BJ87" i="5"/>
  <c r="BJ83" i="5"/>
  <c r="BJ79" i="5"/>
  <c r="BJ74" i="5"/>
  <c r="BJ70" i="5"/>
  <c r="BJ66" i="5"/>
  <c r="BJ62" i="5"/>
  <c r="BJ58" i="5"/>
  <c r="BJ54" i="5"/>
  <c r="BJ73" i="5"/>
  <c r="BJ69" i="5"/>
  <c r="BJ65" i="5"/>
  <c r="BJ61" i="5"/>
  <c r="BJ57" i="5"/>
  <c r="BJ53" i="5"/>
  <c r="BJ86" i="5"/>
  <c r="BJ82" i="5"/>
  <c r="BJ76" i="5"/>
  <c r="BJ72" i="5"/>
  <c r="BJ68" i="5"/>
  <c r="BJ64" i="5"/>
  <c r="BJ60" i="5"/>
  <c r="BJ56" i="5"/>
  <c r="BJ52" i="5"/>
  <c r="BJ63" i="5"/>
  <c r="BJ49" i="5"/>
  <c r="BJ59" i="5"/>
  <c r="BJ51" i="5"/>
  <c r="BJ46" i="5"/>
  <c r="BJ55" i="5"/>
  <c r="BJ50" i="5"/>
  <c r="BJ45" i="5"/>
  <c r="BJ78" i="5"/>
  <c r="BJ71" i="5"/>
  <c r="BJ67" i="5"/>
  <c r="BJ47" i="5"/>
  <c r="BJ48" i="5"/>
  <c r="BJ44" i="5"/>
  <c r="BJ39" i="5"/>
  <c r="BJ35" i="5"/>
  <c r="BJ31" i="5"/>
  <c r="BJ43" i="5"/>
  <c r="BJ38" i="5"/>
  <c r="BJ34" i="5"/>
  <c r="BJ42" i="5"/>
  <c r="BJ75" i="5"/>
  <c r="BJ41" i="5"/>
  <c r="BJ37" i="5"/>
  <c r="BJ33" i="5"/>
  <c r="BJ29" i="5"/>
  <c r="BJ40" i="5"/>
  <c r="BJ36" i="5"/>
  <c r="BJ32" i="5"/>
  <c r="BJ28" i="5"/>
  <c r="BJ23" i="5"/>
  <c r="BJ19" i="5"/>
  <c r="BJ15" i="5"/>
  <c r="BJ11" i="5"/>
  <c r="BJ7" i="5"/>
  <c r="BJ3" i="5"/>
  <c r="BJ30" i="5"/>
  <c r="BJ27" i="5"/>
  <c r="BJ26" i="5"/>
  <c r="BJ22" i="5"/>
  <c r="BJ18" i="5"/>
  <c r="BJ14" i="5"/>
  <c r="BJ10" i="5"/>
  <c r="BJ6" i="5"/>
  <c r="BJ25" i="5"/>
  <c r="BJ21" i="5"/>
  <c r="BJ17" i="5"/>
  <c r="BJ13" i="5"/>
  <c r="BJ9" i="5"/>
  <c r="BJ5" i="5"/>
  <c r="BK1" i="5"/>
  <c r="BJ24" i="5"/>
  <c r="BJ20" i="5"/>
  <c r="BJ16" i="5"/>
  <c r="BJ12" i="5"/>
  <c r="BJ8" i="5"/>
  <c r="BJ4" i="5"/>
  <c r="DL155" i="5" l="1"/>
  <c r="DM155" i="5" s="1"/>
  <c r="DN155" i="5" s="1"/>
  <c r="ES155" i="5" s="1"/>
  <c r="DL151" i="5"/>
  <c r="DM151" i="5" s="1"/>
  <c r="DN151" i="5" s="1"/>
  <c r="ES151" i="5" s="1"/>
  <c r="DL147" i="5"/>
  <c r="DM147" i="5" s="1"/>
  <c r="DN147" i="5" s="1"/>
  <c r="ES147" i="5" s="1"/>
  <c r="DL158" i="5"/>
  <c r="DM158" i="5" s="1"/>
  <c r="DN158" i="5" s="1"/>
  <c r="ES158" i="5" s="1"/>
  <c r="DL154" i="5"/>
  <c r="DM154" i="5" s="1"/>
  <c r="DN154" i="5" s="1"/>
  <c r="ES154" i="5" s="1"/>
  <c r="DL150" i="5"/>
  <c r="DM150" i="5" s="1"/>
  <c r="DN150" i="5" s="1"/>
  <c r="ES150" i="5" s="1"/>
  <c r="DL146" i="5"/>
  <c r="DM146" i="5" s="1"/>
  <c r="DN146" i="5" s="1"/>
  <c r="ES146" i="5" s="1"/>
  <c r="DL142" i="5"/>
  <c r="DM142" i="5" s="1"/>
  <c r="DN142" i="5" s="1"/>
  <c r="ES142" i="5" s="1"/>
  <c r="DL156" i="5"/>
  <c r="DM156" i="5" s="1"/>
  <c r="DN156" i="5" s="1"/>
  <c r="ES156" i="5" s="1"/>
  <c r="DL152" i="5"/>
  <c r="DM152" i="5" s="1"/>
  <c r="DN152" i="5" s="1"/>
  <c r="ES152" i="5" s="1"/>
  <c r="DL148" i="5"/>
  <c r="DM148" i="5" s="1"/>
  <c r="DN148" i="5" s="1"/>
  <c r="ES148" i="5" s="1"/>
  <c r="DL144" i="5"/>
  <c r="DM144" i="5" s="1"/>
  <c r="DN144" i="5" s="1"/>
  <c r="ES144" i="5" s="1"/>
  <c r="DL153" i="5"/>
  <c r="DM153" i="5" s="1"/>
  <c r="DN153" i="5" s="1"/>
  <c r="ES153" i="5" s="1"/>
  <c r="DL139" i="5"/>
  <c r="DM139" i="5" s="1"/>
  <c r="DN139" i="5" s="1"/>
  <c r="ES139" i="5" s="1"/>
  <c r="DL135" i="5"/>
  <c r="DM135" i="5" s="1"/>
  <c r="DN135" i="5" s="1"/>
  <c r="ES135" i="5" s="1"/>
  <c r="DL131" i="5"/>
  <c r="DM131" i="5" s="1"/>
  <c r="DN131" i="5" s="1"/>
  <c r="ES131" i="5" s="1"/>
  <c r="DL145" i="5"/>
  <c r="DM145" i="5" s="1"/>
  <c r="DN145" i="5" s="1"/>
  <c r="ES145" i="5" s="1"/>
  <c r="DL157" i="5"/>
  <c r="DM157" i="5" s="1"/>
  <c r="DN157" i="5" s="1"/>
  <c r="ES157" i="5" s="1"/>
  <c r="DL138" i="5"/>
  <c r="DM138" i="5" s="1"/>
  <c r="DN138" i="5" s="1"/>
  <c r="ES138" i="5" s="1"/>
  <c r="DL134" i="5"/>
  <c r="DM134" i="5" s="1"/>
  <c r="DN134" i="5" s="1"/>
  <c r="ES134" i="5" s="1"/>
  <c r="DL130" i="5"/>
  <c r="DM130" i="5" s="1"/>
  <c r="DN130" i="5" s="1"/>
  <c r="ES130" i="5" s="1"/>
  <c r="DL141" i="5"/>
  <c r="DM141" i="5" s="1"/>
  <c r="DN141" i="5" s="1"/>
  <c r="ES141" i="5" s="1"/>
  <c r="DL137" i="5"/>
  <c r="DM137" i="5" s="1"/>
  <c r="DN137" i="5" s="1"/>
  <c r="ES137" i="5" s="1"/>
  <c r="DL133" i="5"/>
  <c r="DM133" i="5" s="1"/>
  <c r="DN133" i="5" s="1"/>
  <c r="ES133" i="5" s="1"/>
  <c r="DL149" i="5"/>
  <c r="DM149" i="5" s="1"/>
  <c r="DN149" i="5" s="1"/>
  <c r="ES149" i="5" s="1"/>
  <c r="DL143" i="5"/>
  <c r="DM143" i="5" s="1"/>
  <c r="DN143" i="5" s="1"/>
  <c r="ES143" i="5" s="1"/>
  <c r="DL140" i="5"/>
  <c r="DM140" i="5" s="1"/>
  <c r="DN140" i="5" s="1"/>
  <c r="ES140" i="5" s="1"/>
  <c r="DL136" i="5"/>
  <c r="DM136" i="5" s="1"/>
  <c r="DN136" i="5" s="1"/>
  <c r="ES136" i="5" s="1"/>
  <c r="DL132" i="5"/>
  <c r="DM132" i="5" s="1"/>
  <c r="DN132" i="5" s="1"/>
  <c r="ES132" i="5" s="1"/>
  <c r="DL125" i="5"/>
  <c r="DM125" i="5" s="1"/>
  <c r="DN125" i="5" s="1"/>
  <c r="ES125" i="5" s="1"/>
  <c r="DL121" i="5"/>
  <c r="DM121" i="5" s="1"/>
  <c r="DN121" i="5" s="1"/>
  <c r="ES121" i="5" s="1"/>
  <c r="DL129" i="5"/>
  <c r="DM129" i="5" s="1"/>
  <c r="DN129" i="5" s="1"/>
  <c r="ES129" i="5" s="1"/>
  <c r="DL128" i="5"/>
  <c r="DM128" i="5" s="1"/>
  <c r="DN128" i="5" s="1"/>
  <c r="ES128" i="5" s="1"/>
  <c r="DL124" i="5"/>
  <c r="DM124" i="5" s="1"/>
  <c r="DN124" i="5" s="1"/>
  <c r="ES124" i="5" s="1"/>
  <c r="DL120" i="5"/>
  <c r="DM120" i="5" s="1"/>
  <c r="DN120" i="5" s="1"/>
  <c r="ES120" i="5" s="1"/>
  <c r="DL127" i="5"/>
  <c r="DM127" i="5" s="1"/>
  <c r="DN127" i="5" s="1"/>
  <c r="ES127" i="5" s="1"/>
  <c r="DL123" i="5"/>
  <c r="DM123" i="5" s="1"/>
  <c r="DN123" i="5" s="1"/>
  <c r="ES123" i="5" s="1"/>
  <c r="DL119" i="5"/>
  <c r="DM119" i="5" s="1"/>
  <c r="DN119" i="5" s="1"/>
  <c r="ES119" i="5" s="1"/>
  <c r="DL118" i="5"/>
  <c r="DM118" i="5" s="1"/>
  <c r="DN118" i="5" s="1"/>
  <c r="ES118" i="5" s="1"/>
  <c r="DL115" i="5"/>
  <c r="DM115" i="5" s="1"/>
  <c r="DN115" i="5" s="1"/>
  <c r="ES115" i="5" s="1"/>
  <c r="DL111" i="5"/>
  <c r="DM111" i="5" s="1"/>
  <c r="DN111" i="5" s="1"/>
  <c r="ES111" i="5" s="1"/>
  <c r="DL107" i="5"/>
  <c r="DM107" i="5" s="1"/>
  <c r="DN107" i="5" s="1"/>
  <c r="ES107" i="5" s="1"/>
  <c r="DL122" i="5"/>
  <c r="DM122" i="5" s="1"/>
  <c r="DN122" i="5" s="1"/>
  <c r="ES122" i="5" s="1"/>
  <c r="DL114" i="5"/>
  <c r="DM114" i="5" s="1"/>
  <c r="DN114" i="5" s="1"/>
  <c r="ES114" i="5" s="1"/>
  <c r="DL110" i="5"/>
  <c r="DM110" i="5" s="1"/>
  <c r="DN110" i="5" s="1"/>
  <c r="ES110" i="5" s="1"/>
  <c r="DL106" i="5"/>
  <c r="DM106" i="5" s="1"/>
  <c r="DN106" i="5" s="1"/>
  <c r="ES106" i="5" s="1"/>
  <c r="DL117" i="5"/>
  <c r="DM117" i="5" s="1"/>
  <c r="DN117" i="5" s="1"/>
  <c r="ES117" i="5" s="1"/>
  <c r="DL126" i="5"/>
  <c r="DM126" i="5" s="1"/>
  <c r="DN126" i="5" s="1"/>
  <c r="ES126" i="5" s="1"/>
  <c r="DL113" i="5"/>
  <c r="DM113" i="5" s="1"/>
  <c r="DN113" i="5" s="1"/>
  <c r="ES113" i="5" s="1"/>
  <c r="DL109" i="5"/>
  <c r="DM109" i="5" s="1"/>
  <c r="DN109" i="5" s="1"/>
  <c r="ES109" i="5" s="1"/>
  <c r="DL105" i="5"/>
  <c r="DM105" i="5" s="1"/>
  <c r="DN105" i="5" s="1"/>
  <c r="ES105" i="5" s="1"/>
  <c r="DL112" i="5"/>
  <c r="DM112" i="5" s="1"/>
  <c r="DN112" i="5" s="1"/>
  <c r="ES112" i="5" s="1"/>
  <c r="DL103" i="5"/>
  <c r="DM103" i="5" s="1"/>
  <c r="DN103" i="5" s="1"/>
  <c r="ES103" i="5" s="1"/>
  <c r="DL102" i="5"/>
  <c r="DM102" i="5" s="1"/>
  <c r="DN102" i="5" s="1"/>
  <c r="ES102" i="5" s="1"/>
  <c r="DL98" i="5"/>
  <c r="DM98" i="5" s="1"/>
  <c r="DN98" i="5" s="1"/>
  <c r="ES98" i="5" s="1"/>
  <c r="DL94" i="5"/>
  <c r="DM94" i="5" s="1"/>
  <c r="DN94" i="5" s="1"/>
  <c r="ES94" i="5" s="1"/>
  <c r="DL90" i="5"/>
  <c r="DM90" i="5" s="1"/>
  <c r="DN90" i="5" s="1"/>
  <c r="ES90" i="5" s="1"/>
  <c r="DL116" i="5"/>
  <c r="DM116" i="5" s="1"/>
  <c r="DN116" i="5" s="1"/>
  <c r="ES116" i="5" s="1"/>
  <c r="DL104" i="5"/>
  <c r="DM104" i="5" s="1"/>
  <c r="DN104" i="5" s="1"/>
  <c r="ES104" i="5" s="1"/>
  <c r="DL101" i="5"/>
  <c r="DM101" i="5" s="1"/>
  <c r="DN101" i="5" s="1"/>
  <c r="ES101" i="5" s="1"/>
  <c r="DL97" i="5"/>
  <c r="DM97" i="5" s="1"/>
  <c r="DN97" i="5" s="1"/>
  <c r="ES97" i="5" s="1"/>
  <c r="DL93" i="5"/>
  <c r="DM93" i="5" s="1"/>
  <c r="DN93" i="5" s="1"/>
  <c r="ES93" i="5" s="1"/>
  <c r="DL108" i="5"/>
  <c r="DM108" i="5" s="1"/>
  <c r="DN108" i="5" s="1"/>
  <c r="ES108" i="5" s="1"/>
  <c r="DL100" i="5"/>
  <c r="DM100" i="5" s="1"/>
  <c r="DN100" i="5" s="1"/>
  <c r="ES100" i="5" s="1"/>
  <c r="DL96" i="5"/>
  <c r="DM96" i="5" s="1"/>
  <c r="DN96" i="5" s="1"/>
  <c r="ES96" i="5" s="1"/>
  <c r="DL92" i="5"/>
  <c r="DM92" i="5" s="1"/>
  <c r="DN92" i="5" s="1"/>
  <c r="ES92" i="5" s="1"/>
  <c r="DL86" i="5"/>
  <c r="DM86" i="5" s="1"/>
  <c r="DN86" i="5" s="1"/>
  <c r="ES86" i="5" s="1"/>
  <c r="DL82" i="5"/>
  <c r="DM82" i="5" s="1"/>
  <c r="DN82" i="5" s="1"/>
  <c r="ES82" i="5" s="1"/>
  <c r="DL78" i="5"/>
  <c r="DM78" i="5" s="1"/>
  <c r="DN78" i="5" s="1"/>
  <c r="ES78" i="5" s="1"/>
  <c r="DL99" i="5"/>
  <c r="DM99" i="5" s="1"/>
  <c r="DN99" i="5" s="1"/>
  <c r="ES99" i="5" s="1"/>
  <c r="DL95" i="5"/>
  <c r="DM95" i="5" s="1"/>
  <c r="DN95" i="5" s="1"/>
  <c r="ES95" i="5" s="1"/>
  <c r="DL91" i="5"/>
  <c r="DM91" i="5" s="1"/>
  <c r="DN91" i="5" s="1"/>
  <c r="ES91" i="5" s="1"/>
  <c r="DL89" i="5"/>
  <c r="DM89" i="5" s="1"/>
  <c r="DN89" i="5" s="1"/>
  <c r="ES89" i="5" s="1"/>
  <c r="DL85" i="5"/>
  <c r="DM85" i="5" s="1"/>
  <c r="DN85" i="5" s="1"/>
  <c r="ES85" i="5" s="1"/>
  <c r="DL81" i="5"/>
  <c r="DM81" i="5" s="1"/>
  <c r="DN81" i="5" s="1"/>
  <c r="ES81" i="5" s="1"/>
  <c r="DL88" i="5"/>
  <c r="DM88" i="5" s="1"/>
  <c r="DN88" i="5" s="1"/>
  <c r="ES88" i="5" s="1"/>
  <c r="DL84" i="5"/>
  <c r="DM84" i="5" s="1"/>
  <c r="DN84" i="5" s="1"/>
  <c r="ES84" i="5" s="1"/>
  <c r="DL80" i="5"/>
  <c r="DM80" i="5" s="1"/>
  <c r="DN80" i="5" s="1"/>
  <c r="ES80" i="5" s="1"/>
  <c r="DL79" i="5"/>
  <c r="DM79" i="5" s="1"/>
  <c r="DN79" i="5" s="1"/>
  <c r="ES79" i="5" s="1"/>
  <c r="DL75" i="5"/>
  <c r="DM75" i="5" s="1"/>
  <c r="DN75" i="5" s="1"/>
  <c r="ES75" i="5" s="1"/>
  <c r="DL71" i="5"/>
  <c r="DM71" i="5" s="1"/>
  <c r="DN71" i="5" s="1"/>
  <c r="ES71" i="5" s="1"/>
  <c r="DL67" i="5"/>
  <c r="DM67" i="5" s="1"/>
  <c r="DN67" i="5" s="1"/>
  <c r="ES67" i="5" s="1"/>
  <c r="DL63" i="5"/>
  <c r="DM63" i="5" s="1"/>
  <c r="DN63" i="5" s="1"/>
  <c r="ES63" i="5" s="1"/>
  <c r="DL59" i="5"/>
  <c r="DM59" i="5" s="1"/>
  <c r="DN59" i="5" s="1"/>
  <c r="ES59" i="5" s="1"/>
  <c r="DL55" i="5"/>
  <c r="DM55" i="5" s="1"/>
  <c r="DN55" i="5" s="1"/>
  <c r="ES55" i="5" s="1"/>
  <c r="DL76" i="5"/>
  <c r="DM76" i="5" s="1"/>
  <c r="DN76" i="5" s="1"/>
  <c r="ES76" i="5" s="1"/>
  <c r="DL77" i="5"/>
  <c r="DM77" i="5" s="1"/>
  <c r="DN77" i="5" s="1"/>
  <c r="ES77" i="5" s="1"/>
  <c r="DL74" i="5"/>
  <c r="DM74" i="5" s="1"/>
  <c r="DN74" i="5" s="1"/>
  <c r="ES74" i="5" s="1"/>
  <c r="DL70" i="5"/>
  <c r="DM70" i="5" s="1"/>
  <c r="DN70" i="5" s="1"/>
  <c r="ES70" i="5" s="1"/>
  <c r="DL66" i="5"/>
  <c r="DM66" i="5" s="1"/>
  <c r="DN66" i="5" s="1"/>
  <c r="ES66" i="5" s="1"/>
  <c r="DL62" i="5"/>
  <c r="DM62" i="5" s="1"/>
  <c r="DN62" i="5" s="1"/>
  <c r="ES62" i="5" s="1"/>
  <c r="DL58" i="5"/>
  <c r="DM58" i="5" s="1"/>
  <c r="DN58" i="5" s="1"/>
  <c r="ES58" i="5" s="1"/>
  <c r="DL54" i="5"/>
  <c r="DM54" i="5" s="1"/>
  <c r="DN54" i="5" s="1"/>
  <c r="ES54" i="5" s="1"/>
  <c r="DL50" i="5"/>
  <c r="DM50" i="5" s="1"/>
  <c r="DN50" i="5" s="1"/>
  <c r="ES50" i="5" s="1"/>
  <c r="DL73" i="5"/>
  <c r="DM73" i="5" s="1"/>
  <c r="DN73" i="5" s="1"/>
  <c r="ES73" i="5" s="1"/>
  <c r="DL69" i="5"/>
  <c r="DM69" i="5" s="1"/>
  <c r="DN69" i="5" s="1"/>
  <c r="ES69" i="5" s="1"/>
  <c r="DL65" i="5"/>
  <c r="DM65" i="5" s="1"/>
  <c r="DN65" i="5" s="1"/>
  <c r="ES65" i="5" s="1"/>
  <c r="DL61" i="5"/>
  <c r="DM61" i="5" s="1"/>
  <c r="DN61" i="5" s="1"/>
  <c r="ES61" i="5" s="1"/>
  <c r="DL57" i="5"/>
  <c r="DM57" i="5" s="1"/>
  <c r="DN57" i="5" s="1"/>
  <c r="ES57" i="5" s="1"/>
  <c r="DL53" i="5"/>
  <c r="DM53" i="5" s="1"/>
  <c r="DN53" i="5" s="1"/>
  <c r="ES53" i="5" s="1"/>
  <c r="DL49" i="5"/>
  <c r="DM49" i="5" s="1"/>
  <c r="DN49" i="5" s="1"/>
  <c r="ES49" i="5" s="1"/>
  <c r="DL72" i="5"/>
  <c r="DM72" i="5" s="1"/>
  <c r="DN72" i="5" s="1"/>
  <c r="ES72" i="5" s="1"/>
  <c r="DL83" i="5"/>
  <c r="DM83" i="5" s="1"/>
  <c r="DN83" i="5" s="1"/>
  <c r="ES83" i="5" s="1"/>
  <c r="DL68" i="5"/>
  <c r="DM68" i="5" s="1"/>
  <c r="DN68" i="5" s="1"/>
  <c r="ES68" i="5" s="1"/>
  <c r="DL48" i="5"/>
  <c r="DM48" i="5" s="1"/>
  <c r="DN48" i="5" s="1"/>
  <c r="ES48" i="5" s="1"/>
  <c r="DL47" i="5"/>
  <c r="DM47" i="5" s="1"/>
  <c r="DN47" i="5" s="1"/>
  <c r="ES47" i="5" s="1"/>
  <c r="DL43" i="5"/>
  <c r="DM43" i="5" s="1"/>
  <c r="DN43" i="5" s="1"/>
  <c r="ES43" i="5" s="1"/>
  <c r="DL64" i="5"/>
  <c r="DM64" i="5" s="1"/>
  <c r="DN64" i="5" s="1"/>
  <c r="ES64" i="5" s="1"/>
  <c r="DL60" i="5"/>
  <c r="DM60" i="5" s="1"/>
  <c r="DN60" i="5" s="1"/>
  <c r="ES60" i="5" s="1"/>
  <c r="DL46" i="5"/>
  <c r="DM46" i="5" s="1"/>
  <c r="DN46" i="5" s="1"/>
  <c r="ES46" i="5" s="1"/>
  <c r="DL42" i="5"/>
  <c r="DM42" i="5" s="1"/>
  <c r="DN42" i="5" s="1"/>
  <c r="ES42" i="5" s="1"/>
  <c r="DL56" i="5"/>
  <c r="DM56" i="5" s="1"/>
  <c r="DN56" i="5" s="1"/>
  <c r="ES56" i="5" s="1"/>
  <c r="DL87" i="5"/>
  <c r="DM87" i="5" s="1"/>
  <c r="DN87" i="5" s="1"/>
  <c r="ES87" i="5" s="1"/>
  <c r="DL52" i="5"/>
  <c r="DM52" i="5" s="1"/>
  <c r="DN52" i="5" s="1"/>
  <c r="ES52" i="5" s="1"/>
  <c r="DL51" i="5"/>
  <c r="DM51" i="5" s="1"/>
  <c r="DN51" i="5" s="1"/>
  <c r="ES51" i="5" s="1"/>
  <c r="DL45" i="5"/>
  <c r="DM45" i="5" s="1"/>
  <c r="DN45" i="5" s="1"/>
  <c r="ES45" i="5" s="1"/>
  <c r="DL44" i="5"/>
  <c r="DM44" i="5" s="1"/>
  <c r="DN44" i="5" s="1"/>
  <c r="ES44" i="5" s="1"/>
  <c r="DL40" i="5"/>
  <c r="DM40" i="5" s="1"/>
  <c r="DN40" i="5" s="1"/>
  <c r="ES40" i="5" s="1"/>
  <c r="DL36" i="5"/>
  <c r="DM36" i="5" s="1"/>
  <c r="DN36" i="5" s="1"/>
  <c r="ES36" i="5" s="1"/>
  <c r="DL32" i="5"/>
  <c r="DM32" i="5" s="1"/>
  <c r="DN32" i="5" s="1"/>
  <c r="ES32" i="5" s="1"/>
  <c r="DL28" i="5"/>
  <c r="DM28" i="5" s="1"/>
  <c r="DN28" i="5" s="1"/>
  <c r="ES28" i="5" s="1"/>
  <c r="DL39" i="5"/>
  <c r="DM39" i="5" s="1"/>
  <c r="DN39" i="5" s="1"/>
  <c r="ES39" i="5" s="1"/>
  <c r="DL35" i="5"/>
  <c r="DM35" i="5" s="1"/>
  <c r="DN35" i="5" s="1"/>
  <c r="ES35" i="5" s="1"/>
  <c r="DL38" i="5"/>
  <c r="DM38" i="5" s="1"/>
  <c r="DN38" i="5" s="1"/>
  <c r="ES38" i="5" s="1"/>
  <c r="DL34" i="5"/>
  <c r="DM34" i="5" s="1"/>
  <c r="DN34" i="5" s="1"/>
  <c r="ES34" i="5" s="1"/>
  <c r="DL30" i="5"/>
  <c r="DM30" i="5" s="1"/>
  <c r="DN30" i="5" s="1"/>
  <c r="ES30" i="5" s="1"/>
  <c r="DL41" i="5"/>
  <c r="DM41" i="5" s="1"/>
  <c r="DN41" i="5" s="1"/>
  <c r="ES41" i="5" s="1"/>
  <c r="DL37" i="5"/>
  <c r="DM37" i="5" s="1"/>
  <c r="DN37" i="5" s="1"/>
  <c r="ES37" i="5" s="1"/>
  <c r="DL33" i="5"/>
  <c r="DM33" i="5" s="1"/>
  <c r="DN33" i="5" s="1"/>
  <c r="ES33" i="5" s="1"/>
  <c r="DL29" i="5"/>
  <c r="DM29" i="5" s="1"/>
  <c r="DN29" i="5" s="1"/>
  <c r="ES29" i="5" s="1"/>
  <c r="DL24" i="5"/>
  <c r="DM24" i="5" s="1"/>
  <c r="DN24" i="5" s="1"/>
  <c r="ES24" i="5" s="1"/>
  <c r="DL20" i="5"/>
  <c r="DM20" i="5" s="1"/>
  <c r="DN20" i="5" s="1"/>
  <c r="ES20" i="5" s="1"/>
  <c r="DL16" i="5"/>
  <c r="DM16" i="5" s="1"/>
  <c r="DN16" i="5" s="1"/>
  <c r="ES16" i="5" s="1"/>
  <c r="DL12" i="5"/>
  <c r="DM12" i="5" s="1"/>
  <c r="DN12" i="5" s="1"/>
  <c r="ES12" i="5" s="1"/>
  <c r="DL8" i="5"/>
  <c r="DM8" i="5" s="1"/>
  <c r="DN8" i="5" s="1"/>
  <c r="ES8" i="5" s="1"/>
  <c r="DL4" i="5"/>
  <c r="DM4" i="5" s="1"/>
  <c r="DN4" i="5" s="1"/>
  <c r="ES4" i="5" s="1"/>
  <c r="DL27" i="5"/>
  <c r="DM27" i="5" s="1"/>
  <c r="DN27" i="5" s="1"/>
  <c r="ES27" i="5" s="1"/>
  <c r="DL23" i="5"/>
  <c r="DM23" i="5" s="1"/>
  <c r="DN23" i="5" s="1"/>
  <c r="ES23" i="5" s="1"/>
  <c r="DL19" i="5"/>
  <c r="DM19" i="5" s="1"/>
  <c r="DN19" i="5" s="1"/>
  <c r="ES19" i="5" s="1"/>
  <c r="DL15" i="5"/>
  <c r="DM15" i="5" s="1"/>
  <c r="DN15" i="5" s="1"/>
  <c r="ES15" i="5" s="1"/>
  <c r="DL11" i="5"/>
  <c r="DM11" i="5" s="1"/>
  <c r="DN11" i="5" s="1"/>
  <c r="ES11" i="5" s="1"/>
  <c r="DL7" i="5"/>
  <c r="DM7" i="5" s="1"/>
  <c r="DN7" i="5" s="1"/>
  <c r="ES7" i="5" s="1"/>
  <c r="DL3" i="5"/>
  <c r="DM3" i="5" s="1"/>
  <c r="DN3" i="5" s="1"/>
  <c r="ES3" i="5" s="1"/>
  <c r="DL31" i="5"/>
  <c r="DM31" i="5" s="1"/>
  <c r="DN31" i="5" s="1"/>
  <c r="ES31" i="5" s="1"/>
  <c r="DL26" i="5"/>
  <c r="DM26" i="5" s="1"/>
  <c r="DN26" i="5" s="1"/>
  <c r="ES26" i="5" s="1"/>
  <c r="DL22" i="5"/>
  <c r="DM22" i="5" s="1"/>
  <c r="DN22" i="5" s="1"/>
  <c r="ES22" i="5" s="1"/>
  <c r="DL18" i="5"/>
  <c r="DM18" i="5" s="1"/>
  <c r="DN18" i="5" s="1"/>
  <c r="ES18" i="5" s="1"/>
  <c r="DL14" i="5"/>
  <c r="DM14" i="5" s="1"/>
  <c r="DN14" i="5" s="1"/>
  <c r="ES14" i="5" s="1"/>
  <c r="DL10" i="5"/>
  <c r="DM10" i="5" s="1"/>
  <c r="DN10" i="5" s="1"/>
  <c r="ES10" i="5" s="1"/>
  <c r="DL6" i="5"/>
  <c r="DM6" i="5" s="1"/>
  <c r="DN6" i="5" s="1"/>
  <c r="ES6" i="5" s="1"/>
  <c r="DL25" i="5"/>
  <c r="DM25" i="5" s="1"/>
  <c r="DN25" i="5" s="1"/>
  <c r="ES25" i="5" s="1"/>
  <c r="DL21" i="5"/>
  <c r="DM21" i="5" s="1"/>
  <c r="DN21" i="5" s="1"/>
  <c r="ES21" i="5" s="1"/>
  <c r="DL17" i="5"/>
  <c r="DM17" i="5" s="1"/>
  <c r="DN17" i="5" s="1"/>
  <c r="ES17" i="5" s="1"/>
  <c r="DL13" i="5"/>
  <c r="DM13" i="5" s="1"/>
  <c r="DN13" i="5" s="1"/>
  <c r="ES13" i="5" s="1"/>
  <c r="DL9" i="5"/>
  <c r="DM9" i="5" s="1"/>
  <c r="DN9" i="5" s="1"/>
  <c r="ES9" i="5" s="1"/>
  <c r="DL5" i="5"/>
  <c r="DM5" i="5" s="1"/>
  <c r="DN5" i="5" s="1"/>
  <c r="ES5" i="5" s="1"/>
  <c r="BK157" i="5"/>
  <c r="BK153" i="5"/>
  <c r="BK149" i="5"/>
  <c r="BK145" i="5"/>
  <c r="BK156" i="5"/>
  <c r="BK152" i="5"/>
  <c r="BK148" i="5"/>
  <c r="BK144" i="5"/>
  <c r="BK155" i="5"/>
  <c r="BK151" i="5"/>
  <c r="BK147" i="5"/>
  <c r="BK158" i="5"/>
  <c r="BK154" i="5"/>
  <c r="BK150" i="5"/>
  <c r="BK146" i="5"/>
  <c r="BK143" i="5"/>
  <c r="BK142" i="5"/>
  <c r="BK141" i="5"/>
  <c r="BK137" i="5"/>
  <c r="BK133" i="5"/>
  <c r="BK140" i="5"/>
  <c r="BK136" i="5"/>
  <c r="BK138" i="5"/>
  <c r="BK135" i="5"/>
  <c r="BK128" i="5"/>
  <c r="BK124" i="5"/>
  <c r="BK120" i="5"/>
  <c r="BK134" i="5"/>
  <c r="BK131" i="5"/>
  <c r="BK130" i="5"/>
  <c r="BK127" i="5"/>
  <c r="BK123" i="5"/>
  <c r="BK119" i="5"/>
  <c r="BK139" i="5"/>
  <c r="BK126" i="5"/>
  <c r="BK122" i="5"/>
  <c r="BK118" i="5"/>
  <c r="BK132" i="5"/>
  <c r="BK129" i="5"/>
  <c r="BK125" i="5"/>
  <c r="BK121" i="5"/>
  <c r="BK114" i="5"/>
  <c r="BK110" i="5"/>
  <c r="BK106" i="5"/>
  <c r="BK117" i="5"/>
  <c r="BK113" i="5"/>
  <c r="BK109" i="5"/>
  <c r="BK105" i="5"/>
  <c r="BK116" i="5"/>
  <c r="BK112" i="5"/>
  <c r="BK108" i="5"/>
  <c r="BK104" i="5"/>
  <c r="BK115" i="5"/>
  <c r="BK111" i="5"/>
  <c r="BK107" i="5"/>
  <c r="BK101" i="5"/>
  <c r="BK97" i="5"/>
  <c r="BK93" i="5"/>
  <c r="BK100" i="5"/>
  <c r="BK96" i="5"/>
  <c r="BK92" i="5"/>
  <c r="BK103" i="5"/>
  <c r="BK99" i="5"/>
  <c r="BK95" i="5"/>
  <c r="BK91" i="5"/>
  <c r="BK102" i="5"/>
  <c r="BK89" i="5"/>
  <c r="BK85" i="5"/>
  <c r="BK81" i="5"/>
  <c r="BK88" i="5"/>
  <c r="BK84" i="5"/>
  <c r="BK80" i="5"/>
  <c r="BK87" i="5"/>
  <c r="BK83" i="5"/>
  <c r="BK79" i="5"/>
  <c r="BK98" i="5"/>
  <c r="BK77" i="5"/>
  <c r="BK74" i="5"/>
  <c r="BK70" i="5"/>
  <c r="BK66" i="5"/>
  <c r="BK62" i="5"/>
  <c r="BK58" i="5"/>
  <c r="BK73" i="5"/>
  <c r="BK69" i="5"/>
  <c r="BK65" i="5"/>
  <c r="BK61" i="5"/>
  <c r="BK57" i="5"/>
  <c r="BK53" i="5"/>
  <c r="BK94" i="5"/>
  <c r="BK90" i="5"/>
  <c r="BK86" i="5"/>
  <c r="BK82" i="5"/>
  <c r="BK76" i="5"/>
  <c r="BK72" i="5"/>
  <c r="BK68" i="5"/>
  <c r="BK64" i="5"/>
  <c r="BK60" i="5"/>
  <c r="BK56" i="5"/>
  <c r="BK59" i="5"/>
  <c r="BK54" i="5"/>
  <c r="BK51" i="5"/>
  <c r="BK46" i="5"/>
  <c r="BK55" i="5"/>
  <c r="BK50" i="5"/>
  <c r="BK45" i="5"/>
  <c r="BK75" i="5"/>
  <c r="BK48" i="5"/>
  <c r="BK44" i="5"/>
  <c r="BK67" i="5"/>
  <c r="BK47" i="5"/>
  <c r="BK63" i="5"/>
  <c r="BK52" i="5"/>
  <c r="BK49" i="5"/>
  <c r="BK78" i="5"/>
  <c r="BK43" i="5"/>
  <c r="BK38" i="5"/>
  <c r="BK34" i="5"/>
  <c r="BK30" i="5"/>
  <c r="BK42" i="5"/>
  <c r="BK41" i="5"/>
  <c r="BK37" i="5"/>
  <c r="BK33" i="5"/>
  <c r="BK29" i="5"/>
  <c r="BK71" i="5"/>
  <c r="BK39" i="5"/>
  <c r="BK35" i="5"/>
  <c r="BK31" i="5"/>
  <c r="BK27" i="5"/>
  <c r="BK40" i="5"/>
  <c r="BK26" i="5"/>
  <c r="BK22" i="5"/>
  <c r="BK18" i="5"/>
  <c r="BK14" i="5"/>
  <c r="BK10" i="5"/>
  <c r="BK6" i="5"/>
  <c r="BK28" i="5"/>
  <c r="BK32" i="5"/>
  <c r="BK25" i="5"/>
  <c r="BK21" i="5"/>
  <c r="BK17" i="5"/>
  <c r="BK13" i="5"/>
  <c r="BK9" i="5"/>
  <c r="BK5" i="5"/>
  <c r="BL1" i="5"/>
  <c r="BK36" i="5"/>
  <c r="BK23" i="5"/>
  <c r="BK19" i="5"/>
  <c r="BK15" i="5"/>
  <c r="BK11" i="5"/>
  <c r="BK7" i="5"/>
  <c r="BK3" i="5"/>
  <c r="BK12" i="5"/>
  <c r="BK4" i="5"/>
  <c r="BK24" i="5"/>
  <c r="BK16" i="5"/>
  <c r="BK8" i="5"/>
  <c r="BK20" i="5"/>
  <c r="BL157" i="5" l="1"/>
  <c r="BL153" i="5"/>
  <c r="BL149" i="5"/>
  <c r="BL156" i="5"/>
  <c r="BL152" i="5"/>
  <c r="BL148" i="5"/>
  <c r="BL144" i="5"/>
  <c r="BL158" i="5"/>
  <c r="BL154" i="5"/>
  <c r="BL150" i="5"/>
  <c r="BL146" i="5"/>
  <c r="BL143" i="5"/>
  <c r="BL142" i="5"/>
  <c r="BL141" i="5"/>
  <c r="BL137" i="5"/>
  <c r="BL133" i="5"/>
  <c r="BL140" i="5"/>
  <c r="BL136" i="5"/>
  <c r="BL132" i="5"/>
  <c r="BL151" i="5"/>
  <c r="BL147" i="5"/>
  <c r="BL139" i="5"/>
  <c r="BL135" i="5"/>
  <c r="BL155" i="5"/>
  <c r="BL145" i="5"/>
  <c r="BL138" i="5"/>
  <c r="BL134" i="5"/>
  <c r="BL131" i="5"/>
  <c r="BL130" i="5"/>
  <c r="BL127" i="5"/>
  <c r="BL123" i="5"/>
  <c r="BL119" i="5"/>
  <c r="BL126" i="5"/>
  <c r="BL122" i="5"/>
  <c r="BL118" i="5"/>
  <c r="BL129" i="5"/>
  <c r="BL125" i="5"/>
  <c r="BL121" i="5"/>
  <c r="BL120" i="5"/>
  <c r="BL117" i="5"/>
  <c r="BL113" i="5"/>
  <c r="BL109" i="5"/>
  <c r="BL105" i="5"/>
  <c r="BL124" i="5"/>
  <c r="BL128" i="5"/>
  <c r="BL116" i="5"/>
  <c r="BL112" i="5"/>
  <c r="BL108" i="5"/>
  <c r="BL104" i="5"/>
  <c r="BL115" i="5"/>
  <c r="BL111" i="5"/>
  <c r="BL107" i="5"/>
  <c r="BL106" i="5"/>
  <c r="BL100" i="5"/>
  <c r="BL96" i="5"/>
  <c r="BL92" i="5"/>
  <c r="BL103" i="5"/>
  <c r="BL99" i="5"/>
  <c r="BL95" i="5"/>
  <c r="BL91" i="5"/>
  <c r="BL110" i="5"/>
  <c r="BL102" i="5"/>
  <c r="BL98" i="5"/>
  <c r="BL94" i="5"/>
  <c r="BL88" i="5"/>
  <c r="BL84" i="5"/>
  <c r="BL80" i="5"/>
  <c r="BL97" i="5"/>
  <c r="BL93" i="5"/>
  <c r="BL101" i="5"/>
  <c r="BL87" i="5"/>
  <c r="BL83" i="5"/>
  <c r="BL79" i="5"/>
  <c r="BL86" i="5"/>
  <c r="BL82" i="5"/>
  <c r="BL78" i="5"/>
  <c r="BL73" i="5"/>
  <c r="BL69" i="5"/>
  <c r="BL65" i="5"/>
  <c r="BL61" i="5"/>
  <c r="BL57" i="5"/>
  <c r="BL53" i="5"/>
  <c r="BL90" i="5"/>
  <c r="BL76" i="5"/>
  <c r="BL72" i="5"/>
  <c r="BL68" i="5"/>
  <c r="BL64" i="5"/>
  <c r="BL60" i="5"/>
  <c r="BL56" i="5"/>
  <c r="BL52" i="5"/>
  <c r="BL114" i="5"/>
  <c r="BL89" i="5"/>
  <c r="BL75" i="5"/>
  <c r="BL71" i="5"/>
  <c r="BL67" i="5"/>
  <c r="BL63" i="5"/>
  <c r="BL59" i="5"/>
  <c r="BL55" i="5"/>
  <c r="BL51" i="5"/>
  <c r="BL77" i="5"/>
  <c r="BL70" i="5"/>
  <c r="BL50" i="5"/>
  <c r="BL66" i="5"/>
  <c r="BL45" i="5"/>
  <c r="BL62" i="5"/>
  <c r="BL58" i="5"/>
  <c r="BL48" i="5"/>
  <c r="BL44" i="5"/>
  <c r="BL85" i="5"/>
  <c r="BL49" i="5"/>
  <c r="BL81" i="5"/>
  <c r="BL74" i="5"/>
  <c r="BL54" i="5"/>
  <c r="BL46" i="5"/>
  <c r="BL38" i="5"/>
  <c r="BL34" i="5"/>
  <c r="BL30" i="5"/>
  <c r="BL42" i="5"/>
  <c r="BL41" i="5"/>
  <c r="BL37" i="5"/>
  <c r="BL33" i="5"/>
  <c r="BL40" i="5"/>
  <c r="BL36" i="5"/>
  <c r="BL32" i="5"/>
  <c r="BL28" i="5"/>
  <c r="BL39" i="5"/>
  <c r="BL35" i="5"/>
  <c r="BL31" i="5"/>
  <c r="BL27" i="5"/>
  <c r="BL47" i="5"/>
  <c r="BL43" i="5"/>
  <c r="BL26" i="5"/>
  <c r="BL22" i="5"/>
  <c r="BL18" i="5"/>
  <c r="BL14" i="5"/>
  <c r="BL10" i="5"/>
  <c r="BL6" i="5"/>
  <c r="BL25" i="5"/>
  <c r="BL21" i="5"/>
  <c r="BL17" i="5"/>
  <c r="BL13" i="5"/>
  <c r="BL9" i="5"/>
  <c r="BL5" i="5"/>
  <c r="BM1" i="5"/>
  <c r="BL24" i="5"/>
  <c r="BL20" i="5"/>
  <c r="BL16" i="5"/>
  <c r="BL12" i="5"/>
  <c r="BL8" i="5"/>
  <c r="BL4" i="5"/>
  <c r="BL29" i="5"/>
  <c r="BL23" i="5"/>
  <c r="BL19" i="5"/>
  <c r="BL15" i="5"/>
  <c r="BL11" i="5"/>
  <c r="BL7" i="5"/>
  <c r="BL3" i="5"/>
  <c r="BM156" i="5" l="1"/>
  <c r="BM152" i="5"/>
  <c r="BM148" i="5"/>
  <c r="BM144" i="5"/>
  <c r="BM155" i="5"/>
  <c r="BM151" i="5"/>
  <c r="BM147" i="5"/>
  <c r="BM143" i="5"/>
  <c r="BM158" i="5"/>
  <c r="BM154" i="5"/>
  <c r="BM150" i="5"/>
  <c r="BM157" i="5"/>
  <c r="BM153" i="5"/>
  <c r="BM149" i="5"/>
  <c r="BM145" i="5"/>
  <c r="BM140" i="5"/>
  <c r="BM136" i="5"/>
  <c r="BM139" i="5"/>
  <c r="BM135" i="5"/>
  <c r="BM146" i="5"/>
  <c r="BM142" i="5"/>
  <c r="BM141" i="5"/>
  <c r="BM137" i="5"/>
  <c r="BM134" i="5"/>
  <c r="BM127" i="5"/>
  <c r="BM123" i="5"/>
  <c r="BM119" i="5"/>
  <c r="BM138" i="5"/>
  <c r="BM126" i="5"/>
  <c r="BM122" i="5"/>
  <c r="BM118" i="5"/>
  <c r="BM133" i="5"/>
  <c r="BM129" i="5"/>
  <c r="BM125" i="5"/>
  <c r="BM121" i="5"/>
  <c r="BM132" i="5"/>
  <c r="BM128" i="5"/>
  <c r="BM124" i="5"/>
  <c r="BM120" i="5"/>
  <c r="BM117" i="5"/>
  <c r="BM113" i="5"/>
  <c r="BM109" i="5"/>
  <c r="BM105" i="5"/>
  <c r="BM116" i="5"/>
  <c r="BM112" i="5"/>
  <c r="BM108" i="5"/>
  <c r="BM131" i="5"/>
  <c r="BM115" i="5"/>
  <c r="BM111" i="5"/>
  <c r="BM107" i="5"/>
  <c r="BM114" i="5"/>
  <c r="BM110" i="5"/>
  <c r="BM106" i="5"/>
  <c r="BM100" i="5"/>
  <c r="BM96" i="5"/>
  <c r="BM92" i="5"/>
  <c r="BM103" i="5"/>
  <c r="BM99" i="5"/>
  <c r="BM95" i="5"/>
  <c r="BM130" i="5"/>
  <c r="BM102" i="5"/>
  <c r="BM98" i="5"/>
  <c r="BM94" i="5"/>
  <c r="BM101" i="5"/>
  <c r="BM88" i="5"/>
  <c r="BM84" i="5"/>
  <c r="BM80" i="5"/>
  <c r="BM97" i="5"/>
  <c r="BM93" i="5"/>
  <c r="BM87" i="5"/>
  <c r="BM83" i="5"/>
  <c r="BM79" i="5"/>
  <c r="BM86" i="5"/>
  <c r="BM82" i="5"/>
  <c r="BM78" i="5"/>
  <c r="BM104" i="5"/>
  <c r="BM90" i="5"/>
  <c r="BM91" i="5"/>
  <c r="BM73" i="5"/>
  <c r="BM69" i="5"/>
  <c r="BM65" i="5"/>
  <c r="BM61" i="5"/>
  <c r="BM57" i="5"/>
  <c r="BM76" i="5"/>
  <c r="BM72" i="5"/>
  <c r="BM68" i="5"/>
  <c r="BM64" i="5"/>
  <c r="BM60" i="5"/>
  <c r="BM56" i="5"/>
  <c r="BM52" i="5"/>
  <c r="BM89" i="5"/>
  <c r="BM75" i="5"/>
  <c r="BM71" i="5"/>
  <c r="BM67" i="5"/>
  <c r="BM63" i="5"/>
  <c r="BM59" i="5"/>
  <c r="BM55" i="5"/>
  <c r="BM85" i="5"/>
  <c r="BM66" i="5"/>
  <c r="BM45" i="5"/>
  <c r="BM62" i="5"/>
  <c r="BM53" i="5"/>
  <c r="BM58" i="5"/>
  <c r="BM48" i="5"/>
  <c r="BM44" i="5"/>
  <c r="BM47" i="5"/>
  <c r="BM43" i="5"/>
  <c r="BM81" i="5"/>
  <c r="BM74" i="5"/>
  <c r="BM54" i="5"/>
  <c r="BM46" i="5"/>
  <c r="BM77" i="5"/>
  <c r="BM70" i="5"/>
  <c r="BM51" i="5"/>
  <c r="BM50" i="5"/>
  <c r="BM42" i="5"/>
  <c r="BM49" i="5"/>
  <c r="BM41" i="5"/>
  <c r="BM37" i="5"/>
  <c r="BM33" i="5"/>
  <c r="BM40" i="5"/>
  <c r="BM36" i="5"/>
  <c r="BM32" i="5"/>
  <c r="BM28" i="5"/>
  <c r="BM38" i="5"/>
  <c r="BM34" i="5"/>
  <c r="BM30" i="5"/>
  <c r="BM25" i="5"/>
  <c r="BM21" i="5"/>
  <c r="BM17" i="5"/>
  <c r="BM13" i="5"/>
  <c r="BM9" i="5"/>
  <c r="BM5" i="5"/>
  <c r="BN1" i="5"/>
  <c r="BM35" i="5"/>
  <c r="BM31" i="5"/>
  <c r="BM24" i="5"/>
  <c r="BM20" i="5"/>
  <c r="BM16" i="5"/>
  <c r="BM12" i="5"/>
  <c r="BM8" i="5"/>
  <c r="BM4" i="5"/>
  <c r="BM39" i="5"/>
  <c r="BM27" i="5"/>
  <c r="BM26" i="5"/>
  <c r="BM22" i="5"/>
  <c r="BM18" i="5"/>
  <c r="BM14" i="5"/>
  <c r="BM10" i="5"/>
  <c r="BM6" i="5"/>
  <c r="BM15" i="5"/>
  <c r="BM7" i="5"/>
  <c r="BM11" i="5"/>
  <c r="BM19" i="5"/>
  <c r="BM29" i="5"/>
  <c r="BM23" i="5"/>
  <c r="BM3" i="5"/>
  <c r="BN156" i="5" l="1"/>
  <c r="BN152" i="5"/>
  <c r="BN148" i="5"/>
  <c r="BN155" i="5"/>
  <c r="BN151" i="5"/>
  <c r="BN147" i="5"/>
  <c r="BN143" i="5"/>
  <c r="BN157" i="5"/>
  <c r="BN153" i="5"/>
  <c r="BN149" i="5"/>
  <c r="BN145" i="5"/>
  <c r="BN158" i="5"/>
  <c r="BN140" i="5"/>
  <c r="BN136" i="5"/>
  <c r="BN132" i="5"/>
  <c r="BN139" i="5"/>
  <c r="BN135" i="5"/>
  <c r="BN131" i="5"/>
  <c r="BN146" i="5"/>
  <c r="BN150" i="5"/>
  <c r="BN138" i="5"/>
  <c r="BN134" i="5"/>
  <c r="BN154" i="5"/>
  <c r="BN142" i="5"/>
  <c r="BN141" i="5"/>
  <c r="BN137" i="5"/>
  <c r="BN133" i="5"/>
  <c r="BN144" i="5"/>
  <c r="BN126" i="5"/>
  <c r="BN122" i="5"/>
  <c r="BN129" i="5"/>
  <c r="BN125" i="5"/>
  <c r="BN121" i="5"/>
  <c r="BN128" i="5"/>
  <c r="BN124" i="5"/>
  <c r="BN120" i="5"/>
  <c r="BN130" i="5"/>
  <c r="BN119" i="5"/>
  <c r="BN116" i="5"/>
  <c r="BN112" i="5"/>
  <c r="BN108" i="5"/>
  <c r="BN104" i="5"/>
  <c r="BN123" i="5"/>
  <c r="BN127" i="5"/>
  <c r="BN115" i="5"/>
  <c r="BN111" i="5"/>
  <c r="BN107" i="5"/>
  <c r="BN114" i="5"/>
  <c r="BN110" i="5"/>
  <c r="BN106" i="5"/>
  <c r="BN105" i="5"/>
  <c r="BN117" i="5"/>
  <c r="BN103" i="5"/>
  <c r="BN99" i="5"/>
  <c r="BN95" i="5"/>
  <c r="BN91" i="5"/>
  <c r="BN118" i="5"/>
  <c r="BN109" i="5"/>
  <c r="BN102" i="5"/>
  <c r="BN98" i="5"/>
  <c r="BN94" i="5"/>
  <c r="BN101" i="5"/>
  <c r="BN97" i="5"/>
  <c r="BN93" i="5"/>
  <c r="BN113" i="5"/>
  <c r="BN87" i="5"/>
  <c r="BN83" i="5"/>
  <c r="BN79" i="5"/>
  <c r="BN86" i="5"/>
  <c r="BN82" i="5"/>
  <c r="BN78" i="5"/>
  <c r="BN90" i="5"/>
  <c r="BN89" i="5"/>
  <c r="BN85" i="5"/>
  <c r="BN81" i="5"/>
  <c r="BN96" i="5"/>
  <c r="BN76" i="5"/>
  <c r="BN72" i="5"/>
  <c r="BN68" i="5"/>
  <c r="BN64" i="5"/>
  <c r="BN60" i="5"/>
  <c r="BN56" i="5"/>
  <c r="BN88" i="5"/>
  <c r="BN84" i="5"/>
  <c r="BN75" i="5"/>
  <c r="BN71" i="5"/>
  <c r="BN67" i="5"/>
  <c r="BN63" i="5"/>
  <c r="BN59" i="5"/>
  <c r="BN55" i="5"/>
  <c r="BN51" i="5"/>
  <c r="BN92" i="5"/>
  <c r="BN80" i="5"/>
  <c r="BN77" i="5"/>
  <c r="BN74" i="5"/>
  <c r="BN70" i="5"/>
  <c r="BN66" i="5"/>
  <c r="BN62" i="5"/>
  <c r="BN58" i="5"/>
  <c r="BN54" i="5"/>
  <c r="BN50" i="5"/>
  <c r="BN61" i="5"/>
  <c r="BN53" i="5"/>
  <c r="BN100" i="5"/>
  <c r="BN57" i="5"/>
  <c r="BN48" i="5"/>
  <c r="BN44" i="5"/>
  <c r="BN47" i="5"/>
  <c r="BN43" i="5"/>
  <c r="BN49" i="5"/>
  <c r="BN69" i="5"/>
  <c r="BN52" i="5"/>
  <c r="BN65" i="5"/>
  <c r="BN45" i="5"/>
  <c r="BN41" i="5"/>
  <c r="BN37" i="5"/>
  <c r="BN33" i="5"/>
  <c r="BN29" i="5"/>
  <c r="BN40" i="5"/>
  <c r="BN36" i="5"/>
  <c r="BN32" i="5"/>
  <c r="BN73" i="5"/>
  <c r="BN39" i="5"/>
  <c r="BN35" i="5"/>
  <c r="BN31" i="5"/>
  <c r="BN38" i="5"/>
  <c r="BN34" i="5"/>
  <c r="BN30" i="5"/>
  <c r="BN46" i="5"/>
  <c r="BN42" i="5"/>
  <c r="BN25" i="5"/>
  <c r="BN21" i="5"/>
  <c r="BN17" i="5"/>
  <c r="BN13" i="5"/>
  <c r="BN9" i="5"/>
  <c r="BN5" i="5"/>
  <c r="BO1" i="5"/>
  <c r="BN28" i="5"/>
  <c r="BN24" i="5"/>
  <c r="BN20" i="5"/>
  <c r="BN16" i="5"/>
  <c r="BN12" i="5"/>
  <c r="BN8" i="5"/>
  <c r="BN4" i="5"/>
  <c r="BN23" i="5"/>
  <c r="BN19" i="5"/>
  <c r="BN15" i="5"/>
  <c r="BN11" i="5"/>
  <c r="BN7" i="5"/>
  <c r="BN3" i="5"/>
  <c r="BN27" i="5"/>
  <c r="BN26" i="5"/>
  <c r="BN22" i="5"/>
  <c r="BN18" i="5"/>
  <c r="BN14" i="5"/>
  <c r="BN10" i="5"/>
  <c r="BN6" i="5"/>
  <c r="BO155" i="5" l="1"/>
  <c r="BO151" i="5"/>
  <c r="BO147" i="5"/>
  <c r="BO158" i="5"/>
  <c r="BO154" i="5"/>
  <c r="BO150" i="5"/>
  <c r="BO146" i="5"/>
  <c r="BO157" i="5"/>
  <c r="BO153" i="5"/>
  <c r="BO149" i="5"/>
  <c r="BO156" i="5"/>
  <c r="BO152" i="5"/>
  <c r="BO148" i="5"/>
  <c r="BO144" i="5"/>
  <c r="BO139" i="5"/>
  <c r="BO135" i="5"/>
  <c r="BO138" i="5"/>
  <c r="BO134" i="5"/>
  <c r="BO143" i="5"/>
  <c r="BO140" i="5"/>
  <c r="BO136" i="5"/>
  <c r="BO126" i="5"/>
  <c r="BO122" i="5"/>
  <c r="BO118" i="5"/>
  <c r="BO137" i="5"/>
  <c r="BO129" i="5"/>
  <c r="BO125" i="5"/>
  <c r="BO121" i="5"/>
  <c r="BO133" i="5"/>
  <c r="BO132" i="5"/>
  <c r="BO128" i="5"/>
  <c r="BO124" i="5"/>
  <c r="BO120" i="5"/>
  <c r="BO145" i="5"/>
  <c r="BO142" i="5"/>
  <c r="BO141" i="5"/>
  <c r="BO130" i="5"/>
  <c r="BO131" i="5"/>
  <c r="BO127" i="5"/>
  <c r="BO123" i="5"/>
  <c r="BO119" i="5"/>
  <c r="BO116" i="5"/>
  <c r="BO112" i="5"/>
  <c r="BO108" i="5"/>
  <c r="BO115" i="5"/>
  <c r="BO111" i="5"/>
  <c r="BO107" i="5"/>
  <c r="BO114" i="5"/>
  <c r="BO110" i="5"/>
  <c r="BO106" i="5"/>
  <c r="BO117" i="5"/>
  <c r="BO113" i="5"/>
  <c r="BO109" i="5"/>
  <c r="BO105" i="5"/>
  <c r="BO103" i="5"/>
  <c r="BO99" i="5"/>
  <c r="BO95" i="5"/>
  <c r="BO102" i="5"/>
  <c r="BO98" i="5"/>
  <c r="BO94" i="5"/>
  <c r="BO101" i="5"/>
  <c r="BO97" i="5"/>
  <c r="BO93" i="5"/>
  <c r="BO104" i="5"/>
  <c r="BO87" i="5"/>
  <c r="BO83" i="5"/>
  <c r="BO86" i="5"/>
  <c r="BO82" i="5"/>
  <c r="BO78" i="5"/>
  <c r="BO90" i="5"/>
  <c r="BO89" i="5"/>
  <c r="BO85" i="5"/>
  <c r="BO81" i="5"/>
  <c r="BO91" i="5"/>
  <c r="BO96" i="5"/>
  <c r="BO76" i="5"/>
  <c r="BO72" i="5"/>
  <c r="BO68" i="5"/>
  <c r="BO64" i="5"/>
  <c r="BO60" i="5"/>
  <c r="BO56" i="5"/>
  <c r="BO88" i="5"/>
  <c r="BO84" i="5"/>
  <c r="BO75" i="5"/>
  <c r="BO71" i="5"/>
  <c r="BO67" i="5"/>
  <c r="BO63" i="5"/>
  <c r="BO59" i="5"/>
  <c r="BO55" i="5"/>
  <c r="BO51" i="5"/>
  <c r="BO92" i="5"/>
  <c r="BO80" i="5"/>
  <c r="BO79" i="5"/>
  <c r="BO77" i="5"/>
  <c r="BO74" i="5"/>
  <c r="BO70" i="5"/>
  <c r="BO66" i="5"/>
  <c r="BO62" i="5"/>
  <c r="BO58" i="5"/>
  <c r="BO54" i="5"/>
  <c r="BO100" i="5"/>
  <c r="BO57" i="5"/>
  <c r="BO48" i="5"/>
  <c r="BO44" i="5"/>
  <c r="BO47" i="5"/>
  <c r="BO43" i="5"/>
  <c r="BO49" i="5"/>
  <c r="BO73" i="5"/>
  <c r="BO46" i="5"/>
  <c r="BO65" i="5"/>
  <c r="BO50" i="5"/>
  <c r="BO45" i="5"/>
  <c r="BO61" i="5"/>
  <c r="BO53" i="5"/>
  <c r="BO52" i="5"/>
  <c r="BO40" i="5"/>
  <c r="BO36" i="5"/>
  <c r="BO32" i="5"/>
  <c r="BO39" i="5"/>
  <c r="BO35" i="5"/>
  <c r="BO31" i="5"/>
  <c r="BO42" i="5"/>
  <c r="BO41" i="5"/>
  <c r="BO37" i="5"/>
  <c r="BO33" i="5"/>
  <c r="BO29" i="5"/>
  <c r="BO30" i="5"/>
  <c r="BO28" i="5"/>
  <c r="BO24" i="5"/>
  <c r="BO20" i="5"/>
  <c r="BO16" i="5"/>
  <c r="BO12" i="5"/>
  <c r="BO8" i="5"/>
  <c r="BO4" i="5"/>
  <c r="BO69" i="5"/>
  <c r="BO34" i="5"/>
  <c r="BO23" i="5"/>
  <c r="BO19" i="5"/>
  <c r="BO15" i="5"/>
  <c r="BO11" i="5"/>
  <c r="BO7" i="5"/>
  <c r="BO3" i="5"/>
  <c r="BO38" i="5"/>
  <c r="BO25" i="5"/>
  <c r="BO21" i="5"/>
  <c r="BO17" i="5"/>
  <c r="BO13" i="5"/>
  <c r="BO9" i="5"/>
  <c r="BO5" i="5"/>
  <c r="BP1" i="5"/>
  <c r="BO27" i="5"/>
  <c r="BO26" i="5"/>
  <c r="BO14" i="5"/>
  <c r="BO6" i="5"/>
  <c r="BO18" i="5"/>
  <c r="BO10" i="5"/>
  <c r="BO22" i="5"/>
  <c r="BP155" i="5" l="1"/>
  <c r="BP151" i="5"/>
  <c r="BP158" i="5"/>
  <c r="BP154" i="5"/>
  <c r="BP150" i="5"/>
  <c r="BP146" i="5"/>
  <c r="BP142" i="5"/>
  <c r="BP156" i="5"/>
  <c r="BP152" i="5"/>
  <c r="BP148" i="5"/>
  <c r="BP144" i="5"/>
  <c r="BP139" i="5"/>
  <c r="BP135" i="5"/>
  <c r="BP131" i="5"/>
  <c r="BP138" i="5"/>
  <c r="BP134" i="5"/>
  <c r="BP130" i="5"/>
  <c r="BP149" i="5"/>
  <c r="BP147" i="5"/>
  <c r="BP145" i="5"/>
  <c r="BP141" i="5"/>
  <c r="BP137" i="5"/>
  <c r="BP133" i="5"/>
  <c r="BP143" i="5"/>
  <c r="BP140" i="5"/>
  <c r="BP136" i="5"/>
  <c r="BP132" i="5"/>
  <c r="BP157" i="5"/>
  <c r="BP129" i="5"/>
  <c r="BP125" i="5"/>
  <c r="BP121" i="5"/>
  <c r="BP128" i="5"/>
  <c r="BP124" i="5"/>
  <c r="BP120" i="5"/>
  <c r="BP127" i="5"/>
  <c r="BP123" i="5"/>
  <c r="BP119" i="5"/>
  <c r="BP153" i="5"/>
  <c r="BP122" i="5"/>
  <c r="BP115" i="5"/>
  <c r="BP111" i="5"/>
  <c r="BP107" i="5"/>
  <c r="BP126" i="5"/>
  <c r="BP114" i="5"/>
  <c r="BP110" i="5"/>
  <c r="BP106" i="5"/>
  <c r="BP117" i="5"/>
  <c r="BP113" i="5"/>
  <c r="BP109" i="5"/>
  <c r="BP105" i="5"/>
  <c r="BP118" i="5"/>
  <c r="BP116" i="5"/>
  <c r="BP102" i="5"/>
  <c r="BP98" i="5"/>
  <c r="BP94" i="5"/>
  <c r="BP90" i="5"/>
  <c r="BP108" i="5"/>
  <c r="BP101" i="5"/>
  <c r="BP97" i="5"/>
  <c r="BP93" i="5"/>
  <c r="BP112" i="5"/>
  <c r="BP104" i="5"/>
  <c r="BP100" i="5"/>
  <c r="BP96" i="5"/>
  <c r="BP92" i="5"/>
  <c r="BP86" i="5"/>
  <c r="BP82" i="5"/>
  <c r="BP78" i="5"/>
  <c r="BP99" i="5"/>
  <c r="BP95" i="5"/>
  <c r="BP89" i="5"/>
  <c r="BP85" i="5"/>
  <c r="BP81" i="5"/>
  <c r="BP103" i="5"/>
  <c r="BP91" i="5"/>
  <c r="BP88" i="5"/>
  <c r="BP84" i="5"/>
  <c r="BP80" i="5"/>
  <c r="BP75" i="5"/>
  <c r="BP71" i="5"/>
  <c r="BP67" i="5"/>
  <c r="BP63" i="5"/>
  <c r="BP59" i="5"/>
  <c r="BP55" i="5"/>
  <c r="BP79" i="5"/>
  <c r="BP77" i="5"/>
  <c r="BP74" i="5"/>
  <c r="BP70" i="5"/>
  <c r="BP66" i="5"/>
  <c r="BP62" i="5"/>
  <c r="BP58" i="5"/>
  <c r="BP54" i="5"/>
  <c r="BP73" i="5"/>
  <c r="BP69" i="5"/>
  <c r="BP65" i="5"/>
  <c r="BP61" i="5"/>
  <c r="BP57" i="5"/>
  <c r="BP53" i="5"/>
  <c r="BP49" i="5"/>
  <c r="BP72" i="5"/>
  <c r="BP68" i="5"/>
  <c r="BP47" i="5"/>
  <c r="BP43" i="5"/>
  <c r="BP64" i="5"/>
  <c r="BP87" i="5"/>
  <c r="BP60" i="5"/>
  <c r="BP46" i="5"/>
  <c r="BP42" i="5"/>
  <c r="BP56" i="5"/>
  <c r="BP52" i="5"/>
  <c r="BP83" i="5"/>
  <c r="BP51" i="5"/>
  <c r="BP76" i="5"/>
  <c r="BP48" i="5"/>
  <c r="BP40" i="5"/>
  <c r="BP36" i="5"/>
  <c r="BP32" i="5"/>
  <c r="BP28" i="5"/>
  <c r="BP50" i="5"/>
  <c r="BP39" i="5"/>
  <c r="BP35" i="5"/>
  <c r="BP38" i="5"/>
  <c r="BP34" i="5"/>
  <c r="BP30" i="5"/>
  <c r="BP41" i="5"/>
  <c r="BP37" i="5"/>
  <c r="BP33" i="5"/>
  <c r="BP29" i="5"/>
  <c r="BP44" i="5"/>
  <c r="BP24" i="5"/>
  <c r="BP20" i="5"/>
  <c r="BP16" i="5"/>
  <c r="BP12" i="5"/>
  <c r="BP8" i="5"/>
  <c r="BP4" i="5"/>
  <c r="BP31" i="5"/>
  <c r="BP23" i="5"/>
  <c r="BP19" i="5"/>
  <c r="BP15" i="5"/>
  <c r="BP11" i="5"/>
  <c r="BP7" i="5"/>
  <c r="BP3" i="5"/>
  <c r="BP27" i="5"/>
  <c r="BP26" i="5"/>
  <c r="BP22" i="5"/>
  <c r="BP18" i="5"/>
  <c r="BP14" i="5"/>
  <c r="BP10" i="5"/>
  <c r="BP6" i="5"/>
  <c r="BP25" i="5"/>
  <c r="BP21" i="5"/>
  <c r="BP17" i="5"/>
  <c r="BP13" i="5"/>
  <c r="BP9" i="5"/>
  <c r="BP5" i="5"/>
  <c r="BQ1" i="5"/>
  <c r="BP45" i="5"/>
  <c r="BQ158" i="5" l="1"/>
  <c r="BQ154" i="5"/>
  <c r="BQ150" i="5"/>
  <c r="BQ146" i="5"/>
  <c r="BQ157" i="5"/>
  <c r="BQ153" i="5"/>
  <c r="BQ149" i="5"/>
  <c r="BQ145" i="5"/>
  <c r="BQ156" i="5"/>
  <c r="BQ152" i="5"/>
  <c r="BQ148" i="5"/>
  <c r="BQ155" i="5"/>
  <c r="BQ151" i="5"/>
  <c r="BQ147" i="5"/>
  <c r="BQ143" i="5"/>
  <c r="BQ138" i="5"/>
  <c r="BQ134" i="5"/>
  <c r="BQ141" i="5"/>
  <c r="BQ137" i="5"/>
  <c r="BQ133" i="5"/>
  <c r="BQ142" i="5"/>
  <c r="BQ144" i="5"/>
  <c r="BQ139" i="5"/>
  <c r="BQ135" i="5"/>
  <c r="BQ136" i="5"/>
  <c r="BQ129" i="5"/>
  <c r="BQ125" i="5"/>
  <c r="BQ121" i="5"/>
  <c r="BQ128" i="5"/>
  <c r="BQ124" i="5"/>
  <c r="BQ120" i="5"/>
  <c r="BQ132" i="5"/>
  <c r="BQ140" i="5"/>
  <c r="BQ130" i="5"/>
  <c r="BQ127" i="5"/>
  <c r="BQ123" i="5"/>
  <c r="BQ119" i="5"/>
  <c r="BQ131" i="5"/>
  <c r="BQ126" i="5"/>
  <c r="BQ122" i="5"/>
  <c r="BQ118" i="5"/>
  <c r="BQ115" i="5"/>
  <c r="BQ111" i="5"/>
  <c r="BQ107" i="5"/>
  <c r="BQ114" i="5"/>
  <c r="BQ110" i="5"/>
  <c r="BQ106" i="5"/>
  <c r="BQ117" i="5"/>
  <c r="BQ113" i="5"/>
  <c r="BQ109" i="5"/>
  <c r="BQ105" i="5"/>
  <c r="BQ116" i="5"/>
  <c r="BQ112" i="5"/>
  <c r="BQ108" i="5"/>
  <c r="BQ102" i="5"/>
  <c r="BQ98" i="5"/>
  <c r="BQ94" i="5"/>
  <c r="BQ101" i="5"/>
  <c r="BQ97" i="5"/>
  <c r="BQ93" i="5"/>
  <c r="BQ104" i="5"/>
  <c r="BQ100" i="5"/>
  <c r="BQ96" i="5"/>
  <c r="BQ92" i="5"/>
  <c r="BQ103" i="5"/>
  <c r="BQ86" i="5"/>
  <c r="BQ82" i="5"/>
  <c r="BQ99" i="5"/>
  <c r="BQ95" i="5"/>
  <c r="BQ90" i="5"/>
  <c r="BQ89" i="5"/>
  <c r="BQ85" i="5"/>
  <c r="BQ81" i="5"/>
  <c r="BQ77" i="5"/>
  <c r="BQ91" i="5"/>
  <c r="BQ88" i="5"/>
  <c r="BQ84" i="5"/>
  <c r="BQ80" i="5"/>
  <c r="BQ75" i="5"/>
  <c r="BQ71" i="5"/>
  <c r="BQ67" i="5"/>
  <c r="BQ63" i="5"/>
  <c r="BQ59" i="5"/>
  <c r="BQ55" i="5"/>
  <c r="BQ79" i="5"/>
  <c r="BQ74" i="5"/>
  <c r="BQ70" i="5"/>
  <c r="BQ66" i="5"/>
  <c r="BQ62" i="5"/>
  <c r="BQ58" i="5"/>
  <c r="BQ54" i="5"/>
  <c r="BQ73" i="5"/>
  <c r="BQ69" i="5"/>
  <c r="BQ65" i="5"/>
  <c r="BQ61" i="5"/>
  <c r="BQ57" i="5"/>
  <c r="BQ53" i="5"/>
  <c r="BQ87" i="5"/>
  <c r="BQ78" i="5"/>
  <c r="BQ68" i="5"/>
  <c r="BQ47" i="5"/>
  <c r="BQ43" i="5"/>
  <c r="BQ64" i="5"/>
  <c r="BQ60" i="5"/>
  <c r="BQ49" i="5"/>
  <c r="BQ46" i="5"/>
  <c r="BQ56" i="5"/>
  <c r="BQ52" i="5"/>
  <c r="BQ50" i="5"/>
  <c r="BQ45" i="5"/>
  <c r="BQ76" i="5"/>
  <c r="BQ48" i="5"/>
  <c r="BQ44" i="5"/>
  <c r="BQ72" i="5"/>
  <c r="BQ39" i="5"/>
  <c r="BQ35" i="5"/>
  <c r="BQ31" i="5"/>
  <c r="BQ38" i="5"/>
  <c r="BQ34" i="5"/>
  <c r="BQ30" i="5"/>
  <c r="BQ83" i="5"/>
  <c r="BQ40" i="5"/>
  <c r="BQ36" i="5"/>
  <c r="BQ32" i="5"/>
  <c r="BQ42" i="5"/>
  <c r="BQ41" i="5"/>
  <c r="BQ23" i="5"/>
  <c r="BQ19" i="5"/>
  <c r="BQ15" i="5"/>
  <c r="BQ11" i="5"/>
  <c r="BQ7" i="5"/>
  <c r="BQ3" i="5"/>
  <c r="BQ51" i="5"/>
  <c r="BQ33" i="5"/>
  <c r="BQ27" i="5"/>
  <c r="BQ26" i="5"/>
  <c r="BQ22" i="5"/>
  <c r="BQ18" i="5"/>
  <c r="BQ14" i="5"/>
  <c r="BQ10" i="5"/>
  <c r="BQ6" i="5"/>
  <c r="BQ29" i="5"/>
  <c r="BQ37" i="5"/>
  <c r="BQ28" i="5"/>
  <c r="BQ24" i="5"/>
  <c r="BQ20" i="5"/>
  <c r="BQ16" i="5"/>
  <c r="BQ12" i="5"/>
  <c r="BQ8" i="5"/>
  <c r="BQ4" i="5"/>
  <c r="BQ13" i="5"/>
  <c r="BQ5" i="5"/>
  <c r="BQ25" i="5"/>
  <c r="BR1" i="5"/>
  <c r="BQ17" i="5"/>
  <c r="BQ9" i="5"/>
  <c r="BQ21" i="5"/>
  <c r="BR158" i="5" l="1"/>
  <c r="BR154" i="5"/>
  <c r="BR150" i="5"/>
  <c r="BR157" i="5"/>
  <c r="BR153" i="5"/>
  <c r="BR149" i="5"/>
  <c r="BR145" i="5"/>
  <c r="BR155" i="5"/>
  <c r="BR151" i="5"/>
  <c r="BR147" i="5"/>
  <c r="BR138" i="5"/>
  <c r="BR134" i="5"/>
  <c r="BR130" i="5"/>
  <c r="BR148" i="5"/>
  <c r="BR146" i="5"/>
  <c r="BR141" i="5"/>
  <c r="BR137" i="5"/>
  <c r="BR133" i="5"/>
  <c r="BR142" i="5"/>
  <c r="BR152" i="5"/>
  <c r="BR140" i="5"/>
  <c r="BR136" i="5"/>
  <c r="BR132" i="5"/>
  <c r="BR156" i="5"/>
  <c r="BR139" i="5"/>
  <c r="BR135" i="5"/>
  <c r="BR131" i="5"/>
  <c r="BR144" i="5"/>
  <c r="BR128" i="5"/>
  <c r="BR124" i="5"/>
  <c r="BR120" i="5"/>
  <c r="BR127" i="5"/>
  <c r="BR123" i="5"/>
  <c r="BR119" i="5"/>
  <c r="BR126" i="5"/>
  <c r="BR122" i="5"/>
  <c r="BR118" i="5"/>
  <c r="BR143" i="5"/>
  <c r="BR121" i="5"/>
  <c r="BR114" i="5"/>
  <c r="BR110" i="5"/>
  <c r="BR106" i="5"/>
  <c r="BR125" i="5"/>
  <c r="BR129" i="5"/>
  <c r="BR117" i="5"/>
  <c r="BR113" i="5"/>
  <c r="BR109" i="5"/>
  <c r="BR105" i="5"/>
  <c r="BR116" i="5"/>
  <c r="BR112" i="5"/>
  <c r="BR108" i="5"/>
  <c r="BR104" i="5"/>
  <c r="BR107" i="5"/>
  <c r="BR101" i="5"/>
  <c r="BR97" i="5"/>
  <c r="BR93" i="5"/>
  <c r="BR100" i="5"/>
  <c r="BR96" i="5"/>
  <c r="BR92" i="5"/>
  <c r="BR111" i="5"/>
  <c r="BR103" i="5"/>
  <c r="BR99" i="5"/>
  <c r="BR95" i="5"/>
  <c r="BR91" i="5"/>
  <c r="BR90" i="5"/>
  <c r="BR89" i="5"/>
  <c r="BR85" i="5"/>
  <c r="BR81" i="5"/>
  <c r="BR77" i="5"/>
  <c r="BR115" i="5"/>
  <c r="BR102" i="5"/>
  <c r="BR88" i="5"/>
  <c r="BR84" i="5"/>
  <c r="BR80" i="5"/>
  <c r="BR87" i="5"/>
  <c r="BR83" i="5"/>
  <c r="BR79" i="5"/>
  <c r="BR74" i="5"/>
  <c r="BR70" i="5"/>
  <c r="BR66" i="5"/>
  <c r="BR62" i="5"/>
  <c r="BR58" i="5"/>
  <c r="BR54" i="5"/>
  <c r="BR94" i="5"/>
  <c r="BR86" i="5"/>
  <c r="BR82" i="5"/>
  <c r="BR73" i="5"/>
  <c r="BR69" i="5"/>
  <c r="BR65" i="5"/>
  <c r="BR61" i="5"/>
  <c r="BR57" i="5"/>
  <c r="BR53" i="5"/>
  <c r="BR78" i="5"/>
  <c r="BR76" i="5"/>
  <c r="BR72" i="5"/>
  <c r="BR68" i="5"/>
  <c r="BR64" i="5"/>
  <c r="BR60" i="5"/>
  <c r="BR56" i="5"/>
  <c r="BR52" i="5"/>
  <c r="BR48" i="5"/>
  <c r="BR55" i="5"/>
  <c r="BR49" i="5"/>
  <c r="BR46" i="5"/>
  <c r="BR75" i="5"/>
  <c r="BR50" i="5"/>
  <c r="BR45" i="5"/>
  <c r="BR71" i="5"/>
  <c r="BR51" i="5"/>
  <c r="BR98" i="5"/>
  <c r="BR63" i="5"/>
  <c r="BR59" i="5"/>
  <c r="BR47" i="5"/>
  <c r="BR39" i="5"/>
  <c r="BR35" i="5"/>
  <c r="BR31" i="5"/>
  <c r="BR38" i="5"/>
  <c r="BR34" i="5"/>
  <c r="BR67" i="5"/>
  <c r="BR42" i="5"/>
  <c r="BR41" i="5"/>
  <c r="BR37" i="5"/>
  <c r="BR33" i="5"/>
  <c r="BR29" i="5"/>
  <c r="BR44" i="5"/>
  <c r="BR43" i="5"/>
  <c r="BR40" i="5"/>
  <c r="BR36" i="5"/>
  <c r="BR32" i="5"/>
  <c r="BR28" i="5"/>
  <c r="BR23" i="5"/>
  <c r="BR19" i="5"/>
  <c r="BR15" i="5"/>
  <c r="BR11" i="5"/>
  <c r="BR7" i="5"/>
  <c r="BR3" i="5"/>
  <c r="BR27" i="5"/>
  <c r="BR26" i="5"/>
  <c r="BR22" i="5"/>
  <c r="BR18" i="5"/>
  <c r="BR14" i="5"/>
  <c r="BR10" i="5"/>
  <c r="BR6" i="5"/>
  <c r="BR25" i="5"/>
  <c r="BR21" i="5"/>
  <c r="BR17" i="5"/>
  <c r="BR13" i="5"/>
  <c r="BR9" i="5"/>
  <c r="BR5" i="5"/>
  <c r="BS1" i="5"/>
  <c r="BR24" i="5"/>
  <c r="BR20" i="5"/>
  <c r="BR16" i="5"/>
  <c r="BR12" i="5"/>
  <c r="BR8" i="5"/>
  <c r="BR4" i="5"/>
  <c r="BR30" i="5"/>
  <c r="BS157" i="5" l="1"/>
  <c r="BS153" i="5"/>
  <c r="BS149" i="5"/>
  <c r="BS145" i="5"/>
  <c r="BS156" i="5"/>
  <c r="BS152" i="5"/>
  <c r="BS148" i="5"/>
  <c r="BS144" i="5"/>
  <c r="BS155" i="5"/>
  <c r="BS151" i="5"/>
  <c r="BS147" i="5"/>
  <c r="BS158" i="5"/>
  <c r="BS154" i="5"/>
  <c r="BS150" i="5"/>
  <c r="BS146" i="5"/>
  <c r="BS141" i="5"/>
  <c r="BS137" i="5"/>
  <c r="BS133" i="5"/>
  <c r="BS142" i="5"/>
  <c r="BS140" i="5"/>
  <c r="BS136" i="5"/>
  <c r="BS143" i="5"/>
  <c r="BS138" i="5"/>
  <c r="BS128" i="5"/>
  <c r="BS124" i="5"/>
  <c r="BS120" i="5"/>
  <c r="BS132" i="5"/>
  <c r="BS127" i="5"/>
  <c r="BS123" i="5"/>
  <c r="BS119" i="5"/>
  <c r="BS139" i="5"/>
  <c r="BS130" i="5"/>
  <c r="BS131" i="5"/>
  <c r="BS126" i="5"/>
  <c r="BS122" i="5"/>
  <c r="BS118" i="5"/>
  <c r="BS129" i="5"/>
  <c r="BS125" i="5"/>
  <c r="BS121" i="5"/>
  <c r="BS114" i="5"/>
  <c r="BS110" i="5"/>
  <c r="BS106" i="5"/>
  <c r="BS117" i="5"/>
  <c r="BS113" i="5"/>
  <c r="BS109" i="5"/>
  <c r="BS105" i="5"/>
  <c r="BS135" i="5"/>
  <c r="BS116" i="5"/>
  <c r="BS112" i="5"/>
  <c r="BS108" i="5"/>
  <c r="BS104" i="5"/>
  <c r="BS115" i="5"/>
  <c r="BS111" i="5"/>
  <c r="BS107" i="5"/>
  <c r="BS101" i="5"/>
  <c r="BS97" i="5"/>
  <c r="BS93" i="5"/>
  <c r="BS134" i="5"/>
  <c r="BS100" i="5"/>
  <c r="BS96" i="5"/>
  <c r="BS92" i="5"/>
  <c r="BS103" i="5"/>
  <c r="BS99" i="5"/>
  <c r="BS95" i="5"/>
  <c r="BS91" i="5"/>
  <c r="BS102" i="5"/>
  <c r="BS90" i="5"/>
  <c r="BS89" i="5"/>
  <c r="BS85" i="5"/>
  <c r="BS81" i="5"/>
  <c r="BS88" i="5"/>
  <c r="BS84" i="5"/>
  <c r="BS80" i="5"/>
  <c r="BS87" i="5"/>
  <c r="BS83" i="5"/>
  <c r="BS79" i="5"/>
  <c r="BS98" i="5"/>
  <c r="BS94" i="5"/>
  <c r="BS74" i="5"/>
  <c r="BS70" i="5"/>
  <c r="BS66" i="5"/>
  <c r="BS62" i="5"/>
  <c r="BS58" i="5"/>
  <c r="BS86" i="5"/>
  <c r="BS82" i="5"/>
  <c r="BS77" i="5"/>
  <c r="BS73" i="5"/>
  <c r="BS69" i="5"/>
  <c r="BS65" i="5"/>
  <c r="BS61" i="5"/>
  <c r="BS57" i="5"/>
  <c r="BS53" i="5"/>
  <c r="BS78" i="5"/>
  <c r="BS76" i="5"/>
  <c r="BS72" i="5"/>
  <c r="BS68" i="5"/>
  <c r="BS64" i="5"/>
  <c r="BS60" i="5"/>
  <c r="BS56" i="5"/>
  <c r="BS52" i="5"/>
  <c r="BS49" i="5"/>
  <c r="BS46" i="5"/>
  <c r="BS75" i="5"/>
  <c r="BS50" i="5"/>
  <c r="BS45" i="5"/>
  <c r="BS71" i="5"/>
  <c r="BS51" i="5"/>
  <c r="BS67" i="5"/>
  <c r="BS44" i="5"/>
  <c r="BS59" i="5"/>
  <c r="BS47" i="5"/>
  <c r="BS55" i="5"/>
  <c r="BS63" i="5"/>
  <c r="BS54" i="5"/>
  <c r="BS38" i="5"/>
  <c r="BS34" i="5"/>
  <c r="BS30" i="5"/>
  <c r="BS42" i="5"/>
  <c r="BS41" i="5"/>
  <c r="BS37" i="5"/>
  <c r="BS33" i="5"/>
  <c r="BS29" i="5"/>
  <c r="BS48" i="5"/>
  <c r="BS39" i="5"/>
  <c r="BS35" i="5"/>
  <c r="BS31" i="5"/>
  <c r="BS40" i="5"/>
  <c r="BS27" i="5"/>
  <c r="BS26" i="5"/>
  <c r="BS22" i="5"/>
  <c r="BS18" i="5"/>
  <c r="BS14" i="5"/>
  <c r="BS10" i="5"/>
  <c r="BS6" i="5"/>
  <c r="BS32" i="5"/>
  <c r="BS25" i="5"/>
  <c r="BS21" i="5"/>
  <c r="BS17" i="5"/>
  <c r="BS13" i="5"/>
  <c r="BS9" i="5"/>
  <c r="BS5" i="5"/>
  <c r="BT1" i="5"/>
  <c r="BS43" i="5"/>
  <c r="BS28" i="5"/>
  <c r="BS23" i="5"/>
  <c r="BS19" i="5"/>
  <c r="BS15" i="5"/>
  <c r="BS11" i="5"/>
  <c r="BS7" i="5"/>
  <c r="BS3" i="5"/>
  <c r="BS36" i="5"/>
  <c r="BS24" i="5"/>
  <c r="BS16" i="5"/>
  <c r="BS8" i="5"/>
  <c r="BS20" i="5"/>
  <c r="BS12" i="5"/>
  <c r="BS4" i="5"/>
  <c r="BT157" i="5" l="1"/>
  <c r="BT153" i="5"/>
  <c r="BT149" i="5"/>
  <c r="BT156" i="5"/>
  <c r="BT152" i="5"/>
  <c r="BT148" i="5"/>
  <c r="BT144" i="5"/>
  <c r="BT158" i="5"/>
  <c r="BT154" i="5"/>
  <c r="BT150" i="5"/>
  <c r="BT146" i="5"/>
  <c r="BT141" i="5"/>
  <c r="BT137" i="5"/>
  <c r="BT133" i="5"/>
  <c r="BT142" i="5"/>
  <c r="BT147" i="5"/>
  <c r="BT140" i="5"/>
  <c r="BT136" i="5"/>
  <c r="BT132" i="5"/>
  <c r="BT151" i="5"/>
  <c r="BT145" i="5"/>
  <c r="BT143" i="5"/>
  <c r="BT139" i="5"/>
  <c r="BT135" i="5"/>
  <c r="BT138" i="5"/>
  <c r="BT134" i="5"/>
  <c r="BT127" i="5"/>
  <c r="BT123" i="5"/>
  <c r="BT119" i="5"/>
  <c r="BT130" i="5"/>
  <c r="BT131" i="5"/>
  <c r="BT126" i="5"/>
  <c r="BT122" i="5"/>
  <c r="BT118" i="5"/>
  <c r="BT129" i="5"/>
  <c r="BT125" i="5"/>
  <c r="BT121" i="5"/>
  <c r="BT155" i="5"/>
  <c r="BT124" i="5"/>
  <c r="BT117" i="5"/>
  <c r="BT113" i="5"/>
  <c r="BT109" i="5"/>
  <c r="BT105" i="5"/>
  <c r="BT128" i="5"/>
  <c r="BT116" i="5"/>
  <c r="BT112" i="5"/>
  <c r="BT108" i="5"/>
  <c r="BT104" i="5"/>
  <c r="BT115" i="5"/>
  <c r="BT111" i="5"/>
  <c r="BT107" i="5"/>
  <c r="BT106" i="5"/>
  <c r="BT100" i="5"/>
  <c r="BT96" i="5"/>
  <c r="BT92" i="5"/>
  <c r="BT110" i="5"/>
  <c r="BT103" i="5"/>
  <c r="BT99" i="5"/>
  <c r="BT95" i="5"/>
  <c r="BT91" i="5"/>
  <c r="BT120" i="5"/>
  <c r="BT102" i="5"/>
  <c r="BT98" i="5"/>
  <c r="BT94" i="5"/>
  <c r="BT114" i="5"/>
  <c r="BT97" i="5"/>
  <c r="BT93" i="5"/>
  <c r="BT88" i="5"/>
  <c r="BT84" i="5"/>
  <c r="BT80" i="5"/>
  <c r="BT76" i="5"/>
  <c r="BT101" i="5"/>
  <c r="BT87" i="5"/>
  <c r="BT83" i="5"/>
  <c r="BT79" i="5"/>
  <c r="BT86" i="5"/>
  <c r="BT82" i="5"/>
  <c r="BT78" i="5"/>
  <c r="BT90" i="5"/>
  <c r="BT77" i="5"/>
  <c r="BT73" i="5"/>
  <c r="BT69" i="5"/>
  <c r="BT65" i="5"/>
  <c r="BT61" i="5"/>
  <c r="BT57" i="5"/>
  <c r="BT53" i="5"/>
  <c r="BT89" i="5"/>
  <c r="BT72" i="5"/>
  <c r="BT68" i="5"/>
  <c r="BT64" i="5"/>
  <c r="BT60" i="5"/>
  <c r="BT56" i="5"/>
  <c r="BT52" i="5"/>
  <c r="BT85" i="5"/>
  <c r="BT81" i="5"/>
  <c r="BT75" i="5"/>
  <c r="BT71" i="5"/>
  <c r="BT67" i="5"/>
  <c r="BT63" i="5"/>
  <c r="BT59" i="5"/>
  <c r="BT55" i="5"/>
  <c r="BT51" i="5"/>
  <c r="BT62" i="5"/>
  <c r="BT58" i="5"/>
  <c r="BT50" i="5"/>
  <c r="BT45" i="5"/>
  <c r="BT44" i="5"/>
  <c r="BT54" i="5"/>
  <c r="BT48" i="5"/>
  <c r="BT70" i="5"/>
  <c r="BT66" i="5"/>
  <c r="BT49" i="5"/>
  <c r="BT46" i="5"/>
  <c r="BT74" i="5"/>
  <c r="BT38" i="5"/>
  <c r="BT34" i="5"/>
  <c r="BT30" i="5"/>
  <c r="BT42" i="5"/>
  <c r="BT41" i="5"/>
  <c r="BT37" i="5"/>
  <c r="BT33" i="5"/>
  <c r="BT43" i="5"/>
  <c r="BT40" i="5"/>
  <c r="BT36" i="5"/>
  <c r="BT32" i="5"/>
  <c r="BT28" i="5"/>
  <c r="BT47" i="5"/>
  <c r="BT39" i="5"/>
  <c r="BT35" i="5"/>
  <c r="BT31" i="5"/>
  <c r="BT27" i="5"/>
  <c r="BT26" i="5"/>
  <c r="BT22" i="5"/>
  <c r="BT18" i="5"/>
  <c r="BT14" i="5"/>
  <c r="BT10" i="5"/>
  <c r="BT6" i="5"/>
  <c r="BT25" i="5"/>
  <c r="BT21" i="5"/>
  <c r="BT17" i="5"/>
  <c r="BT13" i="5"/>
  <c r="BT9" i="5"/>
  <c r="BT5" i="5"/>
  <c r="BU1" i="5"/>
  <c r="BT29" i="5"/>
  <c r="BT24" i="5"/>
  <c r="BT20" i="5"/>
  <c r="BT16" i="5"/>
  <c r="BT12" i="5"/>
  <c r="BT8" i="5"/>
  <c r="BT4" i="5"/>
  <c r="BT23" i="5"/>
  <c r="BT19" i="5"/>
  <c r="BT15" i="5"/>
  <c r="BT11" i="5"/>
  <c r="BT7" i="5"/>
  <c r="BT3" i="5"/>
  <c r="BU156" i="5" l="1"/>
  <c r="BU152" i="5"/>
  <c r="BU148" i="5"/>
  <c r="BU144" i="5"/>
  <c r="BU155" i="5"/>
  <c r="BU151" i="5"/>
  <c r="BU147" i="5"/>
  <c r="BU143" i="5"/>
  <c r="BU158" i="5"/>
  <c r="BU154" i="5"/>
  <c r="BU150" i="5"/>
  <c r="BU157" i="5"/>
  <c r="BU153" i="5"/>
  <c r="BU149" i="5"/>
  <c r="BU145" i="5"/>
  <c r="BU142" i="5"/>
  <c r="BU146" i="5"/>
  <c r="BU140" i="5"/>
  <c r="BU136" i="5"/>
  <c r="BU132" i="5"/>
  <c r="BU139" i="5"/>
  <c r="BU135" i="5"/>
  <c r="BU141" i="5"/>
  <c r="BU137" i="5"/>
  <c r="BU138" i="5"/>
  <c r="BU127" i="5"/>
  <c r="BU123" i="5"/>
  <c r="BU119" i="5"/>
  <c r="BU130" i="5"/>
  <c r="BU133" i="5"/>
  <c r="BU131" i="5"/>
  <c r="BU126" i="5"/>
  <c r="BU122" i="5"/>
  <c r="BU118" i="5"/>
  <c r="BU129" i="5"/>
  <c r="BU125" i="5"/>
  <c r="BU121" i="5"/>
  <c r="BU134" i="5"/>
  <c r="BU128" i="5"/>
  <c r="BU124" i="5"/>
  <c r="BU120" i="5"/>
  <c r="BU117" i="5"/>
  <c r="BU113" i="5"/>
  <c r="BU109" i="5"/>
  <c r="BU105" i="5"/>
  <c r="BU116" i="5"/>
  <c r="BU112" i="5"/>
  <c r="BU108" i="5"/>
  <c r="BU115" i="5"/>
  <c r="BU111" i="5"/>
  <c r="BU107" i="5"/>
  <c r="BU103" i="5"/>
  <c r="BU114" i="5"/>
  <c r="BU110" i="5"/>
  <c r="BU106" i="5"/>
  <c r="BU100" i="5"/>
  <c r="BU96" i="5"/>
  <c r="BU92" i="5"/>
  <c r="BU99" i="5"/>
  <c r="BU95" i="5"/>
  <c r="BU104" i="5"/>
  <c r="BU102" i="5"/>
  <c r="BU98" i="5"/>
  <c r="BU94" i="5"/>
  <c r="BU101" i="5"/>
  <c r="BU88" i="5"/>
  <c r="BU84" i="5"/>
  <c r="BU80" i="5"/>
  <c r="BU91" i="5"/>
  <c r="BU87" i="5"/>
  <c r="BU83" i="5"/>
  <c r="BU79" i="5"/>
  <c r="BU86" i="5"/>
  <c r="BU82" i="5"/>
  <c r="BU78" i="5"/>
  <c r="BU90" i="5"/>
  <c r="BU77" i="5"/>
  <c r="BU73" i="5"/>
  <c r="BU69" i="5"/>
  <c r="BU65" i="5"/>
  <c r="BU61" i="5"/>
  <c r="BU57" i="5"/>
  <c r="BU89" i="5"/>
  <c r="BU72" i="5"/>
  <c r="BU68" i="5"/>
  <c r="BU64" i="5"/>
  <c r="BU60" i="5"/>
  <c r="BU56" i="5"/>
  <c r="BU52" i="5"/>
  <c r="BU85" i="5"/>
  <c r="BU76" i="5"/>
  <c r="BU97" i="5"/>
  <c r="BU81" i="5"/>
  <c r="BU75" i="5"/>
  <c r="BU71" i="5"/>
  <c r="BU67" i="5"/>
  <c r="BU63" i="5"/>
  <c r="BU59" i="5"/>
  <c r="BU55" i="5"/>
  <c r="BU58" i="5"/>
  <c r="BU50" i="5"/>
  <c r="BU45" i="5"/>
  <c r="BU51" i="5"/>
  <c r="BU44" i="5"/>
  <c r="BU54" i="5"/>
  <c r="BU48" i="5"/>
  <c r="BU74" i="5"/>
  <c r="BU47" i="5"/>
  <c r="BU43" i="5"/>
  <c r="BU66" i="5"/>
  <c r="BU53" i="5"/>
  <c r="BU49" i="5"/>
  <c r="BU46" i="5"/>
  <c r="BU62" i="5"/>
  <c r="BU93" i="5"/>
  <c r="BU70" i="5"/>
  <c r="BU42" i="5"/>
  <c r="BU41" i="5"/>
  <c r="BU37" i="5"/>
  <c r="BU33" i="5"/>
  <c r="BU29" i="5"/>
  <c r="BU40" i="5"/>
  <c r="BU36" i="5"/>
  <c r="BU32" i="5"/>
  <c r="BU28" i="5"/>
  <c r="BU38" i="5"/>
  <c r="BU34" i="5"/>
  <c r="BU30" i="5"/>
  <c r="BU27" i="5"/>
  <c r="BU31" i="5"/>
  <c r="BU25" i="5"/>
  <c r="BU21" i="5"/>
  <c r="BU17" i="5"/>
  <c r="BU13" i="5"/>
  <c r="BU9" i="5"/>
  <c r="BU5" i="5"/>
  <c r="BV1" i="5"/>
  <c r="BU35" i="5"/>
  <c r="BU24" i="5"/>
  <c r="BU20" i="5"/>
  <c r="BU16" i="5"/>
  <c r="BU12" i="5"/>
  <c r="BU8" i="5"/>
  <c r="BU4" i="5"/>
  <c r="BU26" i="5"/>
  <c r="BU22" i="5"/>
  <c r="BU18" i="5"/>
  <c r="BU14" i="5"/>
  <c r="BU10" i="5"/>
  <c r="BU6" i="5"/>
  <c r="BU15" i="5"/>
  <c r="BU7" i="5"/>
  <c r="BU19" i="5"/>
  <c r="BU11" i="5"/>
  <c r="BU3" i="5"/>
  <c r="BU39" i="5"/>
  <c r="BU23" i="5"/>
  <c r="BV156" i="5" l="1"/>
  <c r="BV152" i="5"/>
  <c r="BV148" i="5"/>
  <c r="BV155" i="5"/>
  <c r="BV151" i="5"/>
  <c r="BV147" i="5"/>
  <c r="BV143" i="5"/>
  <c r="BV157" i="5"/>
  <c r="BV153" i="5"/>
  <c r="BV149" i="5"/>
  <c r="BV145" i="5"/>
  <c r="BV146" i="5"/>
  <c r="BV140" i="5"/>
  <c r="BV136" i="5"/>
  <c r="BV132" i="5"/>
  <c r="BV139" i="5"/>
  <c r="BV135" i="5"/>
  <c r="BV131" i="5"/>
  <c r="BV150" i="5"/>
  <c r="BV144" i="5"/>
  <c r="BV138" i="5"/>
  <c r="BV134" i="5"/>
  <c r="BV141" i="5"/>
  <c r="BV137" i="5"/>
  <c r="BV133" i="5"/>
  <c r="BV158" i="5"/>
  <c r="BV142" i="5"/>
  <c r="BV130" i="5"/>
  <c r="BV126" i="5"/>
  <c r="BV122" i="5"/>
  <c r="BV118" i="5"/>
  <c r="BV154" i="5"/>
  <c r="BV129" i="5"/>
  <c r="BV125" i="5"/>
  <c r="BV121" i="5"/>
  <c r="BV128" i="5"/>
  <c r="BV124" i="5"/>
  <c r="BV120" i="5"/>
  <c r="BV123" i="5"/>
  <c r="BV116" i="5"/>
  <c r="BV112" i="5"/>
  <c r="BV108" i="5"/>
  <c r="BV104" i="5"/>
  <c r="BV127" i="5"/>
  <c r="BV115" i="5"/>
  <c r="BV111" i="5"/>
  <c r="BV107" i="5"/>
  <c r="BV114" i="5"/>
  <c r="BV110" i="5"/>
  <c r="BV106" i="5"/>
  <c r="BV119" i="5"/>
  <c r="BV117" i="5"/>
  <c r="BV99" i="5"/>
  <c r="BV95" i="5"/>
  <c r="BV91" i="5"/>
  <c r="BV109" i="5"/>
  <c r="BV103" i="5"/>
  <c r="BV102" i="5"/>
  <c r="BV98" i="5"/>
  <c r="BV94" i="5"/>
  <c r="BV113" i="5"/>
  <c r="BV101" i="5"/>
  <c r="BV97" i="5"/>
  <c r="BV93" i="5"/>
  <c r="BV105" i="5"/>
  <c r="BV87" i="5"/>
  <c r="BV83" i="5"/>
  <c r="BV79" i="5"/>
  <c r="BV86" i="5"/>
  <c r="BV82" i="5"/>
  <c r="BV78" i="5"/>
  <c r="BV100" i="5"/>
  <c r="BV96" i="5"/>
  <c r="BV92" i="5"/>
  <c r="BV90" i="5"/>
  <c r="BV89" i="5"/>
  <c r="BV85" i="5"/>
  <c r="BV81" i="5"/>
  <c r="BV77" i="5"/>
  <c r="BV88" i="5"/>
  <c r="BV84" i="5"/>
  <c r="BV72" i="5"/>
  <c r="BV68" i="5"/>
  <c r="BV64" i="5"/>
  <c r="BV60" i="5"/>
  <c r="BV56" i="5"/>
  <c r="BV80" i="5"/>
  <c r="BV76" i="5"/>
  <c r="BV75" i="5"/>
  <c r="BV71" i="5"/>
  <c r="BV67" i="5"/>
  <c r="BV63" i="5"/>
  <c r="BV59" i="5"/>
  <c r="BV55" i="5"/>
  <c r="BV51" i="5"/>
  <c r="BV74" i="5"/>
  <c r="BV70" i="5"/>
  <c r="BV66" i="5"/>
  <c r="BV62" i="5"/>
  <c r="BV58" i="5"/>
  <c r="BV54" i="5"/>
  <c r="BV50" i="5"/>
  <c r="BV44" i="5"/>
  <c r="BV52" i="5"/>
  <c r="BV48" i="5"/>
  <c r="BV73" i="5"/>
  <c r="BV47" i="5"/>
  <c r="BV43" i="5"/>
  <c r="BV69" i="5"/>
  <c r="BV61" i="5"/>
  <c r="BV57" i="5"/>
  <c r="BV45" i="5"/>
  <c r="BV49" i="5"/>
  <c r="BV42" i="5"/>
  <c r="BV41" i="5"/>
  <c r="BV37" i="5"/>
  <c r="BV33" i="5"/>
  <c r="BV29" i="5"/>
  <c r="BV40" i="5"/>
  <c r="BV36" i="5"/>
  <c r="BV32" i="5"/>
  <c r="BV65" i="5"/>
  <c r="BV39" i="5"/>
  <c r="BV35" i="5"/>
  <c r="BV31" i="5"/>
  <c r="BV27" i="5"/>
  <c r="BV46" i="5"/>
  <c r="BV38" i="5"/>
  <c r="BV34" i="5"/>
  <c r="BV30" i="5"/>
  <c r="BV25" i="5"/>
  <c r="BV21" i="5"/>
  <c r="BV17" i="5"/>
  <c r="BV13" i="5"/>
  <c r="BV9" i="5"/>
  <c r="BV5" i="5"/>
  <c r="BW1" i="5"/>
  <c r="BV24" i="5"/>
  <c r="BV20" i="5"/>
  <c r="BV16" i="5"/>
  <c r="BV12" i="5"/>
  <c r="BV8" i="5"/>
  <c r="BV4" i="5"/>
  <c r="BV53" i="5"/>
  <c r="BV23" i="5"/>
  <c r="BV19" i="5"/>
  <c r="BV15" i="5"/>
  <c r="BV11" i="5"/>
  <c r="BV7" i="5"/>
  <c r="BV3" i="5"/>
  <c r="BV26" i="5"/>
  <c r="BV22" i="5"/>
  <c r="BV18" i="5"/>
  <c r="BV14" i="5"/>
  <c r="BV10" i="5"/>
  <c r="BV6" i="5"/>
  <c r="BV28" i="5"/>
  <c r="BW155" i="5" l="1"/>
  <c r="BW151" i="5"/>
  <c r="BW147" i="5"/>
  <c r="BW158" i="5"/>
  <c r="BW154" i="5"/>
  <c r="BW150" i="5"/>
  <c r="BW146" i="5"/>
  <c r="BW157" i="5"/>
  <c r="BW153" i="5"/>
  <c r="BW149" i="5"/>
  <c r="BW156" i="5"/>
  <c r="BW152" i="5"/>
  <c r="BW148" i="5"/>
  <c r="BW144" i="5"/>
  <c r="BW139" i="5"/>
  <c r="BW135" i="5"/>
  <c r="BW145" i="5"/>
  <c r="BW143" i="5"/>
  <c r="BW138" i="5"/>
  <c r="BW134" i="5"/>
  <c r="BW142" i="5"/>
  <c r="BW140" i="5"/>
  <c r="BW136" i="5"/>
  <c r="BW137" i="5"/>
  <c r="BW126" i="5"/>
  <c r="BW122" i="5"/>
  <c r="BW118" i="5"/>
  <c r="BW133" i="5"/>
  <c r="BW132" i="5"/>
  <c r="BW131" i="5"/>
  <c r="BW129" i="5"/>
  <c r="BW125" i="5"/>
  <c r="BW121" i="5"/>
  <c r="BW117" i="5"/>
  <c r="BW141" i="5"/>
  <c r="BW128" i="5"/>
  <c r="BW124" i="5"/>
  <c r="BW120" i="5"/>
  <c r="BW127" i="5"/>
  <c r="BW123" i="5"/>
  <c r="BW119" i="5"/>
  <c r="BW116" i="5"/>
  <c r="BW112" i="5"/>
  <c r="BW108" i="5"/>
  <c r="BW104" i="5"/>
  <c r="BW115" i="5"/>
  <c r="BW111" i="5"/>
  <c r="BW107" i="5"/>
  <c r="BW114" i="5"/>
  <c r="BW110" i="5"/>
  <c r="BW106" i="5"/>
  <c r="BW130" i="5"/>
  <c r="BW113" i="5"/>
  <c r="BW109" i="5"/>
  <c r="BW105" i="5"/>
  <c r="BW99" i="5"/>
  <c r="BW95" i="5"/>
  <c r="BW103" i="5"/>
  <c r="BW102" i="5"/>
  <c r="BW98" i="5"/>
  <c r="BW94" i="5"/>
  <c r="BW101" i="5"/>
  <c r="BW97" i="5"/>
  <c r="BW93" i="5"/>
  <c r="BW87" i="5"/>
  <c r="BW83" i="5"/>
  <c r="BW91" i="5"/>
  <c r="BW86" i="5"/>
  <c r="BW82" i="5"/>
  <c r="BW78" i="5"/>
  <c r="BW100" i="5"/>
  <c r="BW96" i="5"/>
  <c r="BW92" i="5"/>
  <c r="BW90" i="5"/>
  <c r="BW89" i="5"/>
  <c r="BW85" i="5"/>
  <c r="BW81" i="5"/>
  <c r="BW84" i="5"/>
  <c r="BW72" i="5"/>
  <c r="BW68" i="5"/>
  <c r="BW64" i="5"/>
  <c r="BW60" i="5"/>
  <c r="BW56" i="5"/>
  <c r="BW80" i="5"/>
  <c r="BW79" i="5"/>
  <c r="BW76" i="5"/>
  <c r="BW75" i="5"/>
  <c r="BW71" i="5"/>
  <c r="BW67" i="5"/>
  <c r="BW63" i="5"/>
  <c r="BW59" i="5"/>
  <c r="BW55" i="5"/>
  <c r="BW51" i="5"/>
  <c r="BW74" i="5"/>
  <c r="BW70" i="5"/>
  <c r="BW66" i="5"/>
  <c r="BW62" i="5"/>
  <c r="BW58" i="5"/>
  <c r="BW54" i="5"/>
  <c r="BW44" i="5"/>
  <c r="BW52" i="5"/>
  <c r="BW48" i="5"/>
  <c r="BW73" i="5"/>
  <c r="BW47" i="5"/>
  <c r="BW43" i="5"/>
  <c r="BW69" i="5"/>
  <c r="BW65" i="5"/>
  <c r="BW53" i="5"/>
  <c r="BW49" i="5"/>
  <c r="BW46" i="5"/>
  <c r="BW77" i="5"/>
  <c r="BW57" i="5"/>
  <c r="BW45" i="5"/>
  <c r="BW50" i="5"/>
  <c r="BW61" i="5"/>
  <c r="BW40" i="5"/>
  <c r="BW36" i="5"/>
  <c r="BW32" i="5"/>
  <c r="BW39" i="5"/>
  <c r="BW35" i="5"/>
  <c r="BW31" i="5"/>
  <c r="BW42" i="5"/>
  <c r="BW41" i="5"/>
  <c r="BW37" i="5"/>
  <c r="BW33" i="5"/>
  <c r="BW29" i="5"/>
  <c r="BW24" i="5"/>
  <c r="BW20" i="5"/>
  <c r="BW16" i="5"/>
  <c r="BW12" i="5"/>
  <c r="BW8" i="5"/>
  <c r="BW4" i="5"/>
  <c r="BW34" i="5"/>
  <c r="BW88" i="5"/>
  <c r="BW23" i="5"/>
  <c r="BW19" i="5"/>
  <c r="BW15" i="5"/>
  <c r="BW11" i="5"/>
  <c r="BW7" i="5"/>
  <c r="BW3" i="5"/>
  <c r="BW28" i="5"/>
  <c r="BW30" i="5"/>
  <c r="BW27" i="5"/>
  <c r="BW25" i="5"/>
  <c r="BW21" i="5"/>
  <c r="BW17" i="5"/>
  <c r="BW13" i="5"/>
  <c r="BW9" i="5"/>
  <c r="BW5" i="5"/>
  <c r="BX1" i="5"/>
  <c r="BW26" i="5"/>
  <c r="BW14" i="5"/>
  <c r="BW6" i="5"/>
  <c r="BW38" i="5"/>
  <c r="BW18" i="5"/>
  <c r="BW10" i="5"/>
  <c r="BW22" i="5"/>
  <c r="BX155" i="5" l="1"/>
  <c r="BX151" i="5"/>
  <c r="BX158" i="5"/>
  <c r="BX154" i="5"/>
  <c r="BX150" i="5"/>
  <c r="BX146" i="5"/>
  <c r="BX142" i="5"/>
  <c r="BX156" i="5"/>
  <c r="BX152" i="5"/>
  <c r="BX148" i="5"/>
  <c r="BX144" i="5"/>
  <c r="BX139" i="5"/>
  <c r="BX135" i="5"/>
  <c r="BX131" i="5"/>
  <c r="BX147" i="5"/>
  <c r="BX145" i="5"/>
  <c r="BX143" i="5"/>
  <c r="BX149" i="5"/>
  <c r="BX138" i="5"/>
  <c r="BX134" i="5"/>
  <c r="BX130" i="5"/>
  <c r="BX153" i="5"/>
  <c r="BX141" i="5"/>
  <c r="BX137" i="5"/>
  <c r="BX133" i="5"/>
  <c r="BX157" i="5"/>
  <c r="BX140" i="5"/>
  <c r="BX136" i="5"/>
  <c r="BX132" i="5"/>
  <c r="BX129" i="5"/>
  <c r="BX125" i="5"/>
  <c r="BX121" i="5"/>
  <c r="BX128" i="5"/>
  <c r="BX124" i="5"/>
  <c r="BX120" i="5"/>
  <c r="BX127" i="5"/>
  <c r="BX123" i="5"/>
  <c r="BX119" i="5"/>
  <c r="BX126" i="5"/>
  <c r="BX115" i="5"/>
  <c r="BX111" i="5"/>
  <c r="BX107" i="5"/>
  <c r="BX114" i="5"/>
  <c r="BX110" i="5"/>
  <c r="BX106" i="5"/>
  <c r="BX118" i="5"/>
  <c r="BX113" i="5"/>
  <c r="BX109" i="5"/>
  <c r="BX105" i="5"/>
  <c r="BX117" i="5"/>
  <c r="BX103" i="5"/>
  <c r="BX108" i="5"/>
  <c r="BX102" i="5"/>
  <c r="BX98" i="5"/>
  <c r="BX94" i="5"/>
  <c r="BX90" i="5"/>
  <c r="BX104" i="5"/>
  <c r="BX101" i="5"/>
  <c r="BX97" i="5"/>
  <c r="BX93" i="5"/>
  <c r="BX112" i="5"/>
  <c r="BX122" i="5"/>
  <c r="BX100" i="5"/>
  <c r="BX96" i="5"/>
  <c r="BX92" i="5"/>
  <c r="BX116" i="5"/>
  <c r="BX99" i="5"/>
  <c r="BX95" i="5"/>
  <c r="BX91" i="5"/>
  <c r="BX86" i="5"/>
  <c r="BX82" i="5"/>
  <c r="BX78" i="5"/>
  <c r="BX89" i="5"/>
  <c r="BX85" i="5"/>
  <c r="BX81" i="5"/>
  <c r="BX88" i="5"/>
  <c r="BX84" i="5"/>
  <c r="BX80" i="5"/>
  <c r="BX79" i="5"/>
  <c r="BX76" i="5"/>
  <c r="BX75" i="5"/>
  <c r="BX71" i="5"/>
  <c r="BX67" i="5"/>
  <c r="BX63" i="5"/>
  <c r="BX59" i="5"/>
  <c r="BX55" i="5"/>
  <c r="BX74" i="5"/>
  <c r="BX70" i="5"/>
  <c r="BX66" i="5"/>
  <c r="BX62" i="5"/>
  <c r="BX58" i="5"/>
  <c r="BX54" i="5"/>
  <c r="BX50" i="5"/>
  <c r="BX87" i="5"/>
  <c r="BX83" i="5"/>
  <c r="BX73" i="5"/>
  <c r="BX69" i="5"/>
  <c r="BX65" i="5"/>
  <c r="BX61" i="5"/>
  <c r="BX57" i="5"/>
  <c r="BX53" i="5"/>
  <c r="BX49" i="5"/>
  <c r="BX64" i="5"/>
  <c r="BX52" i="5"/>
  <c r="BX48" i="5"/>
  <c r="BX60" i="5"/>
  <c r="BX51" i="5"/>
  <c r="BX47" i="5"/>
  <c r="BX43" i="5"/>
  <c r="BX56" i="5"/>
  <c r="BX46" i="5"/>
  <c r="BX42" i="5"/>
  <c r="BX72" i="5"/>
  <c r="BX68" i="5"/>
  <c r="BX40" i="5"/>
  <c r="BX36" i="5"/>
  <c r="BX32" i="5"/>
  <c r="BX28" i="5"/>
  <c r="BX39" i="5"/>
  <c r="BX35" i="5"/>
  <c r="BX77" i="5"/>
  <c r="BX45" i="5"/>
  <c r="BX38" i="5"/>
  <c r="BX34" i="5"/>
  <c r="BX30" i="5"/>
  <c r="BX41" i="5"/>
  <c r="BX37" i="5"/>
  <c r="BX33" i="5"/>
  <c r="BX29" i="5"/>
  <c r="BX44" i="5"/>
  <c r="BX31" i="5"/>
  <c r="BX24" i="5"/>
  <c r="BX20" i="5"/>
  <c r="BX16" i="5"/>
  <c r="BX12" i="5"/>
  <c r="BX8" i="5"/>
  <c r="BX4" i="5"/>
  <c r="BX23" i="5"/>
  <c r="BX19" i="5"/>
  <c r="BX15" i="5"/>
  <c r="BX11" i="5"/>
  <c r="BX7" i="5"/>
  <c r="BX3" i="5"/>
  <c r="BX26" i="5"/>
  <c r="BX22" i="5"/>
  <c r="BX18" i="5"/>
  <c r="BX14" i="5"/>
  <c r="BX10" i="5"/>
  <c r="BX6" i="5"/>
  <c r="BX27" i="5"/>
  <c r="BX25" i="5"/>
  <c r="BX21" i="5"/>
  <c r="BX17" i="5"/>
  <c r="BX13" i="5"/>
  <c r="BX9" i="5"/>
  <c r="BX5" i="5"/>
  <c r="BY1" i="5"/>
  <c r="BY158" i="5" l="1"/>
  <c r="CK158" i="5" s="1"/>
  <c r="CL158" i="5" s="1"/>
  <c r="BY154" i="5"/>
  <c r="CK154" i="5" s="1"/>
  <c r="CL154" i="5" s="1"/>
  <c r="BY150" i="5"/>
  <c r="CK150" i="5" s="1"/>
  <c r="CL150" i="5" s="1"/>
  <c r="BY146" i="5"/>
  <c r="CK146" i="5" s="1"/>
  <c r="CL146" i="5" s="1"/>
  <c r="BY157" i="5"/>
  <c r="CK157" i="5" s="1"/>
  <c r="CL157" i="5" s="1"/>
  <c r="BY153" i="5"/>
  <c r="CK153" i="5" s="1"/>
  <c r="CL153" i="5" s="1"/>
  <c r="BY149" i="5"/>
  <c r="CK149" i="5" s="1"/>
  <c r="CL149" i="5" s="1"/>
  <c r="BY145" i="5"/>
  <c r="CK145" i="5" s="1"/>
  <c r="CL145" i="5" s="1"/>
  <c r="BY156" i="5"/>
  <c r="CK156" i="5" s="1"/>
  <c r="CL156" i="5" s="1"/>
  <c r="BY152" i="5"/>
  <c r="CK152" i="5" s="1"/>
  <c r="CL152" i="5" s="1"/>
  <c r="BY148" i="5"/>
  <c r="CK148" i="5" s="1"/>
  <c r="CL148" i="5" s="1"/>
  <c r="BY155" i="5"/>
  <c r="CK155" i="5" s="1"/>
  <c r="CL155" i="5" s="1"/>
  <c r="BY151" i="5"/>
  <c r="CK151" i="5" s="1"/>
  <c r="CL151" i="5" s="1"/>
  <c r="BY147" i="5"/>
  <c r="CK147" i="5" s="1"/>
  <c r="CL147" i="5" s="1"/>
  <c r="BY143" i="5"/>
  <c r="CK143" i="5" s="1"/>
  <c r="CL143" i="5" s="1"/>
  <c r="BY138" i="5"/>
  <c r="CK138" i="5" s="1"/>
  <c r="CL138" i="5" s="1"/>
  <c r="BY134" i="5"/>
  <c r="CK134" i="5" s="1"/>
  <c r="CL134" i="5" s="1"/>
  <c r="BY144" i="5"/>
  <c r="CK144" i="5" s="1"/>
  <c r="CL144" i="5" s="1"/>
  <c r="BY141" i="5"/>
  <c r="CK141" i="5" s="1"/>
  <c r="CL141" i="5" s="1"/>
  <c r="BY137" i="5"/>
  <c r="CK137" i="5" s="1"/>
  <c r="CL137" i="5" s="1"/>
  <c r="BY133" i="5"/>
  <c r="CK133" i="5" s="1"/>
  <c r="CL133" i="5" s="1"/>
  <c r="BY139" i="5"/>
  <c r="CK139" i="5" s="1"/>
  <c r="CL139" i="5" s="1"/>
  <c r="BY135" i="5"/>
  <c r="CK135" i="5" s="1"/>
  <c r="CL135" i="5" s="1"/>
  <c r="BY132" i="5"/>
  <c r="CK132" i="5" s="1"/>
  <c r="CL132" i="5" s="1"/>
  <c r="BY131" i="5"/>
  <c r="CK131" i="5" s="1"/>
  <c r="CL131" i="5" s="1"/>
  <c r="BY129" i="5"/>
  <c r="CK129" i="5" s="1"/>
  <c r="CL129" i="5" s="1"/>
  <c r="BY125" i="5"/>
  <c r="CK125" i="5" s="1"/>
  <c r="CL125" i="5" s="1"/>
  <c r="BY121" i="5"/>
  <c r="CK121" i="5" s="1"/>
  <c r="CL121" i="5" s="1"/>
  <c r="BY117" i="5"/>
  <c r="CK117" i="5" s="1"/>
  <c r="CL117" i="5" s="1"/>
  <c r="BY128" i="5"/>
  <c r="CK128" i="5" s="1"/>
  <c r="CL128" i="5" s="1"/>
  <c r="BY124" i="5"/>
  <c r="CK124" i="5" s="1"/>
  <c r="CL124" i="5" s="1"/>
  <c r="BY120" i="5"/>
  <c r="CK120" i="5" s="1"/>
  <c r="CL120" i="5" s="1"/>
  <c r="BY140" i="5"/>
  <c r="CK140" i="5" s="1"/>
  <c r="CL140" i="5" s="1"/>
  <c r="BY142" i="5"/>
  <c r="CK142" i="5" s="1"/>
  <c r="CL142" i="5" s="1"/>
  <c r="BY127" i="5"/>
  <c r="CK127" i="5" s="1"/>
  <c r="CL127" i="5" s="1"/>
  <c r="BY123" i="5"/>
  <c r="CK123" i="5" s="1"/>
  <c r="CL123" i="5" s="1"/>
  <c r="BY119" i="5"/>
  <c r="CK119" i="5" s="1"/>
  <c r="CL119" i="5" s="1"/>
  <c r="BY130" i="5"/>
  <c r="CK130" i="5" s="1"/>
  <c r="CL130" i="5" s="1"/>
  <c r="BY126" i="5"/>
  <c r="CK126" i="5" s="1"/>
  <c r="CL126" i="5" s="1"/>
  <c r="BY122" i="5"/>
  <c r="CK122" i="5" s="1"/>
  <c r="CL122" i="5" s="1"/>
  <c r="BY118" i="5"/>
  <c r="CK118" i="5" s="1"/>
  <c r="CL118" i="5" s="1"/>
  <c r="BY115" i="5"/>
  <c r="CK115" i="5" s="1"/>
  <c r="CL115" i="5" s="1"/>
  <c r="BY111" i="5"/>
  <c r="CK111" i="5" s="1"/>
  <c r="CL111" i="5" s="1"/>
  <c r="BY107" i="5"/>
  <c r="CK107" i="5" s="1"/>
  <c r="CL107" i="5" s="1"/>
  <c r="BY136" i="5"/>
  <c r="CK136" i="5" s="1"/>
  <c r="CL136" i="5" s="1"/>
  <c r="BY114" i="5"/>
  <c r="CK114" i="5" s="1"/>
  <c r="CL114" i="5" s="1"/>
  <c r="BY110" i="5"/>
  <c r="CK110" i="5" s="1"/>
  <c r="CL110" i="5" s="1"/>
  <c r="BY106" i="5"/>
  <c r="CK106" i="5" s="1"/>
  <c r="CL106" i="5" s="1"/>
  <c r="BY113" i="5"/>
  <c r="CK113" i="5" s="1"/>
  <c r="CL113" i="5" s="1"/>
  <c r="BY109" i="5"/>
  <c r="CK109" i="5" s="1"/>
  <c r="CL109" i="5" s="1"/>
  <c r="BY105" i="5"/>
  <c r="CK105" i="5" s="1"/>
  <c r="CL105" i="5" s="1"/>
  <c r="BY116" i="5"/>
  <c r="CK116" i="5" s="1"/>
  <c r="CL116" i="5" s="1"/>
  <c r="BY112" i="5"/>
  <c r="CK112" i="5" s="1"/>
  <c r="CL112" i="5" s="1"/>
  <c r="BY108" i="5"/>
  <c r="CK108" i="5" s="1"/>
  <c r="CL108" i="5" s="1"/>
  <c r="BY102" i="5"/>
  <c r="CK102" i="5" s="1"/>
  <c r="CL102" i="5" s="1"/>
  <c r="BY98" i="5"/>
  <c r="CK98" i="5" s="1"/>
  <c r="CL98" i="5" s="1"/>
  <c r="BY94" i="5"/>
  <c r="CK94" i="5" s="1"/>
  <c r="CL94" i="5" s="1"/>
  <c r="BY104" i="5"/>
  <c r="CK104" i="5" s="1"/>
  <c r="CL104" i="5" s="1"/>
  <c r="BY101" i="5"/>
  <c r="CK101" i="5" s="1"/>
  <c r="CL101" i="5" s="1"/>
  <c r="BY97" i="5"/>
  <c r="CK97" i="5" s="1"/>
  <c r="CL97" i="5" s="1"/>
  <c r="BY93" i="5"/>
  <c r="CK93" i="5" s="1"/>
  <c r="CL93" i="5" s="1"/>
  <c r="BY100" i="5"/>
  <c r="CK100" i="5" s="1"/>
  <c r="CL100" i="5" s="1"/>
  <c r="BY96" i="5"/>
  <c r="CK96" i="5" s="1"/>
  <c r="CL96" i="5" s="1"/>
  <c r="BY92" i="5"/>
  <c r="CK92" i="5" s="1"/>
  <c r="CL92" i="5" s="1"/>
  <c r="BY86" i="5"/>
  <c r="CK86" i="5" s="1"/>
  <c r="CL86" i="5" s="1"/>
  <c r="BY82" i="5"/>
  <c r="CK82" i="5" s="1"/>
  <c r="CL82" i="5" s="1"/>
  <c r="BY89" i="5"/>
  <c r="CK89" i="5" s="1"/>
  <c r="CL89" i="5" s="1"/>
  <c r="BY85" i="5"/>
  <c r="CK85" i="5" s="1"/>
  <c r="CL85" i="5" s="1"/>
  <c r="BY81" i="5"/>
  <c r="CK81" i="5" s="1"/>
  <c r="CL81" i="5" s="1"/>
  <c r="BY77" i="5"/>
  <c r="CK77" i="5" s="1"/>
  <c r="CL77" i="5" s="1"/>
  <c r="BY103" i="5"/>
  <c r="CK103" i="5" s="1"/>
  <c r="CL103" i="5" s="1"/>
  <c r="BY90" i="5"/>
  <c r="CK90" i="5" s="1"/>
  <c r="CL90" i="5" s="1"/>
  <c r="BY88" i="5"/>
  <c r="CK88" i="5" s="1"/>
  <c r="CL88" i="5" s="1"/>
  <c r="BY84" i="5"/>
  <c r="CK84" i="5" s="1"/>
  <c r="CL84" i="5" s="1"/>
  <c r="BY80" i="5"/>
  <c r="CK80" i="5" s="1"/>
  <c r="CL80" i="5" s="1"/>
  <c r="BY75" i="5"/>
  <c r="CK75" i="5" s="1"/>
  <c r="CL75" i="5" s="1"/>
  <c r="BY71" i="5"/>
  <c r="CK71" i="5" s="1"/>
  <c r="CL71" i="5" s="1"/>
  <c r="BY67" i="5"/>
  <c r="CK67" i="5" s="1"/>
  <c r="CL67" i="5" s="1"/>
  <c r="BY63" i="5"/>
  <c r="CK63" i="5" s="1"/>
  <c r="CL63" i="5" s="1"/>
  <c r="BY59" i="5"/>
  <c r="CK59" i="5" s="1"/>
  <c r="CL59" i="5" s="1"/>
  <c r="BY55" i="5"/>
  <c r="CK55" i="5" s="1"/>
  <c r="CL55" i="5" s="1"/>
  <c r="BY99" i="5"/>
  <c r="CK99" i="5" s="1"/>
  <c r="CL99" i="5" s="1"/>
  <c r="BY78" i="5"/>
  <c r="CK78" i="5" s="1"/>
  <c r="CL78" i="5" s="1"/>
  <c r="BY74" i="5"/>
  <c r="CK74" i="5" s="1"/>
  <c r="CL74" i="5" s="1"/>
  <c r="BY70" i="5"/>
  <c r="CK70" i="5" s="1"/>
  <c r="CL70" i="5" s="1"/>
  <c r="BY66" i="5"/>
  <c r="CK66" i="5" s="1"/>
  <c r="CL66" i="5" s="1"/>
  <c r="BY62" i="5"/>
  <c r="CK62" i="5" s="1"/>
  <c r="CL62" i="5" s="1"/>
  <c r="BY58" i="5"/>
  <c r="CK58" i="5" s="1"/>
  <c r="CL58" i="5" s="1"/>
  <c r="BY54" i="5"/>
  <c r="CK54" i="5" s="1"/>
  <c r="CL54" i="5" s="1"/>
  <c r="BY87" i="5"/>
  <c r="CK87" i="5" s="1"/>
  <c r="CL87" i="5" s="1"/>
  <c r="BY95" i="5"/>
  <c r="CK95" i="5" s="1"/>
  <c r="CL95" i="5" s="1"/>
  <c r="BY83" i="5"/>
  <c r="CK83" i="5" s="1"/>
  <c r="CL83" i="5" s="1"/>
  <c r="BY73" i="5"/>
  <c r="CK73" i="5" s="1"/>
  <c r="CL73" i="5" s="1"/>
  <c r="BY69" i="5"/>
  <c r="CK69" i="5" s="1"/>
  <c r="CL69" i="5" s="1"/>
  <c r="BY65" i="5"/>
  <c r="CK65" i="5" s="1"/>
  <c r="CL65" i="5" s="1"/>
  <c r="BY61" i="5"/>
  <c r="CK61" i="5" s="1"/>
  <c r="CL61" i="5" s="1"/>
  <c r="BY57" i="5"/>
  <c r="CK57" i="5" s="1"/>
  <c r="CL57" i="5" s="1"/>
  <c r="BY53" i="5"/>
  <c r="CK53" i="5" s="1"/>
  <c r="CL53" i="5" s="1"/>
  <c r="BY79" i="5"/>
  <c r="CK79" i="5" s="1"/>
  <c r="CL79" i="5" s="1"/>
  <c r="BY60" i="5"/>
  <c r="CK60" i="5" s="1"/>
  <c r="CL60" i="5" s="1"/>
  <c r="BY51" i="5"/>
  <c r="CK51" i="5" s="1"/>
  <c r="CL51" i="5" s="1"/>
  <c r="BY47" i="5"/>
  <c r="CK47" i="5" s="1"/>
  <c r="CL47" i="5" s="1"/>
  <c r="BY43" i="5"/>
  <c r="CK43" i="5" s="1"/>
  <c r="CL43" i="5" s="1"/>
  <c r="BY56" i="5"/>
  <c r="CK56" i="5" s="1"/>
  <c r="CL56" i="5" s="1"/>
  <c r="BY46" i="5"/>
  <c r="CK46" i="5" s="1"/>
  <c r="CL46" i="5" s="1"/>
  <c r="BY91" i="5"/>
  <c r="CK91" i="5" s="1"/>
  <c r="CL91" i="5" s="1"/>
  <c r="BY49" i="5"/>
  <c r="CK49" i="5" s="1"/>
  <c r="CL49" i="5" s="1"/>
  <c r="BY45" i="5"/>
  <c r="CK45" i="5" s="1"/>
  <c r="CL45" i="5" s="1"/>
  <c r="BY68" i="5"/>
  <c r="CK68" i="5" s="1"/>
  <c r="CL68" i="5" s="1"/>
  <c r="BY50" i="5"/>
  <c r="CK50" i="5" s="1"/>
  <c r="CL50" i="5" s="1"/>
  <c r="BY44" i="5"/>
  <c r="CK44" i="5" s="1"/>
  <c r="CL44" i="5" s="1"/>
  <c r="BY64" i="5"/>
  <c r="CK64" i="5" s="1"/>
  <c r="CL64" i="5" s="1"/>
  <c r="BY52" i="5"/>
  <c r="CK52" i="5" s="1"/>
  <c r="CL52" i="5" s="1"/>
  <c r="BY48" i="5"/>
  <c r="CK48" i="5" s="1"/>
  <c r="CL48" i="5" s="1"/>
  <c r="BY39" i="5"/>
  <c r="CK39" i="5" s="1"/>
  <c r="CL39" i="5" s="1"/>
  <c r="BY35" i="5"/>
  <c r="CK35" i="5" s="1"/>
  <c r="CL35" i="5" s="1"/>
  <c r="BY31" i="5"/>
  <c r="CK31" i="5" s="1"/>
  <c r="CL31" i="5" s="1"/>
  <c r="BY38" i="5"/>
  <c r="CK38" i="5" s="1"/>
  <c r="CL38" i="5" s="1"/>
  <c r="BY34" i="5"/>
  <c r="CK34" i="5" s="1"/>
  <c r="CL34" i="5" s="1"/>
  <c r="BY30" i="5"/>
  <c r="CK30" i="5" s="1"/>
  <c r="CL30" i="5" s="1"/>
  <c r="BY42" i="5"/>
  <c r="CK42" i="5" s="1"/>
  <c r="CL42" i="5" s="1"/>
  <c r="BY76" i="5"/>
  <c r="CK76" i="5" s="1"/>
  <c r="CL76" i="5" s="1"/>
  <c r="BY72" i="5"/>
  <c r="CK72" i="5" s="1"/>
  <c r="CL72" i="5" s="1"/>
  <c r="BY40" i="5"/>
  <c r="CK40" i="5" s="1"/>
  <c r="CL40" i="5" s="1"/>
  <c r="BY36" i="5"/>
  <c r="CK36" i="5" s="1"/>
  <c r="CL36" i="5" s="1"/>
  <c r="BY32" i="5"/>
  <c r="CK32" i="5" s="1"/>
  <c r="CL32" i="5" s="1"/>
  <c r="BY28" i="5"/>
  <c r="CK28" i="5" s="1"/>
  <c r="CL28" i="5" s="1"/>
  <c r="BY41" i="5"/>
  <c r="CK41" i="5" s="1"/>
  <c r="CL41" i="5" s="1"/>
  <c r="BY23" i="5"/>
  <c r="CK23" i="5" s="1"/>
  <c r="CL23" i="5" s="1"/>
  <c r="BY19" i="5"/>
  <c r="CK19" i="5" s="1"/>
  <c r="CL19" i="5" s="1"/>
  <c r="BY15" i="5"/>
  <c r="CK15" i="5" s="1"/>
  <c r="CL15" i="5" s="1"/>
  <c r="BY11" i="5"/>
  <c r="CK11" i="5" s="1"/>
  <c r="CL11" i="5" s="1"/>
  <c r="BY7" i="5"/>
  <c r="CK7" i="5" s="1"/>
  <c r="CL7" i="5" s="1"/>
  <c r="BY3" i="5"/>
  <c r="CK3" i="5" s="1"/>
  <c r="CL3" i="5" s="1"/>
  <c r="BY33" i="5"/>
  <c r="CK33" i="5" s="1"/>
  <c r="CL33" i="5" s="1"/>
  <c r="BY29" i="5"/>
  <c r="CK29" i="5" s="1"/>
  <c r="CL29" i="5" s="1"/>
  <c r="BY26" i="5"/>
  <c r="CK26" i="5" s="1"/>
  <c r="CL26" i="5" s="1"/>
  <c r="BY22" i="5"/>
  <c r="CK22" i="5" s="1"/>
  <c r="CL22" i="5" s="1"/>
  <c r="BY18" i="5"/>
  <c r="CK18" i="5" s="1"/>
  <c r="CL18" i="5" s="1"/>
  <c r="BY14" i="5"/>
  <c r="CK14" i="5" s="1"/>
  <c r="CL14" i="5" s="1"/>
  <c r="BY10" i="5"/>
  <c r="CK10" i="5" s="1"/>
  <c r="CL10" i="5" s="1"/>
  <c r="BY6" i="5"/>
  <c r="CK6" i="5" s="1"/>
  <c r="CL6" i="5" s="1"/>
  <c r="BY24" i="5"/>
  <c r="CK24" i="5" s="1"/>
  <c r="CL24" i="5" s="1"/>
  <c r="BY20" i="5"/>
  <c r="CK20" i="5" s="1"/>
  <c r="CL20" i="5" s="1"/>
  <c r="BY16" i="5"/>
  <c r="CK16" i="5" s="1"/>
  <c r="CL16" i="5" s="1"/>
  <c r="BY12" i="5"/>
  <c r="CK12" i="5" s="1"/>
  <c r="CL12" i="5" s="1"/>
  <c r="BY8" i="5"/>
  <c r="CK8" i="5" s="1"/>
  <c r="CL8" i="5" s="1"/>
  <c r="BY4" i="5"/>
  <c r="CK4" i="5" s="1"/>
  <c r="CL4" i="5" s="1"/>
  <c r="BY25" i="5"/>
  <c r="CK25" i="5" s="1"/>
  <c r="CL25" i="5" s="1"/>
  <c r="BY37" i="5"/>
  <c r="CK37" i="5" s="1"/>
  <c r="CL37" i="5" s="1"/>
  <c r="BY17" i="5"/>
  <c r="CK17" i="5" s="1"/>
  <c r="CL17" i="5" s="1"/>
  <c r="BY9" i="5"/>
  <c r="CK9" i="5" s="1"/>
  <c r="CL9" i="5" s="1"/>
  <c r="BY21" i="5"/>
  <c r="CK21" i="5" s="1"/>
  <c r="CL21" i="5" s="1"/>
  <c r="BY27" i="5"/>
  <c r="CK27" i="5" s="1"/>
  <c r="CL27" i="5" s="1"/>
  <c r="BY13" i="5"/>
  <c r="CK13" i="5" s="1"/>
  <c r="CL13" i="5" s="1"/>
  <c r="BY5" i="5"/>
  <c r="CK5" i="5" s="1"/>
  <c r="CL5"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<sst xmlns="http://schemas.openxmlformats.org/spreadsheetml/2006/main" count="33832" uniqueCount="2963">
  <si>
    <t>Domaine : Stratégie</t>
  </si>
  <si>
    <t>1. Connaissez-vous la valeur que le digital peut réellement apporter à votre entreprise (revenus supplémentaires, réduction des coûts, ...) ?</t>
  </si>
  <si>
    <t>( ) Oui, le digital apporte beaucoup de valeur et est important pour la continuité de nos activités</t>
  </si>
  <si>
    <t>( ) Oui, le digital est important mais pas prioritaire pour notre entreprise</t>
  </si>
  <si>
    <t>( ) Non, nous ne pensons pas que la digitalisation puisse apporter de la valeur à notre entreprise</t>
  </si>
  <si>
    <t>2. Comment voyez-vous la transformation digitale ?</t>
  </si>
  <si>
    <t>( ) La transformation digitale est une démarche globale inscrite au cœur de l'entreprise</t>
  </si>
  <si>
    <t>( ) La transformation digitale est assurée à travers les projets informatiques de l'entreprise</t>
  </si>
  <si>
    <t>( ) La transformation digitale n'est pas claire pour nous</t>
  </si>
  <si>
    <t>3. Combien (en pourcentage de votre CA annuel) avez-vous alloué à la digitalisation au cours de cette année, ou l'année dernière ?</t>
  </si>
  <si>
    <t>( ) Plus de 15% du chiffre d'affaires</t>
  </si>
  <si>
    <t>( ) Entre 5 et 15% du chiffre d'affaires</t>
  </si>
  <si>
    <t>( ) Moins de 5% du chiffre d'affaires</t>
  </si>
  <si>
    <t>Domaine : Culture &amp; Capital Humain</t>
  </si>
  <si>
    <t>1. Considérez-vous que vos collaborateurs aient des compétences digitales satisfaisantes ?</t>
  </si>
  <si>
    <t>( ) Oui, le niveau des compétences digitales de nos collaborateurs est satisfaisant</t>
  </si>
  <si>
    <t>( ) Oui, mais le niveau des compétences digitales est occasionnellement limitant et inégal</t>
  </si>
  <si>
    <t>( ) Non, le niveau de compétences digitales de nos collaborateurs est insuffisant</t>
  </si>
  <si>
    <t>2. Accordez-vous de l'importance aux compétences digitales pour vos recrutements ?</t>
  </si>
  <si>
    <t>( ) Oui, nous avons défini des exigences en termes de compétences digitales requises pour accéder aux postes de notre entreprise</t>
  </si>
  <si>
    <t>( ) Oui, nous percevons les compétences digitales comme un atout supplémentaire, sans qu'ils ne soient indispensables</t>
  </si>
  <si>
    <t>( ) Nous n'avons pas d'exigences en termes de compétences digitales</t>
  </si>
  <si>
    <t>3. Vos collaborateurs sont-ils ouverts à la mise en place de nouvelles méthodes de travail plus digitalisées ?</t>
  </si>
  <si>
    <t>( ) Oui, nos collaborateurs montrent une réelle facilité d'adaptation</t>
  </si>
  <si>
    <t>( ) Oui, néanmoins le niveau d'adaptabilité de nos collaborateurs est modéré et nécessite davantage d'actions de soutien</t>
  </si>
  <si>
    <t>( ) Non, nos collaborateurs sont plutôt résistants à la transformation digitale</t>
  </si>
  <si>
    <t>Domaine : Relation Client</t>
  </si>
  <si>
    <t>1. Avez-vous une page Web afin de faire connaitre votre entreprise ainsi que ses produits/services?</t>
  </si>
  <si>
    <t>( ) Oui, nous avons un site Web pour présenter nos catalogues d'offres produits/services. Celui-ci est géré et tenu régulièrement à jour</t>
  </si>
  <si>
    <t>( ) Oui, nous avons un site Web. Cependant, celui-ci n'est pas géré et tenu à jour régulièrement</t>
  </si>
  <si>
    <t>( ) Non, nous n'avons pas de site Web</t>
  </si>
  <si>
    <t>2. Utilisez-vous des canaux digitaux (réseaux sociaux, mails, blogs, ...) pour la prospection ?</t>
  </si>
  <si>
    <t>( ) Oui, nous utilisons exclusivement les canaux digitaux pour la prospection</t>
  </si>
  <si>
    <t>( ) Oui, nous exploitons certains canaux digitaux. Néanmoins, les canaux traditionnels (Flyers, téléphone, ...) restent nos canaux privilégiés</t>
  </si>
  <si>
    <t>( ) Non, nous n'utilisons aucun canal digital pour la prospection</t>
  </si>
  <si>
    <t>3. Utilisez-vous les moteurs de recherche comme moyen pour augmenter votre visibilité sur internet?</t>
  </si>
  <si>
    <t>( ) Oui, nous avons une fiche d'établissement sur Google, et nous effectuons des actions pour améliorer notre référencement sur les moteurs de recherche</t>
  </si>
  <si>
    <t>( ) Oui, nous avons une fiche d'établissement sur Google. Cependant, nous n'effectuons pas d'actions pour améliorer notre référencement sur les moteurs de recherche</t>
  </si>
  <si>
    <t>( ) Non, nous n'effectuons aucune action vis-à-vis des moteurs de recherche.</t>
  </si>
  <si>
    <t>4. Avez-vous une application mobile (iOS, Android) proposant vos produits/services?</t>
  </si>
  <si>
    <t>( ) Oui, nous avons une application mobile (iOS, Android) que nous utilisons et tenons à jour régulièrement</t>
  </si>
  <si>
    <t>( ) Oui, nous avons une application mobile. Cependant elle n'est pas utilisée ou mise à jour régulièrement</t>
  </si>
  <si>
    <t>( ) Non, nous n'avons pas d'application mobile</t>
  </si>
  <si>
    <t>5. Utilisez-vous un outil digital intégré pour gérer la relation client de type CRM ?</t>
  </si>
  <si>
    <t>( ) Oui, mais le Customer relationship management (CRM) couvre uniquement une partie de la gestion de relation client et non la totalité</t>
  </si>
  <si>
    <t>( ) Non, nous n'utilisons pas de Customer relationship management (CRM")</t>
  </si>
  <si>
    <t>6. Utilisez-vous des moyens de paiement digitaux dans votre entreprise (paiement par carte bancaire, paiement mobile, plateforme de paiement en ligne, ...) ?</t>
  </si>
  <si>
    <t>( ) Oui, nous proposons des moyens de paiements digitaux et ceux-ci sont fréquemment utilisés</t>
  </si>
  <si>
    <t>( ) Oui, les moyens de paiement digitaux sont mis en place, mais le paiement traditionnel (cash) reste le moyen privilégié</t>
  </si>
  <si>
    <t>( ) Non, nous proposons uniquement le moyen de paiement traditionnel (cash)</t>
  </si>
  <si>
    <t>7. Utilisez-vous les données dont vous disposez pour personnaliser vos offres de produits/services ?</t>
  </si>
  <si>
    <t>( ) Oui, nous collectons systématiquement les données clients sur les différents canaux (réseaux sociaux, CRM, cookies web, mails, ...) et nous les analysons pour personnaliser nos offres produits/services</t>
  </si>
  <si>
    <t>( ) Oui, nous collectons les données clients, mais nous les analysons que très peu</t>
  </si>
  <si>
    <t>( ) Non, nous ne collectons pas les données clients</t>
  </si>
  <si>
    <t>8. *Réalisez-vous des actions destinées à suivre et à gérer votre e-réputation ?</t>
  </si>
  <si>
    <t>( ) Oui, nous surveillons systématiquement notre e-réputation et nous engageons des actions constantes pour suivre et développer notre image sur internet (Avis Google, réclamations sur réseaux sociaux, ...)</t>
  </si>
  <si>
    <t>( ) Oui, néanmoins nous surveillons notre e-réputation de manière aléatoire et nous engageons des actions ponctuelles sur internet</t>
  </si>
  <si>
    <t>( ) Nous n'effectuons pas d'action en faveur de notre e-réputation</t>
  </si>
  <si>
    <t>9. Réalisez-vous des enquêtes de satisfaction client via des canaux digitaux ?</t>
  </si>
  <si>
    <t>( ) Oui, nous utilisons les canaux digitaux pour collecter et analyser les données issues d'enquêtes de satisfaction client</t>
  </si>
  <si>
    <t>( ) Oui, cependant nous utilisons les canaux traditionnels (téléphone, face-à-face) pour collecter et analyser les données issues d'enquêtes de satisfaction client</t>
  </si>
  <si>
    <t>( ) Non, nous n'effectuons pas d'enquête de satisfaction client</t>
  </si>
  <si>
    <t>Domaine : Process</t>
  </si>
  <si>
    <t>1. Utilisez-vous les outils digitaux pour la gestion du processus d'achats fournisseurs/sous-traitants ?</t>
  </si>
  <si>
    <t>( ) Oui, nous avons un outil digital de gestion intégrant l'ensemble du processus d'achats (ex: Enterprise Ressource Planning ou ERP*)</t>
  </si>
  <si>
    <t>( ) Oui, nous avons digitalisé une partie du processus d'achats. Néanmoins, une partie du processus n'est pas encore digitalisée et/ou se fait via des outils bureautiques (Excel, Google Sheets, ...)</t>
  </si>
  <si>
    <t>( ) Non, nous n'avons pas d'outil digital de gestion du processus d'achats</t>
  </si>
  <si>
    <t>2. Utilisez-vous des outils digitaux pour la gestion des processus Ressources Humaines?</t>
  </si>
  <si>
    <t>( ) Oui, nous utilisons un outil digital de gestion intégrant l'ensemble des processus Ressources Humaines</t>
  </si>
  <si>
    <t>( ) Oui, nous avons digitalisé une partie des processus Ressources Humaines. Néanmoins, une partie du processus n'est pas encore digitalisée et/ou se fait via des outils bureautiques (Excel, Google Sheets, ...)</t>
  </si>
  <si>
    <t>( ) Non, nous n'avons pas d'outil digital de gestion des processus Ressources Humaines</t>
  </si>
  <si>
    <t>3. Utilisez-vous des outils digitaux pour la gestion des processus comptables et financiers ?</t>
  </si>
  <si>
    <t>( ) Oui, nous utilisons des outils digitaux de gestion comptable (Enterprise Ressource Planning ou ERP") intégrant l'ensemble du processus (journal, grand livre, états de trésorerie, états de synthèse, ...)</t>
  </si>
  <si>
    <t>( ) Oui, nous utilisons des outils digitaux intégrant une partie des processus comptables et financiers. Néanmoins, une partie est encore traitée via des outils bureautiques (Excel, Google Sheets, ...)</t>
  </si>
  <si>
    <t>( ) Non, nous n'avons pas d'outil digital pour la gestion de la comptabilité et finance</t>
  </si>
  <si>
    <t>Domaine : Technologies</t>
  </si>
  <si>
    <t>1. Quel type de connexion avez-vous?</t>
  </si>
  <si>
    <t>( ) Fibre optique ou liaison louée spécialisée</t>
  </si>
  <si>
    <t>( ) ADSL</t>
  </si>
  <si>
    <t>( ) Internet mobile (4G, 3G)</t>
  </si>
  <si>
    <t>2. A quel niveau l'infrastructure informatique offre-t-elle la stabilité et la flexibilité nécessaires au fonctionnement et aux opérations de votre entreprise ?</t>
  </si>
  <si>
    <t>( ) Le niveau de stabilité et de flexibilité de notre infrastructure informatique est satisfaisant</t>
  </si>
  <si>
    <t>( ) Suffisamment stable et flexible pour soutenir nos opérations, malgré quelques perturbations</t>
  </si>
  <si>
    <t>( ) Instable et provoque des pannes récurrentes qui perturbent nos opérations</t>
  </si>
  <si>
    <t>3. Quels outils utilisez-vous pour partager et stocker vos données ?</t>
  </si>
  <si>
    <t>( ) Dans le Cloud (SharePoint, Google Drive, Dropbox, etc.)</t>
  </si>
  <si>
    <t>( ) Stockage local (Ordinateurs, serveurs physiques locaux, etc.) ou externes (USB, disque dur externe, ...)</t>
  </si>
  <si>
    <t>( ) Nous ne stockons pas d'information</t>
  </si>
  <si>
    <t>4. Quels types d'appareils sont utilisés dans votre entreprise ?</t>
  </si>
  <si>
    <t>( ) PC portable</t>
  </si>
  <si>
    <t>( ) Smartphones</t>
  </si>
  <si>
    <t>( ) Ordinateurs de bureau</t>
  </si>
  <si>
    <t>( ) Tablettes</t>
  </si>
  <si>
    <t>5. Quel est le niveau du taux d'équipement en appareils dans votre entreprise ?</t>
  </si>
  <si>
    <t>( ) Tous nos collaborateurs sont équipés en appareils, même en dehors de nos locaux</t>
  </si>
  <si>
    <t>( ) Tous nos collaborateurs sont équipés en appareils, mais uniquement dans nos locaux</t>
  </si>
  <si>
    <t>( ) Nos collaborateurs ne sont que partiellement (ou pas du tout) équipés dans nos locaux</t>
  </si>
  <si>
    <t>6. Des outils bureautiques sont-ils utilisés au sein de votre entreprise ?</t>
  </si>
  <si>
    <t>( ) Oui, nous utilisons Office 365 (Word, Excel, PowerPoint, Outlook, ...) ou Google Suite (Google Sheets, Google Meet, Google Drive Agenda,...) et cela pour la totalité de nos activités</t>
  </si>
  <si>
    <t>( ) Oui, nous utilisons des outils de bureautiques pour une partie de notre activité. Certaines activités ne sont pas documentées et se font encore de manière physique</t>
  </si>
  <si>
    <t>( ) Non, nous n'utilisons pas les outils bureautiques</t>
  </si>
  <si>
    <t>7. Des outils collaboratifs sont-ils utilisés pour la communication interne ?</t>
  </si>
  <si>
    <t>( ) Oui, la communication interne se fait via des outils collaboratifs (SharePoint, Intranet, MS Teams, Skype, ...)</t>
  </si>
  <si>
    <t>( ) Oui, des outils collaboratifs existent mais sont peu utilisés. La communication interne passe essentiellement par des moyens traditionnels (Appels, Mails, SMS, ...)</t>
  </si>
  <si>
    <t>( ) Non, nous ne disposons pas d'outils collaboratifs</t>
  </si>
  <si>
    <t>Domaine : Sécurité</t>
  </si>
  <si>
    <t>1. Etes-vous conscient des risques liés à la cybersécurité et cyberattaques auxquelles votre entreprise est exposée ?</t>
  </si>
  <si>
    <t>( ) Oui, il est indispensable de maintenir un haut degré de sécurité informatique dans notre entreprise</t>
  </si>
  <si>
    <t>( ) Non, j'ignore ce qu'est la cybersécurité</t>
  </si>
  <si>
    <t>2. Disposez-vous d'outils de sécurité pour l'ensemble de vos équipements informatiques ?</t>
  </si>
  <si>
    <t>( ) Oui, nous utilisons un ensemble d'outils pour garantir une sécurité optimale à tous les niveaux (Antivirus, pare-feu, antispam)</t>
  </si>
  <si>
    <t>( ) Oui, nous disposons de certains outils pour garantir une sécurité uniquement à certains niveaux</t>
  </si>
  <si>
    <t>( ) Non, nous n'utilisons pas d'outil de sécurité</t>
  </si>
  <si>
    <t>3. Quels outils/procédures avez-vous installé ou mis en place pour assurer la protection de vos appareils (téléphone, PC portable, ...) ?</t>
  </si>
  <si>
    <t>( ) Protection de vos appareils par un mot de passe robuste</t>
  </si>
  <si>
    <t>( ) Prudence, reconnaissance et mise en quarantaine de mails ou de messages suspects (fishing, hameçonnage, ...)</t>
  </si>
  <si>
    <t>( ) Une application/programme de filtrage d'appels douteux (ex: Truecaller,...)</t>
  </si>
  <si>
    <t>( ) Installation de mises à jour régulières</t>
  </si>
  <si>
    <t>4. Connaissez-vous la Loi 09-08 relative à la protection des données à caractère personnel ? Avez-vous pris des mesures en ce sens ?*</t>
  </si>
  <si>
    <t>( ) Oui, nous connaissons cette loi et nous sommes conscients de ce qu'elle implique pour notre entreprise. Des mesures sont définies en ce sens</t>
  </si>
  <si>
    <t>( ) Oui, nous avons une certaine compréhension de cette loi, mais nous n'avons néanmoins pas défini de mesure en ce sens</t>
  </si>
  <si>
    <t>( ) Non, nous ne connaissons pas cette loi</t>
  </si>
  <si>
    <t xml:space="preserve">Domaine </t>
  </si>
  <si>
    <t>Questionnaire ADD</t>
  </si>
  <si>
    <t xml:space="preserve">Nombre de points </t>
  </si>
  <si>
    <t xml:space="preserve">Questionnaire JRExpert </t>
  </si>
  <si>
    <t xml:space="preserve">Dans quelle colonne se situe la réponse . Onglet "Brut" + Nombre de points </t>
  </si>
  <si>
    <t xml:space="preserve">9. Êtes-vous d'accord avec les affirmations suivantes ? *sous questions   - "Dans mon secteur, pour rester compétitif, mon entreprise n'a pas besoin de se digitaliser" </t>
  </si>
  <si>
    <t>AF</t>
  </si>
  <si>
    <t xml:space="preserve">Pas du tout d'accord </t>
  </si>
  <si>
    <t xml:space="preserve">Plutôt d'accord / Neutre – Sans opinion / Plutôt pas d'accord </t>
  </si>
  <si>
    <t>Tout à fait d'accord</t>
  </si>
  <si>
    <t>9. Êtes-vous d'accord avec les affirmations suivantes ? * - sous question : Pour se digitaliser, il faut avant tout développer son site web ou Les TPME n'ont pas besoin de définir une stratégie avant de se digitaliser.</t>
  </si>
  <si>
    <t>Z et AB</t>
  </si>
  <si>
    <r>
      <t>12. Quel pourcentage de son chiffre d'affaires votre entreprise alloue-t-elle au digital ? *</t>
    </r>
    <r>
      <rPr>
        <sz val="12"/>
        <color rgb="FF000000"/>
        <rFont val="Arial Narrow"/>
        <family val="2"/>
      </rPr>
      <t> </t>
    </r>
  </si>
  <si>
    <t>AQ</t>
  </si>
  <si>
    <t xml:space="preserve">Plus de 20% </t>
  </si>
  <si>
    <t xml:space="preserve">Entre 5 et 20% </t>
  </si>
  <si>
    <t xml:space="preserve">0% (Pas d'investissement) 
Moins de 5% 
Je ne souhaite pas me prononces </t>
  </si>
  <si>
    <r>
      <t>14. D'une manière générale, comment évalueriez-vous les compétences numériques/digitales de vos collaborateurs ? *</t>
    </r>
    <r>
      <rPr>
        <sz val="12"/>
        <color rgb="FF000000"/>
        <rFont val="Arial Narrow"/>
        <family val="2"/>
      </rPr>
      <t> </t>
    </r>
  </si>
  <si>
    <t>AW</t>
  </si>
  <si>
    <t>Élevées </t>
  </si>
  <si>
    <t>Moyennes </t>
  </si>
  <si>
    <t>Faibles </t>
  </si>
  <si>
    <t>16. Quelles sont les principales difficultés, le cas échéant, rencontrées par vos équipes lors de l'utilisation des outils numériques ? *</t>
  </si>
  <si>
    <t xml:space="preserve">BF; BB; </t>
  </si>
  <si>
    <t xml:space="preserve">Nous n'avons pas de difficultés particulières / BF </t>
  </si>
  <si>
    <t xml:space="preserve">Compétences inégales (certains sont à l'aise, d'autres non) , Difficulté à utiliser des outils de base (Bureautique, Office, Internet…) , Difficulté à utiliser des outils métier ou avancés (ERP, logiciels, etc.) , Difficulté à utiliser des équipements et du matériel technologique (serveurs, terminaux, etc.) </t>
  </si>
  <si>
    <t>Résistance au changement – Adaptation lente / BB</t>
  </si>
  <si>
    <r>
      <t>18. Présence en ligne</t>
    </r>
    <r>
      <rPr>
        <sz val="12"/>
        <color rgb="FF000000"/>
        <rFont val="Arial Narrow"/>
        <family val="2"/>
      </rPr>
      <t> </t>
    </r>
    <r>
      <rPr>
        <b/>
        <sz val="12"/>
        <color rgb="FF000000"/>
        <rFont val="Arial Narrow"/>
        <family val="2"/>
      </rPr>
      <t xml:space="preserve">- sous questions : Site Web basique (Mise à jour peu fréquente, sans transactions) et Site web avancé (Mise à jour régulière, transactionnel) </t>
    </r>
  </si>
  <si>
    <t>BX et BY</t>
  </si>
  <si>
    <t>Existant et je suis satisfait(e)</t>
  </si>
  <si>
    <t>Existant mais je ne suis pas satisfait€ / Inexistant mais important pour notre activité/dans notre secteur</t>
  </si>
  <si>
    <t xml:space="preserve">Je ne sais pas en quoi cela consiste / Inexistant et non nécessaire dans notre cas / </t>
  </si>
  <si>
    <t xml:space="preserve">18. Présence en ligne - sous questions :  Présence sur les réseaux sociaux (Facebook, LinkedIn, etc.) et Outils de gestion et de promotion sur les réseaux sociaux (Hootsuite, Buffer, Sprout, Social Pilot, etc.) </t>
  </si>
  <si>
    <t>CA et CB</t>
  </si>
  <si>
    <t xml:space="preserve">19. Relation client - sous  questions CRM (Outil de gestion intégrée de la relation client) </t>
  </si>
  <si>
    <t>CG</t>
  </si>
  <si>
    <t xml:space="preserve">() Oui, </t>
  </si>
  <si>
    <t xml:space="preserve">19. Relation client - sous  questions Terminal de paiement électronique (TPE) basique et Paiement en ligne (e-banking, mobile-banking, PayPal, etc.) </t>
  </si>
  <si>
    <t>CE et CF</t>
  </si>
  <si>
    <t xml:space="preserve">19. Relation client - sous  questions - Outils de marketing digital et Outils d'automatisation du parcours client </t>
  </si>
  <si>
    <t>CH et CI</t>
  </si>
  <si>
    <t xml:space="preserve">20 Processus internes - sous  questions - Outil de gestion des achats et des stocks </t>
  </si>
  <si>
    <t>CL</t>
  </si>
  <si>
    <t xml:space="preserve">20 Processus internes - sous  questions - Outil de gestion RH </t>
  </si>
  <si>
    <t>CM</t>
  </si>
  <si>
    <t xml:space="preserve">20 Processus internes - sous  questions - Outil de gestion comptable et financière </t>
  </si>
  <si>
    <t>CN</t>
  </si>
  <si>
    <t xml:space="preserve">22. Quels types de connexion internet sont utilisés dans votre entreprise ? </t>
  </si>
  <si>
    <t xml:space="preserve">si Inexistant OU Non utilisé =&gt; NON ; 
si Instable (indisponibilité de service fréquente) / Suffisamment stable (interruptions sporadiques) / Stable et fiable  =&gt; OUI </t>
  </si>
  <si>
    <t>OUI = 100 Non = 0</t>
  </si>
  <si>
    <t>CX</t>
  </si>
  <si>
    <t>CV</t>
  </si>
  <si>
    <t>CW</t>
  </si>
  <si>
    <t>CX, CV et CW</t>
  </si>
  <si>
    <t>Stable et fiable</t>
  </si>
  <si>
    <t>Suffisamment stable (interruptions sporadiques)</t>
  </si>
  <si>
    <t xml:space="preserve">Instable (indisponibilité de service fréquente) </t>
  </si>
  <si>
    <t xml:space="preserve">23. Quels types d'équipements sont utilisés dans votre entreprise ? </t>
  </si>
  <si>
    <t xml:space="preserve">Serveurs virtualisés (Cloud) </t>
  </si>
  <si>
    <t>DG</t>
  </si>
  <si>
    <t>Disques et outils de stockage physiques ou Serveurs physiques</t>
  </si>
  <si>
    <t>DE et DF</t>
  </si>
  <si>
    <t>Aucune case cochée</t>
  </si>
  <si>
    <t xml:space="preserve">Ordinateurs portables </t>
  </si>
  <si>
    <t>DB</t>
  </si>
  <si>
    <t xml:space="preserve">Smartphones (professionnels, fournis par l'entreprise) </t>
  </si>
  <si>
    <t>DD</t>
  </si>
  <si>
    <t>Ordinateurs – Postes de travail fixes</t>
  </si>
  <si>
    <t>DA</t>
  </si>
  <si>
    <t xml:space="preserve">Tablettes </t>
  </si>
  <si>
    <t>DC</t>
  </si>
  <si>
    <t xml:space="preserve">20. Processus interne - Outils collaboratifs (Google Workspace, Teams, etc.) et Messagerie électronique et instantanée (Mails, WhatsApp Business, etc.) </t>
  </si>
  <si>
    <t>CP et CQ</t>
  </si>
  <si>
    <t>25. Avez-vous identifié les principaux risques de cybersécurité auxquels votre entreprise est exposée ? *</t>
  </si>
  <si>
    <t>DJ</t>
  </si>
  <si>
    <t xml:space="preserve">Oui, nous sommes conscients des risques mais nous n'avons rien mis en place comme prévention et Oui, et nous avons mis en place des mesures de sécurité , Oui, mais notre maîtrise des risques est limitée </t>
  </si>
  <si>
    <t>Je ne sais pas ce que c'est</t>
  </si>
  <si>
    <t>26. Quelles mesures de sécurité avez-vous mises en place pour protéger votre entreprise contre les cybermenaces ? *</t>
  </si>
  <si>
    <t>DK, DL, DQ</t>
  </si>
  <si>
    <t xml:space="preserve">Si les trois options sont cochées : Antivirus , Anti-spam et Pare-feu </t>
  </si>
  <si>
    <t xml:space="preserve">Si seulement un des trois est coché </t>
  </si>
  <si>
    <t xml:space="preserve">Si aucune case cochée </t>
  </si>
  <si>
    <t xml:space="preserve">Gestion des habilitations et des accès aux plateformes </t>
  </si>
  <si>
    <t>DN</t>
  </si>
  <si>
    <t xml:space="preserve">Politique et procédures internes </t>
  </si>
  <si>
    <t>DM</t>
  </si>
  <si>
    <t xml:space="preserve">Outils de détection d'intrusion </t>
  </si>
  <si>
    <t>DR</t>
  </si>
  <si>
    <t xml:space="preserve">Sauvegardes régulières des données critiques </t>
  </si>
  <si>
    <t>DS</t>
  </si>
  <si>
    <t>27. Connaissez-vous la loi sur la protection des données personnelles ? * et 28. Quelles sont les mesures que vous avez mises en place dans ce sens ? *</t>
  </si>
  <si>
    <t>DU</t>
  </si>
  <si>
    <t xml:space="preserve">Oui, et nous avons mis en place des mesures de conformité </t>
  </si>
  <si>
    <t xml:space="preserve">Oui, mais nous n'avons pas mis en place de mesures spécifiques </t>
  </si>
  <si>
    <t xml:space="preserve">Non, je n'ai jamais entendu parler de cette loi </t>
  </si>
  <si>
    <t>Code Entreprise</t>
  </si>
  <si>
    <t>ID</t>
  </si>
  <si>
    <t>Date de soumission</t>
  </si>
  <si>
    <t>Dernière page</t>
  </si>
  <si>
    <t>Langue de départ</t>
  </si>
  <si>
    <t>Tête de série</t>
  </si>
  <si>
    <t>Date de lancement</t>
  </si>
  <si>
    <t>Date de la dernière action</t>
  </si>
  <si>
    <t>Adresse IP</t>
  </si>
  <si>
    <t>URL référente</t>
  </si>
  <si>
    <t>Nom de l'Entreprise</t>
  </si>
  <si>
    <t>Région</t>
  </si>
  <si>
    <t>Qualité du répondant</t>
  </si>
  <si>
    <t>Qualité - Autre</t>
  </si>
  <si>
    <t>Statut</t>
  </si>
  <si>
    <t>Quel est votre nom complet ?</t>
  </si>
  <si>
    <t>Veuillez décrire d'une manière résumé votre activité</t>
  </si>
  <si>
    <t>Structure clientèle</t>
  </si>
  <si>
    <t>Pour se digitaliser il faut avant tout développer son site web</t>
  </si>
  <si>
    <t>Seule les grandes entreprises sont obligés de se conformer aux lois concernant la protection des données</t>
  </si>
  <si>
    <t>Les TPME n'ont pas besoin de définir une stratégie avant de se digitaliser</t>
  </si>
  <si>
    <t>Avoir des employés formés au digital est indispensable pour se digitaliser</t>
  </si>
  <si>
    <t>L’un des principaux freins à la digitalisation des entreprises est la résistance au changement des employés</t>
  </si>
  <si>
    <t>La transformation numérique implique des investissements coûteux difficiles à rentabiliser</t>
  </si>
  <si>
    <t>Dans mon secteur, pour rester compétitif mon entreprise n'a pas besoin de se digitaliser</t>
  </si>
  <si>
    <t>La transformation digitale concerne uniquement les entreprises technologiques</t>
  </si>
  <si>
    <t>Tout le monde est à l’aise avec les outils numériques aujourd’hui</t>
  </si>
  <si>
    <t>Défis sectoriels spécifiques liés à la digitalisation</t>
  </si>
  <si>
    <t>Suivre des formations sur les outils et solutions digitales</t>
  </si>
  <si>
    <t>Acquérir ou intégrer des solutions digitales (CRM, site web, etc.)</t>
  </si>
  <si>
    <t>Installer de nouveaux équipements (serveurs, ordinateurs, etc.)</t>
  </si>
  <si>
    <t>Définir et mettre en œuvre une stratégie de digitalisation</t>
  </si>
  <si>
    <t>Aucune action concrète</t>
  </si>
  <si>
    <t>Ne souhaite pas se prononcer</t>
  </si>
  <si>
    <t>Autres actions de digitalisation récente</t>
  </si>
  <si>
    <t>CA dédié au digital</t>
  </si>
  <si>
    <t>Nos investissements ont eu peu d'effet sur notre activité</t>
  </si>
  <si>
    <t>Nos investissements nous ont été imposés par des facteurs externes</t>
  </si>
  <si>
    <t>Nos investissements dans le digital ont amélioré notre productivité</t>
  </si>
  <si>
    <t>Nos investissements ont amélioré nos résultats financiers</t>
  </si>
  <si>
    <t>Nos investissements dans le digital nous ont aidés à nous différencier de la concurrence</t>
  </si>
  <si>
    <t>Evaluation des compétences numériques des collaborateurs</t>
  </si>
  <si>
    <t>Part du personnel concernée par la transformation digitale</t>
  </si>
  <si>
    <t>Difficulté à utiliser des outils de base (Bureautique, Office, Internet...)</t>
  </si>
  <si>
    <t>Difficulté à utiliser des outils métier ou avancés (ERP, logiciels,...)</t>
  </si>
  <si>
    <t>Difficulté à utiliser des équipements et du matériel technologique (Serveurs, terminaux,...)</t>
  </si>
  <si>
    <t>Résistance au changement - Adaptation lente</t>
  </si>
  <si>
    <t>Compétences inégales (Certains sont à l'aise, d'autres non)</t>
  </si>
  <si>
    <t>Difficultés à maintenir les équipements et logiciels à jour</t>
  </si>
  <si>
    <t>Difficultés à trouver des prestataires qualifiés au niveau du digital</t>
  </si>
  <si>
    <t>Nous n'avons pas de difficultés particulières</t>
  </si>
  <si>
    <t>Autres difficultés d'utilisation des outils numériques</t>
  </si>
  <si>
    <t>Non, nous n'avons pas entendu parler de ces programmes</t>
  </si>
  <si>
    <t>Mowakaba</t>
  </si>
  <si>
    <t>Tatwir RD et Innovation</t>
  </si>
  <si>
    <t>We-Fi</t>
  </si>
  <si>
    <t>Agri-tech</t>
  </si>
  <si>
    <t>Academia raqmya</t>
  </si>
  <si>
    <t>Mobile Money</t>
  </si>
  <si>
    <t>Moukawala Raqmya</t>
  </si>
  <si>
    <t>Al Moustatmir Asiyahi</t>
  </si>
  <si>
    <t>Intaliq</t>
  </si>
  <si>
    <t>ABRID Accélération</t>
  </si>
  <si>
    <t>Label PME</t>
  </si>
  <si>
    <t>AUSInnov</t>
  </si>
  <si>
    <t>Tamwilcom</t>
  </si>
  <si>
    <t>Autres progrmmes de soutien cités</t>
  </si>
  <si>
    <t>Nous allons maintenant nous intéresser à l'état actuel de la digitalisation au sein de votre entreprise ;   Pour chaque domaine, et pour chacun des outils et équipements listés merci de nous préciser s'ils existent et sinon vos perspectives par rapport à leur acquisition à court terme.</t>
  </si>
  <si>
    <t xml:space="preserve">Présence en ligne - Site Web basique </t>
  </si>
  <si>
    <t>Présence en ligne - Site web avancé</t>
  </si>
  <si>
    <t>Présence en ligne  - Outils de monitoring web</t>
  </si>
  <si>
    <t>Présence en ligne  - Présence sur les réseaux sociaux</t>
  </si>
  <si>
    <t>Présence en ligne  - Outils de gestion et de promotion sur les réseaux sociaux</t>
  </si>
  <si>
    <t>Présence en ligne  - Boutique vitrine</t>
  </si>
  <si>
    <t>Présence en ligne - Boutique transactionnelle</t>
  </si>
  <si>
    <t>Relation client  - TPE basique</t>
  </si>
  <si>
    <t>Relation client  - Paiement en ligne</t>
  </si>
  <si>
    <t>Relation client  - CRM</t>
  </si>
  <si>
    <t>Relation client  - Outils de marketing digital</t>
  </si>
  <si>
    <t>Relation client  - Outils d'automatisation du parcours client</t>
  </si>
  <si>
    <t>Relation client  - Outil de gestion des ventes et des facturations</t>
  </si>
  <si>
    <t>Processus internes  - Tableurs (Excel)</t>
  </si>
  <si>
    <t>Processus internes  - Outil de gestion des achats et des stocks</t>
  </si>
  <si>
    <t>Processus internes  - Outil de gestion RH</t>
  </si>
  <si>
    <t>Processus internes  - Outil de gestion comptable et financière</t>
  </si>
  <si>
    <t>Processus internes  - Outil de gestion documentaire et des archivages</t>
  </si>
  <si>
    <t>Processus internes  - Outils collaboratifs (Google Workspace, Teams...)</t>
  </si>
  <si>
    <t>Processus internes  - Messagerie électronique et instantanée (Mails, WhatsApp business...)</t>
  </si>
  <si>
    <t>Technologies émergentes  - Intelligence artificielle générative</t>
  </si>
  <si>
    <t>Technologies émergentes  - Outils pour l'efficacité énergétique</t>
  </si>
  <si>
    <t>Technologies émergentes  - Industrie 5.0</t>
  </si>
  <si>
    <t>Technologies émergentes  - IoT (Internet of things)</t>
  </si>
  <si>
    <t>Connexion internet - ADSL</t>
  </si>
  <si>
    <t>Connexion internet - Internet mobile (4G)</t>
  </si>
  <si>
    <t>Connexion internet - Fibre optique</t>
  </si>
  <si>
    <t>Connexion internet - Liaison spécialisée</t>
  </si>
  <si>
    <t>Connexion internet - Internet par satellite</t>
  </si>
  <si>
    <t>Equipements - Ordinateurs - Postes de travail fixes</t>
  </si>
  <si>
    <t>Equipements - Ordinateurs portables</t>
  </si>
  <si>
    <t>Equipements - Tablettes</t>
  </si>
  <si>
    <t>Equipements - Smartphones</t>
  </si>
  <si>
    <t>Equipements - Serveurs physiques</t>
  </si>
  <si>
    <t>Equipements - Disques et outils de stockage physiques</t>
  </si>
  <si>
    <t>Equipements - Serveurs virtualisés (Cloud)</t>
  </si>
  <si>
    <t>Autre</t>
  </si>
  <si>
    <t>Nous avons presque terminé ! Nous vous remercions beaucoup pour votre patience et coopération.  Il nous reste quelques questions sur les aspects liés à la sécurité informatique</t>
  </si>
  <si>
    <t>Connaissance des risques de cybersécurité</t>
  </si>
  <si>
    <t>Pare-feu</t>
  </si>
  <si>
    <t>Antivirus</t>
  </si>
  <si>
    <t>Politique et procédures internes</t>
  </si>
  <si>
    <t>Gestion des habilitations et des accès aux plateformes</t>
  </si>
  <si>
    <t>Certifications de sécurité (Chiffrement, SSL…)</t>
  </si>
  <si>
    <t>Formation du personnel</t>
  </si>
  <si>
    <t>Anti-spam</t>
  </si>
  <si>
    <t>Outils de détection d'intrusion</t>
  </si>
  <si>
    <t>Sauvegardes régulières des données critiques</t>
  </si>
  <si>
    <t>Autres mesures de sécurité citées</t>
  </si>
  <si>
    <t>Conaissance loi PDP</t>
  </si>
  <si>
    <t>Politique de confidentialité</t>
  </si>
  <si>
    <t>Formation des employés</t>
  </si>
  <si>
    <t>Déclarations au préalable auprès de la CNDP</t>
  </si>
  <si>
    <t>Autorisations de traitement des données à caractère personnel auprès de la CNDP</t>
  </si>
  <si>
    <t>Autres mesures PDP citées</t>
  </si>
  <si>
    <t>Temps de passation</t>
  </si>
  <si>
    <t>secteur.nma</t>
  </si>
  <si>
    <t>secteur.red</t>
  </si>
  <si>
    <t>Nom.TPME</t>
  </si>
  <si>
    <t>Langue.BL</t>
  </si>
  <si>
    <t>assiduite</t>
  </si>
  <si>
    <t>Evaluation.Qualitative</t>
  </si>
  <si>
    <t>Groupe</t>
  </si>
  <si>
    <t>Annee.Creation</t>
  </si>
  <si>
    <t>Region</t>
  </si>
  <si>
    <t>Province</t>
  </si>
  <si>
    <t>CA</t>
  </si>
  <si>
    <t>Nb.salaries</t>
  </si>
  <si>
    <t>Entreprise féminine</t>
  </si>
  <si>
    <t>Ancienneté</t>
  </si>
  <si>
    <t>Effectifs</t>
  </si>
  <si>
    <t>ID de la réponse</t>
  </si>
  <si>
    <t>Votre région ?</t>
  </si>
  <si>
    <t>Votre qualité/fonction au sein de l'entreprise</t>
  </si>
  <si>
    <t>Votre qualité/fonction au sein de l'entreprise [Autre]</t>
  </si>
  <si>
    <t>Quel est le statut de votre entreprise ?</t>
  </si>
  <si>
    <t>Même personne présente dans la formation</t>
  </si>
  <si>
    <t>Affichage texte</t>
  </si>
  <si>
    <t>Evaluation globale de la formation</t>
  </si>
  <si>
    <t>Evaluation -Contenus adaptés aux besoins</t>
  </si>
  <si>
    <t>Evaluation - La durée, le rythme de la formation</t>
  </si>
  <si>
    <t>Evaluation - Les outils d'évaluation proposés en cours de formation</t>
  </si>
  <si>
    <t>Evaluation - L'expertise du formateur et ses compétences pédagogiques</t>
  </si>
  <si>
    <t>Evolution connaissances Risques cybersécurité</t>
  </si>
  <si>
    <t>Evolution Connaissances Loi PDP</t>
  </si>
  <si>
    <t>Autres remarques et suggestions</t>
  </si>
  <si>
    <t>Prédisposition à être recontacté</t>
  </si>
  <si>
    <t>Temps total :</t>
  </si>
  <si>
    <t>pond</t>
  </si>
  <si>
    <t>Selection pour le Conseil (GIZ)</t>
  </si>
  <si>
    <t xml:space="preserve">Strategie - Q1 </t>
  </si>
  <si>
    <t>Strategie - Q2</t>
  </si>
  <si>
    <t>Strategie - Q3</t>
  </si>
  <si>
    <t xml:space="preserve">Moyenne Strategie </t>
  </si>
  <si>
    <t xml:space="preserve">Capital Humain - Q1 </t>
  </si>
  <si>
    <t>Capital Humain - Q3</t>
  </si>
  <si>
    <t xml:space="preserve">Moyenne Capital Humain  </t>
  </si>
  <si>
    <t>Relation Client - Q1</t>
  </si>
  <si>
    <t>Relation Client - Q2</t>
  </si>
  <si>
    <t>Relation Client - Q5</t>
  </si>
  <si>
    <t>Relation Client - Q6</t>
  </si>
  <si>
    <t>Relation Client - Q7</t>
  </si>
  <si>
    <t>Moyenne Relation Client</t>
  </si>
  <si>
    <t>Processus - Q1</t>
  </si>
  <si>
    <t>Processus - Q2</t>
  </si>
  <si>
    <t>Processus - Q3</t>
  </si>
  <si>
    <t>Moyenne Processus</t>
  </si>
  <si>
    <t>Technologies  - Q1</t>
  </si>
  <si>
    <t>Technologies  - Q2</t>
  </si>
  <si>
    <t>Technologies  - Q3</t>
  </si>
  <si>
    <t>Technologies  - Q4</t>
  </si>
  <si>
    <t>Technologies  - Q7</t>
  </si>
  <si>
    <t>Moyenne Technologies</t>
  </si>
  <si>
    <t>Securité - Q1</t>
  </si>
  <si>
    <t>Securité - Q2</t>
  </si>
  <si>
    <t>Securité - Q3</t>
  </si>
  <si>
    <t>Securité - Q4</t>
  </si>
  <si>
    <t xml:space="preserve">Moyenne Securité </t>
  </si>
  <si>
    <t>2025-02-09 13:43:06</t>
  </si>
  <si>
    <t>fr</t>
  </si>
  <si>
    <t>1583500313</t>
  </si>
  <si>
    <t>2025-02-09 13:32:19</t>
  </si>
  <si>
    <t>105.67.3.88</t>
  </si>
  <si>
    <t xml:space="preserve">African Expert </t>
  </si>
  <si>
    <t>Fès-Meknes</t>
  </si>
  <si>
    <t>Dirigeant(e) - Gérant(e)</t>
  </si>
  <si>
    <t>SARL</t>
  </si>
  <si>
    <t xml:space="preserve">Conseil des entreprises /Audit et formation professionnelle </t>
  </si>
  <si>
    <t>Les deux</t>
  </si>
  <si>
    <t>Plutôt d'accord</t>
  </si>
  <si>
    <t>Plutôt pas d'accord</t>
  </si>
  <si>
    <t>Pas du tout d'accord</t>
  </si>
  <si>
    <t>A développer avec vous</t>
  </si>
  <si>
    <t>Plus de 20 %</t>
  </si>
  <si>
    <t>Pas d'accord</t>
  </si>
  <si>
    <t>D'accord</t>
  </si>
  <si>
    <t>Moyennes</t>
  </si>
  <si>
    <t>Moyenne (Entre 25% et 50% du personnel)</t>
  </si>
  <si>
    <t>Inexistant mais important pour notre activité/dans notre secteur</t>
  </si>
  <si>
    <t>Existant mais je ne suis pas satisfait(e)</t>
  </si>
  <si>
    <t>Inexistant et non nécessaire dans notre cas</t>
  </si>
  <si>
    <t>Je ne sais pas en quoi cela consiste</t>
  </si>
  <si>
    <t>Suffisamment stable (Interruptions sporadiques)</t>
  </si>
  <si>
    <t>Inexistant OU Non utilisé</t>
  </si>
  <si>
    <t>Oui, nous sommes conscients des risques mais nous n'avons rien mis en place comme prévention</t>
  </si>
  <si>
    <t>Oui, mais nous n'avons pas mis en place des mesures spécifiques</t>
  </si>
  <si>
    <t>Activités spécialisées, scientifiques et techniques</t>
  </si>
  <si>
    <t>Services</t>
  </si>
  <si>
    <t>African Expert</t>
  </si>
  <si>
    <t>FR</t>
  </si>
  <si>
    <t>Faible</t>
  </si>
  <si>
    <t>Neutre</t>
  </si>
  <si>
    <t>FES-Groupe 1</t>
  </si>
  <si>
    <t>Fès-Meknès</t>
  </si>
  <si>
    <t>Fes</t>
  </si>
  <si>
    <t>Moins de 3 MDhs</t>
  </si>
  <si>
    <t>Oui</t>
  </si>
  <si>
    <t>Entre 2 et 5 ans</t>
  </si>
  <si>
    <t>Entre 2 et 3 employés</t>
  </si>
  <si>
    <t>2025-02-12 20:48:40</t>
  </si>
  <si>
    <t>1749648437</t>
  </si>
  <si>
    <t>2025-02-12 20:44:17</t>
  </si>
  <si>
    <t>105.71.132.49</t>
  </si>
  <si>
    <t xml:space="preserve">African Expert For Coaching And consulting </t>
  </si>
  <si>
    <t>Très satisfaisante</t>
  </si>
  <si>
    <t>Satisfaisante</t>
  </si>
  <si>
    <t>J'ai appris des choses sur le sujet</t>
  </si>
  <si>
    <t>Je ne sais toujours pas en quoi cela consiste</t>
  </si>
  <si>
    <t>Je continue à ne pas savoir ce que c'est</t>
  </si>
  <si>
    <t>Non, je ne maitrise toujours pas ce sujet</t>
  </si>
  <si>
    <t>2025-02-09 13:43:16</t>
  </si>
  <si>
    <t>97212360</t>
  </si>
  <si>
    <t>2025-02-09 13:34:16</t>
  </si>
  <si>
    <t>196.65.170.142</t>
  </si>
  <si>
    <t>Aymd</t>
  </si>
  <si>
    <t>SARL AU</t>
  </si>
  <si>
    <t>Depuis sa création à Fès, AYMD se distingue comme une agence de communication dédiée à la réalisation de projets uniques. Nous allons au-delà de la simple conception de stratégies digitales en forgeant des partenariats solides et en concrétisant des visions ambitieuses. Notre équipe, animée par une passion et une créativité sans égal, se spécialise dans le marketing digital, la stratégie, le conseil, ainsi que la création et le développement de sites web. Découvrez l'univers AYMD, où chaque collaboration est une occasion de célébrer l'innovation et l'authenticité.</t>
  </si>
  <si>
    <t>Neutre - Sans opinion</t>
  </si>
  <si>
    <t>Moins de 5%</t>
  </si>
  <si>
    <t>Forte (Plus de 50% du personnel)</t>
  </si>
  <si>
    <t>Forsa</t>
  </si>
  <si>
    <t>Information et communication</t>
  </si>
  <si>
    <t>AYMD</t>
  </si>
  <si>
    <t>Non</t>
  </si>
  <si>
    <t>2025-02-19 15:22:27</t>
  </si>
  <si>
    <t>ar</t>
  </si>
  <si>
    <t>979037860</t>
  </si>
  <si>
    <t>2025-02-19 15:19:30</t>
  </si>
  <si>
    <t>105.157.141.185</t>
  </si>
  <si>
    <t>Oui, nous sommes maintenant conscients des risques mais nous ne comptons pas mettre en place des mesures de prévention</t>
  </si>
  <si>
    <t>Oui et nous envisageons de mettre en place des mesures de conformité</t>
  </si>
  <si>
    <t>2025-02-09 16:52:26</t>
  </si>
  <si>
    <t>1863308965</t>
  </si>
  <si>
    <t>2025-02-09 16:37:34</t>
  </si>
  <si>
    <t>41.92.11.233</t>
  </si>
  <si>
    <t xml:space="preserve">Craft fashion </t>
  </si>
  <si>
    <t>Auto-entrepreneur</t>
  </si>
  <si>
    <t xml:space="preserve">طارق دوكيلي </t>
  </si>
  <si>
    <t xml:space="preserve">الصناعة الجلدية اليدوية التقليدية وتسفير الكتب القديمة وصناعة ديكورات وأدوات تجهيز المكاتب </t>
  </si>
  <si>
    <t xml:space="preserve">احتضان المشاريع الصغيرة ومجانية خدمة رقمنة الموقع الالكتروني للبيع عبر التسويق الشبكي </t>
  </si>
  <si>
    <t>Faible (Moins de 25% du personnel)</t>
  </si>
  <si>
    <t>Oui et nous avons mis en place des mesures de sécurité</t>
  </si>
  <si>
    <t>Industrie manufacturière</t>
  </si>
  <si>
    <t>Industrie - Logistique</t>
  </si>
  <si>
    <t>Craft Fashion - AE</t>
  </si>
  <si>
    <t>AR</t>
  </si>
  <si>
    <t>2 ans et moins</t>
  </si>
  <si>
    <t>2025-02-12 18:13:54</t>
  </si>
  <si>
    <t>120023523</t>
  </si>
  <si>
    <t>2025-02-12 18:06:02</t>
  </si>
  <si>
    <t>105.156.53.233</t>
  </si>
  <si>
    <t>Oui, mais nous ne comptons pas mettre en place des mesures spécifiques</t>
  </si>
  <si>
    <t>أشكر جميع المنضمين والشركاء في انجاح هذه الدورة التكوينية في رقمنة الخدمات .</t>
  </si>
  <si>
    <t>2025-02-09 21:08:45</t>
  </si>
  <si>
    <t>925169189</t>
  </si>
  <si>
    <t>2025-02-09 19:56:26</t>
  </si>
  <si>
    <t>196.81.12.116</t>
  </si>
  <si>
    <t>ste DXS sarl</t>
  </si>
  <si>
    <t>Responsable administratif et financier</t>
  </si>
  <si>
    <t>نعمل على : المعاملات والخدمات المالية عبر الانترنت، الاستثمار في رقمنة والالعاب عبر الانترنت</t>
  </si>
  <si>
    <t>المعاملات والخدمات المالية عبر الإنترنت: الامتثال للوائح المالية وحماية البيانات من الهجمات السيبرانية.      الاستثمار في الرقمنة: ضمان تكامل الأنظمة الجديدة مع البنية التحتية التقليدية وتحقيق عائد سريع على الاستثمار.       الألعاب عبر الإنترنت: مكافحة الغش والقرصنة مع تحسين تجربة المستخدم</t>
  </si>
  <si>
    <t>Instable (Indisponibilité de service fréquente)</t>
  </si>
  <si>
    <t>Oui mais notre maîtrise des risques est limitée</t>
  </si>
  <si>
    <t>Non, je n'ai jamais entendu parler de cette loi</t>
  </si>
  <si>
    <t>DXS</t>
  </si>
  <si>
    <t>Moyenne</t>
  </si>
  <si>
    <t>Malus</t>
  </si>
  <si>
    <t>2025-02-21 19:56:48</t>
  </si>
  <si>
    <t>885378303</t>
  </si>
  <si>
    <t>2025-02-21 19:41:51</t>
  </si>
  <si>
    <t>41.92.36.147</t>
  </si>
  <si>
    <t xml:space="preserve">DXS SARL </t>
  </si>
  <si>
    <t>Oui mais notre maîtrise des risques est toujours limitée</t>
  </si>
  <si>
    <t>2025-02-09 14:09:48</t>
  </si>
  <si>
    <t>1642859151</t>
  </si>
  <si>
    <t>2025-02-09 13:33:58</t>
  </si>
  <si>
    <t>160.176.162.100</t>
  </si>
  <si>
    <t>Auto-entrepreneur" Faical El MZOURI"</t>
  </si>
  <si>
    <t xml:space="preserve">Faical EL MZOURI </t>
  </si>
  <si>
    <t xml:space="preserve">  Production, valorisation et commercialisation des produits de la ruche</t>
  </si>
  <si>
    <t>BtoC - vente de produits ou services directement aux particuliers en tant que consommateurs finaux</t>
  </si>
  <si>
    <t xml:space="preserve">E-commerce </t>
  </si>
  <si>
    <t>0%, Pas d'investissement</t>
  </si>
  <si>
    <t>Faibles</t>
  </si>
  <si>
    <t>Agriculture, sylviculture et pêche</t>
  </si>
  <si>
    <t>Agriculture</t>
  </si>
  <si>
    <t>El Mzouri - AE</t>
  </si>
  <si>
    <t>1 employé</t>
  </si>
  <si>
    <t>2025-02-12 21:45:44</t>
  </si>
  <si>
    <t>1675274480</t>
  </si>
  <si>
    <t>2025-02-12 21:27:50</t>
  </si>
  <si>
    <t>197.253.222.244</t>
  </si>
  <si>
    <t>Auto-entrepreneur " Bee Products Faical"</t>
  </si>
  <si>
    <t xml:space="preserve">EL MZOURI Faical </t>
  </si>
  <si>
    <t>2025-02-09 21:11:41</t>
  </si>
  <si>
    <t>1020850065</t>
  </si>
  <si>
    <t>2025-02-09 20:58:35</t>
  </si>
  <si>
    <t>197.146.74.197</t>
  </si>
  <si>
    <t>https://survey.eigensurvey.com/index.php/289982?lang=ar</t>
  </si>
  <si>
    <t>GLOBAL CONTRACTING</t>
  </si>
  <si>
    <t xml:space="preserve">PROMOTION IMMOBILIÈRE, TRAVAUX DIVERS, NEGOCE </t>
  </si>
  <si>
    <t>FAIRE DU MARKETING DIGITAL</t>
  </si>
  <si>
    <t>Je ne souhaite pas me prononcer - Je ne sais pas</t>
  </si>
  <si>
    <t>Activités immobilières</t>
  </si>
  <si>
    <t>Fes Emergence Deco</t>
  </si>
  <si>
    <t>2025-02-12 21:20:42</t>
  </si>
  <si>
    <t>1454564086</t>
  </si>
  <si>
    <t>2025-02-12 21:10:55</t>
  </si>
  <si>
    <t>197.146.70.180</t>
  </si>
  <si>
    <t>FES EMERGENCE DECO</t>
  </si>
  <si>
    <t>Oui et nous envisageons de mettre en place des mesures de sécurité</t>
  </si>
  <si>
    <t>Séminaire intéressant, on a appris des choses intéressantes sur la digitalisation, hormis que le temps imparti était court. l’atmosphère était agréable.</t>
  </si>
  <si>
    <t>2025-02-09 21:31:10</t>
  </si>
  <si>
    <t>949486526</t>
  </si>
  <si>
    <t>2025-02-09 21:18:53</t>
  </si>
  <si>
    <t>160.164.166.164</t>
  </si>
  <si>
    <t xml:space="preserve">H T Conseil </t>
  </si>
  <si>
    <t>En tant qu'influenceuse Instagram très connue à Fès, je suis ouverte à collaborer avec des entreprises et des marques de tous secteurs d'activité pour promouvoir leurs produits ou services auprès de ma communauté engagée.</t>
  </si>
  <si>
    <t>En tant qu’influenceuse à Fès, mon principal défi dans la digitalisation est d’optimiser la gestion et la visibilité de mes collaborations avec les marques. Travaillant directement avec mes clients, je cherche à professionnaliser davantage mes services, structurer mes campagnes et élargir mon réseau pour atteindre un niveau supérieur. La digitalisation représente une opportunité clé pour affiner mes stratégies marketing, automatiser certains processus et offrir des prestations encore plus impactantes et mesurables.</t>
  </si>
  <si>
    <t>Entre 5 et 20%</t>
  </si>
  <si>
    <t>HT Conseil</t>
  </si>
  <si>
    <t>Bonus</t>
  </si>
  <si>
    <t>2025-02-14 09:59:50</t>
  </si>
  <si>
    <t>428267660</t>
  </si>
  <si>
    <t>2025-02-14 09:46:28</t>
  </si>
  <si>
    <t>197.144.144.34</t>
  </si>
  <si>
    <t>H T Conseil</t>
  </si>
  <si>
    <t>je remarque que le formateur ne possède pas assez d’informations détaillées sur mon secteur, ainsi que sur ceux des autres membres du groupe. Il serait donc essentiel qu’il prenne plus de temps pour chaque participant ou que des formateurs spécialisés dans chaque domaine interviennent afin de mieux comprendre nos besoins et nous proposer des solutions adaptées.</t>
  </si>
  <si>
    <t>2025-02-09 16:18:14</t>
  </si>
  <si>
    <t>1380960666</t>
  </si>
  <si>
    <t>2025-02-09 15:53:27</t>
  </si>
  <si>
    <t>160.179.93.56</t>
  </si>
  <si>
    <t xml:space="preserve">M2S SOLUTIONS </t>
  </si>
  <si>
    <t xml:space="preserve">Traitement des fluides par champs magnétiques : combustibles et eaux </t>
  </si>
  <si>
    <t xml:space="preserve">Gestion des stocks; gestion du processus des tests et évaluation des résultats </t>
  </si>
  <si>
    <t>Construction</t>
  </si>
  <si>
    <t>BTP - Environnement</t>
  </si>
  <si>
    <t>M2S Solutions</t>
  </si>
  <si>
    <t>Plus de 5 ans</t>
  </si>
  <si>
    <t>2025-02-12 21:51:48</t>
  </si>
  <si>
    <t>770060072</t>
  </si>
  <si>
    <t>2025-02-12 21:37:44</t>
  </si>
  <si>
    <t>41.92.13.3</t>
  </si>
  <si>
    <t xml:space="preserve">Le sujet est tellement important qu'il nécessite une formation beaucoup plus détaillée et plus longue.
Je vous remercie pour la qualité du programme
</t>
  </si>
  <si>
    <t>2025-02-09 15:32:41</t>
  </si>
  <si>
    <t>260504746</t>
  </si>
  <si>
    <t>2025-02-09 15:15:43</t>
  </si>
  <si>
    <t>105.190.244.30</t>
  </si>
  <si>
    <t>nd prod</t>
  </si>
  <si>
    <t xml:space="preserve">La captation audiovisuelle et l communication digitale </t>
  </si>
  <si>
    <t xml:space="preserve">الدخول ومنافسة شركات لها حضور كبير في عالم الرقمنة </t>
  </si>
  <si>
    <t>ND - Prod</t>
  </si>
  <si>
    <t>2025-02-26 18:09:16</t>
  </si>
  <si>
    <t>323798475</t>
  </si>
  <si>
    <t>2025-02-26 18:00:47</t>
  </si>
  <si>
    <t>196.64.244.140</t>
  </si>
  <si>
    <t>Nd prod</t>
  </si>
  <si>
    <t xml:space="preserve">لقد مرت الدورة في أجواء مميزة اكتسبنا مهاراة ومعلومات جديدة حول الرقمنة </t>
  </si>
  <si>
    <t>2025-02-09 13:57:48</t>
  </si>
  <si>
    <t>1836815201</t>
  </si>
  <si>
    <t>2025-02-09 13:41:46</t>
  </si>
  <si>
    <t>197.253.216.157</t>
  </si>
  <si>
    <t xml:space="preserve">The English Academy for Students and Professionals </t>
  </si>
  <si>
    <t>Formation d’anglais pour sociétés et autres ( enfants - adultes)</t>
  </si>
  <si>
    <t xml:space="preserve">Couverture, outils digitaux, budget, personalisation </t>
  </si>
  <si>
    <t xml:space="preserve">Creation d’une platform d’enseignement en ligne </t>
  </si>
  <si>
    <t xml:space="preserve">Légèrement </t>
  </si>
  <si>
    <t>Enseignement</t>
  </si>
  <si>
    <t>Education - Santé</t>
  </si>
  <si>
    <t>The English Academy</t>
  </si>
  <si>
    <t>2025-02-12 15:53:16</t>
  </si>
  <si>
    <t>873907009</t>
  </si>
  <si>
    <t>2025-02-12 15:45:53</t>
  </si>
  <si>
    <t>196.65.159.133</t>
  </si>
  <si>
    <t xml:space="preserve">The English Academy </t>
  </si>
  <si>
    <t xml:space="preserve">Je pense que vous avez fait un excellent travail. Vous aurez besoin de créer un CRM pour la gestion de ce type de formation qui sera aussi une introduction aux participants c’est quoi un CRM </t>
  </si>
  <si>
    <t>2025-02-10 09:43:10</t>
  </si>
  <si>
    <t>1444896142</t>
  </si>
  <si>
    <t>2025-02-10 09:20:05</t>
  </si>
  <si>
    <t>102.52.116.24</t>
  </si>
  <si>
    <t>Lala la3roussa</t>
  </si>
  <si>
    <t xml:space="preserve">Amina bekkari </t>
  </si>
  <si>
    <t>Centre de beauté spécialité visage et mariee</t>
  </si>
  <si>
    <t>Oui et nous avons mis en place des mesures de conformité</t>
  </si>
  <si>
    <t>Autres activités de services</t>
  </si>
  <si>
    <t>Lalla Laaroussa - Bekkari - AE</t>
  </si>
  <si>
    <t>2025-02-19 14:26:43</t>
  </si>
  <si>
    <t>2064278125</t>
  </si>
  <si>
    <t>2025-02-19 14:15:51</t>
  </si>
  <si>
    <t>105.156.58.165</t>
  </si>
  <si>
    <t>Centre lala la3roussa de coiffure et d'esthétique spécialité mariee</t>
  </si>
  <si>
    <t xml:space="preserve">J espère une autre formation car c est bien pour notre projet et connaissance </t>
  </si>
  <si>
    <t>2025-02-09 13:47:46</t>
  </si>
  <si>
    <t>1550230905</t>
  </si>
  <si>
    <t>2025-02-09 13:33:24</t>
  </si>
  <si>
    <t>160.177.61.127</t>
  </si>
  <si>
    <t xml:space="preserve">Mabrouki couture </t>
  </si>
  <si>
    <t xml:space="preserve">خياطة الملابس </t>
  </si>
  <si>
    <t xml:space="preserve">عدم توفر على متجر الكتروني </t>
  </si>
  <si>
    <t>هاتف دكي</t>
  </si>
  <si>
    <t>Mabrouki Couture</t>
  </si>
  <si>
    <t>Moulay Yacoub</t>
  </si>
  <si>
    <t>2025-02-13 22:37:30</t>
  </si>
  <si>
    <t>1218715502</t>
  </si>
  <si>
    <t>2025-02-13 22:28:15</t>
  </si>
  <si>
    <t>105.71.4.36</t>
  </si>
  <si>
    <t xml:space="preserve">تغيير الوقت بدلا من اول الاسبوع مثلا ان تكون الدورة التكوينية في السبت والاحد </t>
  </si>
  <si>
    <t>2025-02-09 15:46:14</t>
  </si>
  <si>
    <t>1643964873</t>
  </si>
  <si>
    <t>2025-02-09 15:29:51</t>
  </si>
  <si>
    <t>41.92.29.161</t>
  </si>
  <si>
    <t>MONO CASH</t>
  </si>
  <si>
    <t xml:space="preserve">الاستشارات القانونية والوساطة والتحكيم وتحصيل الديون القانونية وتدبير الأملاك العقارية والعمل على المنصات الرقمية الحكومية </t>
  </si>
  <si>
    <t>Mono Cash</t>
  </si>
  <si>
    <t>2025-02-12 18:41:55</t>
  </si>
  <si>
    <t>775956761</t>
  </si>
  <si>
    <t>2025-02-12 18:35:53</t>
  </si>
  <si>
    <t>105.190.146.168</t>
  </si>
  <si>
    <t>2025-02-09 14:22:48</t>
  </si>
  <si>
    <t>1587538184</t>
  </si>
  <si>
    <t>2025-02-09 13:32:34</t>
  </si>
  <si>
    <t>105.74.64.70</t>
  </si>
  <si>
    <t xml:space="preserve">Ste Atlantique design et innovation </t>
  </si>
  <si>
    <t xml:space="preserve">Mobilier de bureau </t>
  </si>
  <si>
    <t>Premièrement, la numérisation a besoin de cadres formés pour suivre les sites, elle a également besoin d'applications spéciales</t>
  </si>
  <si>
    <t>Employer un assistant pour placer des publicités sur les sites de médias sociaux</t>
  </si>
  <si>
    <t>1t bait</t>
  </si>
  <si>
    <t>Commerce</t>
  </si>
  <si>
    <t>Atlantique Design et Innovation</t>
  </si>
  <si>
    <t>Entre 3 et 10 MDhs</t>
  </si>
  <si>
    <t>Plus de 4 employés</t>
  </si>
  <si>
    <t>2025-02-12 21:37:24</t>
  </si>
  <si>
    <t>1768961608</t>
  </si>
  <si>
    <t>2025-02-12 21:26:44</t>
  </si>
  <si>
    <t>105.71.4.146</t>
  </si>
  <si>
    <t xml:space="preserve">Atlantique design </t>
  </si>
  <si>
    <t>لا ملاحضات تذكر</t>
  </si>
  <si>
    <t>2025-02-09 13:43:25</t>
  </si>
  <si>
    <t>2112566496</t>
  </si>
  <si>
    <t>2025-02-09 13:33:31</t>
  </si>
  <si>
    <t>105.75.42.96</t>
  </si>
  <si>
    <t>Abdellah zerouali</t>
  </si>
  <si>
    <t>عبدالله الزروالي</t>
  </si>
  <si>
    <t xml:space="preserve">تركيب و صيانه كاميرات المراقبة و شبكه المعلوميات </t>
  </si>
  <si>
    <t>Activités de services administratifs et de soutien</t>
  </si>
  <si>
    <t>Zerouali - AE</t>
  </si>
  <si>
    <t>2025-02-14 16:16:57</t>
  </si>
  <si>
    <t>800719490</t>
  </si>
  <si>
    <t>2025-02-14 16:11:19</t>
  </si>
  <si>
    <t>105.74.3.245</t>
  </si>
  <si>
    <t xml:space="preserve">Abdellah zerouali </t>
  </si>
  <si>
    <t>2025-02-16 15:11:06</t>
  </si>
  <si>
    <t>1409747949</t>
  </si>
  <si>
    <t>2025-02-16 14:56:54</t>
  </si>
  <si>
    <t>41.249.246.248</t>
  </si>
  <si>
    <t>Leader space sarl</t>
  </si>
  <si>
    <t xml:space="preserve">فضاء للعمل المشترك و كراء قاعات الاجتماعات و المكاتب الخاصة </t>
  </si>
  <si>
    <t xml:space="preserve">تدبير نظام الاشتراكات و مدى انفتاح الزبناء على ذلك </t>
  </si>
  <si>
    <t>Elevées</t>
  </si>
  <si>
    <t>Leader Space</t>
  </si>
  <si>
    <t>FES-Groupe 2</t>
  </si>
  <si>
    <t>Taza</t>
  </si>
  <si>
    <t>2025-02-19 13:56:00</t>
  </si>
  <si>
    <t>1847539241</t>
  </si>
  <si>
    <t>2025-02-19 13:51:04</t>
  </si>
  <si>
    <t>197.253.232.39</t>
  </si>
  <si>
    <t>2025-02-16 14:28:36</t>
  </si>
  <si>
    <t>169468441</t>
  </si>
  <si>
    <t>2025-02-16 14:14:39</t>
  </si>
  <si>
    <t>102.52.117.36</t>
  </si>
  <si>
    <t>Mbida agri</t>
  </si>
  <si>
    <t>Omar mbida</t>
  </si>
  <si>
    <t>بيع وتركيب شبكات الري والمواد الفلاحية</t>
  </si>
  <si>
    <t>الرقمنة تسهل عملية التواصل مع الزبائن و سهولة اخذ المعطيات اللازمة بشكل رقمي و التواصل مع الموردين</t>
  </si>
  <si>
    <t>Mbida Agri - AE</t>
  </si>
  <si>
    <t>En ligne</t>
  </si>
  <si>
    <t>2025-03-14 11:15:13</t>
  </si>
  <si>
    <t>203331962</t>
  </si>
  <si>
    <t>2025-03-14 11:10:59</t>
  </si>
  <si>
    <t>212.227.228.91</t>
  </si>
  <si>
    <t>2025-02-16 21:51:36</t>
  </si>
  <si>
    <t>1336903120</t>
  </si>
  <si>
    <t>2025-02-16 21:26:55</t>
  </si>
  <si>
    <t>41.142.35.168</t>
  </si>
  <si>
    <t>ALPHA RAHALI SARL AU</t>
  </si>
  <si>
    <t>مركز التكوينات واللغات الرحالي أكاديمي يعتبر مؤسسة تدريبية متخصصة تقدم دورات تعليمية في مختلف اللغات والتكوينات المهنية. يهدف المركز إلى تطوير المهارات اللغوية والمهنية للمتعلمين من خلال برامج تدريبية متكاملة تلبي احتياجات الأفراد والشركات، مع التركيز على أساليب تعليم حديثة تضمن الفعالية والجودة.</t>
  </si>
  <si>
    <t>Alpha Rahali</t>
  </si>
  <si>
    <t>2025-02-26 22:58:13</t>
  </si>
  <si>
    <t>346524126</t>
  </si>
  <si>
    <t>2025-02-26 22:44:26</t>
  </si>
  <si>
    <t>196.64.240.252</t>
  </si>
  <si>
    <t>Alpha rahali sarl AU</t>
  </si>
  <si>
    <t>ليست لدي ملاحظات ، كل شيء كان في المستوى المطلوب كانت دورة متكاملة من جميع النواحي وآحترافي على اعلى مستوى خصوصا السيد مؤطر الدورة</t>
  </si>
  <si>
    <t>2025-02-16 21:01:08</t>
  </si>
  <si>
    <t>1754066229</t>
  </si>
  <si>
    <t>2025-02-16 20:30:34</t>
  </si>
  <si>
    <t>149.34.245.74</t>
  </si>
  <si>
    <t>khaadamat_agency</t>
  </si>
  <si>
    <t>نبيل الرحالي</t>
  </si>
  <si>
    <t>وكالة تسويق رقمي متكاملة الخدمات نقدم حلولًا تسويقية رقمية شاملة ومتكاملة للشركات والأفراد، تشمل:  تصميم وتطوير مواقع الويب: إنشاء مواقع إلكترونية جذابة وفعالة ومتوافقة مع معايير SEO لتحسين الظهور على محركات البحث. الحملات الإعلانية: تصميم وتنفيذ حملات إعلانية مدفوعة على مختلف المنصات الرقمية (مثل Google Ads ووسائل التواصل الاجتماعي) لتحقيق أهداف التسويق. إنتاج الفيديو الاحترافي: إنشاء مقاطع فيديو عالية الجودة (كبسولات ووثائقيات وإعلانات) لتعزيز العلامة التجارية وزيادة التفاعل. التصميم الجرافيكي والطباعة الرقمية: تصميم مواد تسويقية جذابة ومطبوعات عالية الجودة (شعارات، كتيبات، ملصقات) لتعزيز الهوية البصرية. إدارة صفحات التواصل الاجتماعي: إدارة محتوى صفحات التواصل الاجتماعي (إنشاء، نشر، تفاعل) لزيادة المتابعين والتفاعل. الدورات التدريبية وورش العمل: تقديم دورات تدريبية متخصصة في التسويق الرقمي، واستخدام الأدوات والبرامج (Canva، برامج المونتاج) لتمكين العملاء من تحقيق أهدافهم التسويقية. التصوير الاحترافي والإعلانات: توفير خدمات التصوير الاحترافي لإنشاء صور عالية الجودة للمنتجات والخدمات، وإنتاج إعلانات احترافية تجذب العملاء. المنتجات الرقمية: بيع منتجات رقمية متنوعة (قوالب، تصاميم، موارد تعليمية) لتلبية احتياجات العملاء المختلفة.</t>
  </si>
  <si>
    <t>العائق الوحيد هو وجود فريق عمل ملتزم ومتمكن</t>
  </si>
  <si>
    <t>انا مقابل ذاتي اولا ولست شركه او تعاونيه لذا فريق العمل الذي ابحث عنه هو عباره كذلك عن مقاولين ذاته اولا لم اجد الكفاءه والفريق الذي ابحث عنه من حيث هذه الامور والالتزام كذلك. والحاجه الثانيه وهي الاهم هو انني اعمل لوحدي لذلك لا استطيع ان اعطي تقييم حول المستخدمين.</t>
  </si>
  <si>
    <t>Khadamat Agency - Rahhali - AE</t>
  </si>
  <si>
    <t>2025-02-26 19:09:48</t>
  </si>
  <si>
    <t>1057134016</t>
  </si>
  <si>
    <t>2025-02-26 18:56:44</t>
  </si>
  <si>
    <t>160.179.65.189</t>
  </si>
  <si>
    <t>Nabil RAHALI</t>
  </si>
  <si>
    <t>من بين الملاحظات التي اتوفر عليها انطلاقا من الدورة التكوينية التي قمنا بها مؤخرا الا وهي خصاص في توفير المحيط والجو الخاص بهذه الدورة الرقمية واعني هنا توفير الانترنت كخدمة والمعدات التي يمكننا من خلالها تطبيق كل ما نتعلمة فكما نعلم فان التطبيق هو اقوى وسيله لترسيخ المعلومه خاصه واننا في عصر التكنولوجيا .. وموضوعنا هو الرقمنة أولى أن تتوفر كل هذه الامور كي نخرج بنتيجة افضل.</t>
  </si>
  <si>
    <t>2025-02-14 15:18:27</t>
  </si>
  <si>
    <t>2110394065</t>
  </si>
  <si>
    <t>2025-02-14 15:02:43</t>
  </si>
  <si>
    <t>105.190.176.255</t>
  </si>
  <si>
    <t>https://survey.eigensurvey.com/index.php/289982?lang=fr</t>
  </si>
  <si>
    <t xml:space="preserve">تعاونية شيكر القراءية للتربية والتكوين </t>
  </si>
  <si>
    <t>Coopérative</t>
  </si>
  <si>
    <t xml:space="preserve">التربية والتكوين و الرقمنة </t>
  </si>
  <si>
    <t>Coopérative Chiker</t>
  </si>
  <si>
    <t>2025-02-19 14:48:54</t>
  </si>
  <si>
    <t>961902602</t>
  </si>
  <si>
    <t>2025-02-19 14:36:19</t>
  </si>
  <si>
    <t>197.253.218.45</t>
  </si>
  <si>
    <t xml:space="preserve"> تعاونية شيكر القراءية للتربية والتكوين </t>
  </si>
  <si>
    <t xml:space="preserve">رءيس ومسير تعاونية </t>
  </si>
  <si>
    <t xml:space="preserve">أود أن أشكر فريق العمل وبالخصوص الأستاذ المشرف على الدورة التدريبية؛ في نفس الوقت أعتذر عن عدم الحضور لليوم الثاني لظروف جد طارئة وأتمنى أن اكون من بين الحضور في باقي الدورات القادمة. </t>
  </si>
  <si>
    <t>2025-02-16 18:12:01</t>
  </si>
  <si>
    <t>2049167704</t>
  </si>
  <si>
    <t>2025-02-16 17:44:45</t>
  </si>
  <si>
    <t>105.74.8.50</t>
  </si>
  <si>
    <t>مقاولة صغرى</t>
  </si>
  <si>
    <t>الحموش فاطمة</t>
  </si>
  <si>
    <t>الخياطة والتطريز الرقمي</t>
  </si>
  <si>
    <t>في عملي التطريز الرقمي  تحديات استعمال بعض المواقع الخاصة بعملي</t>
  </si>
  <si>
    <t xml:space="preserve">حواسيب </t>
  </si>
  <si>
    <t>El Hammouch - AE</t>
  </si>
  <si>
    <t>2025-02-19 15:13:57</t>
  </si>
  <si>
    <t>1912676774</t>
  </si>
  <si>
    <t>2025-02-19 15:01:02</t>
  </si>
  <si>
    <t>196.81.82.205</t>
  </si>
  <si>
    <t>مقاول داتي</t>
  </si>
  <si>
    <t>Responsable des opérations / production</t>
  </si>
  <si>
    <t xml:space="preserve">دورة جيدة إستفدت الكثير من المعلومات </t>
  </si>
  <si>
    <t>2025-02-14 13:31:50</t>
  </si>
  <si>
    <t>984734653</t>
  </si>
  <si>
    <t>2025-02-14 12:57:18</t>
  </si>
  <si>
    <t>196.120.109.10</t>
  </si>
  <si>
    <t>MH PRINT</t>
  </si>
  <si>
    <t>HAJJOUB MOHAMED</t>
  </si>
  <si>
    <t>مكتبة ومركز خدمات القرب التسجيل في المباريات و  كتابة العقود و أداء الفواتير والضرائب و مجموعة من الخدمات التنوعة</t>
  </si>
  <si>
    <t>التفاوت في الوصول إلى التكنولوجيا، التحول من الأنظمة التقليدية إلى الرقمية، الخصوصية والأمان</t>
  </si>
  <si>
    <t>مقاولة جديدة لكننا نساير العمل بما هو موجود لدينا</t>
  </si>
  <si>
    <t>MH Print - Hajjoub - AE</t>
  </si>
  <si>
    <t>2025-02-19 15:57:37</t>
  </si>
  <si>
    <t>309323750</t>
  </si>
  <si>
    <t>2025-02-19 15:48:38</t>
  </si>
  <si>
    <t>196.120.108.10</t>
  </si>
  <si>
    <t>مقاول ذاتي</t>
  </si>
  <si>
    <t>MOHAMED HAJJOUB</t>
  </si>
  <si>
    <t>الدورة كانت جد جيدة من خلال دروس تطبيقية وكذلك كفاءة المؤطر الشكر للجميع ونتمنى أن لا تكون آخر دورة.</t>
  </si>
  <si>
    <t>2025-02-14 14:43:12</t>
  </si>
  <si>
    <t>1446041036</t>
  </si>
  <si>
    <t>2025-02-14 13:49:53</t>
  </si>
  <si>
    <t>196.113.141.18</t>
  </si>
  <si>
    <t>مطبعة العلاوي</t>
  </si>
  <si>
    <t>كوثر العلاوي</t>
  </si>
  <si>
    <t xml:space="preserve">الطباعة الرقمية </t>
  </si>
  <si>
    <t>الاسترتيجية الصحيحة للاشهار</t>
  </si>
  <si>
    <t>El Allaoui - AE</t>
  </si>
  <si>
    <t>2025-02-19 18:06:53</t>
  </si>
  <si>
    <t>468149511</t>
  </si>
  <si>
    <t>2025-02-19 18:00:57</t>
  </si>
  <si>
    <t>196.121.152.106</t>
  </si>
  <si>
    <t>مطبعة العلوي</t>
  </si>
  <si>
    <t>كانت جد مفيدة و غنية بالمعلومات القية أريد المزيد من الدورات</t>
  </si>
  <si>
    <t>2025-02-22 16:29:02</t>
  </si>
  <si>
    <t>919821368</t>
  </si>
  <si>
    <t>2025-02-22 16:02:52</t>
  </si>
  <si>
    <t>196.67.152.97</t>
  </si>
  <si>
    <t>DIGITAL MISSOUR</t>
  </si>
  <si>
    <t xml:space="preserve">Formation en entreprenariat et employabilité </t>
  </si>
  <si>
    <t>Coopérative Digital Missour</t>
  </si>
  <si>
    <t>FES-Groupe 3</t>
  </si>
  <si>
    <t>Boulemane</t>
  </si>
  <si>
    <t>2025-03-01 13:48:19</t>
  </si>
  <si>
    <t>143170483</t>
  </si>
  <si>
    <t>2025-03-01 13:36:48</t>
  </si>
  <si>
    <t>105.191.165.87</t>
  </si>
  <si>
    <t>Insatisfaisante</t>
  </si>
  <si>
    <t xml:space="preserve">Nous avons un fort besoin de mise en pratique, c'est pourquoi nous avons amené nos smartphones, tablettes et ordinateurs pour pouvoir appliquer la formation et rentrer avec un outil opérationnel en main. </t>
  </si>
  <si>
    <t>2025-02-21 15:14:52</t>
  </si>
  <si>
    <t>496464797</t>
  </si>
  <si>
    <t>2025-02-21 14:56:34</t>
  </si>
  <si>
    <t>41.142.81.63</t>
  </si>
  <si>
    <t>Coopérative HAFALAT EL OUMARAE</t>
  </si>
  <si>
    <t xml:space="preserve">التموين و الصناعة التقليدية </t>
  </si>
  <si>
    <t>تسير المخزون و معرفة خالتهه الأنية ، بالإضافة إلى معرفة الوضع المادي التعاونية و كذالك معرفة ردود فعل الزبناء</t>
  </si>
  <si>
    <t>Coopérative Hafalat Alomarae</t>
  </si>
  <si>
    <t>2025-02-26 18:05:49</t>
  </si>
  <si>
    <t>1795212452</t>
  </si>
  <si>
    <t>2025-02-26 17:56:16</t>
  </si>
  <si>
    <t>160.179.74.204</t>
  </si>
  <si>
    <t>تعاونية حفلات الأمراء</t>
  </si>
  <si>
    <t xml:space="preserve">رئيس التعاونية </t>
  </si>
  <si>
    <t xml:space="preserve">أولا شكرا لكل الصروف المتاحة للنجاح الدورة من المبيت و التغدية الى التأطير 
تانيا نحن في حاجة ماسة إلى المرحلة التطبيقية و إستخدام الدكاء الإصطناعي في أنشطتنا </t>
  </si>
  <si>
    <t>2025-02-21 19:11:44</t>
  </si>
  <si>
    <t>1026698827</t>
  </si>
  <si>
    <t>2025-02-21 18:32:47</t>
  </si>
  <si>
    <t>160.176.163.106</t>
  </si>
  <si>
    <t xml:space="preserve">Jinane green parc </t>
  </si>
  <si>
    <t xml:space="preserve">Constructions du jeux intérieure et extérieure de loisirs </t>
  </si>
  <si>
    <t xml:space="preserve">التنظيم الداخلي للفضاء الترفيهي -التواصل مع زبناء محتملين جدد -التواصل السلس مع الموزعين و الصناع داخل وخارج المملكة </t>
  </si>
  <si>
    <t>Green Parc</t>
  </si>
  <si>
    <t>Sefrou</t>
  </si>
  <si>
    <t>2025-03-15 22:53:43</t>
  </si>
  <si>
    <t>442987593</t>
  </si>
  <si>
    <t>2025-03-15 22:31:58</t>
  </si>
  <si>
    <t>105.156.45.52</t>
  </si>
  <si>
    <t>بخصوص هذه الدورة التكوينية المنظمة عن بعد كانت جد مهمة ومفيدة وأزالت الغبار الذي كان يغطيه هذا المجال .لكن لازلت احتاج حصة تدريبية تطبيقي للمهارات و التعليمات البرمجية المقدمة في الدورة التكوينية من طرف الأستاذ منصف.</t>
  </si>
  <si>
    <t>2025-02-24 10:04:37</t>
  </si>
  <si>
    <t>2046390480</t>
  </si>
  <si>
    <t>2025-02-24 09:56:33</t>
  </si>
  <si>
    <t>105.71.133.112</t>
  </si>
  <si>
    <t xml:space="preserve">Ste OLIA MAROC </t>
  </si>
  <si>
    <t xml:space="preserve">Travaux d'aménagement des espaces agricoles. Conseils agricole et l'agrofourniture </t>
  </si>
  <si>
    <t>Olia Maroc</t>
  </si>
  <si>
    <t>2025-02-26 20:10:55</t>
  </si>
  <si>
    <t>634546739</t>
  </si>
  <si>
    <t>2025-02-26 20:04:48</t>
  </si>
  <si>
    <t>105.71.132.111</t>
  </si>
  <si>
    <t>2025-02-22 12:49:20</t>
  </si>
  <si>
    <t>263640486</t>
  </si>
  <si>
    <t>2025-02-22 12:14:45</t>
  </si>
  <si>
    <t>197.253.244.207</t>
  </si>
  <si>
    <t>Agri chalenge</t>
  </si>
  <si>
    <t>Responsable commercial / marketing</t>
  </si>
  <si>
    <t xml:space="preserve">Commercial , contrôle ,comptable </t>
  </si>
  <si>
    <t>BtoB - vente de produits ou services entre entreprises professionnels</t>
  </si>
  <si>
    <t>Agri Challenge</t>
  </si>
  <si>
    <t>Ifrane</t>
  </si>
  <si>
    <t>2025-02-27 19:13:27</t>
  </si>
  <si>
    <t>944323037</t>
  </si>
  <si>
    <t>2025-02-27 19:06:40</t>
  </si>
  <si>
    <t>105.190.167.194</t>
  </si>
  <si>
    <t xml:space="preserve">Agri chalenge </t>
  </si>
  <si>
    <t>لقد كانت دورة تكونية جيدة للغاية و أتمنى أن تكون هناك دورة جديدة شكرا</t>
  </si>
  <si>
    <t>2025-02-21 15:46:08</t>
  </si>
  <si>
    <t>1313962510</t>
  </si>
  <si>
    <t>2025-02-21 15:24:39</t>
  </si>
  <si>
    <t>105.158.64.202</t>
  </si>
  <si>
    <t xml:space="preserve">Mehdi stiti </t>
  </si>
  <si>
    <t xml:space="preserve">Photographie production vidéo événementiel </t>
  </si>
  <si>
    <t xml:space="preserve">La formation aux nouveautés le progrès technique et technologique la présence d’outils IA payants besoin continu en formation et développement innovation nécessité de s’équiper en matériel coûteux pour rester à la page besoins de certaines autorisations et badges spéciaux </t>
  </si>
  <si>
    <t xml:space="preserve">Avoir un réseaux professionnel faire partie de groupes de freelancer ou devenir professionnel et faire des partenariats nationaux et internationaux </t>
  </si>
  <si>
    <t xml:space="preserve">Du tout informations non disponibles non vulgarisée du moins dans ma région </t>
  </si>
  <si>
    <t>Mehdipics - Stiti - AE</t>
  </si>
  <si>
    <t>2025-03-06 05:43:38</t>
  </si>
  <si>
    <t>933017434</t>
  </si>
  <si>
    <t>2025-03-06 05:36:21</t>
  </si>
  <si>
    <t>196.81.0.39</t>
  </si>
  <si>
    <t xml:space="preserve">Mehdi pics </t>
  </si>
  <si>
    <t xml:space="preserve">J’espère avoir de l’aide du mentorat de l’accompagnement pour créer mes réseaux sociaux mon site web et mon application </t>
  </si>
  <si>
    <t>2025-02-28 13:22:33</t>
  </si>
  <si>
    <t>1246881813</t>
  </si>
  <si>
    <t>2025-02-28 13:08:36</t>
  </si>
  <si>
    <t>105.190.165.147</t>
  </si>
  <si>
    <t>ورشة خياطة</t>
  </si>
  <si>
    <t xml:space="preserve">منال دريسي  البوزيدي </t>
  </si>
  <si>
    <t>ورشة للخياطة النساء والاطفال العصري وتقليدي</t>
  </si>
  <si>
    <t>عدم معرفة  اشتغال في الرقمنة</t>
  </si>
  <si>
    <t>Idrissi Bouzidi - AE</t>
  </si>
  <si>
    <t>FES-Groupe 5</t>
  </si>
  <si>
    <t>Taounate</t>
  </si>
  <si>
    <t>2025-03-05 01:42:34</t>
  </si>
  <si>
    <t>1940086169</t>
  </si>
  <si>
    <t>2025-03-05 01:31:40</t>
  </si>
  <si>
    <t>41.248.112.200</t>
  </si>
  <si>
    <t xml:space="preserve">ورشة الخياطة </t>
  </si>
  <si>
    <t xml:space="preserve">منال دريسي البوزيدي </t>
  </si>
  <si>
    <t>2025-02-25 22:13:12</t>
  </si>
  <si>
    <t>885349800</t>
  </si>
  <si>
    <t>2025-02-25 21:55:56</t>
  </si>
  <si>
    <t>197.253.240.254</t>
  </si>
  <si>
    <t>التعاون الاماني</t>
  </si>
  <si>
    <t>مزهار محمد</t>
  </si>
  <si>
    <t>تربيه الحلزون</t>
  </si>
  <si>
    <t>الاشهار والتواصل مع الزبناء</t>
  </si>
  <si>
    <t>Mezhar - AE</t>
  </si>
  <si>
    <t>2025-03-02 13:54:15</t>
  </si>
  <si>
    <t>196798974</t>
  </si>
  <si>
    <t>2025-03-02 13:45:45</t>
  </si>
  <si>
    <t>197.253.217.109</t>
  </si>
  <si>
    <t>تربي وانتاج الحلزون</t>
  </si>
  <si>
    <t>مكونين من الدرجه الرفيعه الكل ممتاز</t>
  </si>
  <si>
    <t>2025-02-25 16:33:28</t>
  </si>
  <si>
    <t>1542744019</t>
  </si>
  <si>
    <t>2025-02-25 16:07:10</t>
  </si>
  <si>
    <t>105.190.165.183</t>
  </si>
  <si>
    <t>تعاونية احجاوى أولاد عيسى</t>
  </si>
  <si>
    <t>إنتاج وتثمين منتجات خلية النحل</t>
  </si>
  <si>
    <t>Coopérative Hjawa Ouled Aissa</t>
  </si>
  <si>
    <t>2025-03-02 13:23:34</t>
  </si>
  <si>
    <t>573343116</t>
  </si>
  <si>
    <t>2025-03-02 12:51:19</t>
  </si>
  <si>
    <t>197.253.230.97</t>
  </si>
  <si>
    <t>دورة في المستوى الحمدلله. 
اتمنى تكرار مثل هذه الدورات .لأنها ستمر بنا للأفضل وتوصلنا للأحسن.</t>
  </si>
  <si>
    <t>2025-02-28 13:22:01</t>
  </si>
  <si>
    <t>2080762978</t>
  </si>
  <si>
    <t>2025-02-28 13:11:31</t>
  </si>
  <si>
    <t>105.71.133.69</t>
  </si>
  <si>
    <t xml:space="preserve">هية بيو </t>
  </si>
  <si>
    <t xml:space="preserve">المكلف بالامور الرقمية و التسويق </t>
  </si>
  <si>
    <t>قلة خبرتنا في مجال الرقمنة</t>
  </si>
  <si>
    <t>Coopérative Hiba Bio</t>
  </si>
  <si>
    <t>2025-03-03 14:03:07</t>
  </si>
  <si>
    <t>1595140907</t>
  </si>
  <si>
    <t>2025-03-03 13:57:04</t>
  </si>
  <si>
    <t>102.96.107.191</t>
  </si>
  <si>
    <t>هية بيو</t>
  </si>
  <si>
    <t xml:space="preserve">الزيادة من مدة الدورة التكوينية لأنها غير كافية للالمام بجميع العناصر المهمة التي نحتاجها. </t>
  </si>
  <si>
    <t>2025-02-26 12:42:25</t>
  </si>
  <si>
    <t>423724306</t>
  </si>
  <si>
    <t>2025-02-26 12:29:33</t>
  </si>
  <si>
    <t>41.142.38.126</t>
  </si>
  <si>
    <t>صنع وبيع مواد البناء</t>
  </si>
  <si>
    <t>محمد بوحاجة</t>
  </si>
  <si>
    <t>صنع وبيع الطوب الاسمنتي واعمدة السياج ومواد البناء</t>
  </si>
  <si>
    <t>وسائل التكوين</t>
  </si>
  <si>
    <t>Bouhaja - AE</t>
  </si>
  <si>
    <t>Entre 10 et 50 MDhs</t>
  </si>
  <si>
    <t>2025-03-15 16:52:58</t>
  </si>
  <si>
    <t>417874136</t>
  </si>
  <si>
    <t>2025-03-15 16:46:04</t>
  </si>
  <si>
    <t>160.176.162.162</t>
  </si>
  <si>
    <t>صنع وبيع جميع مواد البناء الطوبية واعمدة السياج</t>
  </si>
  <si>
    <t>كانت في المستوى المطلوب</t>
  </si>
  <si>
    <t>2025-02-28 13:23:03</t>
  </si>
  <si>
    <t>1280508212</t>
  </si>
  <si>
    <t>2025-02-28 13:10:08</t>
  </si>
  <si>
    <t>196.81.100.178</t>
  </si>
  <si>
    <t>Chef freet</t>
  </si>
  <si>
    <t xml:space="preserve">صناعة البطاطس الموجهة للقلي </t>
  </si>
  <si>
    <t>تعلم المبادئ الأساسية لتوظيف الرقمي</t>
  </si>
  <si>
    <t>Chef Freet</t>
  </si>
  <si>
    <t>2025-03-02 17:43:19</t>
  </si>
  <si>
    <t>300119040</t>
  </si>
  <si>
    <t>2025-03-02 17:33:28</t>
  </si>
  <si>
    <t>105.156.47.201</t>
  </si>
  <si>
    <t xml:space="preserve">نتمنى ان تعاد مثل هذه الدورة التدريبية لانها تساهم في تطوير عملنا بشكل كبير </t>
  </si>
  <si>
    <t>2025-02-26 10:31:22</t>
  </si>
  <si>
    <t>1189873736</t>
  </si>
  <si>
    <t>2025-02-26 10:15:03</t>
  </si>
  <si>
    <t>160.176.199.123</t>
  </si>
  <si>
    <t>AMZKA SARL</t>
  </si>
  <si>
    <t>service de nettoyage et anti nuisible</t>
  </si>
  <si>
    <t xml:space="preserve">ciblage de vlient locale </t>
  </si>
  <si>
    <t>Amzka</t>
  </si>
  <si>
    <t>FES-Groupe 4</t>
  </si>
  <si>
    <t>Meknes</t>
  </si>
  <si>
    <t>2025-03-03 17:59:16</t>
  </si>
  <si>
    <t>21813160</t>
  </si>
  <si>
    <t>2025-03-03 17:52:50</t>
  </si>
  <si>
    <t>160.164.203.14</t>
  </si>
  <si>
    <t>amzka sarl</t>
  </si>
  <si>
    <t>2025-02-24 18:16:49</t>
  </si>
  <si>
    <t>1591977903</t>
  </si>
  <si>
    <t>2025-02-24 17:06:27</t>
  </si>
  <si>
    <t>160.164.204.241</t>
  </si>
  <si>
    <t>BUSINESS HOUSE ACADEMY</t>
  </si>
  <si>
    <t xml:space="preserve">Incubation, Domiciliation, Création et Accompagnement des entrepreneurs et porteurs de projets. Et Formations professionnelles. </t>
  </si>
  <si>
    <t xml:space="preserve">Les défits sont: - Intégrer des outils et solutions numériques.- Développement de compétences numériques.- Passage d'une offre physique à une offre virtuelle.- Améliorer la Sécurité confidentialité des données.- Rester conformes aux nouvelles réglementations liées au numérique.- Repenser les offres de services.- L'adoption de technologies numériques nécessite des investissements importants dont il faut justifier la rentabilité. </t>
  </si>
  <si>
    <t>Business House Academu</t>
  </si>
  <si>
    <t>2025-02-28 16:29:19</t>
  </si>
  <si>
    <t>18379470</t>
  </si>
  <si>
    <t>2025-02-28 16:18:43</t>
  </si>
  <si>
    <t>160.164.191.18</t>
  </si>
  <si>
    <t>BUSINESS HOUSE ACADEMY (BHA)</t>
  </si>
  <si>
    <t>Très insatisfaisante</t>
  </si>
  <si>
    <t xml:space="preserve">Je propose d'ajouter une troisième journée de formation consacrée aux testes des ERP, CRM et principaux autres solutions digitales. </t>
  </si>
  <si>
    <t>2025-02-25 02:27:52</t>
  </si>
  <si>
    <t>205733760</t>
  </si>
  <si>
    <t>2025-02-25 01:49:00</t>
  </si>
  <si>
    <t>105.157.3.218</t>
  </si>
  <si>
    <t>Coopérative El khair</t>
  </si>
  <si>
    <t>Tissage des tapis traditionnelles et la couture</t>
  </si>
  <si>
    <t xml:space="preserve">Utilisé une stratégie digitale </t>
  </si>
  <si>
    <t>Coopérative Al Khair</t>
  </si>
  <si>
    <t>2025-03-05 10:21:15</t>
  </si>
  <si>
    <t>311835901</t>
  </si>
  <si>
    <t>2025-03-05 09:33:54</t>
  </si>
  <si>
    <t>102.101.248.46</t>
  </si>
  <si>
    <t>Coopérative  EL khair</t>
  </si>
  <si>
    <t xml:space="preserve">La durée de formation est insuffisante </t>
  </si>
  <si>
    <t>2025-02-25 10:11:50</t>
  </si>
  <si>
    <t>1462848984</t>
  </si>
  <si>
    <t>2025-02-25 09:47:14</t>
  </si>
  <si>
    <t>197.253.243.93</t>
  </si>
  <si>
    <t>Disna</t>
  </si>
  <si>
    <t>NAJI  Abdessamad</t>
  </si>
  <si>
    <t xml:space="preserve">Commercialisation et distribution des produits de grande consomation en gros </t>
  </si>
  <si>
    <t>La bonne gestion, adaptation avec ces nouvelles outils, acceptation des clients d'avoir des factures èlectronique, la lourdeurs des charges financière</t>
  </si>
  <si>
    <t>Travailler avec l'outil whatsup</t>
  </si>
  <si>
    <t>Disna - Naji - AE</t>
  </si>
  <si>
    <t>2025-02-28 19:39:51</t>
  </si>
  <si>
    <t>690914324</t>
  </si>
  <si>
    <t>2025-02-28 19:13:38</t>
  </si>
  <si>
    <t>197.253.217.76</t>
  </si>
  <si>
    <t>DISNA</t>
  </si>
  <si>
    <t>NAJI Abdessamad</t>
  </si>
  <si>
    <t>C'était une formation enrechissante. Je veux remércier l'équipe et les formateurs. 
J'éspaire pour les prochaines formations d'étre à 100% pratique. Pour faire des téstes et pour appliquer tous les acquis</t>
  </si>
  <si>
    <t>2025-02-25 17:30:34</t>
  </si>
  <si>
    <t>1468734695</t>
  </si>
  <si>
    <t>2025-02-25 16:05:40</t>
  </si>
  <si>
    <t>102.100.28.84</t>
  </si>
  <si>
    <t xml:space="preserve">تعاونية كاوزفليكس </t>
  </si>
  <si>
    <t>النجادة (tapisserie</t>
  </si>
  <si>
    <t>Coopérative Gaouzflix</t>
  </si>
  <si>
    <t>2025-02-28 19:56:50</t>
  </si>
  <si>
    <t>1726463432</t>
  </si>
  <si>
    <t>2025-02-28 19:12:29</t>
  </si>
  <si>
    <t>102.96.2.83</t>
  </si>
  <si>
    <t xml:space="preserve">التعاونية كاوز فليكس </t>
  </si>
  <si>
    <t>2025-02-24 18:03:22</t>
  </si>
  <si>
    <t>1675395095</t>
  </si>
  <si>
    <t>2025-02-24 17:41:46</t>
  </si>
  <si>
    <t>160.170.254.45</t>
  </si>
  <si>
    <t xml:space="preserve">AZADBEL </t>
  </si>
  <si>
    <t xml:space="preserve">Notre projet consiste à recevoir des famille dans notre  ferme dans le cadre de sortie  de pique-nique et les écoles dans le cadre de sortie pédagogiques </t>
  </si>
  <si>
    <t xml:space="preserve">Notre défi est le manque d informations sur les démarches de la digitalisation </t>
  </si>
  <si>
    <t>Hébergement et restauration</t>
  </si>
  <si>
    <t>Restauration - Tourisme</t>
  </si>
  <si>
    <t>Azadbel</t>
  </si>
  <si>
    <t>2025-02-28 15:09:18</t>
  </si>
  <si>
    <t>446164976</t>
  </si>
  <si>
    <t>2025-02-28 14:57:36</t>
  </si>
  <si>
    <t>197.147.246.19</t>
  </si>
  <si>
    <t xml:space="preserve">Azadbel </t>
  </si>
  <si>
    <t xml:space="preserve">La durée de la formation est courte </t>
  </si>
  <si>
    <t>2025-02-26 01:54:24</t>
  </si>
  <si>
    <t>1167564115</t>
  </si>
  <si>
    <t>2025-02-26 01:33:36</t>
  </si>
  <si>
    <t>45.219.52.64</t>
  </si>
  <si>
    <t>AIT MESSAOUD</t>
  </si>
  <si>
    <t>Personne physique</t>
  </si>
  <si>
    <t>Abdellah Ait messaoud</t>
  </si>
  <si>
    <t>بيع الاجهزة الالكترونية و الاكسوسورات و الخدمات</t>
  </si>
  <si>
    <t>Ait Messaoud - PP</t>
  </si>
  <si>
    <t>El Hajeb</t>
  </si>
  <si>
    <t>2025-03-03 11:54:12</t>
  </si>
  <si>
    <t>1906256865</t>
  </si>
  <si>
    <t>2025-03-03 11:43:25</t>
  </si>
  <si>
    <t>105.71.7.148</t>
  </si>
  <si>
    <t>https://survey.eigensurvey.com/index.php/422787?lang=fr</t>
  </si>
  <si>
    <t xml:space="preserve">Ait Messaoud </t>
  </si>
  <si>
    <t xml:space="preserve">Abdellah ait Messaoud </t>
  </si>
  <si>
    <t>تطبيق المفاهيم على ارض الواقع….</t>
  </si>
  <si>
    <t>2025-02-25 09:49:25</t>
  </si>
  <si>
    <t>181125762</t>
  </si>
  <si>
    <t>2025-02-25 09:35:27</t>
  </si>
  <si>
    <t>105.71.7.95</t>
  </si>
  <si>
    <t xml:space="preserve">LAMSSAT FAYZA </t>
  </si>
  <si>
    <t xml:space="preserve">Entrepreneur de Publicité </t>
  </si>
  <si>
    <t>Lamssat Fayza</t>
  </si>
  <si>
    <t>2025-02-28 14:47:59</t>
  </si>
  <si>
    <t>1526709144</t>
  </si>
  <si>
    <t>2025-02-28 14:41:21</t>
  </si>
  <si>
    <t>105.71.7.174</t>
  </si>
  <si>
    <t>الوقت غير كافي كيومين
لان جودة المعلومات تحتاج لوقت ازيد</t>
  </si>
  <si>
    <t>2025-02-24 22:37:47</t>
  </si>
  <si>
    <t>1155461895</t>
  </si>
  <si>
    <t>2025-02-24 22:08:27</t>
  </si>
  <si>
    <t>197.253.219.102</t>
  </si>
  <si>
    <t xml:space="preserve">Mk confection </t>
  </si>
  <si>
    <t>خياطة الملابس التقليديه (جلابة قفطان تكشيطة )</t>
  </si>
  <si>
    <t xml:space="preserve"> </t>
  </si>
  <si>
    <t>Orange money</t>
  </si>
  <si>
    <t>MK Confection</t>
  </si>
  <si>
    <t>2025-02-28 22:28:45</t>
  </si>
  <si>
    <t>210003650</t>
  </si>
  <si>
    <t>2025-02-28 22:17:58</t>
  </si>
  <si>
    <t>41.92.43.137</t>
  </si>
  <si>
    <t xml:space="preserve">كانت دورة متميزة لكن أفضل تكون دورة تكوينية مدتها أطول حتى تكون أكتر استفادة </t>
  </si>
  <si>
    <t>2025-02-10 21:37:58</t>
  </si>
  <si>
    <t>1771987397</t>
  </si>
  <si>
    <t>2025-02-10 21:01:14</t>
  </si>
  <si>
    <t>196.112.86.220</t>
  </si>
  <si>
    <t xml:space="preserve">تعاونية الوجديات </t>
  </si>
  <si>
    <t>Oriental</t>
  </si>
  <si>
    <t xml:space="preserve">تعاونية الوجديات هي تعاونية نسوية من اهم اهدافها  المحافظة على التراث المحلي والجهوي والتكوين  والتكوين المستمر </t>
  </si>
  <si>
    <t xml:space="preserve">صعوبة التسويق الالكتروني وادارة المخزون والطلبات الكترونيا  وحماية البيانات والتكامل مع الاسواق الالكترونية </t>
  </si>
  <si>
    <t>Coopérative Al Wajdyate</t>
  </si>
  <si>
    <t>ORIENTAL-Groupe 1</t>
  </si>
  <si>
    <t>Oujda-Angad</t>
  </si>
  <si>
    <t>2025-02-18 16:42:55</t>
  </si>
  <si>
    <t>1076530443</t>
  </si>
  <si>
    <t>2025-02-18 16:23:42</t>
  </si>
  <si>
    <t>196.124.68.184</t>
  </si>
  <si>
    <t xml:space="preserve">بامكانكم وضع اختبارات تطبيقية  مبسطة وشاملة من الاول الى الاخير حتى يتسنى لنا  معرفة مستوياتنا الرقمية </t>
  </si>
  <si>
    <t>2025-02-11 23:19:08</t>
  </si>
  <si>
    <t>1646323984</t>
  </si>
  <si>
    <t>2025-02-11 22:58:40</t>
  </si>
  <si>
    <t>196.74.186.14</t>
  </si>
  <si>
    <t>Distor</t>
  </si>
  <si>
    <t>Exploitation agricole / négoce / emport&amp;export</t>
  </si>
  <si>
    <t>2025-03-15 00:03:37</t>
  </si>
  <si>
    <t>1741075597</t>
  </si>
  <si>
    <t>2025-03-14 23:49:07</t>
  </si>
  <si>
    <t>196.64.235.226</t>
  </si>
  <si>
    <t>DISTOR</t>
  </si>
  <si>
    <t>Je suggère d'organiser des activités pratiques pour permettre aux participants de mettre en pratique les connaissances acquises et je réserves d'assurer que les participants soient issus de différents horizons et avoir des expériences différentes.</t>
  </si>
  <si>
    <t>2025-02-10 12:39:17</t>
  </si>
  <si>
    <t>1392115129</t>
  </si>
  <si>
    <t>2025-02-10 12:18:45</t>
  </si>
  <si>
    <t>196.70.137.72</t>
  </si>
  <si>
    <t>Anava Expredd</t>
  </si>
  <si>
    <t>Lazaar Mohammed</t>
  </si>
  <si>
    <t>Livraison E-commerce</t>
  </si>
  <si>
    <t xml:space="preserve">Traçabilité et transparence : Nos clients  e-commerçants exigent un suivi en temps réel des colis.   Intégration des systèmes : Connecter efficacement notre plateforme e-commerce aux autres systeme de l'écosystème </t>
  </si>
  <si>
    <t>Transports et entreposage</t>
  </si>
  <si>
    <t>Anava Expred - Lazaar - AE</t>
  </si>
  <si>
    <t>2025-02-18 12:36:20</t>
  </si>
  <si>
    <t>360254246</t>
  </si>
  <si>
    <t>2025-02-18 12:22:53</t>
  </si>
  <si>
    <t>105.156.140.56</t>
  </si>
  <si>
    <t>Anava Express</t>
  </si>
  <si>
    <t>Je suggère qu'un document numerique ou imprimé soit donné au participants de la formation pour qu'il puissent réviser ..</t>
  </si>
  <si>
    <t>2025-02-13 00:07:25</t>
  </si>
  <si>
    <t>183126329</t>
  </si>
  <si>
    <t>2025-02-12 23:47:18</t>
  </si>
  <si>
    <t>196.74.189.103</t>
  </si>
  <si>
    <t>Lila Lingua Trip</t>
  </si>
  <si>
    <t>Export de services du Maroc aux Pays-Bas.</t>
  </si>
  <si>
    <t>Les frais, comment commencer et par quoi ?</t>
  </si>
  <si>
    <t>ORIENTAL-Groupe 2</t>
  </si>
  <si>
    <t>2025-02-18 13:32:39</t>
  </si>
  <si>
    <t>534902251</t>
  </si>
  <si>
    <t>2025-02-18 13:21:21</t>
  </si>
  <si>
    <t>41.140.119.200</t>
  </si>
  <si>
    <t>J’aurais aimé avoir un workshop sur comment utiliser les « tools » de gestion internes. La théorie était très intéressante et bien présentée, mais la pratique reste toujours un problème pour moi. Je dois investir du temps et financer l’apprentissage de ces tools.</t>
  </si>
  <si>
    <t>2025-02-11 18:07:31</t>
  </si>
  <si>
    <t>1247906044</t>
  </si>
  <si>
    <t>2025-02-11 17:55:49</t>
  </si>
  <si>
    <t>2025-02-11 18:07:30</t>
  </si>
  <si>
    <t>196.70.224.248</t>
  </si>
  <si>
    <t>After services</t>
  </si>
  <si>
    <t xml:space="preserve">Fetchat Mohammed </t>
  </si>
  <si>
    <t>Service de livraison</t>
  </si>
  <si>
    <t>Suivi en temps reels des commandes et de la localisation du livreur</t>
  </si>
  <si>
    <t>After Services - Fetchat - AE</t>
  </si>
  <si>
    <t>2025-02-20 14:55:50</t>
  </si>
  <si>
    <t>2029115362</t>
  </si>
  <si>
    <t>2025-02-20 14:51:16</t>
  </si>
  <si>
    <t>105.156.147.134</t>
  </si>
  <si>
    <t xml:space="preserve">After Services </t>
  </si>
  <si>
    <t>2025-02-10 16:09:12</t>
  </si>
  <si>
    <t>614740896</t>
  </si>
  <si>
    <t>2025-02-10 15:55:44</t>
  </si>
  <si>
    <t>196.70.253.73</t>
  </si>
  <si>
    <t>OBRICO</t>
  </si>
  <si>
    <t>CHIH ZAKARIAE</t>
  </si>
  <si>
    <t xml:space="preserve">les camera + la publicité + reseau local + </t>
  </si>
  <si>
    <t>Obrico - AE</t>
  </si>
  <si>
    <t>2025-02-18 21:38:14</t>
  </si>
  <si>
    <t>532562195</t>
  </si>
  <si>
    <t>2025-02-18 21:28:50</t>
  </si>
  <si>
    <t>41.140.106.237</t>
  </si>
  <si>
    <t>Obrico</t>
  </si>
  <si>
    <t>Chih zakariae</t>
  </si>
  <si>
    <t xml:space="preserve">Équipe de giz maroc et notre formatrice Mme Kheira bouazza et excellente,  top de top 
Bravo pourquoi pas autre formation dans le même but pour améliorer les entreprises à oriental , exactement à oujda
Merci </t>
  </si>
  <si>
    <t>2025-02-10 23:12:52</t>
  </si>
  <si>
    <t>1993067508</t>
  </si>
  <si>
    <t>2025-02-10 22:57:17</t>
  </si>
  <si>
    <t>105.67.129.39</t>
  </si>
  <si>
    <t>PRESTART AGENCY</t>
  </si>
  <si>
    <t xml:space="preserve">Agence de publicité et de communication </t>
  </si>
  <si>
    <t>_</t>
  </si>
  <si>
    <t>Prestart Agency</t>
  </si>
  <si>
    <t>2025-02-26 18:29:02</t>
  </si>
  <si>
    <t>1630340289</t>
  </si>
  <si>
    <t>2025-02-26 18:21:19</t>
  </si>
  <si>
    <t>41.92.20.249</t>
  </si>
  <si>
    <t xml:space="preserve">PRESTART AGENCY </t>
  </si>
  <si>
    <t>2025-02-11 10:22:32</t>
  </si>
  <si>
    <t>1212442610</t>
  </si>
  <si>
    <t>2025-02-11 10:06:37</t>
  </si>
  <si>
    <t>105.74.5.117</t>
  </si>
  <si>
    <t xml:space="preserve">Studio salazar </t>
  </si>
  <si>
    <t xml:space="preserve">العوني عبدالعزيز </t>
  </si>
  <si>
    <t xml:space="preserve">وكالة للإنتاج السمعي البصري، الاشهار وصناعة المحتوى. </t>
  </si>
  <si>
    <t xml:space="preserve">يكمن تحدي الأكبر في وضع استراتيجية عملية في هذ الإتجاه </t>
  </si>
  <si>
    <t>Studio Salazar - AE</t>
  </si>
  <si>
    <t>2025-02-20 15:03:03</t>
  </si>
  <si>
    <t>1245402443</t>
  </si>
  <si>
    <t>2025-02-20 14:54:00</t>
  </si>
  <si>
    <t>105.73.98.232</t>
  </si>
  <si>
    <t xml:space="preserve">Abdelaziz el aouni </t>
  </si>
  <si>
    <t>2025-02-11 22:12:37</t>
  </si>
  <si>
    <t>5829039</t>
  </si>
  <si>
    <t>2025-02-11 21:55:34</t>
  </si>
  <si>
    <t>196.89.207.18</t>
  </si>
  <si>
    <t>TABET SERVICE</t>
  </si>
  <si>
    <t>TABET ISMAIL</t>
  </si>
  <si>
    <t>مستشار قانوني  في تسيير و تدبير المقاولة</t>
  </si>
  <si>
    <t>تبسيط المساطر و تسهيل الحياة على المواطنين</t>
  </si>
  <si>
    <t>Tabet Service - AE</t>
  </si>
  <si>
    <t>2025-02-18 13:35:38</t>
  </si>
  <si>
    <t>934619853</t>
  </si>
  <si>
    <t>2025-02-18 13:29:38</t>
  </si>
  <si>
    <t>105.159.83.18</t>
  </si>
  <si>
    <t xml:space="preserve">TABET SERVICE </t>
  </si>
  <si>
    <t xml:space="preserve">TABET ISMAIL </t>
  </si>
  <si>
    <t>2025-02-11 13:41:01</t>
  </si>
  <si>
    <t>1178520371</t>
  </si>
  <si>
    <t>2025-02-11 13:28:32</t>
  </si>
  <si>
    <t>196.89.202.158</t>
  </si>
  <si>
    <t>غزلان عطة</t>
  </si>
  <si>
    <t>صناعة منتجات عن طريق تجفيف الفواكه والخضر</t>
  </si>
  <si>
    <t>Atta - AE</t>
  </si>
  <si>
    <t>2025-02-18 19:58:25</t>
  </si>
  <si>
    <t>1956166820</t>
  </si>
  <si>
    <t>2025-02-18 19:52:57</t>
  </si>
  <si>
    <t>196.89.203.59</t>
  </si>
  <si>
    <t>2025-02-10 14:07:21</t>
  </si>
  <si>
    <t>1974360909</t>
  </si>
  <si>
    <t>2025-02-10 13:34:27</t>
  </si>
  <si>
    <t>196.64.228.61</t>
  </si>
  <si>
    <t>تعاونية الثنية للانتاج الفلاحي المحلي بفجيج</t>
  </si>
  <si>
    <t>مسيرة و رئيسة تعاونية</t>
  </si>
  <si>
    <t>العمل في قطاع الفلاحي الزيوت، الكسكس بانواعه، البهارات، الاعشاب الطبية...</t>
  </si>
  <si>
    <t>أغلبية العاملين ليس لديهم دراية كافية في استخدام الرقمنة</t>
  </si>
  <si>
    <t>Coopérative Tnyia</t>
  </si>
  <si>
    <t>2025-02-20 10:05:55</t>
  </si>
  <si>
    <t>127691362</t>
  </si>
  <si>
    <t>2025-02-20 09:47:11</t>
  </si>
  <si>
    <t>105.154.242.255</t>
  </si>
  <si>
    <t>تعاونية الثنية  الفلاحية للانتاج المحلي بفجيج</t>
  </si>
  <si>
    <t>ليس هناك أي ملاحظات و شكرا .</t>
  </si>
  <si>
    <t>2025-02-10 12:44:05</t>
  </si>
  <si>
    <t>333938938</t>
  </si>
  <si>
    <t>2025-02-10 12:30:28</t>
  </si>
  <si>
    <t>2025-02-10 12:44:04</t>
  </si>
  <si>
    <t>105.76.168.44</t>
  </si>
  <si>
    <t>Deco maitre</t>
  </si>
  <si>
    <t xml:space="preserve">Travaux et négoce </t>
  </si>
  <si>
    <t>Decomaitre</t>
  </si>
  <si>
    <t>2025-02-18 13:06:55</t>
  </si>
  <si>
    <t>1746344204</t>
  </si>
  <si>
    <t>2025-02-18 12:48:58</t>
  </si>
  <si>
    <t>102.52.50.154</t>
  </si>
  <si>
    <t>Déco maitre sarl/au</t>
  </si>
  <si>
    <t>نشكر الطاقم الذي يشرف على هذه الدوره مزيدا من العطاء</t>
  </si>
  <si>
    <t>2025-02-12 06:03:36</t>
  </si>
  <si>
    <t>902695453</t>
  </si>
  <si>
    <t>2025-02-12 05:47:08</t>
  </si>
  <si>
    <t>160.178.55.78</t>
  </si>
  <si>
    <t xml:space="preserve">Exoblock MA </t>
  </si>
  <si>
    <t>nous sommes une entreprise technologique spécialisée dans l'application de la blockchain, de l'Internet des objets (IoT) et de l'intégration Cloud pour améliorer divers secteurs d'activité. Ils développent des solutions pour la traçabilité et la sécurité des produits, notamment dans l'agroalimentaire et la santé, et aident les entreprises à optimiser leurs opérations grâce à l'IoT et au Cloud. Ils proposent également des services de conseil et de formation en technologies de l'information.</t>
  </si>
  <si>
    <t>Exoblock MA</t>
  </si>
  <si>
    <t>2025-02-26 17:52:04</t>
  </si>
  <si>
    <t>1996136354</t>
  </si>
  <si>
    <t>2025-02-26 17:48:29</t>
  </si>
  <si>
    <t>105.159.82.39</t>
  </si>
  <si>
    <t>2025-02-12 15:20:59</t>
  </si>
  <si>
    <t>1123941326</t>
  </si>
  <si>
    <t>2025-02-12 15:07:41</t>
  </si>
  <si>
    <t>105.156.133.248</t>
  </si>
  <si>
    <t>Groupe scolaire afdal</t>
  </si>
  <si>
    <t xml:space="preserve">Directrice pédagogique </t>
  </si>
  <si>
    <t xml:space="preserve">La gestion administrative et pédagogique </t>
  </si>
  <si>
    <t>Groupe scolaire Afdal</t>
  </si>
  <si>
    <t>2025-02-20 18:40:15</t>
  </si>
  <si>
    <t>1192714374</t>
  </si>
  <si>
    <t>2025-02-20 18:32:52</t>
  </si>
  <si>
    <t>196.70.231.2</t>
  </si>
  <si>
    <t xml:space="preserve">Groupe scolaire afdal </t>
  </si>
  <si>
    <t>2025-02-12 18:31:00</t>
  </si>
  <si>
    <t>1282129989</t>
  </si>
  <si>
    <t>2025-02-12 18:12:31</t>
  </si>
  <si>
    <t>105.74.12.128</t>
  </si>
  <si>
    <t xml:space="preserve">Pourellas </t>
  </si>
  <si>
    <t>رئيسة تعاونية</t>
  </si>
  <si>
    <t xml:space="preserve">إنتاج و بيع مواد تجميل </t>
  </si>
  <si>
    <t xml:space="preserve">عدم المواكبة من طرف الزبناء بالنسبة للجهة </t>
  </si>
  <si>
    <t>Coopérative Pourellas</t>
  </si>
  <si>
    <t>2025-02-26 17:42:03</t>
  </si>
  <si>
    <t>549385569</t>
  </si>
  <si>
    <t>2025-02-26 17:38:30</t>
  </si>
  <si>
    <t>2025-02-26 17:42:02</t>
  </si>
  <si>
    <t>105.74.6.182</t>
  </si>
  <si>
    <t>Merci</t>
  </si>
  <si>
    <t>2025-02-12 15:19:28</t>
  </si>
  <si>
    <t>842804690</t>
  </si>
  <si>
    <t>2025-02-12 15:06:32</t>
  </si>
  <si>
    <t>160.164.168.248</t>
  </si>
  <si>
    <t xml:space="preserve">Sylvi-servi </t>
  </si>
  <si>
    <t xml:space="preserve">Services agricoles </t>
  </si>
  <si>
    <t xml:space="preserve">Alphabétisation </t>
  </si>
  <si>
    <t>Sylvi Servi</t>
  </si>
  <si>
    <t>2025-02-18 13:17:18</t>
  </si>
  <si>
    <t>532810763</t>
  </si>
  <si>
    <t>2025-02-18 13:12:56</t>
  </si>
  <si>
    <t>160.164.133.248</t>
  </si>
  <si>
    <t>2025-02-12 15:25:23</t>
  </si>
  <si>
    <t>542932262</t>
  </si>
  <si>
    <t>2025-02-12 14:59:31</t>
  </si>
  <si>
    <t>105.69.183.35</t>
  </si>
  <si>
    <t xml:space="preserve">تعاونية اولاد الكريم للتنمية </t>
  </si>
  <si>
    <t>رئيس التعاونية</t>
  </si>
  <si>
    <t>تثمين التين الشوكي و انتاج زيوت نباتية</t>
  </si>
  <si>
    <t>الرقمنة اصبحت ضرورة في الوقت الحالي للوصول الى المبتغى المطلوب</t>
  </si>
  <si>
    <t>Coopérative Oulad Meriem</t>
  </si>
  <si>
    <t>2025-02-26 18:07:09</t>
  </si>
  <si>
    <t>1247568461</t>
  </si>
  <si>
    <t>2025-02-26 17:52:30</t>
  </si>
  <si>
    <t>196.89.205.238</t>
  </si>
  <si>
    <t xml:space="preserve"> تعاونية اولاد مريم</t>
  </si>
  <si>
    <t>ليس لنا اي ملاحظات</t>
  </si>
  <si>
    <t>2025-02-12 16:42:59</t>
  </si>
  <si>
    <t>1407079513</t>
  </si>
  <si>
    <t>2025-02-12 16:32:45</t>
  </si>
  <si>
    <t>105.154.243.134</t>
  </si>
  <si>
    <t>Oriental Gold</t>
  </si>
  <si>
    <t>تثمين المنتوجات المجالية ( صناعة منتوجات تجميلية )</t>
  </si>
  <si>
    <t>2025-02-18 14:00:16</t>
  </si>
  <si>
    <t>1665090516</t>
  </si>
  <si>
    <t>2025-02-18 13:56:40</t>
  </si>
  <si>
    <t>196.89.202.15</t>
  </si>
  <si>
    <t>Oriental gold</t>
  </si>
  <si>
    <t>2025-02-12 17:16:23</t>
  </si>
  <si>
    <t>1988540578</t>
  </si>
  <si>
    <t>2025-02-12 17:05:35</t>
  </si>
  <si>
    <t>105.74.12.30</t>
  </si>
  <si>
    <t xml:space="preserve">عائشة للتنمية </t>
  </si>
  <si>
    <t xml:space="preserve">انتاج جميع انواع الزيوت ومواد التجميل الطبيعية </t>
  </si>
  <si>
    <t>Coopérative Aicha</t>
  </si>
  <si>
    <t>2025-02-18 12:57:13</t>
  </si>
  <si>
    <t>591984040</t>
  </si>
  <si>
    <t>2025-02-18 12:52:40</t>
  </si>
  <si>
    <t>105.190.178.144</t>
  </si>
  <si>
    <t xml:space="preserve">تعاونية عائشة للتنمية </t>
  </si>
  <si>
    <t>لا شكرا</t>
  </si>
  <si>
    <t>2025-02-12 16:26:33</t>
  </si>
  <si>
    <t>1876862805</t>
  </si>
  <si>
    <t>2025-02-12 16:03:33</t>
  </si>
  <si>
    <t>105.129.225.226</t>
  </si>
  <si>
    <t>Le Marc by Milou</t>
  </si>
  <si>
    <t>Recyclage de Marc de café et production des produits avec.</t>
  </si>
  <si>
    <t xml:space="preserve">Manque de formation </t>
  </si>
  <si>
    <t>Jerada</t>
  </si>
  <si>
    <t>2025-02-18 15:10:03</t>
  </si>
  <si>
    <t>753163481</t>
  </si>
  <si>
    <t>2025-02-18 14:46:15</t>
  </si>
  <si>
    <t>105.155.192.163</t>
  </si>
  <si>
    <t xml:space="preserve">Le Marc By Milou </t>
  </si>
  <si>
    <t xml:space="preserve">Satisfaction totale </t>
  </si>
  <si>
    <t>2025-02-14 09:25:53</t>
  </si>
  <si>
    <t>1430194979</t>
  </si>
  <si>
    <t>2025-02-14 09:06:36</t>
  </si>
  <si>
    <t>41.140.117.56</t>
  </si>
  <si>
    <t xml:space="preserve">Coopérative ikhlasse guenfouda </t>
  </si>
  <si>
    <t xml:space="preserve">إنتاج الكسكس والعجائن بانواعهم </t>
  </si>
  <si>
    <t xml:space="preserve">من اجل التطلع إلى مستقبل افضل </t>
  </si>
  <si>
    <t>Coopérative Ikhlasse Guenfouda</t>
  </si>
  <si>
    <t>2025-02-20 15:52:17</t>
  </si>
  <si>
    <t>492479038</t>
  </si>
  <si>
    <t>2025-02-20 15:40:55</t>
  </si>
  <si>
    <t>102.52.44.105</t>
  </si>
  <si>
    <t xml:space="preserve">إخلاص كنفودة </t>
  </si>
  <si>
    <t xml:space="preserve">نريد المزيد في هذه المواضيع وتكون تطبيقية مثلا الرقمنة الخارجية والداخلية </t>
  </si>
  <si>
    <t>2025-02-14 15:14:52</t>
  </si>
  <si>
    <t>1794993059</t>
  </si>
  <si>
    <t>2025-02-14 14:46:40</t>
  </si>
  <si>
    <t>196.206.126.109</t>
  </si>
  <si>
    <t xml:space="preserve">Alumnad plus </t>
  </si>
  <si>
    <t xml:space="preserve">Distribution et transformation </t>
  </si>
  <si>
    <t>تكوين العامل البشري</t>
  </si>
  <si>
    <t>Alumnad Plus</t>
  </si>
  <si>
    <t>ORIENTAL-Groupe 3</t>
  </si>
  <si>
    <t>Nador</t>
  </si>
  <si>
    <t>2025-02-20 11:00:52</t>
  </si>
  <si>
    <t>1300473337</t>
  </si>
  <si>
    <t>2025-02-20 10:48:32</t>
  </si>
  <si>
    <t>160.179.136.27</t>
  </si>
  <si>
    <t>Alumnad plus</t>
  </si>
  <si>
    <t xml:space="preserve">دورة تكوينية في المستوى كانت في جو أخوي </t>
  </si>
  <si>
    <t>2025-02-14 17:51:53</t>
  </si>
  <si>
    <t>719007798</t>
  </si>
  <si>
    <t>2025-02-14 17:35:49</t>
  </si>
  <si>
    <t>41.143.143.253</t>
  </si>
  <si>
    <t xml:space="preserve">Benhaddou Fer </t>
  </si>
  <si>
    <t xml:space="preserve">Responsable qualité, santé et sécurité de travail </t>
  </si>
  <si>
    <t xml:space="preserve">Construction métallique </t>
  </si>
  <si>
    <t>Benhaddou Fer</t>
  </si>
  <si>
    <t>2025-02-20 10:26:53</t>
  </si>
  <si>
    <t>560579378</t>
  </si>
  <si>
    <t>2025-02-20 10:22:46</t>
  </si>
  <si>
    <t>105.158.120.15</t>
  </si>
  <si>
    <t>2025-02-16 14:41:35</t>
  </si>
  <si>
    <t>757988514</t>
  </si>
  <si>
    <t>2025-02-16 14:15:44</t>
  </si>
  <si>
    <t>41.143.141.128</t>
  </si>
  <si>
    <t>BRANDT CANDY SARL AU</t>
  </si>
  <si>
    <t>استيراد و تصدير الحلويات و البسكويت و توزيعها عبر المملكة</t>
  </si>
  <si>
    <t>معرفة آخر التطورات في التكنولوجيا غي عالم الرقمنة.</t>
  </si>
  <si>
    <t>Brandt Candy</t>
  </si>
  <si>
    <t>2025-02-20 11:08:35</t>
  </si>
  <si>
    <t>2098164494</t>
  </si>
  <si>
    <t>2025-02-20 10:58:06</t>
  </si>
  <si>
    <t>105.158.137.157</t>
  </si>
  <si>
    <t>BRANDT CANDY</t>
  </si>
  <si>
    <t>2025-02-16 18:13:48</t>
  </si>
  <si>
    <t>1125036986</t>
  </si>
  <si>
    <t>2025-02-16 17:36:26</t>
  </si>
  <si>
    <t>105.71.133.176</t>
  </si>
  <si>
    <t xml:space="preserve"> المقاول الداتي محمد رزاق الله</t>
  </si>
  <si>
    <t>محمد رزاق الله</t>
  </si>
  <si>
    <t xml:space="preserve">الخراطة الحديدية وإصلاح الخراطيم الهيدروليكية </t>
  </si>
  <si>
    <t>مقاومة الزبناء للرقمنة</t>
  </si>
  <si>
    <t>لا يوجد مستخدمين</t>
  </si>
  <si>
    <t>Rizk Allah - AE</t>
  </si>
  <si>
    <t>2025-02-20 14:54:04</t>
  </si>
  <si>
    <t>1686145029</t>
  </si>
  <si>
    <t>2025-02-20 14:37:16</t>
  </si>
  <si>
    <t>105.76.168.51</t>
  </si>
  <si>
    <t>المقاول الداتي محمد رزاق الله</t>
  </si>
  <si>
    <t>صاحب المقاولة</t>
  </si>
  <si>
    <t xml:space="preserve">الدورة كانت جد مرضية غير ام المدة لم تكن كافية </t>
  </si>
  <si>
    <t>2025-02-16 18:10:10</t>
  </si>
  <si>
    <t>130852098</t>
  </si>
  <si>
    <t>2025-02-16 17:21:03</t>
  </si>
  <si>
    <t>105.76.169.101</t>
  </si>
  <si>
    <t>Ghistyle</t>
  </si>
  <si>
    <t>غزلان وجعيدان</t>
  </si>
  <si>
    <t xml:space="preserve">مصممة ازياء للكبار و الصغار </t>
  </si>
  <si>
    <t>Ghistyl - AE</t>
  </si>
  <si>
    <t>2025-02-20 18:50:09</t>
  </si>
  <si>
    <t>357085794</t>
  </si>
  <si>
    <t>2025-02-20 18:17:17</t>
  </si>
  <si>
    <t>105.190.137.47</t>
  </si>
  <si>
    <t xml:space="preserve">Ghistyle </t>
  </si>
  <si>
    <t xml:space="preserve">Ghizlane ouajaidan </t>
  </si>
  <si>
    <t>2025-02-17 07:56:15</t>
  </si>
  <si>
    <t>1240467755</t>
  </si>
  <si>
    <t>2025-02-17 07:38:29</t>
  </si>
  <si>
    <t>196.206.122.184</t>
  </si>
  <si>
    <t xml:space="preserve">Institut professionnel d'optique optométrie et paramédical privé </t>
  </si>
  <si>
    <t>Notre école d’optique forme des professionnels qualifiés dans le domaine de l’optique et de l’optométrie. Elle propose des formations théoriques et pratiques axées sur l’examen de la vision, l’adaptation des dispositifs optiques (lunettes, lentilles), et l’utilisation des technologies avancées en optométrie. L’établissement met l’accent sur l’innovation, la recherche et la digitalisation pour répondre aux évolutions du secteur de la santé visuelle.</t>
  </si>
  <si>
    <t>Les défis spécifiques à la digitalisation dans une école d’optique et d’optométrie incluent :  1. Formation pratique à distance : Difficulté à reproduire des examens cliniques via des outils numériques.   2. Intégration des technologies avancées : Adaptation aux nouvelles plateformes d’intelligence artificielle et de simulation 3D.   3. Protection des données médicales : Sécurisation des dossiers patients et respect des réglementations.   4. Interopérabilité des systèmes : Assurer la compatibilité entre logiciels d’examen visuel et bases de données médicales.   5. Évolution rapide des outils numériques : Mise à jour constante des programmes de formation pour suivre les innovations du secteur.</t>
  </si>
  <si>
    <t>Institut Professionnel d'optique optométrie et paramédical privé</t>
  </si>
  <si>
    <t>2025-02-20 14:34:31</t>
  </si>
  <si>
    <t>1707332768</t>
  </si>
  <si>
    <t>2025-02-20 14:27:46</t>
  </si>
  <si>
    <t>41.143.140.170</t>
  </si>
  <si>
    <t xml:space="preserve">Khorari fatima zohra </t>
  </si>
  <si>
    <t>Non c'était parfait.</t>
  </si>
  <si>
    <t>2025-02-16 17:52:35</t>
  </si>
  <si>
    <t>101515713</t>
  </si>
  <si>
    <t>2025-02-16 17:19:21</t>
  </si>
  <si>
    <t>105.74.65.130</t>
  </si>
  <si>
    <t xml:space="preserve">Mustapha YAICH </t>
  </si>
  <si>
    <t>Agence immobiliere</t>
  </si>
  <si>
    <t>Le coût</t>
  </si>
  <si>
    <t xml:space="preserve">Les compétences </t>
  </si>
  <si>
    <t>Yaich - PP</t>
  </si>
  <si>
    <t>2025-02-27 09:49:51</t>
  </si>
  <si>
    <t>1319756561</t>
  </si>
  <si>
    <t>2025-02-27 09:37:17</t>
  </si>
  <si>
    <t>41.142.191.181</t>
  </si>
  <si>
    <t>https://survey.eigensurvey.com/index.php/422787?lang=ar</t>
  </si>
  <si>
    <t>YAICH MUSTAPHA</t>
  </si>
  <si>
    <t>Mustapha YAICH</t>
  </si>
  <si>
    <t>2025-02-16 18:22:50</t>
  </si>
  <si>
    <t>1766703485</t>
  </si>
  <si>
    <t>2025-02-16 18:14:08</t>
  </si>
  <si>
    <t>41.92.40.20</t>
  </si>
  <si>
    <t xml:space="preserve">Print Corner </t>
  </si>
  <si>
    <t xml:space="preserve">Imprimerie </t>
  </si>
  <si>
    <t>Print Corner</t>
  </si>
  <si>
    <t>2025-02-20 11:15:13</t>
  </si>
  <si>
    <t>1224047525</t>
  </si>
  <si>
    <t>2025-02-20 11:11:50</t>
  </si>
  <si>
    <t>105.76.169.227</t>
  </si>
  <si>
    <t>لا</t>
  </si>
  <si>
    <t>2025-02-17 10:33:17</t>
  </si>
  <si>
    <t>1769703776</t>
  </si>
  <si>
    <t>2025-02-17 09:29:11</t>
  </si>
  <si>
    <t>196.81.5.174</t>
  </si>
  <si>
    <t xml:space="preserve">رائدات انفست </t>
  </si>
  <si>
    <t>مواكبة رواد الأعمال والمستثمرين والشركات التجارية</t>
  </si>
  <si>
    <t>الكفاءة</t>
  </si>
  <si>
    <t xml:space="preserve">هواتف خاصة </t>
  </si>
  <si>
    <t>Raedat Invest</t>
  </si>
  <si>
    <t>2025-02-20 12:58:35</t>
  </si>
  <si>
    <t>1460538512</t>
  </si>
  <si>
    <t>2025-02-20 12:43:29</t>
  </si>
  <si>
    <t>105.156.191.198</t>
  </si>
  <si>
    <t xml:space="preserve">- تخصيص  مزيد من الوقت للتمارين التطبيقية.
- مواكبة تطور المقاولات المشاركة في مجال الرقمنة.
أتمنى مواصلة التكوين للوصول إلى الهدف من التكوين وإلى النتائج المتوقعة منه.
</t>
  </si>
  <si>
    <t>2025-02-16 18:01:11</t>
  </si>
  <si>
    <t>839387543</t>
  </si>
  <si>
    <t>2025-02-16 17:22:09</t>
  </si>
  <si>
    <t>105.67.130.106</t>
  </si>
  <si>
    <t xml:space="preserve">الأكاديمية الدولية أمجاد برو للغات و التكوين المستمر </t>
  </si>
  <si>
    <t xml:space="preserve">مركز تكوين و تدريب </t>
  </si>
  <si>
    <t xml:space="preserve">قلة الخبرة في المجال </t>
  </si>
  <si>
    <t>Amjad Pro</t>
  </si>
  <si>
    <t>2025-02-26 18:12:05</t>
  </si>
  <si>
    <t>1739798634</t>
  </si>
  <si>
    <t>2025-02-26 18:09:04</t>
  </si>
  <si>
    <t>105.74.3.58</t>
  </si>
  <si>
    <t xml:space="preserve">Académie Internationale amjd pro </t>
  </si>
  <si>
    <t>2025-02-14 15:29:17</t>
  </si>
  <si>
    <t>1568270995</t>
  </si>
  <si>
    <t>2025-02-14 15:13:50</t>
  </si>
  <si>
    <t>105.190.129.236</t>
  </si>
  <si>
    <t>Coop alhamachya</t>
  </si>
  <si>
    <t>تثمين وتسويق المنتجات الفلاحية</t>
  </si>
  <si>
    <t>ترتيب مواعيد العمل ،إستخلاص الأداءات،إنجاز المحاسبات المالية،جلب العملاء وولوج الاسواق الدولية</t>
  </si>
  <si>
    <t>Coopérative Alhamachya</t>
  </si>
  <si>
    <t>2025-02-22 17:04:36</t>
  </si>
  <si>
    <t>727159676</t>
  </si>
  <si>
    <t>2025-02-22 16:58:04</t>
  </si>
  <si>
    <t>105.74.12.71</t>
  </si>
  <si>
    <t>الحماشية سيدال</t>
  </si>
  <si>
    <t xml:space="preserve">فريق عملي نشيط ملتزم بمهامه </t>
  </si>
  <si>
    <t>2025-02-14 14:52:07</t>
  </si>
  <si>
    <t>130288577</t>
  </si>
  <si>
    <t>2025-02-14 14:21:05</t>
  </si>
  <si>
    <t>160.179.128.4</t>
  </si>
  <si>
    <t>WEBICH</t>
  </si>
  <si>
    <t>Hamza Echfa</t>
  </si>
  <si>
    <t>تأسست WEBICH برؤية واضحة لتحويل الأفكار إلى واقع افتراضي وإثراء الويب بتجارب مبتكرة ومميزة. تتمثل أهدافنا في تقديم خدمات تصميم المواقع وتطوير البرمجيات التي تلبي احتياجات عملائنا بشكل مبتكر واحترافي</t>
  </si>
  <si>
    <t>اجد ان الموارد البشرية الغير قادرة على تطور مع الرقمنة هو تحدي مرتبط خاصة بمشروعي</t>
  </si>
  <si>
    <t>Webich - Echfa - AE</t>
  </si>
  <si>
    <t>2025-02-20 11:13:08</t>
  </si>
  <si>
    <t>248796810</t>
  </si>
  <si>
    <t>2025-02-20 11:08:24</t>
  </si>
  <si>
    <t>45.217.79.122</t>
  </si>
  <si>
    <t xml:space="preserve">Hamza Echfa </t>
  </si>
  <si>
    <t>2025-02-17 07:24:12</t>
  </si>
  <si>
    <t>865218436</t>
  </si>
  <si>
    <t>2025-02-17 07:01:34</t>
  </si>
  <si>
    <t>105.129.248.169</t>
  </si>
  <si>
    <t xml:space="preserve">تعاونية نحالة حاسي بركان </t>
  </si>
  <si>
    <t xml:space="preserve">تربية النحل وإنتاج العسل الطبيعي وتثمين منتجاته وتسويقها </t>
  </si>
  <si>
    <t>التسويق واستعمال أدوات الاستخلاص عن بعد-طرق الاشهار-انشاء موقع احترافي-منصات ومواقع احترافية...</t>
  </si>
  <si>
    <t>Coopérative Nahhalat Hassi Berkane</t>
  </si>
  <si>
    <t>2025-02-20 11:43:03</t>
  </si>
  <si>
    <t>754060502</t>
  </si>
  <si>
    <t>2025-02-20 11:19:03</t>
  </si>
  <si>
    <t>105.156.160.226</t>
  </si>
  <si>
    <t>تعاونية نحالة حاسي بركان</t>
  </si>
  <si>
    <t xml:space="preserve">الملاحظة الوحيدة : افضل العمل التطبيقي وعليه أملي كبير في الجهات التي اطلقت هذه المبادرة أن تستمر عى هذا النهج مع اعتماد الجانب التطبيقي الذي يكون سلسل في التحصيل والتعلم .اما الدورة عموما كانت رائعة وساهمت في توسيع رؤيتنا في المستقبل خاصة مستقبل عالم الرقمنة الذي يستوجب علينا الاهتمام به اكثر للرقي بمقاولاتنا.
شكرا جيزيلا للجميع دون استثناء على اتاحة لنا هذه الفرصة الغالية </t>
  </si>
  <si>
    <t>2025-02-21 15:11:40</t>
  </si>
  <si>
    <t>52308545</t>
  </si>
  <si>
    <t>2025-02-21 14:49:10</t>
  </si>
  <si>
    <t>105.66.132.43</t>
  </si>
  <si>
    <t xml:space="preserve">KSN TRAVAUX </t>
  </si>
  <si>
    <t xml:space="preserve">Associé unique de la société </t>
  </si>
  <si>
    <t>Travaux d'aménagement et construction aménagement. -des espace  vert. -negoce . - travaux et aménagement des espaces agricoles...</t>
  </si>
  <si>
    <t xml:space="preserve">La manipulation de digitalisation pour la soumission électronique </t>
  </si>
  <si>
    <t>KSN Travaux</t>
  </si>
  <si>
    <t>ORIENTAL-Groupe 4</t>
  </si>
  <si>
    <t>Berkane</t>
  </si>
  <si>
    <t>2025-03-01 00:58:57</t>
  </si>
  <si>
    <t>1195050666</t>
  </si>
  <si>
    <t>2025-03-01 00:50:06</t>
  </si>
  <si>
    <t>105.74.2.44</t>
  </si>
  <si>
    <t>Ksn travaux</t>
  </si>
  <si>
    <t>اقترح دورات تكوينية عن بعد بالخصوص  في المساء نظرا للأعمال والإنشغالات اليومية</t>
  </si>
  <si>
    <t>2025-02-22 16:14:13</t>
  </si>
  <si>
    <t>722362097</t>
  </si>
  <si>
    <t>2025-02-22 15:59:01</t>
  </si>
  <si>
    <t>102.52.11.53</t>
  </si>
  <si>
    <t xml:space="preserve">Coopérative agricole al massira figuig </t>
  </si>
  <si>
    <t xml:space="preserve">Commercialisation des dattes et dérivés et services agricoles </t>
  </si>
  <si>
    <t>Coopérative Al Massira</t>
  </si>
  <si>
    <t>Figuig</t>
  </si>
  <si>
    <t>2025-02-26 22:19:55</t>
  </si>
  <si>
    <t>577619820</t>
  </si>
  <si>
    <t>2025-02-26 22:10:05</t>
  </si>
  <si>
    <t>102.52.103.46</t>
  </si>
  <si>
    <t xml:space="preserve">التعاونية الفلاحية المسيرة فجيج </t>
  </si>
  <si>
    <t xml:space="preserve">عضو مجلس الإدارة  وأمين المال </t>
  </si>
  <si>
    <t xml:space="preserve">المدة قصيرة مع الكم الهاءل من المعارف والمعلومات الملقنة في دورة التكوين </t>
  </si>
  <si>
    <t>2025-02-24 10:30:38</t>
  </si>
  <si>
    <t>1986234284</t>
  </si>
  <si>
    <t>2025-02-24 10:20:58</t>
  </si>
  <si>
    <t>102.52.31.79</t>
  </si>
  <si>
    <t>Coopérative Moughl</t>
  </si>
  <si>
    <t xml:space="preserve">La production électrique la valorisation du cumin beldi </t>
  </si>
  <si>
    <t>Facebook instagram</t>
  </si>
  <si>
    <t>2025-03-03 23:35:08</t>
  </si>
  <si>
    <t>1718824382</t>
  </si>
  <si>
    <t>2025-03-03 23:21:23</t>
  </si>
  <si>
    <t>196.81.52.17</t>
  </si>
  <si>
    <t xml:space="preserve">تعاونية موغل </t>
  </si>
  <si>
    <t xml:space="preserve">لقد استفدت كثيرا من هذة الدورة التكوينية كانت التعاونية محتاجة الى مثل هذه الدورات نتمنى ان لا تكون هذه المرة الاخيرة 
ونشكر كل من ساهم في انجاحها و الشكر الموصول  للمأطرين كنتم في المستوى بارك الله فيكم 
دحماني حورية عن تعاونية موغل </t>
  </si>
  <si>
    <t>2025-02-22 20:39:55</t>
  </si>
  <si>
    <t>1654127238</t>
  </si>
  <si>
    <t>2025-02-22 19:59:58</t>
  </si>
  <si>
    <t>196.70.224.65</t>
  </si>
  <si>
    <t>تعاونية ازطا</t>
  </si>
  <si>
    <t xml:space="preserve">النسيج و الفصالة والخياطة العصرية و التقليدية </t>
  </si>
  <si>
    <t>Coopérative Azta</t>
  </si>
  <si>
    <t>2025-02-26 18:39:24</t>
  </si>
  <si>
    <t>1667921400</t>
  </si>
  <si>
    <t>2025-02-26 18:28:33</t>
  </si>
  <si>
    <t>105.67.0.12</t>
  </si>
  <si>
    <t>تعاونية ازطا للخياطة و الطرز و النسيج  دوار ابيار قيادة</t>
  </si>
  <si>
    <t>2025-02-22 11:13:59</t>
  </si>
  <si>
    <t>1358066574</t>
  </si>
  <si>
    <t>2025-02-22 10:59:37</t>
  </si>
  <si>
    <t>41.248.37.67</t>
  </si>
  <si>
    <t>تعاونية أزغديس</t>
  </si>
  <si>
    <t xml:space="preserve">تعاونية فلاحية لتثمين تمور أزيزا </t>
  </si>
  <si>
    <t>عدم الاهتمام بشكل كافي بهدا المجال</t>
  </si>
  <si>
    <t>Coopérative Azeghdis</t>
  </si>
  <si>
    <t>2025-03-14 11:38:00</t>
  </si>
  <si>
    <t>1635933760</t>
  </si>
  <si>
    <t>2025-03-14 11:18:35</t>
  </si>
  <si>
    <t>41.142.148.101</t>
  </si>
  <si>
    <t xml:space="preserve">تعاونية ازغديس </t>
  </si>
  <si>
    <t xml:space="preserve">رئيس تعاونية </t>
  </si>
  <si>
    <t>دورة ممتازة و توقيت جد مناسب وباعتباري من دوي الاحتياجات الخاصه (شلل رباعي) وجدت بعض الصعوبات في مواكبة التمارين على العموم اضافة قيمة و نوعية لمعارفي الخاصة التي ستسهم في تطوير تعاونيتنا و شكرا لكل الساهرين على هدا العمل دمتم متألقين</t>
  </si>
  <si>
    <t>2025-02-21 17:35:36</t>
  </si>
  <si>
    <t>1965167415</t>
  </si>
  <si>
    <t>2025-02-21 17:07:08</t>
  </si>
  <si>
    <t>105.71.6.188</t>
  </si>
  <si>
    <t xml:space="preserve">أفراح نجم الشرق </t>
  </si>
  <si>
    <t xml:space="preserve">عبد المجيد لصهب </t>
  </si>
  <si>
    <t xml:space="preserve">تنظيم و تجهيز جميع الحفلات و المناسبات.( كراء القاعات المتنقلة و الخيام ) </t>
  </si>
  <si>
    <t xml:space="preserve">التسويق الالكتروني </t>
  </si>
  <si>
    <t>Afrah Najm Charq - Lasshab - AE</t>
  </si>
  <si>
    <t>Guercif</t>
  </si>
  <si>
    <t>2025-02-26 18:05:22</t>
  </si>
  <si>
    <t>968346868</t>
  </si>
  <si>
    <t>2025-02-26 17:39:47</t>
  </si>
  <si>
    <t>105.71.6.217</t>
  </si>
  <si>
    <t xml:space="preserve">افراح نجم الشرق </t>
  </si>
  <si>
    <t>ـأشكر جزيل الشكر مؤطرين هذه الدورة. 
ـدورة جد مهمة بالنسبة لي في نجاح و تطوير مشروعي  و تسويقه في مواقع التواصل الاجتماعي.
- اصبحت لدي رؤية مستقبلية واضحة حول مشروعي .</t>
  </si>
  <si>
    <t>2025-02-21 14:46:26</t>
  </si>
  <si>
    <t>1595947761</t>
  </si>
  <si>
    <t>2025-02-21 13:50:51</t>
  </si>
  <si>
    <t>41.140.55.84</t>
  </si>
  <si>
    <t>تعاونية تغمة</t>
  </si>
  <si>
    <t>رئيسة التعاونية</t>
  </si>
  <si>
    <t>فلاحي إنتاج الزعفران والجوز والأعشاب الطبية وبركوكشوللعسل</t>
  </si>
  <si>
    <t xml:space="preserve">تسويق المنتوجات عبر الواتس </t>
  </si>
  <si>
    <t>Coopérative Taghma</t>
  </si>
  <si>
    <t>Bonne</t>
  </si>
  <si>
    <t>2025-02-28 14:06:48</t>
  </si>
  <si>
    <t>1068121407</t>
  </si>
  <si>
    <t>2025-02-28 13:53:17</t>
  </si>
  <si>
    <t>196.206.76.89</t>
  </si>
  <si>
    <t xml:space="preserve">تعاونية تغمة </t>
  </si>
  <si>
    <t>Chargé(e) de la relation client</t>
  </si>
  <si>
    <t>2025-02-26 18:48:17</t>
  </si>
  <si>
    <t>1095710979</t>
  </si>
  <si>
    <t>2025-02-26 18:27:28</t>
  </si>
  <si>
    <t>105.76.168.244</t>
  </si>
  <si>
    <t xml:space="preserve">StE EL OUANNANY CONSTRUCTION SARL AU </t>
  </si>
  <si>
    <t xml:space="preserve">تخصص البناء وترميم بصفة عامة </t>
  </si>
  <si>
    <t>El Ouannany Construction</t>
  </si>
  <si>
    <t>ORIENTAL-Groupe 5</t>
  </si>
  <si>
    <t>Taourirt</t>
  </si>
  <si>
    <t>2025-03-02 21:18:49</t>
  </si>
  <si>
    <t>946889067</t>
  </si>
  <si>
    <t>2025-03-02 21:10:36</t>
  </si>
  <si>
    <t>105.75.24.116</t>
  </si>
  <si>
    <t>StE EL OUANNANY CONSTRUCTION SARL AU</t>
  </si>
  <si>
    <t xml:space="preserve">هناك بعض اقترحات وهو اعطاء ايضاء حيز لخدمات وكيفية تسويق لنا كطابع شخصي مثل طريقة كلام مع زبون ،كيفية جلب زبون جديد كيف نسوق لأنفسنا لاننا نقدم خدمة وليس منتوج او بيع منتوج معين وانما تسويق خدماتنا مثل البناء ،توصيل  و....و... وايضا المواقع التي يمكن ان تكون منفعة لنا </t>
  </si>
  <si>
    <t>2025-02-25 13:43:28</t>
  </si>
  <si>
    <t>422535686</t>
  </si>
  <si>
    <t>2025-02-25 12:56:07</t>
  </si>
  <si>
    <t>105.74.64.172</t>
  </si>
  <si>
    <t xml:space="preserve">استرن ستييل كومبني </t>
  </si>
  <si>
    <t xml:space="preserve">صناعة وتركيب جميع انواع السياج و الأعمدة الإسمنتية </t>
  </si>
  <si>
    <t>عدم وصول التسويق الكافي لجميع الفئات المستهدفة لقطاع خدماتنا ومنتجاتنا</t>
  </si>
  <si>
    <t>Eastern Steel Company</t>
  </si>
  <si>
    <t>2025-03-02 14:19:13</t>
  </si>
  <si>
    <t>1377032171</t>
  </si>
  <si>
    <t>2025-03-02 13:57:00</t>
  </si>
  <si>
    <t>196.74.188.238</t>
  </si>
  <si>
    <t xml:space="preserve">Eastern Steel Company </t>
  </si>
  <si>
    <t xml:space="preserve">الدورة كانت رائعة ومفيدة تمكنا من خلالها اكتساب مهارات ومعلومات قيمة 
توصيات: اثناء التكوينات يستحسن ربط العلاقات مع الجهات الأخرى من اجل الانفتاح على منتوجات جديدة والاستفادة من تجارب مختلفة </t>
  </si>
  <si>
    <t>2025-02-26 18:58:10</t>
  </si>
  <si>
    <t>1167845059</t>
  </si>
  <si>
    <t>2025-02-26 18:43:23</t>
  </si>
  <si>
    <t xml:space="preserve">معهد الإبداع الخاص للحلاقة والتجميل </t>
  </si>
  <si>
    <t xml:space="preserve">معهد متخصص في مجال الحلاقة والتجميل </t>
  </si>
  <si>
    <t>Institut Al Ibdaa</t>
  </si>
  <si>
    <t>2025-03-03 00:53:10</t>
  </si>
  <si>
    <t>1755513066</t>
  </si>
  <si>
    <t>2025-03-03 00:40:54</t>
  </si>
  <si>
    <t>196.92.177.71</t>
  </si>
  <si>
    <t>في المرحلة المقبلة إذا كان ممكنا التركيز على العمل التطبيقي والنظري  لأصحاب الخدمات...</t>
  </si>
  <si>
    <t>2025-03-02 12:04:26</t>
  </si>
  <si>
    <t>440127513</t>
  </si>
  <si>
    <t>2025-03-02 11:57:44</t>
  </si>
  <si>
    <t>160.164.145.251</t>
  </si>
  <si>
    <t>mada kids</t>
  </si>
  <si>
    <t>صناعة الالعاب التعليمية بالخشب</t>
  </si>
  <si>
    <t>Mada Kids</t>
  </si>
  <si>
    <t>2025-03-02 11:56:17</t>
  </si>
  <si>
    <t>1893799298</t>
  </si>
  <si>
    <t>2025-03-02 11:50:35</t>
  </si>
  <si>
    <t>Mada kids</t>
  </si>
  <si>
    <t>2025-02-26 17:45:10</t>
  </si>
  <si>
    <t>783854196</t>
  </si>
  <si>
    <t>2025-02-26 17:38:57</t>
  </si>
  <si>
    <t>105.74.0.41</t>
  </si>
  <si>
    <t xml:space="preserve">Majala multiservices </t>
  </si>
  <si>
    <t xml:space="preserve">خدمات </t>
  </si>
  <si>
    <t xml:space="preserve"> مثلا في التواصل </t>
  </si>
  <si>
    <t>Majala Multiservices</t>
  </si>
  <si>
    <t>2025-03-15 00:08:01</t>
  </si>
  <si>
    <t>1537189976</t>
  </si>
  <si>
    <t>2025-03-15 00:04:49</t>
  </si>
  <si>
    <t>41.248.36.93</t>
  </si>
  <si>
    <t>👍</t>
  </si>
  <si>
    <t>2025-02-26 18:04:01</t>
  </si>
  <si>
    <t>1037476685</t>
  </si>
  <si>
    <t>2025-02-26 17:35:05</t>
  </si>
  <si>
    <t>105.74.6.54</t>
  </si>
  <si>
    <t xml:space="preserve">تعاونية بيان لاعشاب العطرية والطبية </t>
  </si>
  <si>
    <t xml:space="preserve">تعمل تعاونية بيان لاعشاب العطرية والطبية المتواجدة بجهة العيون سيدي ملوك على تثمين الاعشاب العطرية والطبية خاصة المضادة للالتهاب والبكتيريا وتوضيفيها في منتجات العناية الجسدية وكذلك ادماج النساء المعيلة في وضعية هشة التي تتراوح اعمارهم من 18لسنة الي 40سنة اقتصاديا واجتماعيا عن طريق توفير فرص عمل لهم وفي نفس الوقت تقديم دورات تكوينية في هذا المجال من اجل المساهمة في الاستثمار النافع للغطاء النباتي التي تزخر به جهة الشرق والمساهمة في تحسين المعيشي </t>
  </si>
  <si>
    <t xml:space="preserve">في التيسير الإداري، تسويق، </t>
  </si>
  <si>
    <t>Coopérative Bayane</t>
  </si>
  <si>
    <t>2025-03-02 12:07:06</t>
  </si>
  <si>
    <t>1780425397</t>
  </si>
  <si>
    <t>2025-03-02 11:59:57</t>
  </si>
  <si>
    <t>105.74.5.127</t>
  </si>
  <si>
    <t xml:space="preserve">نريد التدريب التطبيقي </t>
  </si>
  <si>
    <t>2025-02-10 00:26:17</t>
  </si>
  <si>
    <t>858865784</t>
  </si>
  <si>
    <t>2025-02-10 00:12:48</t>
  </si>
  <si>
    <t>41.141.105.254</t>
  </si>
  <si>
    <t>AS create</t>
  </si>
  <si>
    <t>Marrakech-Safi</t>
  </si>
  <si>
    <t>ASSAFI ASMAA</t>
  </si>
  <si>
    <t xml:space="preserve">réalisation d'aricles de décoration et de mode </t>
  </si>
  <si>
    <t xml:space="preserve">des outifs technologiques pour la conception de mes modéles </t>
  </si>
  <si>
    <t>AS Create - Assafi - AE</t>
  </si>
  <si>
    <t>MARRAKECH-Groupe 1</t>
  </si>
  <si>
    <t>Safi</t>
  </si>
  <si>
    <t>2025-02-12 15:06:23</t>
  </si>
  <si>
    <t>1491866907</t>
  </si>
  <si>
    <t>2025-02-12 14:55:56</t>
  </si>
  <si>
    <t>160.178.166.152</t>
  </si>
  <si>
    <t xml:space="preserve">As Create </t>
  </si>
  <si>
    <t>non , la formation s'est trés bien déroulée et je suis trés satisfaite de mon apprentissage , et merci de nous avoir offert une opportunité d'apprendre pour pouvoir s'améliorer .</t>
  </si>
  <si>
    <t>2025-02-09 22:08:29</t>
  </si>
  <si>
    <t>257192300</t>
  </si>
  <si>
    <t>2025-02-09 21:57:09</t>
  </si>
  <si>
    <t>105.74.13.200</t>
  </si>
  <si>
    <t>Espace olives SARL au</t>
  </si>
  <si>
    <t xml:space="preserve">Production et commercialisation des olives de table </t>
  </si>
  <si>
    <t>Espace Olives</t>
  </si>
  <si>
    <t>2025-02-13 16:41:13</t>
  </si>
  <si>
    <t>1011143864</t>
  </si>
  <si>
    <t>2025-02-13 16:37:53</t>
  </si>
  <si>
    <t>160.176.149.159</t>
  </si>
  <si>
    <t>2025-02-09 20:50:08</t>
  </si>
  <si>
    <t>561390781</t>
  </si>
  <si>
    <t>2025-02-09 20:12:14</t>
  </si>
  <si>
    <t>105.69.124.181</t>
  </si>
  <si>
    <t xml:space="preserve">IGHOULOGE </t>
  </si>
  <si>
    <t>Offrir des services d’hébergement et des activités de loisirs.</t>
  </si>
  <si>
    <t>Mon entreprise se trouve dans le milieu rural ,  les employés seront de la région donc j aurait besoin plus de formation.</t>
  </si>
  <si>
    <t>Ighouloge</t>
  </si>
  <si>
    <t>2025-02-13 13:27:56</t>
  </si>
  <si>
    <t>389476173</t>
  </si>
  <si>
    <t>2025-02-13 13:09:12</t>
  </si>
  <si>
    <t>197.253.220.108</t>
  </si>
  <si>
    <t xml:space="preserve">بخصوص هده الدورة كانت مفيدة وكانت فرصة لتطوير مشروعي فقط لدي ملاحظة لو بالإمكان اضافة ورشة تطبيقية بالموازنات لما تعلمناه على الحاسوب وشكرا. </t>
  </si>
  <si>
    <t>2025-02-09 19:51:55</t>
  </si>
  <si>
    <t>1674284572</t>
  </si>
  <si>
    <t>2025-02-09 19:25:17</t>
  </si>
  <si>
    <t>196.65.136.181</t>
  </si>
  <si>
    <t>ILM BUSINNESS SARL AU</t>
  </si>
  <si>
    <t xml:space="preserve">ORGANISATION D'évènement professionnelle est privé, Restauration, prestation de service.... </t>
  </si>
  <si>
    <t>manque des prestations-le mode du marche traditionnelle</t>
  </si>
  <si>
    <t>ILM Business</t>
  </si>
  <si>
    <t>2025-02-15 14:14:52</t>
  </si>
  <si>
    <t>1906367485</t>
  </si>
  <si>
    <t>2025-02-15 14:00:49</t>
  </si>
  <si>
    <t>105.67.133.48</t>
  </si>
  <si>
    <t xml:space="preserve">Ilm businness sarl </t>
  </si>
  <si>
    <t>بنسبة لتكوين يحتاج الا مدة زمنية أطول لكنه جد مهم نشكركم جميعا</t>
  </si>
  <si>
    <t>2025-02-10 11:55:22</t>
  </si>
  <si>
    <t>280182352</t>
  </si>
  <si>
    <t>2025-02-10 11:07:07</t>
  </si>
  <si>
    <t>2025-02-10 11:55:21</t>
  </si>
  <si>
    <t>41.92.5.236</t>
  </si>
  <si>
    <t>Naoufal Selmani Photography</t>
  </si>
  <si>
    <t>Naoufal Selmani</t>
  </si>
  <si>
    <t>Photographie</t>
  </si>
  <si>
    <t>La conception de plateforme digitale</t>
  </si>
  <si>
    <t>Selmani - AE</t>
  </si>
  <si>
    <t>2025-02-12 15:00:00</t>
  </si>
  <si>
    <t>1471604904</t>
  </si>
  <si>
    <t>2025-02-12 14:52:18</t>
  </si>
  <si>
    <t>197.253.252.73</t>
  </si>
  <si>
    <t xml:space="preserve">Naoufal Selmani Photography </t>
  </si>
  <si>
    <t>2025-02-09 14:23:10</t>
  </si>
  <si>
    <t>1663486227</t>
  </si>
  <si>
    <t>2025-02-09 14:07:01</t>
  </si>
  <si>
    <t>105.67.132.76</t>
  </si>
  <si>
    <t>Payprint.ma</t>
  </si>
  <si>
    <t>Walid Laqrafi</t>
  </si>
  <si>
    <t>Fabrication des imprimantes self-service</t>
  </si>
  <si>
    <t xml:space="preserve">Le payement en ligne </t>
  </si>
  <si>
    <t>Orange corners</t>
  </si>
  <si>
    <t xml:space="preserve">Microordinateur </t>
  </si>
  <si>
    <t>Payprint.ma - AE</t>
  </si>
  <si>
    <t>2025-02-13 13:04:32</t>
  </si>
  <si>
    <t>2134163235</t>
  </si>
  <si>
    <t>2025-02-13 12:54:28</t>
  </si>
  <si>
    <t>105.158.234.176</t>
  </si>
  <si>
    <t xml:space="preserve">J’ai une seul suggestion, si possible de faire les séminaires de formation et les autre événements hors temps de travail, comme les week-ends </t>
  </si>
  <si>
    <t>2025-02-09 21:20:31</t>
  </si>
  <si>
    <t>1866606841</t>
  </si>
  <si>
    <t>2025-02-09 21:03:19</t>
  </si>
  <si>
    <t>41.143.37.250</t>
  </si>
  <si>
    <t>SMMTC</t>
  </si>
  <si>
    <t>انتاج</t>
  </si>
  <si>
    <t>2025-02-12 20:23:23</t>
  </si>
  <si>
    <t>1354354442</t>
  </si>
  <si>
    <t>2025-02-12 20:14:34</t>
  </si>
  <si>
    <t>41.92.33.247</t>
  </si>
  <si>
    <t xml:space="preserve">Smmtc </t>
  </si>
  <si>
    <t xml:space="preserve">لا ليست لذي ملاحظه </t>
  </si>
  <si>
    <t>2025-02-09 15:43:06</t>
  </si>
  <si>
    <t>722274285</t>
  </si>
  <si>
    <t>2025-02-09 15:18:33</t>
  </si>
  <si>
    <t>41.92.62.136</t>
  </si>
  <si>
    <t>Ste de jardinage rachidi SARL au</t>
  </si>
  <si>
    <t xml:space="preserve">شركة خدماتية في جميع المجلات </t>
  </si>
  <si>
    <t xml:space="preserve">التسويق </t>
  </si>
  <si>
    <t>Jardinage Rachidi</t>
  </si>
  <si>
    <t>2025-02-12 18:51:55</t>
  </si>
  <si>
    <t>1974664105</t>
  </si>
  <si>
    <t>2025-02-12 18:42:27</t>
  </si>
  <si>
    <t>105.190.149.200</t>
  </si>
  <si>
    <t>Ste de jardinage rachidi sarl</t>
  </si>
  <si>
    <t>لا دورة جيدة الى حد الان
فقط المدة جد قصيرة</t>
  </si>
  <si>
    <t>2025-02-09 13:58:22</t>
  </si>
  <si>
    <t>522169512</t>
  </si>
  <si>
    <t>2025-02-09 13:47:42</t>
  </si>
  <si>
    <t>41.92.16.188</t>
  </si>
  <si>
    <t>تعاونية أمواج الخير</t>
  </si>
  <si>
    <t>تعاونية أمواج الخير الحلويات تقدم جميع أنواع الحلويات التقليدية والعصرية بشكل صحي</t>
  </si>
  <si>
    <t>شح في تكوينات في هذا المجال</t>
  </si>
  <si>
    <t>Coopérative Amwal Al Khair</t>
  </si>
  <si>
    <t>2025-02-12 15:00:30</t>
  </si>
  <si>
    <t>1745507254</t>
  </si>
  <si>
    <t>2025-02-12 14:55:06</t>
  </si>
  <si>
    <t>41.92.40.131</t>
  </si>
  <si>
    <t>الحمد لله كانت في المستوى المطلوب</t>
  </si>
  <si>
    <t>2025-02-09 21:53:39</t>
  </si>
  <si>
    <t>1128924064</t>
  </si>
  <si>
    <t>2025-02-09 21:31:33</t>
  </si>
  <si>
    <t>105.158.103.90</t>
  </si>
  <si>
    <t>DDS</t>
  </si>
  <si>
    <t>مكتب الدراسات متخصص في الاستشارات،الدعم،و التكوين في مختلف المجالات</t>
  </si>
  <si>
    <t>لا توجد أدوات</t>
  </si>
  <si>
    <t>Youssoufia</t>
  </si>
  <si>
    <t>2025-02-12 15:18:50</t>
  </si>
  <si>
    <t>1474930443</t>
  </si>
  <si>
    <t>2025-02-12 14:59:07</t>
  </si>
  <si>
    <t>41.249.191.234</t>
  </si>
  <si>
    <t>dds</t>
  </si>
  <si>
    <t>مبدئيا شكرا لكم على الاهتمام والمساعدة 
اظن ان مدة يومين غير كافية  خصوصا ان اخدنا بعين الاعتبار اتاح الفرصة لنا لمشاركة تحدياتنا ومحاولة البدئ في التطبيق .</t>
  </si>
  <si>
    <t>2025-02-09 23:58:17</t>
  </si>
  <si>
    <t>1936761512</t>
  </si>
  <si>
    <t>2025-02-09 23:33:23</t>
  </si>
  <si>
    <t>41.141.119.163</t>
  </si>
  <si>
    <t>دنون زهراء</t>
  </si>
  <si>
    <t>زهراء دنون</t>
  </si>
  <si>
    <t>الخياطة والتسويق</t>
  </si>
  <si>
    <t>الاشهار للتعريف بالمنتوجات والتسويق لها</t>
  </si>
  <si>
    <t>Dennoune - AE</t>
  </si>
  <si>
    <t>2025-02-12 21:18:59</t>
  </si>
  <si>
    <t>1616336616</t>
  </si>
  <si>
    <t>2025-02-12 21:08:59</t>
  </si>
  <si>
    <t>105.156.120.243</t>
  </si>
  <si>
    <t>مقول داتي</t>
  </si>
  <si>
    <t>الدورة كانت ناجحة واستفدنا كتيرا ونشكركم جميعا</t>
  </si>
  <si>
    <t>2025-02-09 20:28:31</t>
  </si>
  <si>
    <t>970622977</t>
  </si>
  <si>
    <t>2025-02-09 20:09:08</t>
  </si>
  <si>
    <t>105.156.111.47</t>
  </si>
  <si>
    <t>تعاونية ربابة افراح</t>
  </si>
  <si>
    <t>تمويل الحفلات من ماكولات وحلويات حتى الادوات اللازمة للحفا</t>
  </si>
  <si>
    <t xml:space="preserve">نحاول ولكن يجب تأهيل الاعزاء في التعاونية </t>
  </si>
  <si>
    <t>Coopérative Rababa Afrah</t>
  </si>
  <si>
    <t>2025-02-12 15:12:31</t>
  </si>
  <si>
    <t>1434171990</t>
  </si>
  <si>
    <t>2025-02-12 15:05:02</t>
  </si>
  <si>
    <t>41.141.244.156</t>
  </si>
  <si>
    <t>نريد مرجع عربي فرنسي يكون عندنا بصيغة PDF</t>
  </si>
  <si>
    <t>2025-02-11 12:35:37</t>
  </si>
  <si>
    <t>1615277641</t>
  </si>
  <si>
    <t>2025-02-11 12:13:24</t>
  </si>
  <si>
    <t>105.67.6.251</t>
  </si>
  <si>
    <t xml:space="preserve">Agri Phyto consulting services </t>
  </si>
  <si>
    <t xml:space="preserve">Commercialisation </t>
  </si>
  <si>
    <t>التكلفة والادوات الازمة و المواكبة من طرف متمرسين و اصحاب المهنة</t>
  </si>
  <si>
    <t>Agri Phyto</t>
  </si>
  <si>
    <t>MARRAKECH-Groupe 2</t>
  </si>
  <si>
    <t>Essaouira</t>
  </si>
  <si>
    <t>2025-02-18 20:43:14</t>
  </si>
  <si>
    <t>346734192</t>
  </si>
  <si>
    <t>2025-02-18 20:37:13</t>
  </si>
  <si>
    <t>105.74.72.183</t>
  </si>
  <si>
    <t xml:space="preserve">المدة الزمنية المحددة لا تكفي </t>
  </si>
  <si>
    <t>2025-02-12 12:14:47</t>
  </si>
  <si>
    <t>1387446561</t>
  </si>
  <si>
    <t>2025-02-12 11:16:55</t>
  </si>
  <si>
    <t>196.206.86.136</t>
  </si>
  <si>
    <t>إصابيجو شيك</t>
  </si>
  <si>
    <t>إصابيجو شيك هي تعاونية تعنى بصناعة مجوهرات من الفظة بطريقة تقليدية و المعروف بمدينة الصويرة بالدك الصويري</t>
  </si>
  <si>
    <t>Coopérative Essabijoux Chic</t>
  </si>
  <si>
    <t>2025-02-18 13:04:32</t>
  </si>
  <si>
    <t>963898687</t>
  </si>
  <si>
    <t>2025-02-18 12:53:16</t>
  </si>
  <si>
    <t>105.190.241.86</t>
  </si>
  <si>
    <t xml:space="preserve">Essabijoux chic </t>
  </si>
  <si>
    <t>2025-02-11 10:49:44</t>
  </si>
  <si>
    <t>129573811</t>
  </si>
  <si>
    <t>2025-02-11 10:32:24</t>
  </si>
  <si>
    <t>105.66.5.111</t>
  </si>
  <si>
    <t>Oum anas</t>
  </si>
  <si>
    <t xml:space="preserve">Fatima ELMAZOUZY </t>
  </si>
  <si>
    <t xml:space="preserve">صناعة الصابون الصلب  باليد بالزيوت والأعشاب طبيعي وصديق للبيئة </t>
  </si>
  <si>
    <t>نقص الخبرة التقنية – قد يواجه العاملون صعوبة في التكيف مع الأدوات الرقمية مثل إدارة المخزون الآلي أو التسويق الإلكتروني.</t>
  </si>
  <si>
    <t>Oumans - El Mazouzy -AE</t>
  </si>
  <si>
    <t>2025-02-18 13:09:44</t>
  </si>
  <si>
    <t>1002491559</t>
  </si>
  <si>
    <t>2025-02-18 12:58:39</t>
  </si>
  <si>
    <t>105.74.66.27</t>
  </si>
  <si>
    <t xml:space="preserve">كانت مفيدة ومصممة بشكل جيد. </t>
  </si>
  <si>
    <t>2025-02-11 17:39:48</t>
  </si>
  <si>
    <t>1744521413</t>
  </si>
  <si>
    <t>2025-02-11 17:29:10</t>
  </si>
  <si>
    <t>105.74.72.108</t>
  </si>
  <si>
    <t>تعاونية الصولجان</t>
  </si>
  <si>
    <t>إنتاج زيت اركان و املو</t>
  </si>
  <si>
    <t>قلة الخبرة و انعدام المعلومة</t>
  </si>
  <si>
    <t>Coopérative Sawlajane</t>
  </si>
  <si>
    <t>2025-02-19 21:28:27</t>
  </si>
  <si>
    <t>776115526</t>
  </si>
  <si>
    <t>2025-02-19 21:21:58</t>
  </si>
  <si>
    <t>105.71.7.220</t>
  </si>
  <si>
    <t>الدورة كانت  ممتازة واستفدت كثيرا لكن نطمح ان يكون الوقت أطول لمزيد من الاستفادة</t>
  </si>
  <si>
    <t>2025-02-12 11:41:12</t>
  </si>
  <si>
    <t>872877484</t>
  </si>
  <si>
    <t>2025-02-12 11:18:35</t>
  </si>
  <si>
    <t>196.84.75.148</t>
  </si>
  <si>
    <t>Tazoult mod</t>
  </si>
  <si>
    <t>فصالة وخياطة الملابس التقليدية والعصرية</t>
  </si>
  <si>
    <t>استعمال الرقمنة في التسويق للمنتجات</t>
  </si>
  <si>
    <t>Tazoult Mode</t>
  </si>
  <si>
    <t>2025-02-18 13:26:49</t>
  </si>
  <si>
    <t>118406676</t>
  </si>
  <si>
    <t>2025-02-18 13:19:56</t>
  </si>
  <si>
    <t>102.78.207.117</t>
  </si>
  <si>
    <t>تزولت موض</t>
  </si>
  <si>
    <t>2025-02-13 11:39:23</t>
  </si>
  <si>
    <t>1349102798</t>
  </si>
  <si>
    <t>2025-02-13 11:28:01</t>
  </si>
  <si>
    <t>196.74.107.28</t>
  </si>
  <si>
    <t>Crafts looms</t>
  </si>
  <si>
    <t xml:space="preserve">الصناعة التقليدية </t>
  </si>
  <si>
    <t>Craft Looms</t>
  </si>
  <si>
    <t>2025-02-19 16:58:27</t>
  </si>
  <si>
    <t>1635576364</t>
  </si>
  <si>
    <t>2025-02-19 16:52:11</t>
  </si>
  <si>
    <t>105.74.66.17</t>
  </si>
  <si>
    <t>2025-02-12 10:54:55</t>
  </si>
  <si>
    <t>1084647259</t>
  </si>
  <si>
    <t>2025-02-12 10:35:56</t>
  </si>
  <si>
    <t>154.144.230.118</t>
  </si>
  <si>
    <t xml:space="preserve">تعاونية الأناقة للخياطة والتطريز </t>
  </si>
  <si>
    <t xml:space="preserve">يعتمد نشاطنا على تسويق المنتجات التي تصنعها بأيدينا من الفصالة والخياطة والتطريز و الكروشيه في المحلات الخاصة بنا وعبر وسائل التواصل الاجتماعي </t>
  </si>
  <si>
    <t>نريد تعلم التسويق الالكتروني وكيفية جذب الزبناء من خلال موقع الكتروني أو متجر الكتروني</t>
  </si>
  <si>
    <t>Coopérative Al Anaqa</t>
  </si>
  <si>
    <t>2025-02-26 22:41:24</t>
  </si>
  <si>
    <t>1929373514</t>
  </si>
  <si>
    <t>2025-02-26 22:34:48</t>
  </si>
  <si>
    <t>160.179.107.164</t>
  </si>
  <si>
    <t>تعاونية الأناقة للخياطة والطرز</t>
  </si>
  <si>
    <t>2025-02-19 14:06:25</t>
  </si>
  <si>
    <t>951049912</t>
  </si>
  <si>
    <t>2025-02-19 13:28:31</t>
  </si>
  <si>
    <t>105.190.233.198</t>
  </si>
  <si>
    <t xml:space="preserve">ALMAHSSAR </t>
  </si>
  <si>
    <t xml:space="preserve">Entreprise spécialisée dans la distribution de produits liés à l'utilisation de l'eau, notamment des dispositifs d'arrosage intelligents pour les champs agricoles, les espaces verts et les jardins extérieurs. Ainsi elle intervient dans le domaine de l’ingénierie liée à l’eau et l’environnement : Etudes, Assistance Technique, Réalisation et Suivi de Travaux Hydrauliques. </t>
  </si>
  <si>
    <t xml:space="preserve">1.Les environnements digitaux pour garantir la protection des données personnelles, en accord avec le Règlement général sur la protection des données. 2.La cybersécurité. 3, certain nombre d’investissements financiers. Cela comprend la mise en place de nouveaux logiciels, de matériel performant, la formation du personnel ou bien le recrutement de talents qualifiés. </t>
  </si>
  <si>
    <t>Almahssar</t>
  </si>
  <si>
    <t>MARRAKECH-Groupe 3</t>
  </si>
  <si>
    <t>Marrakech</t>
  </si>
  <si>
    <t>2025-02-22 15:56:22</t>
  </si>
  <si>
    <t>1181923358</t>
  </si>
  <si>
    <t>2025-02-22 15:34:41</t>
  </si>
  <si>
    <t>197.253.209.171</t>
  </si>
  <si>
    <t xml:space="preserve">Je tiens  à  remercier  votre équipe pour tout ' effort  fourni.  Ainsi le déroulement  en matière  logistique et animation ont été  bien  effectué.  En souhaitant  être  retenu dans les prochaines  étapes. 
.
Je souhaite  si possible  de nous envoyer  le kit de  la formation </t>
  </si>
  <si>
    <t>2025-02-20 09:23:12</t>
  </si>
  <si>
    <t>1178188674</t>
  </si>
  <si>
    <t>2025-02-20 09:11:16</t>
  </si>
  <si>
    <t>41.250.172.34</t>
  </si>
  <si>
    <t>Autosolve AI</t>
  </si>
  <si>
    <t>Sami Lahssioui</t>
  </si>
  <si>
    <t>Agence d'automatisation par l'intelligence artificielle</t>
  </si>
  <si>
    <t>Autosolve AI - AE</t>
  </si>
  <si>
    <t>2025-02-22 16:02:29</t>
  </si>
  <si>
    <t>2110687485</t>
  </si>
  <si>
    <t>2025-02-22 15:54:43</t>
  </si>
  <si>
    <t>160.178.204.26</t>
  </si>
  <si>
    <t>2025-02-19 12:04:54</t>
  </si>
  <si>
    <t>462348709</t>
  </si>
  <si>
    <t>2025-02-19 11:22:38</t>
  </si>
  <si>
    <t>105.71.134.254</t>
  </si>
  <si>
    <t xml:space="preserve">Boutique safae </t>
  </si>
  <si>
    <t>Safae Sebbani</t>
  </si>
  <si>
    <t xml:space="preserve">Parfumerie produits de beauté et accessoires et parfums </t>
  </si>
  <si>
    <t>Je possède un magasin de fournitures de beauté et de parfumerie. Les principaux défis auxquels je fais face, notamment en raison de ma localisation éloignée de la ville, sont :  Trouver des clients et faire connaître mon magasin.  Rencontrer des difficultés pour livrer les produits aux clients.  Avoir des difficultés à recevoir les produits des fournisseurs.</t>
  </si>
  <si>
    <t xml:space="preserve">Smartphone personnelle </t>
  </si>
  <si>
    <t>Boutique Safae - Sebbani - AE</t>
  </si>
  <si>
    <t>2025-02-22 16:23:06</t>
  </si>
  <si>
    <t>772833506</t>
  </si>
  <si>
    <t>2025-02-22 16:15:48</t>
  </si>
  <si>
    <t>160.176.141.38</t>
  </si>
  <si>
    <t xml:space="preserve">صاحبة المحل </t>
  </si>
  <si>
    <t>الدورة كانت جيدة والمؤطرين كذلك استفدنا كثيرا و انا هنا اتلكم عن نفسي    كانت تجربة جيدة... كل ما في الموضوع انه بخصوص التوقيت و مكان المذكورة اتمنى لو اعلمتنونا قبل ذلك لأنه تكون لدينا التزامات مسبقة... وعموما الدورة ناجحة بكل المقاييس</t>
  </si>
  <si>
    <t>2025-02-19 10:41:34</t>
  </si>
  <si>
    <t>689321311</t>
  </si>
  <si>
    <t>2025-02-19 10:18:49</t>
  </si>
  <si>
    <t>105.156.124.136</t>
  </si>
  <si>
    <t>Clover Studio</t>
  </si>
  <si>
    <t>Studio de creation de jeux video</t>
  </si>
  <si>
    <t>Coûts élevés (matériel, marketing spécifique), évolution techno rapide, piratage.</t>
  </si>
  <si>
    <t>Tablettes Graphiques, Camera, Flash, Tripied</t>
  </si>
  <si>
    <t>Nous utilisons des plateformes tierces pour la vente de nos produits, et celles-ci sont tenues de respecter les lois sur la protection de la vie privée.</t>
  </si>
  <si>
    <t>Arts, spectacles et activités récréatives</t>
  </si>
  <si>
    <t>2025-02-22 18:46:15</t>
  </si>
  <si>
    <t>1260862060</t>
  </si>
  <si>
    <t>2025-02-22 18:43:04</t>
  </si>
  <si>
    <t>196.206.80.231</t>
  </si>
  <si>
    <t>2025-02-19 10:31:50</t>
  </si>
  <si>
    <t>438254127</t>
  </si>
  <si>
    <t>2025-02-19 10:19:35</t>
  </si>
  <si>
    <t>105.74.75.226</t>
  </si>
  <si>
    <t xml:space="preserve">IMPELAB </t>
  </si>
  <si>
    <t xml:space="preserve">Consultant food safety et responsable digitalisation </t>
  </si>
  <si>
    <t>Le Centre d'expertise IMPELAB : analyse microbiologiques et chimiques des aliments, conseil et accompagnement, métrologie et formation.</t>
  </si>
  <si>
    <t>Financement des projets de digitalisation</t>
  </si>
  <si>
    <t>Impelab</t>
  </si>
  <si>
    <t>2025-02-22 16:35:35</t>
  </si>
  <si>
    <t>313966720</t>
  </si>
  <si>
    <t>2025-02-22 16:30:16</t>
  </si>
  <si>
    <t>105.188.5.52</t>
  </si>
  <si>
    <t>IMPELAB</t>
  </si>
  <si>
    <t xml:space="preserve">Consultant food safety </t>
  </si>
  <si>
    <t>2025-02-19 18:11:43</t>
  </si>
  <si>
    <t>635262717</t>
  </si>
  <si>
    <t>2025-02-19 17:40:23</t>
  </si>
  <si>
    <t>105.69.109.121</t>
  </si>
  <si>
    <t>Learning Factory 8</t>
  </si>
  <si>
    <t>Développer et fournir une formation professionnelle pratique et accélérée dans des domaines qui sont en demande sur le marché du travail. Développer et fournir des programmes extrascolaires visant à réduire les taux d'abandon scolaire tout en augmentant l'employabilité des jeunes.</t>
  </si>
  <si>
    <t>Manque de formation et de stratégie de mise en place. Ce domaine change très vite et paraît difficile à suivre. Le développement de logiciel et de plate-forme dans notre secteur est coûteux et demande une expertise.</t>
  </si>
  <si>
    <t>2025-02-22 16:36:03</t>
  </si>
  <si>
    <t>1236253128</t>
  </si>
  <si>
    <t>2025-02-22 16:32:02</t>
  </si>
  <si>
    <t>196.64.164.192</t>
  </si>
  <si>
    <t>Lf8</t>
  </si>
  <si>
    <t>Employé(e) polyvalent(e)</t>
  </si>
  <si>
    <t>2025-02-19 14:28:03</t>
  </si>
  <si>
    <t>774630460</t>
  </si>
  <si>
    <t>2025-02-19 14:07:37</t>
  </si>
  <si>
    <t>196.206.82.159</t>
  </si>
  <si>
    <t>livando</t>
  </si>
  <si>
    <t>Dans notre domaine, certains processus ne sont pas adaptés aux ressources humaines disponibles. Recruter une personne avec les compétences requises peut être coûteux, mais ce défi peut être surmonté en automatisant certaines tâches. L'automatisation rend les opérations plus simples et moins stressantes, ce qui permet ensuite de les déléguer efficacement à une ressource humaine tout en optimisant les coûts et la productivité.</t>
  </si>
  <si>
    <t>Livando</t>
  </si>
  <si>
    <t>2025-02-23 14:01:51</t>
  </si>
  <si>
    <t>2045147850</t>
  </si>
  <si>
    <t>2025-02-23 13:56:56</t>
  </si>
  <si>
    <t>105.69.23.71</t>
  </si>
  <si>
    <t>2025-02-19 11:54:19</t>
  </si>
  <si>
    <t>1842089206</t>
  </si>
  <si>
    <t>2025-02-19 11:17:03</t>
  </si>
  <si>
    <t>105.71.6.86</t>
  </si>
  <si>
    <t>Mr mine deco</t>
  </si>
  <si>
    <t>Mr. Mine Déco est une entreprise spécialisée en architecture d’intérieur et en décoration personnalisée, basée à Marrakech. Nous transformons vos espaces en véritables œuvres d’art, alliant esthétique, fonctionnalité et innovation.</t>
  </si>
  <si>
    <t>Compétences numériques** : Former les employés à maîtriser de nouveaux outils et technologies. *Investissement** : Financer la transition numérique tout en garantissant un retour sur investissement.</t>
  </si>
  <si>
    <t>Mr Mine Deco</t>
  </si>
  <si>
    <t>2025-02-22 16:39:22</t>
  </si>
  <si>
    <t>585751930</t>
  </si>
  <si>
    <t>2025-02-22 16:32:24</t>
  </si>
  <si>
    <t>196.89.156.84</t>
  </si>
  <si>
    <t>Mrmine deco</t>
  </si>
  <si>
    <t>2025-02-20 22:09:29</t>
  </si>
  <si>
    <t>1059845281</t>
  </si>
  <si>
    <t>2025-02-20 20:44:18</t>
  </si>
  <si>
    <t>197.147.113.40</t>
  </si>
  <si>
    <t>POWER FLEET</t>
  </si>
  <si>
    <t>Géolocalisation et gestion de la flotte</t>
  </si>
  <si>
    <t>Les défis incluent la gestion des données, la sécurité, l’interopérabilité, la précision et l’adoption utilisateur.</t>
  </si>
  <si>
    <t>Power Fleet</t>
  </si>
  <si>
    <t>2025-02-24 17:46:07</t>
  </si>
  <si>
    <t>589310314</t>
  </si>
  <si>
    <t>2025-02-24 17:18:49</t>
  </si>
  <si>
    <t>197.147.161.213</t>
  </si>
  <si>
    <t>2025-02-19 10:46:21</t>
  </si>
  <si>
    <t>14265408</t>
  </si>
  <si>
    <t>2025-02-19 10:24:54</t>
  </si>
  <si>
    <t>196.77.23.177</t>
  </si>
  <si>
    <t xml:space="preserve">Coopérative BioAmira </t>
  </si>
  <si>
    <t xml:space="preserve">إنتاج وتسويق المنتوجات التجميلية الطبيعية </t>
  </si>
  <si>
    <t xml:space="preserve">نقص في الموارد المالية وكذا الحصول على تكوينات مجانية في هذا المجال </t>
  </si>
  <si>
    <t>الهواتف الخاصة</t>
  </si>
  <si>
    <t>Coopérative Bio Amira</t>
  </si>
  <si>
    <t>2025-02-23 16:53:25</t>
  </si>
  <si>
    <t>184354039</t>
  </si>
  <si>
    <t>2025-02-23 16:43:59</t>
  </si>
  <si>
    <t>196.65.142.124</t>
  </si>
  <si>
    <t xml:space="preserve">Coopérative Bio Amira </t>
  </si>
  <si>
    <t xml:space="preserve">بالنسبة لهذه الدورة مدة يومين غير كافية من أجل تلقي ماهو نظري والأهم من ذلك ماهو تطبيقي بالإضافة إلى ضرورة التتبع والمواكبة بعد التكوين  </t>
  </si>
  <si>
    <t>2025-02-19 15:44:23</t>
  </si>
  <si>
    <t>1844389135</t>
  </si>
  <si>
    <t>2025-02-19 15:33:03</t>
  </si>
  <si>
    <t>105.190.151.10</t>
  </si>
  <si>
    <t xml:space="preserve">Godima group </t>
  </si>
  <si>
    <t xml:space="preserve">شركة إعلانات و إشهار و وكالة عقارية </t>
  </si>
  <si>
    <t xml:space="preserve">تدريب المستخدمين و التوفر على آليات تساعد في التحول الرقمي </t>
  </si>
  <si>
    <t>Godima Group</t>
  </si>
  <si>
    <t>El Kelâa des Sraghna</t>
  </si>
  <si>
    <t>2025-02-23 01:23:32</t>
  </si>
  <si>
    <t>1467380908</t>
  </si>
  <si>
    <t>2025-02-23 01:14:04</t>
  </si>
  <si>
    <t>197.253.219.207</t>
  </si>
  <si>
    <t xml:space="preserve">دورة مفيدة من جميع الجوانب شكرا لكل من ساهم في هذا البرنامج </t>
  </si>
  <si>
    <t>2025-02-20 00:45:31</t>
  </si>
  <si>
    <t>1195295390</t>
  </si>
  <si>
    <t>2025-02-20 00:29:45</t>
  </si>
  <si>
    <t>196.84.70.223</t>
  </si>
  <si>
    <t>Magix-solaire</t>
  </si>
  <si>
    <t xml:space="preserve">بيع ،إصلاح و تركيب أنظمة الطاقة الشمسية </t>
  </si>
  <si>
    <t>Magix Solaire</t>
  </si>
  <si>
    <t>2025-02-22 16:55:19</t>
  </si>
  <si>
    <t>1441371246</t>
  </si>
  <si>
    <t>2025-02-22 16:39:48</t>
  </si>
  <si>
    <t>102.78.114.217</t>
  </si>
  <si>
    <t xml:space="preserve">Magix_solaire </t>
  </si>
  <si>
    <t xml:space="preserve"> اولا مشكورين على الدورة و اقتراحاتي هي حبدا لو كان هناك أجهزة و نعمل بشكل تطبيقي اكتر</t>
  </si>
  <si>
    <t>2025-02-19 13:49:05</t>
  </si>
  <si>
    <t>843197851</t>
  </si>
  <si>
    <t>2025-02-19 13:27:02</t>
  </si>
  <si>
    <t>102.52.189.146</t>
  </si>
  <si>
    <t xml:space="preserve">تعاونية الإنارة الشمسية </t>
  </si>
  <si>
    <t xml:space="preserve">تقديم حلول في الطاقة الشمسية. بيع الخدمة دراسة مشروع التركيب الصيانة غسل وتنظيف الاءلواح الشمسية </t>
  </si>
  <si>
    <t>المنافسة الغير شريفة واستعمال اءدوات جديدة لتطوير المشروع</t>
  </si>
  <si>
    <t>Coopérative Inara Chamssya</t>
  </si>
  <si>
    <t>2025-02-24 01:28:51</t>
  </si>
  <si>
    <t>609084963</t>
  </si>
  <si>
    <t>2025-02-24 01:13:18</t>
  </si>
  <si>
    <t>102.52.136.232</t>
  </si>
  <si>
    <t xml:space="preserve">دورة تكونية ممتازة استفدنا ينقصنا اءجهزة حاسوب </t>
  </si>
  <si>
    <t>2025-02-12 23:43:58</t>
  </si>
  <si>
    <t>291016102</t>
  </si>
  <si>
    <t>2025-02-12 23:21:23</t>
  </si>
  <si>
    <t>105.69.116.224</t>
  </si>
  <si>
    <t>coopérative joud</t>
  </si>
  <si>
    <t xml:space="preserve">Secrétaire </t>
  </si>
  <si>
    <t xml:space="preserve">Production d'argane et ses dérivés </t>
  </si>
  <si>
    <t xml:space="preserve">Le manque de formation dans se domaine </t>
  </si>
  <si>
    <t>Coopérative Joud</t>
  </si>
  <si>
    <t>2025-02-19 20:30:59</t>
  </si>
  <si>
    <t>1161317955</t>
  </si>
  <si>
    <t>2025-02-19 20:21:02</t>
  </si>
  <si>
    <t>105.69.106.216</t>
  </si>
  <si>
    <t>Coopérative joud</t>
  </si>
  <si>
    <t xml:space="preserve">اقترح ان لا يتم ادراج الاشخاص الأميين في هذه الدورة </t>
  </si>
  <si>
    <t>2025-02-19 12:27:19</t>
  </si>
  <si>
    <t>1226238327</t>
  </si>
  <si>
    <t>2025-02-19 12:16:20</t>
  </si>
  <si>
    <t>196.77.27.206</t>
  </si>
  <si>
    <t xml:space="preserve">Sibda impression </t>
  </si>
  <si>
    <t>Imprimerie</t>
  </si>
  <si>
    <t>Sibda Impression</t>
  </si>
  <si>
    <t>2025-02-26 18:18:03</t>
  </si>
  <si>
    <t>170150532</t>
  </si>
  <si>
    <t>2025-02-26 18:12:18</t>
  </si>
  <si>
    <t>196.89.152.224</t>
  </si>
  <si>
    <t>2025-02-26 09:26:33</t>
  </si>
  <si>
    <t>463485236</t>
  </si>
  <si>
    <t>2025-02-26 09:09:43</t>
  </si>
  <si>
    <t>105.67.130.163</t>
  </si>
  <si>
    <t>EL ADIB EVENTS</t>
  </si>
  <si>
    <t xml:space="preserve">تموين الحفلات traiteur événementiel </t>
  </si>
  <si>
    <t>El Adib Events</t>
  </si>
  <si>
    <t>MARRAKECH-Groupe 4</t>
  </si>
  <si>
    <t>Chichaoua</t>
  </si>
  <si>
    <t>2025-03-02 13:32:52</t>
  </si>
  <si>
    <t>47270370</t>
  </si>
  <si>
    <t>2025-03-02 13:26:06</t>
  </si>
  <si>
    <t>105.67.1.8</t>
  </si>
  <si>
    <t>2025-02-25 10:04:06</t>
  </si>
  <si>
    <t>1792598668</t>
  </si>
  <si>
    <t>2025-02-25 09:47:54</t>
  </si>
  <si>
    <t>102.78.168.221</t>
  </si>
  <si>
    <t xml:space="preserve">Hidan Boulanger </t>
  </si>
  <si>
    <t xml:space="preserve"> الخبز والحلويات </t>
  </si>
  <si>
    <t xml:space="preserve">ضعف السائل والمعدات والتقنيات </t>
  </si>
  <si>
    <t>Hiddan Boulangier Assif</t>
  </si>
  <si>
    <t>2025-03-01 21:16:07</t>
  </si>
  <si>
    <t>1264487743</t>
  </si>
  <si>
    <t>2025-03-01 20:44:13</t>
  </si>
  <si>
    <t>102.51.18.124</t>
  </si>
  <si>
    <t xml:space="preserve">Hiddan boulangier </t>
  </si>
  <si>
    <t xml:space="preserve"> استفدت من مواضيع الدورة وتحفظت على عدم اخباري مسبقا بغياب المبيت وبعد الفندق.</t>
  </si>
  <si>
    <t>2025-02-22 17:08:09</t>
  </si>
  <si>
    <t>6078584</t>
  </si>
  <si>
    <t>2025-02-22 16:45:40</t>
  </si>
  <si>
    <t>196.64.164.62</t>
  </si>
  <si>
    <t xml:space="preserve">izri cos sarl </t>
  </si>
  <si>
    <t>انتاج وتسويق وتوزيع مستحضرات التجميل الطبيعية</t>
  </si>
  <si>
    <t>توفر النت بسرعة ثم اقتناء التجهيزات اللازمة للعمليات الرقمية لرقمنة الخدمات وتسويق المنتوجات</t>
  </si>
  <si>
    <t>Izri Cos</t>
  </si>
  <si>
    <t>2025-03-03 22:03:54</t>
  </si>
  <si>
    <t>1098112280</t>
  </si>
  <si>
    <t>2025-03-03 21:50:01</t>
  </si>
  <si>
    <t>102.78.30.194</t>
  </si>
  <si>
    <t>IZRI COS</t>
  </si>
  <si>
    <t>مكنتنا الورشات التكوينية المنظمة ضمن البث التجريبي لبرنامج DigiTPME على مدى يومين بجهة مراكش اسفي من تعبئة هامة حول الفرص الاستراتيجية التي يتيحها لها التحول الرقمي. وقد اطلعنا خلال مختلف ورشات هذه الدورة التكوينية على الأدوات والحلول التي يتيحها التحول الرفقمي والتي ستمكّننا من تحسين مردودية مقاولاتنا الناشئة والرفع مستوى تنافسيتها. كما استفدنا أيضا من ورشات عمل جماعية وجلسات نقاش بناءة لتقاسم التجارب والخبرات، والتي مكنتنا من الاستيعاب الجيد للتحديات الخاصة التي تواجهها المقاولات المحلية الناشئة وتحديد الحلول التي تناسب احتياجاتها.
بالموازاة مع ذلك، بعد الفندق وتواجده بمنطقة قليلة الولوج كمن قبل النقل العمومي وسارات الأجرة الصغيرة ثم عدم توفير المبيت المشاركات والمشاركين وكذا التعويضات عن التنقل ساهم في استياء عدد من المشاركات والمشاركين خاصة وأن الأغلبية ينمتون لمناطق قروية بعيدة وهو التحدي الذي لم يتم أخده بعين الإعتبار.
الخبير المشرف على الورشات له خبرة متميزة وساهم في اغناء الرصيد المعرفي المشاركات والمشاركين، والتنظيم كذلك متميز.</t>
  </si>
  <si>
    <t>2025-02-25 14:06:22</t>
  </si>
  <si>
    <t>1836735459</t>
  </si>
  <si>
    <t>2025-02-25 13:47:04</t>
  </si>
  <si>
    <t>102.100.216.18</t>
  </si>
  <si>
    <t>FARIAT SERVICE</t>
  </si>
  <si>
    <t xml:space="preserve">مكتبة متعددة الخدمات </t>
  </si>
  <si>
    <t>Fariat Service</t>
  </si>
  <si>
    <t>MARRAKECH-Groupe 5</t>
  </si>
  <si>
    <t>2025-03-03 01:47:33</t>
  </si>
  <si>
    <t>1384485378</t>
  </si>
  <si>
    <t>2025-03-03 01:42:09</t>
  </si>
  <si>
    <t>102.96.84.34</t>
  </si>
  <si>
    <t xml:space="preserve">Fariat service </t>
  </si>
  <si>
    <t>2025-02-23 22:16:49</t>
  </si>
  <si>
    <t>571995160</t>
  </si>
  <si>
    <t>2025-02-23 21:57:57</t>
  </si>
  <si>
    <t>102.101.187.91</t>
  </si>
  <si>
    <t>Ecohome</t>
  </si>
  <si>
    <t>ضيعة فلاحية تقدم عرض سياحي اكولوجي</t>
  </si>
  <si>
    <t>2025-02-28 14:49:58</t>
  </si>
  <si>
    <t>659193425</t>
  </si>
  <si>
    <t>2025-02-28 14:43:42</t>
  </si>
  <si>
    <t>105.191.95.147</t>
  </si>
  <si>
    <t>Ecohomr</t>
  </si>
  <si>
    <t>توفير ادوات لتطبيق ما تعلمنا وضيق مدة الدورة</t>
  </si>
  <si>
    <t>2025-02-23 10:56:06</t>
  </si>
  <si>
    <t>1435482880</t>
  </si>
  <si>
    <t>2025-02-23 10:44:08</t>
  </si>
  <si>
    <t>41.141.223.13</t>
  </si>
  <si>
    <t xml:space="preserve">تعاونية بيو امينة </t>
  </si>
  <si>
    <t xml:space="preserve">مشروع بيو أمينة:  *صناعة منتجات التجميل الطبيعية التقليدية*  يهدف المشروع إلى إنتاج منتجات تجميل طبيعية تقليدية باستخدام المكونات الطبيعية والORGANIC. تتميز منتجاتنا بالجودة العالية والفعالية في تحقيق النتائج المرغوبة.  </t>
  </si>
  <si>
    <t>Coopérative Bio Amina</t>
  </si>
  <si>
    <t>2025-02-28 22:09:44</t>
  </si>
  <si>
    <t>1423470029</t>
  </si>
  <si>
    <t>2025-02-28 22:05:08</t>
  </si>
  <si>
    <t>105.157.190.109</t>
  </si>
  <si>
    <t xml:space="preserve">Bio Amina </t>
  </si>
  <si>
    <t>2025-02-22 19:25:09</t>
  </si>
  <si>
    <t>1055500116</t>
  </si>
  <si>
    <t>2025-02-22 18:33:05</t>
  </si>
  <si>
    <t>102.52.129.41</t>
  </si>
  <si>
    <t>Print Style</t>
  </si>
  <si>
    <t>Hassan Achbani</t>
  </si>
  <si>
    <t>طبع الشعارات على الملابس باستعمال الطرز</t>
  </si>
  <si>
    <t>بما أنني أعمل في التجارة الإلكترونية والطباعة والتطريز على الملابس، فإن بعض تحديات الرقمنة في هذين القطاعين تشمل: 	1.	التجارة الإلكترونية: 	•	أمان البيانات: حماية معلومات العملاء والدفع الإلكتروني من الاختراق. 	•	إدارة المخزون: التحديث التلقائي للمخزون لمنع نفاد المنتجات أو بيع سلع غير متوفرة. 	•	تجربة المستخدم: تحسين سرعة وأداء المتجر الإلكتروني لجذب العملاء. 	•	التسويق الرقمي: مواكبة تغييرات خوارزميات الإعلانات على منصات مثل فيسبوك وإنستجرام</t>
  </si>
  <si>
    <t>Print Style - Achbani - AE</t>
  </si>
  <si>
    <t>Al Haouz</t>
  </si>
  <si>
    <t>2025-02-28 14:52:29</t>
  </si>
  <si>
    <t>1795629181</t>
  </si>
  <si>
    <t>2025-02-28 14:40:43</t>
  </si>
  <si>
    <t>102.51.10.70</t>
  </si>
  <si>
    <t xml:space="preserve">Print Style </t>
  </si>
  <si>
    <t xml:space="preserve">أتمنى المزيد من الدورات وشكرا لكم </t>
  </si>
  <si>
    <t>2025-02-22 17:07:09</t>
  </si>
  <si>
    <t>1826212005</t>
  </si>
  <si>
    <t>2025-02-22 16:50:16</t>
  </si>
  <si>
    <t>105.78.38.52</t>
  </si>
  <si>
    <t>Kech Appart</t>
  </si>
  <si>
    <t xml:space="preserve">Agence de gestion immobilière </t>
  </si>
  <si>
    <t xml:space="preserve">La digitalisation est très utile dans notre secteur </t>
  </si>
  <si>
    <t>2025-02-28 14:51:32</t>
  </si>
  <si>
    <t>325547322</t>
  </si>
  <si>
    <t>2025-02-28 14:41:35</t>
  </si>
  <si>
    <t>197.147.146.241</t>
  </si>
  <si>
    <t xml:space="preserve">Kech Appart </t>
  </si>
  <si>
    <t>Généralement était satisfaisante. Formateur compétant et généreux. 
Merci infiniment.</t>
  </si>
  <si>
    <t>2025-02-24 22:07:27</t>
  </si>
  <si>
    <t>1019530756</t>
  </si>
  <si>
    <t>2025-02-24 21:51:33</t>
  </si>
  <si>
    <t>102.78.121.207</t>
  </si>
  <si>
    <t xml:space="preserve">Le pouvoir des plantes </t>
  </si>
  <si>
    <t>Sourour safa</t>
  </si>
  <si>
    <t xml:space="preserve">Ferme d'hôtes </t>
  </si>
  <si>
    <t xml:space="preserve">Avoir une formation en marketing digital </t>
  </si>
  <si>
    <t>Le pouvoir des plantes - Sourour - AE</t>
  </si>
  <si>
    <t>2025-03-08 14:14:23</t>
  </si>
  <si>
    <t>769866738</t>
  </si>
  <si>
    <t>2025-03-08 14:03:28</t>
  </si>
  <si>
    <t>196.84.62.152</t>
  </si>
  <si>
    <t xml:space="preserve">Sourour Safa </t>
  </si>
  <si>
    <t xml:space="preserve">Y a toujours un besoin </t>
  </si>
  <si>
    <t>2025-02-22 22:19:08</t>
  </si>
  <si>
    <t>867336222</t>
  </si>
  <si>
    <t>2025-02-22 21:35:42</t>
  </si>
  <si>
    <t>105.69.117.64</t>
  </si>
  <si>
    <t xml:space="preserve">HAMID ED-DYRANY </t>
  </si>
  <si>
    <t>أنا أعمل في تجارة الصناعة التقليدية ،والأن لدي قطعة من الأرض اريد تجهيزها بما يتماشى مع حماية البيئة وخاصة الإقتصاد في المياه</t>
  </si>
  <si>
    <t xml:space="preserve">من التحديات المرتبطة بالرقمنة التكوين والتدريب المهني على مختلف وسائل الأدوات الرقمية </t>
  </si>
  <si>
    <t>Eddyrany - AE</t>
  </si>
  <si>
    <t>2025-02-28 15:40:16</t>
  </si>
  <si>
    <t>1930675602</t>
  </si>
  <si>
    <t>2025-02-28 15:05:34</t>
  </si>
  <si>
    <t>102.78.38.186</t>
  </si>
  <si>
    <t xml:space="preserve">حميد الديراني </t>
  </si>
  <si>
    <t xml:space="preserve">الدورة كانت مفيدة وحيدا توسعت أكثر في الموضوع </t>
  </si>
  <si>
    <t>2025-02-24 12:54:51</t>
  </si>
  <si>
    <t>263809392</t>
  </si>
  <si>
    <t>2025-02-24 12:43:50</t>
  </si>
  <si>
    <t>105.74.15.76</t>
  </si>
  <si>
    <t xml:space="preserve">ASMC </t>
  </si>
  <si>
    <t xml:space="preserve">Commerce de bureautiques et informatiques </t>
  </si>
  <si>
    <t>La digitalisation de process de soumissionements aux marchés publics et la vente en ligne b2b</t>
  </si>
  <si>
    <t>ASMC</t>
  </si>
  <si>
    <t>Rehamna</t>
  </si>
  <si>
    <t>2025-03-04 00:44:58</t>
  </si>
  <si>
    <t>937860757</t>
  </si>
  <si>
    <t>2025-03-04 00:42:23</t>
  </si>
  <si>
    <t>105.71.144.222</t>
  </si>
  <si>
    <t>2025-02-27 10:26:02</t>
  </si>
  <si>
    <t>418892343</t>
  </si>
  <si>
    <t>2025-02-27 10:07:00</t>
  </si>
  <si>
    <t>102.78.128.219</t>
  </si>
  <si>
    <t>Seraj Academy</t>
  </si>
  <si>
    <t>Seraj Academy un centre de formation (Soutien scolaire,les langues, développement personnel robotique et d'autres formes)</t>
  </si>
  <si>
    <t xml:space="preserve">Pour moi parmi les Défis c'est la création d'une plateforme très forte pour les cours en ligne </t>
  </si>
  <si>
    <t>INDH</t>
  </si>
  <si>
    <t>2025-03-04 00:10:56</t>
  </si>
  <si>
    <t>1834602817</t>
  </si>
  <si>
    <t>2025-03-04 00:03:45</t>
  </si>
  <si>
    <t>196.124.74.119</t>
  </si>
  <si>
    <t xml:space="preserve">لدي ملاحظة بسيطة بالنسبة للأستاذ المكون له قدرات و معارف كثيرة جدا ما شاء الله لكن طريقته مستفزة شيئا ما </t>
  </si>
  <si>
    <t>2025-02-24 12:58:56</t>
  </si>
  <si>
    <t>527565810</t>
  </si>
  <si>
    <t>2025-02-24 12:43:42</t>
  </si>
  <si>
    <t>197.253.197.81</t>
  </si>
  <si>
    <t xml:space="preserve">SF solution </t>
  </si>
  <si>
    <t xml:space="preserve">Travaux publics </t>
  </si>
  <si>
    <t xml:space="preserve">الرقمنة تخلق فرصه أساسية في السوق الشغل بشكل وجيز و سهل </t>
  </si>
  <si>
    <t>SF Solution</t>
  </si>
  <si>
    <t>2025-03-15 19:37:15</t>
  </si>
  <si>
    <t>1610089615</t>
  </si>
  <si>
    <t>2025-03-15 19:27:32</t>
  </si>
  <si>
    <t>2025-03-15 19:37:14</t>
  </si>
  <si>
    <t>197.253.249.21</t>
  </si>
  <si>
    <t xml:space="preserve">Sf solution </t>
  </si>
  <si>
    <t>بحاجة من مزيد من الدورات التدريبية</t>
  </si>
  <si>
    <t>2025-02-27 13:59:17</t>
  </si>
  <si>
    <t>854060201</t>
  </si>
  <si>
    <t>2025-02-27 13:33:18</t>
  </si>
  <si>
    <t>196.84.65.213</t>
  </si>
  <si>
    <t>تعاونية ابداعات الرحامنة</t>
  </si>
  <si>
    <t>خياطة الملابس والمفروشات</t>
  </si>
  <si>
    <t>Coopérative Ibdaat Rehamna</t>
  </si>
  <si>
    <t>2025-03-02 12:15:46</t>
  </si>
  <si>
    <t>1197118664</t>
  </si>
  <si>
    <t>2025-03-02 11:40:27</t>
  </si>
  <si>
    <t>102.52.162.68</t>
  </si>
  <si>
    <t>تعاونية ابداعات الر</t>
  </si>
  <si>
    <t>المرجو المزيد من التكاون</t>
  </si>
  <si>
    <t>2025-02-24 13:33:13</t>
  </si>
  <si>
    <t>1800513765</t>
  </si>
  <si>
    <t>2025-02-24 13:07:41</t>
  </si>
  <si>
    <t>196.89.155.152</t>
  </si>
  <si>
    <t xml:space="preserve">Green agri </t>
  </si>
  <si>
    <t xml:space="preserve">رئيسة التعاونية </t>
  </si>
  <si>
    <t xml:space="preserve">Valorisation de produits de terroir ,fabrication de produits cosmétiques artisanale </t>
  </si>
  <si>
    <t xml:space="preserve">La gestion de boutique en ligne </t>
  </si>
  <si>
    <t>Coopérative Green Agri</t>
  </si>
  <si>
    <t>2025-03-02 12:47:48</t>
  </si>
  <si>
    <t>1714966226</t>
  </si>
  <si>
    <t>2025-03-02 12:33:04</t>
  </si>
  <si>
    <t>160.176.144.104</t>
  </si>
  <si>
    <t xml:space="preserve">Green Agri </t>
  </si>
  <si>
    <t xml:space="preserve">Présidente </t>
  </si>
  <si>
    <t xml:space="preserve">Non </t>
  </si>
  <si>
    <t>2025-02-26 02:39:36</t>
  </si>
  <si>
    <t>856725345</t>
  </si>
  <si>
    <t>2025-02-26 01:55:02</t>
  </si>
  <si>
    <t>105.67.5.60</t>
  </si>
  <si>
    <t>بيو ستار اطلس</t>
  </si>
  <si>
    <t>لحسن المومن</t>
  </si>
  <si>
    <t>انتاج زيت الأركان</t>
  </si>
  <si>
    <t>وضع تصور و استراتيجية واضحة المعالم، شاملة مند منمجة ومستدامة من اجل التحول الرقمي لشركة، بالإضافة إلى الميزانية التطويرية في هذا الإتجاه، و الكفاءات المتخصصة في هذا المجال</t>
  </si>
  <si>
    <t>Bio Star Atlas - PP</t>
  </si>
  <si>
    <t>2025-03-03 00:32:34</t>
  </si>
  <si>
    <t>108187927</t>
  </si>
  <si>
    <t>2025-03-03 00:00:54</t>
  </si>
  <si>
    <t>41.141.107.216</t>
  </si>
  <si>
    <t>شركة بيو ستار أطلس</t>
  </si>
  <si>
    <t xml:space="preserve">لحسن المومن </t>
  </si>
  <si>
    <t>السلام عليكم ورحمة الله وبركاته،
 تحية طيبة مباركة،
 هذه بعض الملاحظات، والإقتراحات، كما طلبتم منا:
لو تفظلتم مشكورين بالمشاركة معنا، بعض الصور، لذكرى، بما اننا وافقنا على دالك ووقعنا عليه في لائحة الحضور، وتسجيل سمعي أو مصور لدورة، نظرا لصعوبة تدوين المعلومات المهمة والقيمة، والتركيز في نفس الوقت مع الاستاذ و التفاعل معه أثناء الدورة، بالإضافة إلى تقديم الدي قدمه الأستاذ (تقديم محتوى الدورة / الدعامة البيداغوجية) إدا أمكن.
 وطريقة وأسلوب خاص ينسجم مع طبيعة المتعلمين و المستفيدين من الدورة، مثل استعمال بيداغوجيا تعليمية للكبار و الراشدين (اندراغوجيا)، وتوفير الوسائل التقنية الضرورية التطبيقية (الحواسب) والتوازن بين الجانب النضري والتطبيقي، والتركيز أكثر على الجانب التطبيقي والورشات العملية التطبيقية، ومحاولة إيجاد بعض الحلول لتحدي و الإكراه الزمني (الوقت الغير الكافي، لمثل هذه الدورات التقنية والتطبيقية)، مع خصوصية إحترام الإلتزامات المهنية، التي لا يمكن بعض الأحيان التغافل عنها (المرونة الهادفة: إحترام إلتزامات عنصر معين دون التأثير في المجموعة او في سير وجودة الدورة) مثلا، توفير دعائم بيداغوجية، وكبسولات تعليمية مركزة تحضيرية قبلية، محتوى الدورة إلكتروني (USB - CD) وأشياء أخرى، سواء قبل، أثناء أو بعد الدورة. 
وعند حضور الدورة يتم التركيز فقط على المهم والاهم، والاكتفاء بالمناقشة والتطبيق العملي المركز، وإحترام سرعة إستعاب وخصوصية كل فرد على حدة (الفوارق الفردية، المؤسستية، القطاعية وكذلك المجالية)، 
مع إمكانية المواكبة البعدية المكتسبات وتطبيقات بالشكل الصحيح والأمثل في أرض الواقع، وتحقيق تحصيل أكبر فائدة ممكنة وإستفادة للجميع بإدن الله 
موفقين إن شاء الله
تحية إحترام وتقدير لمجهوداتكم القيمة</t>
  </si>
  <si>
    <t>2025-02-26 01:07:47</t>
  </si>
  <si>
    <t>166880184</t>
  </si>
  <si>
    <t>2025-02-26 00:41:44</t>
  </si>
  <si>
    <t>102.100.158.106</t>
  </si>
  <si>
    <t>تعاونية أسبد</t>
  </si>
  <si>
    <t xml:space="preserve">نسج الزرابي التقليدية وخياطة الوسائد و الارائك الأرضية </t>
  </si>
  <si>
    <t>حاسوب واحد تستعمله مسيرة التعاونية</t>
  </si>
  <si>
    <t>Coopérative Assid</t>
  </si>
  <si>
    <t>2025-03-02 12:47:26</t>
  </si>
  <si>
    <t>1214710884</t>
  </si>
  <si>
    <t>2025-03-02 12:31:42</t>
  </si>
  <si>
    <t>102.100.163.184</t>
  </si>
  <si>
    <t xml:space="preserve">أسبد </t>
  </si>
  <si>
    <t>2025-02-25 12:12:39</t>
  </si>
  <si>
    <t>1035890242</t>
  </si>
  <si>
    <t>2025-02-25 11:46:43</t>
  </si>
  <si>
    <t>105.74.64.117</t>
  </si>
  <si>
    <t>تعاونية امين تدارت الفلاحية</t>
  </si>
  <si>
    <t>مسير التعاونية</t>
  </si>
  <si>
    <t>تعاونية فلاحية تعنى بتثمين المنتوجات الفلاحية :الخل مربى الفواكه الزعفران الاعشاب...</t>
  </si>
  <si>
    <t>Coopérative Amine Taddart</t>
  </si>
  <si>
    <t>2025-03-02 11:34:14</t>
  </si>
  <si>
    <t>762832281</t>
  </si>
  <si>
    <t>2025-03-02 11:26:32</t>
  </si>
  <si>
    <t>105.74.66.68</t>
  </si>
  <si>
    <t>تعاونية امين تدارت</t>
  </si>
  <si>
    <t>تركيز اكثر في المواضيع</t>
  </si>
  <si>
    <t>2025-02-25 22:31:52</t>
  </si>
  <si>
    <t>1621346430</t>
  </si>
  <si>
    <t>2025-02-25 21:56:02</t>
  </si>
  <si>
    <t>41.92.30.7</t>
  </si>
  <si>
    <t xml:space="preserve">تعاونية ياسمين كوير </t>
  </si>
  <si>
    <t>تعاونية ياسمين كوير للمصنوعات الجلدية والنباتية تعمل في مجال الصناعة التقليدية مند سنة 2019 م وتنتمي تعاونية المجال شبه حضاري وتشغل عدد الباس بيه من اليد العاملة في هذا المجال وتقوم بتكوين الفتيات والفتيان في الصناعة التقليدية بشراكة مع مؤسسات تشتغل في هذا المجال</t>
  </si>
  <si>
    <t>Coopérative Yasmine Cuir</t>
  </si>
  <si>
    <t>2025-03-02 16:28:39</t>
  </si>
  <si>
    <t>1157227551</t>
  </si>
  <si>
    <t>2025-03-02 16:17:51</t>
  </si>
  <si>
    <t>197.253.246.236</t>
  </si>
  <si>
    <t>تعاونية ياسمين كوير</t>
  </si>
  <si>
    <t xml:space="preserve">نحتاج إلى دورات تدريبية آخر ونحتاج إلى وقت أطول .  وشكرا لكم جميعا على مجهوداتكم المبذولة. </t>
  </si>
  <si>
    <t>2025-02-25 13:54:42</t>
  </si>
  <si>
    <t>72486848</t>
  </si>
  <si>
    <t>2025-02-25 13:39:36</t>
  </si>
  <si>
    <t>160.176.121.107</t>
  </si>
  <si>
    <t>تعاونية النسيج الممتاز</t>
  </si>
  <si>
    <t>مسيرة تعاونية</t>
  </si>
  <si>
    <t>إنتاج الزربية التقليدية والبسة نسائية اضافة إلى بعض المنتوجات المجالية</t>
  </si>
  <si>
    <t>Coopérative Annasij Almoumtaz</t>
  </si>
  <si>
    <t>2025-03-02 23:37:08</t>
  </si>
  <si>
    <t>17934005</t>
  </si>
  <si>
    <t>2025-03-02 23:09:58</t>
  </si>
  <si>
    <t>196.64.174.50</t>
  </si>
  <si>
    <t>نتمنى ان تكون هناك دورات اخرى وكثيفة من اجل ان يستفيد الجميع</t>
  </si>
  <si>
    <t>2025-02-27 10:36:28</t>
  </si>
  <si>
    <t>964368711</t>
  </si>
  <si>
    <t>2025-02-27 10:13:23</t>
  </si>
  <si>
    <t>41.92.47.199</t>
  </si>
  <si>
    <t>جوري كوسمتيك</t>
  </si>
  <si>
    <t xml:space="preserve">تعاونية متخصصة في مواد التجميل </t>
  </si>
  <si>
    <t xml:space="preserve">عدم الوصول الى زبناء المستهدفين </t>
  </si>
  <si>
    <t>Coopérative Gori Cosmetique</t>
  </si>
  <si>
    <t>2025-03-02 12:19:14</t>
  </si>
  <si>
    <t>1127885705</t>
  </si>
  <si>
    <t>2025-03-02 11:58:24</t>
  </si>
  <si>
    <t>105.74.64.46</t>
  </si>
  <si>
    <t>تعاونية جوري كوسمتك</t>
  </si>
  <si>
    <t xml:space="preserve">نريد الاستمرارية  في دورات تدريبية  لكي نستكمل الفكرة والطريقة التي تعلمناها في الحصة التدريبية الأولى وشكرا جزيلا لكم </t>
  </si>
  <si>
    <t>2025-02-20 08:00:44</t>
  </si>
  <si>
    <t>883060413</t>
  </si>
  <si>
    <t>2025-02-20 07:47:59</t>
  </si>
  <si>
    <t>41.92.3.80</t>
  </si>
  <si>
    <t xml:space="preserve">Formaja elfarrah </t>
  </si>
  <si>
    <t xml:space="preserve">Fabrication de fromage et autres produits laitiers </t>
  </si>
  <si>
    <t xml:space="preserve">La concurrence. </t>
  </si>
  <si>
    <t>Formaja Elfarrah</t>
  </si>
  <si>
    <t>Non spécifié</t>
  </si>
  <si>
    <t>2025-02-22 15:37:54</t>
  </si>
  <si>
    <t>526211420</t>
  </si>
  <si>
    <t>2025-02-22 15:30:18</t>
  </si>
  <si>
    <t>102.96.176.107</t>
  </si>
  <si>
    <t xml:space="preserve">Merci beaucoup pour cette formation nous a aidé à améliorer notre productivité </t>
  </si>
  <si>
    <t>2025-02-27 15:06:21</t>
  </si>
  <si>
    <t>1907589681</t>
  </si>
  <si>
    <t>2025-02-27 14:50:51</t>
  </si>
  <si>
    <t>105.155.186.193</t>
  </si>
  <si>
    <t>تعاونية فنون خزف وسيراميك لمزوضة</t>
  </si>
  <si>
    <t>مسير تعاونية</t>
  </si>
  <si>
    <t>صناعة وتسويق الفخار</t>
  </si>
  <si>
    <t>استخداها في التعيف اكثر والانفتاح على زبناء جدد واسواق وطنية ودولية</t>
  </si>
  <si>
    <t>Coopérative Lamzouda</t>
  </si>
  <si>
    <t>2025-03-02 11:48:25</t>
  </si>
  <si>
    <t>1048423522</t>
  </si>
  <si>
    <t>2025-03-02 11:25:02</t>
  </si>
  <si>
    <t>105.71.17.33</t>
  </si>
  <si>
    <t>2025-02-22 14:39:43</t>
  </si>
  <si>
    <t>1286367535</t>
  </si>
  <si>
    <t>2025-02-22 14:28:42</t>
  </si>
  <si>
    <t>105.156.92.244</t>
  </si>
  <si>
    <t xml:space="preserve">مؤسسة الأشراف للتعليم المدرسي الخصوصي </t>
  </si>
  <si>
    <t xml:space="preserve">فيصل ديدي </t>
  </si>
  <si>
    <t>مؤسسة تعليمية خصوصية</t>
  </si>
  <si>
    <t>Institut Al Achraf</t>
  </si>
  <si>
    <t>2025-02-26 19:39:27</t>
  </si>
  <si>
    <t>794885499</t>
  </si>
  <si>
    <t>2025-02-26 19:01:12</t>
  </si>
  <si>
    <t>196.89.162.197</t>
  </si>
  <si>
    <t xml:space="preserve">بالنسبة للأسئلة 13،14،15،16،17،18 يظهر جليا إعادة صياغتها لأن الأجوبة خصوصا بالايجاب توحي بأن المتدرب قد استفاد منها من خلال الدورة التكوينية وهو غلط وبالنسبة الي فهي عملية توجيه متعمدة لاجابة معينة هناك ،
لوحظ أن المسؤول على التواصل قد أكد في بداية الاتصال بالمتدربين على ضرورة إحضار هواتف أو لوحات رقمية وجل الأشخاص احضرهم واحضر حواسيب كذلك لكن لم تستعمل بتاثا.
مشكور السيد المسير للدورة "أسامة" على مجهوداته وأفضل امر النقاش حول فلسفة الانتقال والعمل الرقمي والياته"كان هناك مشكل عن التطبيق الإجرائي"
نقطة أخرى تتطلب نوعا من الحكامة والشفافية وهي مسألة التعويض عن التنقل حيت لوحظ تعويضات لمتدربين من مدن قريبة جدا مثلا صفر و وايموزار كندر، وشخصيا جئت من مدينة ميسور "300 كلم" ذهابا وايابا وتم رفض التعويض بالنسبة لي والغريب أن أحد الزملاء جاء من نفس مدينتي وتم تعويضه من طرف السيدة المسؤولة هنا أتحدث دائما عن الحكامة والشفافية في الأمر، 
في بداية التواصل طالب من الشخص المسؤول معرفة محتوى الدورة ولكن لم أتوصل بها وبدون إجابة. 
مسألة أخرى بالنسبة للدورة لا نعرف هل كان هناك تأمين للمتدربين وهو كذلك لم نطلع عليه.
طريقة التواصل بالمتدربين عبر الواتس اب تظهر نمط أظنه لا يراعي نوعية الدورة وأهميتها خصوصا واني أكدت منذ الاتصال الهاتفي الأول والوحيد معي هل سنتوصل باستدعاءت وكذا محتوى الدوره عبر الايميل المسؤولة أكدت النفي وتم الحديث عن خلق مجموعة واتساب أب والغريب في الأمر أن لما أحد الزملاء تحدث عن مسألة التعويض عن التنقل كانت الإجابة انها ستتواصل بالخاص.
</t>
  </si>
  <si>
    <t>2025-02-25 23:39:48</t>
  </si>
  <si>
    <t>897623290</t>
  </si>
  <si>
    <t>2025-02-25 23:18:22</t>
  </si>
  <si>
    <t>196.65.154.180</t>
  </si>
  <si>
    <t>إصلاح الهواتف وبيع اكسيسوارته</t>
  </si>
  <si>
    <t xml:space="preserve">جمال الزكاري </t>
  </si>
  <si>
    <t xml:space="preserve">إصلاح الهواتف و بيع اكسيسورات الهاتف و بعض الأجهزة الإلكترونية </t>
  </si>
  <si>
    <t>بيع في مدن عدة وجعل منتجاتي تصل إلى الجميع و خاصة المقربين</t>
  </si>
  <si>
    <t>Zouggari - AE</t>
  </si>
  <si>
    <t>2025-03-04 15:05:16</t>
  </si>
  <si>
    <t>489883048</t>
  </si>
  <si>
    <t>2025-03-04 14:58:00</t>
  </si>
  <si>
    <t>102.100.212.169</t>
  </si>
  <si>
    <t xml:space="preserve">Electro jamal </t>
  </si>
  <si>
    <t xml:space="preserve">Jamal Ez-zouggari </t>
  </si>
  <si>
    <t xml:space="preserve">فقط الوقت كان غير كافي </t>
  </si>
  <si>
    <t>2025-02-14 15:09:38</t>
  </si>
  <si>
    <t>919642609</t>
  </si>
  <si>
    <t>2025-02-14 14:30:51</t>
  </si>
  <si>
    <t>196.120.39.197</t>
  </si>
  <si>
    <t>مقاولا</t>
  </si>
  <si>
    <t>فاطمة الزهراء أشماخ</t>
  </si>
  <si>
    <t>مصممة أزياء وخياطة العصري والتقليدي</t>
  </si>
  <si>
    <t>Achmakh - AE</t>
  </si>
  <si>
    <t>2025-02-20 10:52:19</t>
  </si>
  <si>
    <t>1442584703</t>
  </si>
  <si>
    <t>2025-02-20 10:27:07</t>
  </si>
  <si>
    <t>105.76.159.120</t>
  </si>
  <si>
    <t xml:space="preserve">تصميم الأزباء والخياطة العصرية والتقليدية </t>
  </si>
  <si>
    <t xml:space="preserve">فاطمة الزهراء أشماخ </t>
  </si>
  <si>
    <t>كنت جد فرحة بهذا المستوى لي وصلت له استفذت كثيرا شكرا ليكم جميعا وللأستاذة لي شرحتلنا كل شيء بالبساطة لسرعة الفهم وأنا الآن أشتغل أكثر على الرقمنة وعلى إنتاج الجديد لكي أعرضه على المواقع وعلى الصفاحات إن شاء الله شكرا مرة أخرى 🇲🇦❤️🇩🇪</t>
  </si>
  <si>
    <t>2025-02-14 13:42:58</t>
  </si>
  <si>
    <t>86919072</t>
  </si>
  <si>
    <t>2025-02-14 13:18:15</t>
  </si>
  <si>
    <t>160.179.140.245</t>
  </si>
  <si>
    <t>Kids Space Al Majd</t>
  </si>
  <si>
    <t xml:space="preserve">حضانة و روض للأطفال حتى 4 سنوات </t>
  </si>
  <si>
    <t>2025-02-26 18:37:55</t>
  </si>
  <si>
    <t>1436018734</t>
  </si>
  <si>
    <t>2025-02-26 18:33:22</t>
  </si>
  <si>
    <t>105.75.43.105</t>
  </si>
  <si>
    <t>KIDS SPACE ALMAJD</t>
  </si>
  <si>
    <t>2025-02-14 14:36:51</t>
  </si>
  <si>
    <t>1821257955</t>
  </si>
  <si>
    <t>2025-02-14 14:25:40</t>
  </si>
  <si>
    <t>160.177.209.132</t>
  </si>
  <si>
    <t>Artgon MEDIA</t>
  </si>
  <si>
    <t xml:space="preserve">Agence de communication et transformation digitale </t>
  </si>
  <si>
    <t>Artgon Media</t>
  </si>
  <si>
    <t>2025-02-20 10:39:15</t>
  </si>
  <si>
    <t>972059116</t>
  </si>
  <si>
    <t>2025-02-20 10:32:47</t>
  </si>
  <si>
    <t>105.74.3.230</t>
  </si>
  <si>
    <t xml:space="preserve">Artgon Media </t>
  </si>
  <si>
    <t xml:space="preserve">نعم عندي ملاحظات بخصوص بعض التقنيات في مجال الرقمنة لم يتم ذكرها في الدورة ك أدوات تحليل البيانات و تقنيات البحث عن الكلمات المفتاحية لكل مجال </t>
  </si>
  <si>
    <t>2025-02-14 17:35:27</t>
  </si>
  <si>
    <t>41133102</t>
  </si>
  <si>
    <t>2025-02-14 17:09:44</t>
  </si>
  <si>
    <t>41.142.189.79</t>
  </si>
  <si>
    <t xml:space="preserve">Mahdi optique zekhnini Jamal </t>
  </si>
  <si>
    <t xml:space="preserve">ZEKHNINI JAMAL </t>
  </si>
  <si>
    <t xml:space="preserve">Opticien optométriste </t>
  </si>
  <si>
    <t xml:space="preserve"> la digitalisation transforme le secteur de l’optique en modifiant la relation client, les modes de vente et la fabrication des produits. Les opticiens doivent s’adapter pour rester compétitifs face à ces évolutions technologiques.</t>
  </si>
  <si>
    <t>Mahdi Optique - Zakhnini - PP</t>
  </si>
  <si>
    <t>2025-02-20 14:40:10</t>
  </si>
  <si>
    <t>1567204264</t>
  </si>
  <si>
    <t>2025-02-20 14:35:02</t>
  </si>
  <si>
    <t xml:space="preserve">Zekhnini Jamal </t>
  </si>
  <si>
    <t>2025-02-26 19:06:25</t>
  </si>
  <si>
    <t>1017734433</t>
  </si>
  <si>
    <t>2025-02-26 18:57:53</t>
  </si>
  <si>
    <t>41.92.34.153</t>
  </si>
  <si>
    <t xml:space="preserve">يوسف ارت </t>
  </si>
  <si>
    <t>صناعة الاشهار وطباعة</t>
  </si>
  <si>
    <t>Youssef Art Pub</t>
  </si>
  <si>
    <t>2025-03-03 00:45:45</t>
  </si>
  <si>
    <t>662235457</t>
  </si>
  <si>
    <t>2025-03-03 00:40:55</t>
  </si>
  <si>
    <t>105.74.9.31</t>
  </si>
  <si>
    <t>يوسف ارت</t>
  </si>
  <si>
    <t>2025-02-26 11:22:24</t>
  </si>
  <si>
    <t>26891044</t>
  </si>
  <si>
    <t>2025-02-26 11:01:04</t>
  </si>
  <si>
    <t>102.52.71.3</t>
  </si>
  <si>
    <t>ثمار شجرة البلاد</t>
  </si>
  <si>
    <t>تعاونية فلاحية متخصصة في انتاج المشمش و الزيتون</t>
  </si>
  <si>
    <t>تخزسن وادارة البيانات، نقص المهارات الرقمية</t>
  </si>
  <si>
    <t>Coopérative Timar</t>
  </si>
  <si>
    <t>2025-03-02 12:26:58</t>
  </si>
  <si>
    <t>1675737672</t>
  </si>
  <si>
    <t>2025-03-02 12:18:14</t>
  </si>
  <si>
    <t>105.75.2.105</t>
  </si>
  <si>
    <t>Timar chajarat lblad</t>
  </si>
  <si>
    <t>La formation était très enrichissante et bien structurée. Le contenu sur le digital était pertinent et applicable à notre domaine. Merci pour cette opportunité.</t>
  </si>
  <si>
    <t>IS 1-1</t>
  </si>
  <si>
    <t>IS 1-2</t>
  </si>
  <si>
    <t>IS 1-3</t>
  </si>
  <si>
    <t>IS 1-4</t>
  </si>
  <si>
    <t>IS 1-5</t>
  </si>
  <si>
    <t>IS 1-6</t>
  </si>
  <si>
    <t>IS 1-7</t>
  </si>
  <si>
    <t>IS 1-8</t>
  </si>
  <si>
    <t>IS 1-9</t>
  </si>
  <si>
    <t>IS 1 brut</t>
  </si>
  <si>
    <t>IS 1 BL</t>
  </si>
  <si>
    <t>IS 6 - 1</t>
  </si>
  <si>
    <t>IS 6 - 2</t>
  </si>
  <si>
    <t>IS 6 - 3</t>
  </si>
  <si>
    <t>IS 6 - 4</t>
  </si>
  <si>
    <t>IS 6 - 5</t>
  </si>
  <si>
    <t>IS 6 - 6</t>
  </si>
  <si>
    <t>IS 6 - 7</t>
  </si>
  <si>
    <t>IS 6 - 8</t>
  </si>
  <si>
    <t>IS 6 - 9</t>
  </si>
  <si>
    <t>IS 6 - 10</t>
  </si>
  <si>
    <t>IS 6 - 11</t>
  </si>
  <si>
    <t>IS 6 - 12</t>
  </si>
  <si>
    <t>IS 6 - 13</t>
  </si>
  <si>
    <t>IS 6 - 14</t>
  </si>
  <si>
    <t>IS 6 - 15</t>
  </si>
  <si>
    <t>IS 6 - 16</t>
  </si>
  <si>
    <t>IS 6 - 17</t>
  </si>
  <si>
    <t>IS 6 - 18</t>
  </si>
  <si>
    <t>IS 6 - 19</t>
  </si>
  <si>
    <t>IS 6 - 20</t>
  </si>
  <si>
    <t>IS 6 - 21</t>
  </si>
  <si>
    <t>IS 6 - 22</t>
  </si>
  <si>
    <t>IS 6 - 23</t>
  </si>
  <si>
    <t>IS 6 - 24</t>
  </si>
  <si>
    <t>IS 6 - 25</t>
  </si>
  <si>
    <t>IS 6 - 26</t>
  </si>
  <si>
    <t>IS 6 - 27</t>
  </si>
  <si>
    <t>IS 6-28</t>
  </si>
  <si>
    <t>IS 6 Brut</t>
  </si>
  <si>
    <t>IS 6</t>
  </si>
  <si>
    <t>IS 1</t>
  </si>
  <si>
    <t>IS 2</t>
  </si>
  <si>
    <t>IS 3</t>
  </si>
  <si>
    <t>IS 4</t>
  </si>
  <si>
    <t>IS5</t>
  </si>
  <si>
    <t>Servcies</t>
  </si>
  <si>
    <t>N1</t>
  </si>
  <si>
    <t>Digitalisation min</t>
  </si>
  <si>
    <t>Digitalisation max</t>
  </si>
  <si>
    <t>Secteur d'activité</t>
  </si>
  <si>
    <t>Poids</t>
  </si>
  <si>
    <t>TPME à sélectionner</t>
  </si>
  <si>
    <t>Total = 120</t>
  </si>
  <si>
    <t>Définitions</t>
  </si>
  <si>
    <t xml:space="preserve">Perceptions des freins et défis liés à la digitalisation </t>
  </si>
  <si>
    <t>Connaissance des outils de digitalisation</t>
  </si>
  <si>
    <t>Connaissance et pratiques liées à la cybersécurité</t>
  </si>
  <si>
    <t>Connaissances et pratiques liées au cadre sur la protection des données personnelles</t>
  </si>
  <si>
    <t>Connaissance globale – Défis et enjeux de la digitalisation</t>
  </si>
  <si>
    <t>Degré de digitalisation</t>
  </si>
  <si>
    <t xml:space="preserve">Valeur dans la table Brut </t>
  </si>
  <si>
    <t>Code entreprise</t>
  </si>
  <si>
    <t>Nom de l’entreprise</t>
  </si>
  <si>
    <t xml:space="preserve"> Statut juridique</t>
  </si>
  <si>
    <t xml:space="preserve">Chiffre d'affaires </t>
  </si>
  <si>
    <t>Secteur</t>
  </si>
  <si>
    <t>Stratégie</t>
  </si>
  <si>
    <t>Culture &amp; RH</t>
  </si>
  <si>
    <t>Relation Client</t>
  </si>
  <si>
    <t>Processus</t>
  </si>
  <si>
    <t>Technologies</t>
  </si>
  <si>
    <t>Sécurité &amp; Données</t>
  </si>
  <si>
    <t xml:space="preserve">Nouveau scoring après consultation </t>
  </si>
  <si>
    <t>SCORING DOMAINE</t>
  </si>
  <si>
    <t>x</t>
  </si>
  <si>
    <t>X</t>
  </si>
  <si>
    <t>SCORING TOTAL</t>
  </si>
  <si>
    <t>Profil de maturité digitale - Etat 0</t>
  </si>
  <si>
    <t xml:space="preserve">Modalité de rencontre </t>
  </si>
  <si>
    <t xml:space="preserve">Lieu de la rencontre </t>
  </si>
  <si>
    <t xml:space="preserve">Ancien répondant </t>
  </si>
  <si>
    <t>Ancienneté TPE (nombre d'années depuis la date de création)</t>
  </si>
  <si>
    <t>Secteur NMA</t>
  </si>
  <si>
    <t xml:space="preserve">Description de l'activité </t>
  </si>
  <si>
    <t xml:space="preserve">Titre du document </t>
  </si>
  <si>
    <t xml:space="preserve">Date de la rencontre </t>
  </si>
  <si>
    <t>Nom du participant</t>
  </si>
  <si>
    <t>Fonction du participant</t>
  </si>
  <si>
    <t>Type de clientèle</t>
  </si>
  <si>
    <t xml:space="preserve">Elements à confirmer/préciser/clarifier : 
10.  Quel défi sectoriel ?  </t>
  </si>
  <si>
    <t xml:space="preserve">Elements à confirmer/préciser/clarifier : 
08. Les 3 défis qui, pour vous, seront décisifs dans l'évolution de votre entreprise </t>
  </si>
  <si>
    <t>Développer une présence à l’international,</t>
  </si>
  <si>
    <t>Gérer la fiscalité, la sécurité sociale et assurer la conformité réglementaire,</t>
  </si>
  <si>
    <t>Recruter, former et fidéliser des talents qualifiés,</t>
  </si>
  <si>
    <t>Exploiter les nouvelles technologies pour améliorer la compétitivité,</t>
  </si>
  <si>
    <t>Améliorer le recouvrement des créances,</t>
  </si>
  <si>
    <t>Influencer positivement le climat des affaires et simplifier les démarches administratives.</t>
  </si>
  <si>
    <t xml:space="preserve">- Attirer de nouveaux clients et se différencier face à la concurrence, </t>
  </si>
  <si>
    <t xml:space="preserve">Elements à confirmer/préciser/clarifier :  
11. Quelles actions concrètes votre entreprise a-t-elle mises en place pour intégrer le digital dans son activité ? </t>
  </si>
  <si>
    <t xml:space="preserve">Elements à confirmer/préciser/clarifier :  
16. Quelles sont les principales difficultés, le cas échéant, rencontrées par vos équipes lors de l'utilisation des outils numériques ? </t>
  </si>
  <si>
    <t>Elements à confirmer/préciser/clarifier :  
Outils - 
Inexistant mais important pour notre activité/dans notre secteur</t>
  </si>
  <si>
    <t xml:space="preserve">NIVEAU </t>
  </si>
  <si>
    <t>La TPE connaît-elle la valeur que le digital peut réellement apporter à la TPE (revenus supplémentaires, réduction des coûts, …) ?</t>
  </si>
  <si>
    <t>( ) Oui, le digital apporte beaucoup de valeur et est important pour la continuité des activités de la TPE</t>
  </si>
  <si>
    <t>( ) Oui, le digital est important mais pas prioritaire pour la TPE</t>
  </si>
  <si>
    <t>( ) Non, la TPE ne pense pas que la digitalisation puisse apporter de la valeur à la TPE</t>
  </si>
  <si>
    <t>Comment la TPE voit-elle la transformation digitale ?</t>
  </si>
  <si>
    <t>( ) La transformation digitale est une démarche globale inscrite au cœur de la TPE</t>
  </si>
  <si>
    <t>( ) La transformation digitale est assurée à travers les projets informatiques de la TPE</t>
  </si>
  <si>
    <t>( ) La transformation digitale n’est pas claire pour la TPE</t>
  </si>
  <si>
    <t>Combien (en pourcentage du chiffre d’affaires annuel de la TPE) la TPE a-t-elle alloué à la digitalisation au cours de cette année ou de l’année dernière ?</t>
  </si>
  <si>
    <t>( ) Plus de 15 % du chiffre d’affaires de la TPE</t>
  </si>
  <si>
    <t>( ) Entre 5 % et 15 % du chiffre d’affaires de la TPE</t>
  </si>
  <si>
    <t>( ) Moins de 5 % du chiffre d’affaires de la TPE</t>
  </si>
  <si>
    <t>La TPE considère-t-elle que les collaborateurs de la TPE ont des compétences digitales satisfaisantes ?</t>
  </si>
  <si>
    <t>( ) Oui, le niveau des compétences digitales des collaborateurs de la TPE est satisfaisant</t>
  </si>
  <si>
    <t>( ) Oui, mais au sein de la TPE le niveau des compétences digitales est occasionnellement limitant et inégal</t>
  </si>
  <si>
    <t>( ) Non, le niveau de compétences digitales des collaborateurs de la TPE est insuffisant</t>
  </si>
  <si>
    <t>La TPE accorde-t-elle de l’importance aux compétences digitales pour ses recrutements ?</t>
  </si>
  <si>
    <t>( ) Oui, la TPE a défini des exigences en termes de compétences digitales requises pour accéder aux postes de la TPE</t>
  </si>
  <si>
    <t>( ) Oui, la TPE perçoit les compétences digitales comme un atout supplémentaire, sans qu’elles soient indispensables</t>
  </si>
  <si>
    <t>( ) La TPE n’a pas d’exigences en termes de compétences digitales</t>
  </si>
  <si>
    <t>Les collaborateurs de la TPE sont-ils ouverts à la mise en place de nouvelles méthodes de travail plus digitalisées ?</t>
  </si>
  <si>
    <t>( ) Oui, les collaborateurs de la TPE montrent une réelle facilité d’adaptation</t>
  </si>
  <si>
    <t>( ) Oui, néanmoins le niveau d’adaptabilité des collaborateurs de la TPE est modéré et nécessite davantage d’actions de soutien</t>
  </si>
  <si>
    <t>( ) Non, les collaborateurs de la TPE sont plutôt résistants à la transformation digitale</t>
  </si>
  <si>
    <t>La TPE a-t-elle une page Web afin de faire connaître la TPE ainsi que ses produits/services ?</t>
  </si>
  <si>
    <t>( ) Oui, la TPE dispose d’un site Web pour présenter ses catalogues d’offres produits/services ; celui-ci est géré et tenu régulièrement à jour</t>
  </si>
  <si>
    <t>( ) Oui, la TPE dispose d’un site Web ; cependant, celui-ci n’est pas géré et tenu à jour régulièrement</t>
  </si>
  <si>
    <t>( ) Non, la TPE n’a pas de site Web</t>
  </si>
  <si>
    <t>La TPE utilise-t-elle des canaux digitaux (réseaux sociaux, mails, blogs, …) pour la prospection ?</t>
  </si>
  <si>
    <t>( ) Oui, la TPE utilise exclusivement les canaux digitaux pour la prospection</t>
  </si>
  <si>
    <t>( ) Oui, la TPE exploite certains canaux digitaux ; néanmoins, les canaux traditionnels (flyers, téléphone, …) restent les canaux privilégiés de la TPE</t>
  </si>
  <si>
    <t>( ) Non, la TPE n’utilise aucun canal digital pour la prospection</t>
  </si>
  <si>
    <t>La TPE utilise-t-elle les moteurs de recherche comme moyen pour augmenter sa visibilité sur Internet ?</t>
  </si>
  <si>
    <t>( ) Oui, la TPE dispose d’une fiche d’établissement sur Google et effectue des actions pour améliorer son référencement sur les moteurs de recherche</t>
  </si>
  <si>
    <t>( ) Oui, la TPE dispose d’une fiche d’établissement sur Google ; cependant, la TPE n’effectue pas d’actions pour améliorer son référencement sur les moteurs de recherche</t>
  </si>
  <si>
    <t>( ) Non, la TPE n’effectue aucune action vis-à-vis des moteurs de recherche</t>
  </si>
  <si>
    <t>La TPE dispose-t-elle d’une application mobile (iOS, Android) proposant ses produits/services ?</t>
  </si>
  <si>
    <t>( ) Oui, la TPE dispose d’une application mobile (iOS, Android) qu’elle utilise et tient à jour régulièrement</t>
  </si>
  <si>
    <t>( ) Oui, la TPE dispose d’une application mobile ; cependant, elle n’est pas utilisée ou mise à jour régulièrement</t>
  </si>
  <si>
    <t>( ) Non, la TPE ne dispose pas d’application mobile</t>
  </si>
  <si>
    <t>La TPE utilise-t-elle un outil digital intégré pour gérer la relation client de type CRM ?</t>
  </si>
  <si>
    <t>( ) Oui, la TPE utilise un CRM intégré couvrant l’ensemble de la gestion de la relation client</t>
  </si>
  <si>
    <t>( ) Oui, mais le CRM de la TPE couvre uniquement une partie de la gestion de la relation client et non la totalité</t>
  </si>
  <si>
    <t>( ) Non, la TPE n’utilise pas de Customer Relationship Management (CRM)</t>
  </si>
  <si>
    <t>La TPE utilise-t-elle des moyens de paiement digitaux dans la TPE (paiement par carte bancaire, paiement mobile, plateforme de paiement en ligne, …) ?</t>
  </si>
  <si>
    <t>( ) Oui, la TPE propose des moyens de paiement digitaux, fréquemment utilisés</t>
  </si>
  <si>
    <t>( ) Oui, les moyens de paiement digitaux sont mis en place, mais le paiement traditionnel (cash) reste le moyen privilégié de la TPE</t>
  </si>
  <si>
    <t>( ) Non, la TPE propose uniquement le moyen de paiement traditionnel (cash)</t>
  </si>
  <si>
    <t>La TPE utilise-t-elle les données dont elle dispose pour personnaliser ses offres de produits/services ?</t>
  </si>
  <si>
    <t>( ) Oui, la TPE collecte systématiquement les données clients sur les différents canaux (réseaux sociaux, CRM, cookies web, mails, …) et les analyse pour personnaliser ses offres produits/services</t>
  </si>
  <si>
    <t>( ) Oui, la TPE collecte les données clients, mais les analyse très peu</t>
  </si>
  <si>
    <t>( ) Non, la TPE ne collecte pas les données clients</t>
  </si>
  <si>
    <t>La TPE réalise-t-elle des actions destinées à suivre et à gérer son e-réputation ?</t>
  </si>
  <si>
    <t>( ) Oui, la TPE surveille systématiquement son e-réputation et engage des actions constantes pour suivre et développer son image sur Internet (avis Google, réclamations sur réseaux sociaux, …)</t>
  </si>
  <si>
    <t>( ) Oui, néanmoins la TPE surveille son e-réputation de manière aléatoire et engage des actions ponctuelles sur Internet</t>
  </si>
  <si>
    <t>( ) Non, la TPE n’effectue pas d’action en faveur de son e-réputation</t>
  </si>
  <si>
    <t>La TPE réalise-t-elle des enquêtes de satisfaction client via des canaux digitaux ?</t>
  </si>
  <si>
    <t>( ) Oui, la TPE utilise les canaux digitaux pour collecter et analyser les données issues d’enquêtes de satisfaction client</t>
  </si>
  <si>
    <t>( ) Oui, cependant la TPE utilise les canaux traditionnels (téléphone, face-à-face) pour collecter et analyser les données issues d’enquêtes de satisfaction client</t>
  </si>
  <si>
    <t>( ) Non, la TPE n’effectue pas d’enquête de satisfaction client</t>
  </si>
  <si>
    <t>Nouveau scoring après consultation  (mettre un X pour la réponse la plus correcte)</t>
  </si>
  <si>
    <t>Reporter ce score dans les fiche Word</t>
  </si>
  <si>
    <t>La TPE utilise-t-elle des outils digitaux pour la gestion du processus d’achats fournisseurs/sous-traitants ?</t>
  </si>
  <si>
    <t>( ) Oui, la TPE dispose d’un outil digital de gestion intégrant l’ensemble du processus d’achats (ex. Enterprise Resource Planning ou ERP)</t>
  </si>
  <si>
    <t>( ) Oui, la TPE a digitalisé une partie du processus d’achats ; néanmoins, une partie n’est pas encore digitalisée et/ou se fait via des outils bureautiques (Excel, Google Sheets, …)</t>
  </si>
  <si>
    <t>( ) Non, la TPE ne dispose pas d’outil digital de gestion du processus d’achats</t>
  </si>
  <si>
    <t>La TPE utilise-t-elle des outils digitaux pour la gestion des processus Ressources Humaines ?</t>
  </si>
  <si>
    <t>( ) Oui, la TPE utilise un outil digital de gestion intégrant l’ensemble des processus Ressources Humaines</t>
  </si>
  <si>
    <t>( ) Oui, la TPE a digitalisé une partie des processus Ressources Humaines ; néanmoins, une partie n’est pas encore digitalisée et/ou se fait via des outils bureautiques (Excel, Google Sheets, …)</t>
  </si>
  <si>
    <t>( ) Non, la TPE ne dispose pas d’outil digital de gestion des processus Ressources Humaines</t>
  </si>
  <si>
    <t>La TPE utilise-t-elle des outils digitaux pour la gestion des processus comptables et financiers ?</t>
  </si>
  <si>
    <t>( ) Oui, la TPE utilise des outils digitaux de gestion comptable (Enterprise Resource Planning ou ERP) intégrant l’ensemble du processus (journal, grand livre, états de trésorerie, états de synthèse, …)</t>
  </si>
  <si>
    <t>( ) Oui, la TPE utilise des outils digitaux intégrant une partie des processus comptables et financiers ; néanmoins, une partie est encore traitée via des outils bureautiques (Excel, Google Sheets, …)</t>
  </si>
  <si>
    <t>( ) Non, la TPE ne dispose pas d’outil digital pour la gestion de la comptabilité et de la finance</t>
  </si>
  <si>
    <t>Quel type de connexion la TPE a-t-elle ?</t>
  </si>
  <si>
    <t>À quel niveau l’infrastructure informatique de la TPE offre-t-elle la stabilité et la flexibilité nécessaires au fonctionnement et aux opérations de la TPE ?</t>
  </si>
  <si>
    <t>( ) Le niveau de stabilité et de flexibilité de l’infrastructure informatique de la TPE est satisfaisant</t>
  </si>
  <si>
    <t>( ) L’infrastructure est suffisamment stable et flexible pour soutenir les opérations de la TPE, malgré quelques perturbations</t>
  </si>
  <si>
    <t>( ) L’infrastructure de la TPE est instable et provoque des pannes récurrentes qui perturbent les opérations</t>
  </si>
  <si>
    <t>Quels outils la TPE utilise-t-elle pour partager et stocker ses données ?</t>
  </si>
  <si>
    <t>( ) Stockage local (ordinateurs, serveurs physiques locaux, etc.) ou externe (USB, disque dur externe, …)</t>
  </si>
  <si>
    <t>( ) La TPE ne stocke pas d’informations</t>
  </si>
  <si>
    <t>Quels types d’appareils sont utilisés dans la TPE ?</t>
  </si>
  <si>
    <t>Quel est le niveau du taux d’équipement en appareils dans la TPE ?</t>
  </si>
  <si>
    <t>( ) Tous les collaborateurs de la TPE sont équipés en appareils, même en dehors des locaux de la TPE</t>
  </si>
  <si>
    <t>( ) Tous les collaborateurs de la TPE sont équipés en appareils, mais uniquement dans les locaux de la TPE</t>
  </si>
  <si>
    <t>( ) Les collaborateurs de la TPE ne sont que partiellement (ou pas du tout) équipés dans les locaux de la TPE</t>
  </si>
  <si>
    <t>Des outils bureautiques sont-ils utilisés au sein de la TPE ?</t>
  </si>
  <si>
    <t>( ) Oui, la TPE utilise Office 365 (Word, Excel, PowerPoint, Outlook, …) ou Google Workspace (Google Sheets, Google Meet, Google Drive, Agenda, …) pour la totalité de ses activités</t>
  </si>
  <si>
    <t>( ) Oui, la TPE utilise des outils bureautiques pour une partie de ses activités ; certaines activités ne sont pas documentées et se font encore de manière physique</t>
  </si>
  <si>
    <t>( ) Non, la TPE n’utilise pas d’outils bureautiques</t>
  </si>
  <si>
    <t>Des outils collaboratifs sont-ils utilisés pour la communication interne de la TPE ?</t>
  </si>
  <si>
    <t>( ) Oui, la communication interne de la TPE se fait via des outils collaboratifs (SharePoint, Intranet, Microsoft Teams, Skype, …)</t>
  </si>
  <si>
    <t>( ) Oui, des outils collaboratifs existent mais sont peu utilisés ; la communication interne de la TPE passe essentiellement par des moyens traditionnels (appels, mails, SMS, …)</t>
  </si>
  <si>
    <t>( ) Non, la TPE ne dispose pas d’outils collaboratifs</t>
  </si>
  <si>
    <t>La TPE est-elle consciente des risques liés à la cybersécurité et aux cyberattaques auxquels la TPE est exposée ?</t>
  </si>
  <si>
    <t>( ) Oui, la TPE considère qu’il est indispensable de maintenir un haut degré de sécurité informatique au sein de la TPE</t>
  </si>
  <si>
    <t>( ) Non, la TPE ignore ce qu’est la cybersécurité</t>
  </si>
  <si>
    <t>La TPE dispose-t-elle d’outils de sécurité pour l’ensemble de ses équipements informatiques ?</t>
  </si>
  <si>
    <t>( ) Oui, la TPE utilise un ensemble d’outils pour garantir une sécurité optimale à tous les niveaux (antivirus, pare-feu, antispam)</t>
  </si>
  <si>
    <t>( ) Oui, la TPE dispose de certains outils pour garantir une sécurité uniquement à certains niveaux</t>
  </si>
  <si>
    <t>( ) Non, la TPE n’utilise pas d’outil de sécurité</t>
  </si>
  <si>
    <t>Quels outils/procédures la TPE a-t-elle installés ou mis en place pour assurer la protection de ses appareils (téléphones, PC portables, …) ?</t>
  </si>
  <si>
    <t>( ) Protection des appareils de la TPE par un mot de passe robuste</t>
  </si>
  <si>
    <t>( ) Prudence, reconnaissance et mise en quarantaine des mails ou messages suspects (phishing/hameçonnage, …)</t>
  </si>
  <si>
    <t>( ) Utilisation d’une application/programme de filtrage d’appels douteux (ex. Truecaller, …)</t>
  </si>
  <si>
    <t>La TPE connaît-elle la loi 09-08 relative à la protection des données à caractère personnel ? La TPE a-t-elle pris des mesures en ce sens ?</t>
  </si>
  <si>
    <t>( ) Oui, la TPE connaît cette loi et est consciente de ce qu’elle implique pour la TPE ; des mesures sont définies en ce sens</t>
  </si>
  <si>
    <t>( ) Oui, la TPE a une certaine compréhension de cette loi, mais n’a pas encore défini de mesures en ce sens</t>
  </si>
  <si>
    <t>( ) Non, la TPE ne connaît pas cette loi</t>
  </si>
  <si>
    <t>Elements à confirmer/préciser/clarifier :  
Outils -
Existant et je suis satisfait</t>
  </si>
  <si>
    <t>Elements à confirmer/préciser/clarifier :  
Outils - 
Existant mais je ne suis pas satisfait</t>
  </si>
  <si>
    <t>Elements à confirmer/préciser/clarifier :  
Outils - 
Je ne sais pas en quoi cela consiste</t>
  </si>
  <si>
    <t>Échanges clés pour Stratégie</t>
  </si>
  <si>
    <t>Moyenne globale - Etat 0</t>
  </si>
  <si>
    <t>Échanges clés pour Culture &amp; RH</t>
  </si>
  <si>
    <t>Échanges clés pour Relation Client</t>
  </si>
  <si>
    <t>Échanges clés pour Processus</t>
  </si>
  <si>
    <t>Échanges clés pour Technologies</t>
  </si>
  <si>
    <t>Profil de maturité digitale - Etat 1</t>
  </si>
  <si>
    <t>Moyenne globale - Etat 1</t>
  </si>
  <si>
    <t>Échanges clés pour Sécurité &amp; Données</t>
  </si>
  <si>
    <t>Autres observations</t>
  </si>
  <si>
    <t>Note Stratégie</t>
  </si>
  <si>
    <t>Note Culture &amp; RH</t>
  </si>
  <si>
    <t>Note Relation Client</t>
  </si>
  <si>
    <t>Note Processus</t>
  </si>
  <si>
    <t>Note Technologies</t>
  </si>
  <si>
    <t>Note Sécurité &amp; Données</t>
  </si>
  <si>
    <t>Conclusions du consultant :
2. Capacité technique </t>
  </si>
  <si>
    <t>Conclusions du consultant :
3. Capacité financière</t>
  </si>
  <si>
    <t>Conclusions du consultant :
4. Organisation / contraintes </t>
  </si>
  <si>
    <t>Conclusions du consultant :
5. Temporalité souhaitée </t>
  </si>
  <si>
    <t>Conclusions du consultant : 
1. Capacité RH  - Mettre ici la question posée </t>
  </si>
  <si>
    <t>Score : 
5. Temporalité souhaitée </t>
  </si>
  <si>
    <t>Score :  
1. Capacité RH  - Mettre ici la question posée </t>
  </si>
  <si>
    <t>Score : 
2. Capacité technique </t>
  </si>
  <si>
    <t>Score : 
3. Capacité financière</t>
  </si>
  <si>
    <t>Score : 
4. Organisation / contraintes </t>
  </si>
  <si>
    <t xml:space="preserve">Les prio 1 identifiées par le consultant </t>
  </si>
  <si>
    <t xml:space="preserve">Diagnostic validé par la TPE ? </t>
  </si>
  <si>
    <t xml:space="preserve">Evaluation du consultant  pour la solution ABI CONSULTING – Logistica </t>
  </si>
  <si>
    <t xml:space="preserve">Evaluation du consultant  pour la solution  ALT WORK - TradySinc </t>
  </si>
  <si>
    <t xml:space="preserve">Evaluation du consultant  pour la solution  BEWEB – Manageo </t>
  </si>
  <si>
    <t xml:space="preserve">Evaluation du consultant  pour la solution  FIDE Consulting – CRM4YOU </t>
  </si>
  <si>
    <t xml:space="preserve">Evaluation du consultant  pour la solution  NGBS - Odoo – Gestion commerciale </t>
  </si>
  <si>
    <t xml:space="preserve">Evaluation du consultant  pour la solution  OPTIMUM SI – DistryNET </t>
  </si>
  <si>
    <t xml:space="preserve">Evaluation du consultant  pour la solution  SENDA TRACK – TMS </t>
  </si>
  <si>
    <t>Evaluation du consultant  pour la solution  VEVIOSYS – Documania</t>
  </si>
  <si>
    <t xml:space="preserve">Evaluation du consultant  pour la solution  Visibilité en ligne et marketing digital </t>
  </si>
  <si>
    <t xml:space="preserve"> Autres propositions du consultant </t>
  </si>
  <si>
    <t>20/06/2025</t>
  </si>
  <si>
    <t>one-to-one en présentiel</t>
  </si>
  <si>
    <t>19/06/2025</t>
  </si>
  <si>
    <t>17/06/2025</t>
  </si>
  <si>
    <t>18/06/2025</t>
  </si>
  <si>
    <t>21/06/2025</t>
  </si>
  <si>
    <t>22/06/2025</t>
  </si>
  <si>
    <t>Rabat</t>
  </si>
  <si>
    <t>02/07/2025</t>
  </si>
  <si>
    <t>03/07/2025</t>
  </si>
  <si>
    <t>One-to-one en ligne</t>
  </si>
  <si>
    <t>17/07/2025</t>
  </si>
  <si>
    <t>13/06/2025</t>
  </si>
  <si>
    <t>08/07/2025</t>
  </si>
  <si>
    <t>12/06/2025</t>
  </si>
  <si>
    <t>11/06/2025</t>
  </si>
  <si>
    <t>07/07/2025</t>
  </si>
  <si>
    <t>14/06/2025</t>
  </si>
  <si>
    <t>26/06/2025</t>
  </si>
  <si>
    <t>25/06/2025</t>
  </si>
  <si>
    <t>One-to-many</t>
  </si>
  <si>
    <t>01/07/2025</t>
  </si>
  <si>
    <t>Taza, CCIS</t>
  </si>
  <si>
    <t>annulé</t>
  </si>
  <si>
    <t>23/06/2025</t>
  </si>
  <si>
    <t>24/06/2025</t>
  </si>
  <si>
    <t>Hotel Kenzo Safi</t>
  </si>
  <si>
    <t>Atlas Essaouira Riad Resort</t>
  </si>
  <si>
    <t>Appt 5-2 ème étage ,imm 27, nakhla 1 bande, Avenue des FAR, El Kelâa des Sraghna 43000</t>
  </si>
  <si>
    <t xml:space="preserve">Safi / 32°17'38.2"N 9°13'58.7"W </t>
  </si>
  <si>
    <t>3H6J+PCF El Kelaa des Sraghna</t>
  </si>
  <si>
    <t>One-to-one en présentiel</t>
  </si>
  <si>
    <t>10/07/2025</t>
  </si>
  <si>
    <t>CRI / CAEDEL : Avenue ibn battuta azib deraai ,(a coté Bibliothéque azib deraai). Safi</t>
  </si>
  <si>
    <t>CRI / Cité d'innovation d'université KADI AYYAD, BD abdelkrim khattabi. Marrakech</t>
  </si>
  <si>
    <t>27/06/2025</t>
  </si>
  <si>
    <t>04/07/2025</t>
  </si>
  <si>
    <t>Locaux de la coopérative</t>
  </si>
  <si>
    <t>Bureau de la TPE</t>
  </si>
  <si>
    <t>Atelier de la TPE</t>
  </si>
  <si>
    <t>Ecole AFDAL</t>
  </si>
  <si>
    <t>Café Carrion Gare Oujda</t>
  </si>
  <si>
    <t>Complexe du Savoir Oujda</t>
  </si>
  <si>
    <t>05/07/2025</t>
  </si>
  <si>
    <t>10/06/2025</t>
  </si>
  <si>
    <t>09/06/2025</t>
  </si>
  <si>
    <t>CRI Oujda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</si>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</sst>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8" x14ac:knownFonts="1">
    <font>
      <sz val="11"/>
      <color theme="1"/>
      <name val="Aptos Narrow"/>
      <family val="2"/>
      <scheme val="minor"/>
    </font>
    <font>
      <b/>
      <sz val="11"/>
      <color theme="1"/>
      <name val="Aptos Narrow"/>
      <family val="2"/>
      <scheme val="minor"/>
    </font>
    <font>
      <b/>
      <sz val="11"/>
      <color theme="0"/>
      <name val="Aptos Narrow"/>
      <family val="2"/>
      <scheme val="minor"/>
    </font>
    <font>
      <sz val="11"/>
      <color theme="0"/>
      <name val="Aptos Narrow"/>
      <family val="2"/>
      <scheme val="minor"/>
    </font>
    <font>
      <b/>
      <sz val="12"/>
      <color rgb="FF000000"/>
      <name val="Arial Narrow"/>
      <family val="2"/>
    </font>
    <font>
      <sz val="12"/>
      <color rgb="FF000000"/>
      <name val="Arial Narrow"/>
      <family val="2"/>
    </font>
    <font>
      <sz val="11"/>
      <color rgb="FF000000"/>
      <name val="Aptos Narrow"/>
      <family val="2"/>
      <scheme val="minor"/>
    </font>
    <font>
      <sz val="9"/>
      <color rgb="FF000000"/>
      <name val="Aptos Narrow"/>
      <family val="2"/>
      <scheme val="minor"/>
    </font>
    <font>
      <sz val="9"/>
      <name val="Aptos Narrow"/>
      <family val="2"/>
      <scheme val="minor"/>
    </font>
    <font>
      <sz val="9"/>
      <color rgb="FF000000"/>
      <name val="Calibri"/>
      <family val="2"/>
    </font>
    <font>
      <sz val="9"/>
      <color theme="0"/>
      <name val="Aptos Narrow"/>
      <family val="2"/>
      <scheme val="minor"/>
    </font>
    <font>
      <sz val="9"/>
      <color theme="1" tint="0.34998626667073579"/>
      <name val="Aptos Narrow"/>
      <family val="2"/>
      <scheme val="minor"/>
    </font>
    <font>
      <b/>
      <sz val="9"/>
      <color rgb="FFC00000"/>
      <name val="Aptos Narrow"/>
      <family val="2"/>
      <scheme val="minor"/>
    </font>
    <font>
      <sz val="8"/>
      <name val="Aptos Narrow"/>
      <family val="2"/>
      <scheme val="minor"/>
    </font>
    <font>
      <b/>
      <sz val="20"/>
      <color rgb="FFFFFFFF"/>
      <name val="Aptos Narrow"/>
      <family val="2"/>
      <scheme val="minor"/>
    </font>
    <font>
      <sz val="8"/>
      <color rgb="FF000000"/>
      <name val="Aptos Narrow"/>
      <family val="2"/>
      <scheme val="minor"/>
    </font>
    <font>
      <b/>
      <sz val="8"/>
      <color rgb="FF000000"/>
      <name val="Aptos Narrow"/>
      <family val="2"/>
      <scheme val="minor"/>
    </font>
    <font>
      <sz val="8"/>
      <color rgb="FF000000"/>
      <name val="Calibri"/>
      <family val="2"/>
    </font>
    <font>
      <b/>
      <sz val="26"/>
      <color rgb="FFFFFFFF"/>
      <name val="Aptos Narrow"/>
      <family val="2"/>
      <scheme val="minor"/>
    </font>
    <font>
      <sz val="9"/>
      <color rgb="FF0070C0"/>
      <name val="Aptos Narrow"/>
      <family val="2"/>
      <scheme val="minor"/>
    </font>
    <font>
      <b/>
      <sz val="9"/>
      <color rgb="FF0070C0"/>
      <name val="Aptos Narrow"/>
      <family val="2"/>
      <scheme val="minor"/>
    </font>
    <font>
      <sz val="9"/>
      <color rgb="FF004F88"/>
      <name val="Aptos Narrow"/>
      <family val="2"/>
      <scheme val="minor"/>
    </font>
    <font>
      <b/>
      <sz val="9"/>
      <color rgb="FF004F88"/>
      <name val="Aptos Narrow"/>
      <family val="2"/>
      <scheme val="minor"/>
    </font>
    <font>
      <b/>
      <sz val="9"/>
      <color rgb="FF388600"/>
      <name val="Aptos Narrow"/>
      <family val="2"/>
      <scheme val="minor"/>
    </font>
    <font>
      <b/>
      <sz val="9"/>
      <color rgb="FF000000"/>
      <name val="Calibri"/>
      <family val="2"/>
    </font>
    <font>
      <sz val="10"/>
      <name val="Aptos Narrow"/>
      <family val="2"/>
      <scheme val="minor"/>
    </font>
    <font>
      <b/>
      <sz val="10"/>
      <color rgb="FFFFFFFF"/>
      <name val="Arial Narrow"/>
      <family val="2"/>
    </font>
    <font>
      <b/>
      <sz val="11"/>
      <color rgb="FFFFFFFF"/>
      <name val="Arial Narrow"/>
      <family val="2"/>
    </font>
    <font>
      <b/>
      <sz val="10"/>
      <color theme="1"/>
      <name val="Arial Narrow"/>
      <family val="2"/>
    </font>
    <font>
      <sz val="10"/>
      <color rgb="FF000000"/>
      <name val="Arial Narrow"/>
      <family val="2"/>
    </font>
    <font>
      <b/>
      <sz val="10"/>
      <color theme="5"/>
      <name val="Arial Narrow"/>
      <family val="2"/>
    </font>
    <font>
      <b/>
      <sz val="20"/>
      <color theme="4" tint="-0.249977111117893"/>
      <name val="Aptos Narrow"/>
      <family val="2"/>
      <scheme val="minor"/>
    </font>
    <font>
      <b/>
      <sz val="11"/>
      <color rgb="FF000000"/>
      <name val="Aptos Narrow"/>
      <family val="2"/>
      <scheme val="minor"/>
    </font>
    <font>
      <sz val="11"/>
      <name val="Aptos Narrow"/>
      <family val="2"/>
      <scheme val="minor"/>
    </font>
    <font>
      <i/>
      <sz val="8"/>
      <color theme="1"/>
      <name val="Aptos Narrow"/>
      <family val="2"/>
      <scheme val="minor"/>
    </font>
    <font>
      <sz val="11"/>
      <color theme="1"/>
      <name val="Aptos"/>
      <family val="2"/>
    </font>
    <font>
      <b/>
      <sz val="11"/>
      <color theme="0"/>
      <name val="Aptos"/>
      <family val="2"/>
    </font>
    <font>
      <sz val="10"/>
      <color rgb="FF000000"/>
      <name val="Arial"/>
      <family val="2"/>
    </font>
  </fonts>
  <fills count="24">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7" tint="0.59999389629810485"/>
        <bgColor indexed="64"/>
      </patternFill>
    </fill>
    <fill>
      <patternFill patternType="solid">
        <fgColor rgb="FFFFFF00"/>
        <bgColor indexed="64"/>
      </patternFill>
    </fill>
    <fill>
      <patternFill patternType="solid">
        <fgColor theme="8" tint="0.59999389629810485"/>
        <bgColor indexed="64"/>
      </patternFill>
    </fill>
    <fill>
      <patternFill patternType="solid">
        <fgColor theme="1"/>
        <bgColor indexed="64"/>
      </patternFill>
    </fill>
    <fill>
      <patternFill patternType="solid">
        <fgColor rgb="FF29B95C"/>
        <bgColor indexed="64"/>
      </patternFill>
    </fill>
    <fill>
      <patternFill patternType="solid">
        <fgColor rgb="FF63A4F7"/>
        <bgColor indexed="64"/>
      </patternFill>
    </fill>
    <fill>
      <patternFill patternType="solid">
        <fgColor rgb="FF227ACB"/>
        <bgColor indexed="64"/>
      </patternFill>
    </fill>
    <fill>
      <patternFill patternType="solid">
        <fgColor theme="8" tint="-0.249977111117893"/>
        <bgColor indexed="64"/>
      </patternFill>
    </fill>
    <fill>
      <patternFill patternType="solid">
        <fgColor theme="4"/>
        <bgColor indexed="64"/>
      </patternFill>
    </fill>
    <fill>
      <patternFill patternType="solid">
        <fgColor theme="3" tint="0.749992370372631"/>
        <bgColor indexed="64"/>
      </patternFill>
    </fill>
    <fill>
      <patternFill patternType="solid">
        <fgColor theme="3" tint="9.9978637043366805E-2"/>
        <bgColor indexed="64"/>
      </patternFill>
    </fill>
    <fill>
      <patternFill patternType="solid">
        <fgColor rgb="FFFFCCCC"/>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5"/>
        <bgColor indexed="64"/>
      </patternFill>
    </fill>
    <fill>
      <patternFill patternType="solid">
        <fgColor rgb="FF002060"/>
        <bgColor indexed="64"/>
      </patternFill>
    </fill>
    <fill>
      <patternFill patternType="solid">
        <fgColor theme="6"/>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thin">
        <color rgb="FF000000"/>
      </right>
      <top/>
      <bottom/>
      <diagonal/>
    </border>
  </borders>
  <cellStyleXfs count="2">
    <xf numFmtId="0" fontId="0" fillId="0" borderId="0"/>
    <xf numFmtId="0" fontId="6" fillId="0" borderId="0"/>
  </cellStyleXfs>
  <cellXfs count="154">
    <xf numFmtId="0" fontId="0" fillId="0" borderId="0" xfId="0"/>
    <xf numFmtId="0" fontId="1" fillId="0" borderId="0" xfId="0" applyFont="1"/>
    <xf numFmtId="0" fontId="0" fillId="0" borderId="0" xfId="0" applyAlignment="1">
      <alignment wrapText="1"/>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horizontal="center" vertical="center" wrapText="1"/>
    </xf>
    <xf numFmtId="0" fontId="7" fillId="0" borderId="0" xfId="1" applyFont="1"/>
    <xf numFmtId="0" fontId="8" fillId="0" borderId="1" xfId="1" applyFont="1" applyBorder="1" applyAlignment="1">
      <alignment vertical="top" wrapText="1"/>
    </xf>
    <xf numFmtId="0" fontId="8" fillId="0" borderId="2" xfId="1" applyFont="1" applyBorder="1" applyAlignment="1">
      <alignment vertical="top" wrapText="1"/>
    </xf>
    <xf numFmtId="0" fontId="8" fillId="4" borderId="3" xfId="1" applyFont="1" applyFill="1" applyBorder="1" applyAlignment="1">
      <alignment vertical="top" wrapText="1"/>
    </xf>
    <xf numFmtId="0" fontId="8" fillId="4" borderId="4" xfId="1" applyFont="1" applyFill="1" applyBorder="1" applyAlignment="1">
      <alignment vertical="top" wrapText="1"/>
    </xf>
    <xf numFmtId="0" fontId="8" fillId="4" borderId="5" xfId="1" applyFont="1" applyFill="1" applyBorder="1" applyAlignment="1">
      <alignment vertical="top" wrapText="1"/>
    </xf>
    <xf numFmtId="0" fontId="8" fillId="5" borderId="3" xfId="1" applyFont="1" applyFill="1" applyBorder="1" applyAlignment="1">
      <alignment vertical="top" wrapText="1"/>
    </xf>
    <xf numFmtId="0" fontId="8" fillId="5" borderId="4" xfId="1" applyFont="1" applyFill="1" applyBorder="1" applyAlignment="1">
      <alignment vertical="top" wrapText="1"/>
    </xf>
    <xf numFmtId="0" fontId="8" fillId="5" borderId="5" xfId="1" applyFont="1" applyFill="1" applyBorder="1" applyAlignment="1">
      <alignment vertical="top" wrapText="1"/>
    </xf>
    <xf numFmtId="0" fontId="8" fillId="6" borderId="6" xfId="1" applyFont="1" applyFill="1" applyBorder="1" applyAlignment="1">
      <alignment vertical="top" wrapText="1"/>
    </xf>
    <xf numFmtId="0" fontId="8" fillId="6" borderId="7" xfId="1" applyFont="1" applyFill="1" applyBorder="1" applyAlignment="1">
      <alignment vertical="top" wrapText="1"/>
    </xf>
    <xf numFmtId="0" fontId="8" fillId="0" borderId="7" xfId="1" applyFont="1" applyBorder="1" applyAlignment="1">
      <alignment vertical="top" wrapText="1"/>
    </xf>
    <xf numFmtId="0" fontId="8" fillId="7" borderId="3" xfId="1" applyFont="1" applyFill="1" applyBorder="1" applyAlignment="1">
      <alignment vertical="top" wrapText="1"/>
    </xf>
    <xf numFmtId="0" fontId="8" fillId="7" borderId="4" xfId="1" applyFont="1" applyFill="1" applyBorder="1" applyAlignment="1">
      <alignment vertical="top" wrapText="1"/>
    </xf>
    <xf numFmtId="0" fontId="8" fillId="5" borderId="8" xfId="1" applyFont="1" applyFill="1" applyBorder="1" applyAlignment="1">
      <alignment vertical="top" wrapText="1"/>
    </xf>
    <xf numFmtId="0" fontId="8" fillId="5" borderId="9" xfId="1" applyFont="1" applyFill="1" applyBorder="1" applyAlignment="1">
      <alignment vertical="top" wrapText="1"/>
    </xf>
    <xf numFmtId="0" fontId="8" fillId="5" borderId="1" xfId="1" applyFont="1" applyFill="1" applyBorder="1" applyAlignment="1">
      <alignment vertical="top" wrapText="1"/>
    </xf>
    <xf numFmtId="0" fontId="8" fillId="5" borderId="10" xfId="1" applyFont="1" applyFill="1" applyBorder="1" applyAlignment="1">
      <alignment vertical="top" wrapText="1"/>
    </xf>
    <xf numFmtId="0" fontId="8" fillId="4" borderId="9" xfId="1" applyFont="1" applyFill="1" applyBorder="1" applyAlignment="1">
      <alignment vertical="top" wrapText="1"/>
    </xf>
    <xf numFmtId="0" fontId="8" fillId="4" borderId="1" xfId="1" applyFont="1" applyFill="1" applyBorder="1" applyAlignment="1">
      <alignment vertical="top" wrapText="1"/>
    </xf>
    <xf numFmtId="0" fontId="8" fillId="4" borderId="10" xfId="1" applyFont="1" applyFill="1" applyBorder="1" applyAlignment="1">
      <alignment vertical="top" wrapText="1"/>
    </xf>
    <xf numFmtId="0" fontId="7" fillId="0" borderId="1" xfId="1" applyFont="1" applyBorder="1" applyAlignment="1">
      <alignment vertical="top" wrapText="1"/>
    </xf>
    <xf numFmtId="0" fontId="7" fillId="8" borderId="1" xfId="1" applyFont="1" applyFill="1" applyBorder="1" applyAlignment="1">
      <alignment vertical="top" wrapText="1"/>
    </xf>
    <xf numFmtId="0" fontId="9" fillId="0" borderId="1" xfId="1" applyFont="1" applyBorder="1" applyAlignment="1">
      <alignment vertical="top" wrapText="1"/>
    </xf>
    <xf numFmtId="0" fontId="9" fillId="5" borderId="1" xfId="1" applyFont="1" applyFill="1" applyBorder="1" applyAlignment="1">
      <alignment vertical="top" wrapText="1"/>
    </xf>
    <xf numFmtId="0" fontId="9" fillId="9" borderId="1" xfId="1" applyFont="1" applyFill="1" applyBorder="1" applyAlignment="1">
      <alignment vertical="top" wrapText="1"/>
    </xf>
    <xf numFmtId="0" fontId="9" fillId="6" borderId="1" xfId="1" applyFont="1" applyFill="1" applyBorder="1" applyAlignment="1">
      <alignment vertical="top" wrapText="1"/>
    </xf>
    <xf numFmtId="0" fontId="10" fillId="10" borderId="0" xfId="1" applyFont="1" applyFill="1" applyAlignment="1">
      <alignment vertical="top" wrapText="1"/>
    </xf>
    <xf numFmtId="0" fontId="7" fillId="0" borderId="0" xfId="1" applyFont="1" applyAlignment="1">
      <alignment vertical="top" wrapText="1"/>
    </xf>
    <xf numFmtId="0" fontId="11" fillId="0" borderId="0" xfId="1" applyFont="1" applyAlignment="1">
      <alignment horizontal="center"/>
    </xf>
    <xf numFmtId="0" fontId="11" fillId="0" borderId="1" xfId="1" applyFont="1" applyBorder="1"/>
    <xf numFmtId="0" fontId="12" fillId="0" borderId="0" xfId="1" applyFont="1" applyAlignment="1">
      <alignment horizontal="center"/>
    </xf>
    <xf numFmtId="0" fontId="13" fillId="0" borderId="1" xfId="1" applyFont="1" applyBorder="1" applyAlignment="1">
      <alignment horizontal="center" vertical="center" wrapText="1"/>
    </xf>
    <xf numFmtId="0" fontId="13" fillId="11" borderId="1" xfId="1" applyFont="1" applyFill="1" applyBorder="1" applyAlignment="1">
      <alignment horizontal="center" vertical="center" wrapText="1"/>
    </xf>
    <xf numFmtId="0" fontId="13" fillId="11" borderId="2" xfId="1" applyFont="1" applyFill="1" applyBorder="1" applyAlignment="1">
      <alignment horizontal="center" vertical="center" wrapText="1"/>
    </xf>
    <xf numFmtId="0" fontId="13" fillId="12" borderId="3" xfId="1" applyFont="1" applyFill="1" applyBorder="1" applyAlignment="1">
      <alignment horizontal="center" vertical="center" wrapText="1"/>
    </xf>
    <xf numFmtId="0" fontId="13" fillId="12" borderId="4" xfId="1" applyFont="1" applyFill="1" applyBorder="1" applyAlignment="1">
      <alignment horizontal="center" vertical="center" wrapText="1"/>
    </xf>
    <xf numFmtId="0" fontId="13" fillId="12" borderId="5" xfId="1" applyFont="1" applyFill="1" applyBorder="1" applyAlignment="1">
      <alignment horizontal="center" vertical="center" wrapText="1"/>
    </xf>
    <xf numFmtId="0" fontId="13" fillId="12" borderId="11" xfId="1" applyFont="1" applyFill="1" applyBorder="1" applyAlignment="1">
      <alignment horizontal="center" vertical="center" wrapText="1"/>
    </xf>
    <xf numFmtId="0" fontId="14" fillId="13" borderId="12" xfId="1" applyFont="1" applyFill="1" applyBorder="1" applyAlignment="1">
      <alignment horizontal="center" vertical="center" wrapText="1"/>
    </xf>
    <xf numFmtId="0" fontId="13" fillId="5" borderId="3" xfId="1" applyFont="1" applyFill="1" applyBorder="1" applyAlignment="1">
      <alignment horizontal="center" vertical="center" wrapText="1"/>
    </xf>
    <xf numFmtId="0" fontId="13" fillId="5" borderId="4" xfId="1" applyFont="1" applyFill="1" applyBorder="1" applyAlignment="1">
      <alignment horizontal="center" vertical="center" wrapText="1"/>
    </xf>
    <xf numFmtId="0" fontId="13" fillId="5" borderId="8" xfId="1" applyFont="1" applyFill="1" applyBorder="1" applyAlignment="1">
      <alignment horizontal="center" vertical="center" wrapText="1"/>
    </xf>
    <xf numFmtId="0" fontId="13" fillId="5" borderId="9" xfId="1" applyFont="1" applyFill="1" applyBorder="1" applyAlignment="1">
      <alignment horizontal="center" vertical="center" wrapText="1"/>
    </xf>
    <xf numFmtId="0" fontId="13" fillId="5" borderId="1" xfId="1" applyFont="1" applyFill="1" applyBorder="1" applyAlignment="1">
      <alignment horizontal="center" vertical="center" wrapText="1"/>
    </xf>
    <xf numFmtId="0" fontId="13" fillId="5" borderId="10" xfId="1" applyFont="1" applyFill="1" applyBorder="1" applyAlignment="1">
      <alignment horizontal="center" vertical="center" wrapText="1"/>
    </xf>
    <xf numFmtId="0" fontId="13" fillId="4" borderId="9" xfId="1" applyFont="1" applyFill="1" applyBorder="1" applyAlignment="1">
      <alignment horizontal="center" vertical="center" wrapText="1"/>
    </xf>
    <xf numFmtId="0" fontId="13" fillId="4" borderId="1" xfId="1" applyFont="1" applyFill="1" applyBorder="1" applyAlignment="1">
      <alignment horizontal="center" vertical="center" wrapText="1"/>
    </xf>
    <xf numFmtId="0" fontId="13" fillId="4" borderId="10" xfId="1" applyFont="1" applyFill="1" applyBorder="1" applyAlignment="1">
      <alignment horizontal="center" vertical="center" wrapText="1"/>
    </xf>
    <xf numFmtId="0" fontId="13" fillId="12" borderId="12" xfId="1" applyFont="1" applyFill="1" applyBorder="1" applyAlignment="1">
      <alignment horizontal="center" vertical="center" wrapText="1"/>
    </xf>
    <xf numFmtId="0" fontId="15" fillId="11" borderId="1" xfId="1" applyFont="1" applyFill="1" applyBorder="1" applyAlignment="1">
      <alignment horizontal="center" vertical="center" wrapText="1"/>
    </xf>
    <xf numFmtId="0" fontId="16" fillId="0" borderId="1" xfId="1" applyFont="1" applyBorder="1" applyAlignment="1">
      <alignment horizontal="center" vertical="center" wrapText="1"/>
    </xf>
    <xf numFmtId="0" fontId="15" fillId="0" borderId="1" xfId="1" applyFont="1" applyBorder="1" applyAlignment="1">
      <alignment horizontal="center" vertical="center" wrapText="1"/>
    </xf>
    <xf numFmtId="0" fontId="17" fillId="9" borderId="1" xfId="1" applyFont="1" applyFill="1" applyBorder="1" applyAlignment="1">
      <alignment horizontal="center" vertical="center" wrapText="1"/>
    </xf>
    <xf numFmtId="0" fontId="17" fillId="0" borderId="1" xfId="1" applyFont="1" applyBorder="1" applyAlignment="1">
      <alignment horizontal="center" vertical="center" wrapText="1"/>
    </xf>
    <xf numFmtId="0" fontId="18" fillId="13" borderId="12" xfId="1" applyFont="1" applyFill="1" applyBorder="1" applyAlignment="1">
      <alignment horizontal="center" vertical="center" wrapText="1"/>
    </xf>
    <xf numFmtId="0" fontId="15" fillId="0" borderId="0" xfId="1" applyFont="1" applyAlignment="1">
      <alignment horizontal="center" vertical="center" wrapText="1"/>
    </xf>
    <xf numFmtId="0" fontId="19" fillId="0" borderId="1" xfId="1" applyFont="1" applyBorder="1" applyAlignment="1">
      <alignment horizontal="center"/>
    </xf>
    <xf numFmtId="0" fontId="20" fillId="0" borderId="1" xfId="1" applyFont="1" applyBorder="1" applyAlignment="1">
      <alignment horizontal="center"/>
    </xf>
    <xf numFmtId="164" fontId="20" fillId="0" borderId="1" xfId="1" applyNumberFormat="1" applyFont="1" applyBorder="1" applyAlignment="1">
      <alignment horizontal="center"/>
    </xf>
    <xf numFmtId="0" fontId="20" fillId="0" borderId="0" xfId="1" applyFont="1" applyAlignment="1">
      <alignment horizontal="center"/>
    </xf>
    <xf numFmtId="0" fontId="21" fillId="0" borderId="0" xfId="1" applyFont="1" applyAlignment="1">
      <alignment horizontal="center"/>
    </xf>
    <xf numFmtId="0" fontId="22" fillId="0" borderId="1" xfId="1" applyFont="1" applyBorder="1" applyAlignment="1">
      <alignment horizontal="center"/>
    </xf>
    <xf numFmtId="164" fontId="22" fillId="0" borderId="1" xfId="1" applyNumberFormat="1" applyFont="1" applyBorder="1" applyAlignment="1">
      <alignment horizontal="center"/>
    </xf>
    <xf numFmtId="164" fontId="23" fillId="0" borderId="0" xfId="1" applyNumberFormat="1" applyFont="1" applyAlignment="1">
      <alignment horizontal="center"/>
    </xf>
    <xf numFmtId="0" fontId="24" fillId="0" borderId="0" xfId="1" applyFont="1" applyAlignment="1">
      <alignment horizontal="center" vertical="center"/>
    </xf>
    <xf numFmtId="0" fontId="8" fillId="5" borderId="3" xfId="1" applyFont="1" applyFill="1" applyBorder="1" applyAlignment="1">
      <alignment horizontal="center" vertical="center" wrapText="1"/>
    </xf>
    <xf numFmtId="0" fontId="8" fillId="5" borderId="4" xfId="1" applyFont="1" applyFill="1" applyBorder="1" applyAlignment="1">
      <alignment horizontal="center" vertical="center" wrapText="1"/>
    </xf>
    <xf numFmtId="0" fontId="8" fillId="5" borderId="5" xfId="1" applyFont="1" applyFill="1" applyBorder="1" applyAlignment="1">
      <alignment horizontal="center" vertical="center" wrapText="1"/>
    </xf>
    <xf numFmtId="0" fontId="7" fillId="0" borderId="0" xfId="1" applyFont="1" applyAlignment="1">
      <alignment horizontal="center" vertical="center"/>
    </xf>
    <xf numFmtId="0" fontId="7" fillId="0" borderId="1" xfId="1" applyFont="1" applyBorder="1" applyAlignment="1">
      <alignment horizontal="center" vertical="center"/>
    </xf>
    <xf numFmtId="0" fontId="7" fillId="0" borderId="0" xfId="1" applyFont="1" applyAlignment="1">
      <alignment horizontal="center" vertical="center" wrapText="1"/>
    </xf>
    <xf numFmtId="0" fontId="8" fillId="5" borderId="13" xfId="1" applyFont="1" applyFill="1" applyBorder="1" applyAlignment="1">
      <alignment horizontal="center" vertical="center" wrapText="1"/>
    </xf>
    <xf numFmtId="0" fontId="7" fillId="0" borderId="1" xfId="1" applyFont="1" applyBorder="1" applyAlignment="1">
      <alignment horizontal="center"/>
    </xf>
    <xf numFmtId="0" fontId="8" fillId="5" borderId="2" xfId="1" applyFont="1" applyFill="1" applyBorder="1" applyAlignment="1">
      <alignment horizontal="center" vertical="center" wrapText="1"/>
    </xf>
    <xf numFmtId="0" fontId="7" fillId="0" borderId="1" xfId="1" applyFont="1" applyBorder="1"/>
    <xf numFmtId="0" fontId="25" fillId="4" borderId="1" xfId="1" applyFont="1" applyFill="1" applyBorder="1"/>
    <xf numFmtId="0" fontId="26" fillId="14" borderId="1" xfId="1" applyFont="1" applyFill="1" applyBorder="1" applyAlignment="1">
      <alignment horizontal="center" vertical="center"/>
    </xf>
    <xf numFmtId="0" fontId="27" fillId="14" borderId="1" xfId="1" applyFont="1" applyFill="1" applyBorder="1" applyAlignment="1">
      <alignment horizontal="center" vertical="center"/>
    </xf>
    <xf numFmtId="0" fontId="29" fillId="0" borderId="1" xfId="1" applyFont="1" applyBorder="1" applyAlignment="1">
      <alignment horizontal="left" indent="1"/>
    </xf>
    <xf numFmtId="165" fontId="29" fillId="0" borderId="1" xfId="1" applyNumberFormat="1" applyFont="1" applyBorder="1" applyAlignment="1">
      <alignment horizontal="center"/>
    </xf>
    <xf numFmtId="1" fontId="30" fillId="0" borderId="1" xfId="1" applyNumberFormat="1" applyFont="1" applyBorder="1" applyAlignment="1">
      <alignment horizontal="center"/>
    </xf>
    <xf numFmtId="0" fontId="6" fillId="0" borderId="0" xfId="1"/>
    <xf numFmtId="0" fontId="32" fillId="0" borderId="0" xfId="1" applyFont="1"/>
    <xf numFmtId="0" fontId="33" fillId="0" borderId="0" xfId="1" applyFont="1"/>
    <xf numFmtId="0" fontId="1" fillId="0" borderId="1" xfId="0" applyFont="1" applyBorder="1" applyAlignment="1">
      <alignment vertical="center" wrapText="1"/>
    </xf>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1" fillId="0" borderId="1" xfId="0" applyFont="1" applyBorder="1"/>
    <xf numFmtId="0" fontId="4"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0" fillId="4" borderId="1" xfId="0"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2" fillId="15" borderId="1" xfId="0" applyFont="1" applyFill="1" applyBorder="1" applyAlignment="1">
      <alignment vertical="center"/>
    </xf>
    <xf numFmtId="0" fontId="2" fillId="15" borderId="1" xfId="0" applyFont="1" applyFill="1" applyBorder="1" applyAlignment="1">
      <alignment vertical="center" wrapText="1"/>
    </xf>
    <xf numFmtId="0" fontId="2" fillId="15"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xf>
    <xf numFmtId="0" fontId="7" fillId="16" borderId="0" xfId="1" applyFont="1" applyFill="1" applyAlignment="1">
      <alignment vertical="top" wrapText="1"/>
    </xf>
    <xf numFmtId="0" fontId="10" fillId="17" borderId="0" xfId="1" applyFont="1" applyFill="1" applyAlignment="1">
      <alignment vertical="top" wrapText="1"/>
    </xf>
    <xf numFmtId="1" fontId="7" fillId="0" borderId="0" xfId="1" applyNumberFormat="1" applyFont="1"/>
    <xf numFmtId="0" fontId="34" fillId="0" borderId="0" xfId="0" applyFont="1" applyAlignment="1">
      <alignment wrapText="1"/>
    </xf>
    <xf numFmtId="0" fontId="34" fillId="0" borderId="0" xfId="0" applyFont="1"/>
    <xf numFmtId="0" fontId="8" fillId="18" borderId="3" xfId="1" applyFont="1" applyFill="1" applyBorder="1" applyAlignment="1">
      <alignment vertical="top" wrapText="1"/>
    </xf>
    <xf numFmtId="0" fontId="8" fillId="18" borderId="4" xfId="1" applyFont="1" applyFill="1" applyBorder="1" applyAlignment="1">
      <alignment vertical="top" wrapText="1"/>
    </xf>
    <xf numFmtId="0" fontId="8" fillId="18" borderId="5" xfId="1" applyFont="1" applyFill="1" applyBorder="1" applyAlignment="1">
      <alignment vertical="top" wrapText="1"/>
    </xf>
    <xf numFmtId="0" fontId="1" fillId="19" borderId="0" xfId="0" applyFont="1" applyFill="1" applyAlignment="1">
      <alignment vertical="center" wrapText="1"/>
    </xf>
    <xf numFmtId="1" fontId="0" fillId="0" borderId="0" xfId="0" applyNumberFormat="1" applyAlignment="1">
      <alignment vertical="center"/>
    </xf>
    <xf numFmtId="0" fontId="7" fillId="20" borderId="0" xfId="1" applyFont="1" applyFill="1" applyAlignment="1">
      <alignment vertical="top" wrapText="1"/>
    </xf>
    <xf numFmtId="0" fontId="0" fillId="4" borderId="1" xfId="0" applyFill="1" applyBorder="1" applyAlignment="1">
      <alignment horizontal="center" vertical="center"/>
    </xf>
    <xf numFmtId="0" fontId="0" fillId="0" borderId="0" xfId="0" applyAlignment="1">
      <alignment vertical="center" wrapText="1"/>
    </xf>
    <xf numFmtId="0" fontId="3" fillId="3" borderId="0" xfId="0" applyFont="1" applyFill="1"/>
    <xf numFmtId="0" fontId="7" fillId="0" borderId="0" xfId="1" applyFont="1" applyAlignment="1">
      <alignment wrapText="1"/>
    </xf>
    <xf numFmtId="1" fontId="7" fillId="0" borderId="0" xfId="1" applyNumberFormat="1" applyFont="1" applyAlignment="1">
      <alignment wrapText="1"/>
    </xf>
    <xf numFmtId="0" fontId="2" fillId="21" borderId="1" xfId="0" applyFont="1" applyFill="1" applyBorder="1" applyAlignment="1">
      <alignment horizontal="center" vertical="center" wrapText="1"/>
    </xf>
    <xf numFmtId="0" fontId="2" fillId="21" borderId="0" xfId="0" applyFont="1" applyFill="1"/>
    <xf numFmtId="0" fontId="0" fillId="0" borderId="1" xfId="0" applyBorder="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0" fontId="1" fillId="21" borderId="0" xfId="0" applyFont="1" applyFill="1" applyAlignment="1">
      <alignment vertical="center" wrapText="1"/>
    </xf>
    <xf numFmtId="0" fontId="0" fillId="6" borderId="0" xfId="0" applyFill="1"/>
    <xf numFmtId="0" fontId="8" fillId="4" borderId="3" xfId="1" quotePrefix="1" applyFont="1" applyFill="1" applyBorder="1" applyAlignment="1">
      <alignment vertical="top" wrapText="1"/>
    </xf>
    <xf numFmtId="0" fontId="1" fillId="0" borderId="0" xfId="0" applyFont="1" applyAlignment="1">
      <alignment wrapText="1"/>
    </xf>
    <xf numFmtId="0" fontId="2" fillId="21" borderId="0" xfId="0" applyFont="1" applyFill="1" applyAlignment="1">
      <alignment wrapText="1"/>
    </xf>
    <xf numFmtId="0" fontId="35" fillId="0" borderId="14" xfId="0" applyFont="1" applyBorder="1" applyAlignment="1">
      <alignment vertical="center" wrapText="1"/>
    </xf>
    <xf numFmtId="0" fontId="36" fillId="22" borderId="15" xfId="0" applyFont="1" applyFill="1" applyBorder="1" applyAlignment="1">
      <alignment vertical="center" wrapText="1"/>
    </xf>
    <xf numFmtId="0" fontId="36" fillId="22" borderId="16" xfId="0" applyFont="1" applyFill="1" applyBorder="1" applyAlignment="1">
      <alignment vertical="center" wrapText="1"/>
    </xf>
    <xf numFmtId="0" fontId="36" fillId="22" borderId="0" xfId="0" applyFont="1" applyFill="1" applyAlignment="1">
      <alignment vertical="center" wrapText="1"/>
    </xf>
    <xf numFmtId="0" fontId="2" fillId="23" borderId="0" xfId="0" applyFont="1" applyFill="1" applyAlignment="1">
      <alignment vertical="center" wrapText="1"/>
    </xf>
    <xf numFmtId="0" fontId="1" fillId="19" borderId="0" xfId="0" applyFont="1" applyFill="1" applyAlignment="1">
      <alignment horizontal="center" vertical="center" wrapText="1"/>
    </xf>
    <xf numFmtId="0" fontId="2" fillId="15" borderId="1" xfId="0" applyFont="1" applyFill="1" applyBorder="1" applyAlignment="1">
      <alignment horizontal="center" vertical="center" wrapText="1"/>
    </xf>
    <xf numFmtId="0" fontId="2" fillId="15" borderId="2" xfId="0" applyFont="1" applyFill="1" applyBorder="1" applyAlignment="1">
      <alignment horizontal="center" vertical="center" wrapText="1"/>
    </xf>
    <xf numFmtId="0" fontId="2" fillId="15" borderId="6" xfId="0" applyFont="1" applyFill="1" applyBorder="1" applyAlignment="1">
      <alignment horizontal="center" vertical="center" wrapText="1"/>
    </xf>
    <xf numFmtId="0" fontId="2" fillId="15" borderId="7" xfId="0" applyFont="1" applyFill="1" applyBorder="1" applyAlignment="1">
      <alignment horizontal="center" vertical="center" wrapText="1"/>
    </xf>
    <xf numFmtId="0" fontId="28" fillId="0" borderId="1" xfId="1" applyFont="1" applyBorder="1" applyAlignment="1">
      <alignment horizontal="center" vertical="center"/>
    </xf>
    <xf numFmtId="1" fontId="31" fillId="0" borderId="1" xfId="1" applyNumberFormat="1" applyFont="1" applyBorder="1" applyAlignment="1">
      <alignment horizontal="center" vertical="center"/>
    </xf>
    <xf numFmtId="0" fontId="31" fillId="0" borderId="1" xfId="1" applyFont="1" applyBorder="1" applyAlignment="1">
      <alignment horizontal="center" vertical="center"/>
    </xf>
    <xf numFmtId="1" fontId="0" fillId="0" borderId="0" xfId="0" applyNumberFormat="1" applyAlignment="1">
      <alignment vertical="center" wrapText="1"/>
    </xf>
    <xf numFmtId="49" fontId="0" fillId="0" borderId="0" xfId="0" applyNumberFormat="1" applyAlignment="1">
      <alignment vertical="center"/>
    </xf>
    <xf numFmtId="0" fontId="37" fillId="0" borderId="0" xfId="0" applyFont="1" applyAlignment="1">
      <alignment horizontal="center" vertical="center" wrapText="1"/>
    </xf>
    <xf numFmtId="49" fontId="0" fillId="8" borderId="0" xfId="0" applyNumberFormat="1" applyFill="1" applyAlignment="1">
      <alignment vertical="center"/>
    </xf>
    <xf numFmtId="0" fontId="37" fillId="0" borderId="0" xfId="0" applyFont="1" applyFill="1" applyAlignment="1">
      <alignment horizontal="left" vertical="top" wrapText="1"/>
    </xf>
    <xf numFmtId="0" fontId="37" fillId="0" borderId="0" xfId="0" applyFont="1" applyAlignment="1">
      <alignment horizontal="left" vertical="top" wrapText="1"/>
    </xf>
    <xf numFmtId="0" fontId="7" fillId="8" borderId="0" xfId="1" applyFont="1" applyFill="1"/>
  </cellXfs>
  <cellStyles count="2">
    <cellStyle name="Normal" xfId="0" builtinId="0"/>
    <cellStyle name="Normal 2" xfId="1" xr:uid="{043555E5-F28B-4BDC-8DD8-56FD84FDFDEA}"/>
  </cellStyles>
  <dxfs count="0"/>
  <tableStyles count="0" defaultTableStyle="TableStyleMedium2" defaultPivotStyle="PivotStyleLight16"/>
  <colors>
    <mruColors>
      <color rgb="FFFFCC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3" Type="http://schemas.openxmlformats.org/officeDocument/2006/relationships/externalLinkPath" Target="file:///C:\Users\esteve_bea\Downloads\OLD%20Copie%20de%20Selection%20120%20TPE.xlsx" TargetMode="External"/><Relationship Id="rId2" Type="http://schemas.microsoft.com/office/2019/04/relationships/externalLinkLongPath" Target="OLD%20Copie%20de%20Selection%20120%20TPE.xlsx?AF6E6DC2" TargetMode="External"/><Relationship Id="rId1" Type="http://schemas.openxmlformats.org/officeDocument/2006/relationships/externalLinkPath" Target="file:///\\AF6E6DC2\OLD%20Copie%20de%20Selection%20120%20TP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gizonline.sharepoint.com/sites/DTCMaroc/Freigegebene%20Dokumente/DigiTPME/06%20-%20Collaboration%20entre%20les%20TPME%20et%20les%20PdD/Contrat%203%20Evaluation/04%20-%20Travaux%20JR%20experts/Selection%20120%20TPE.xlsx" TargetMode="External"/><Relationship Id="rId1" Type="http://schemas.openxmlformats.org/officeDocument/2006/relationships/externalLinkPath" Target="/sites/DTCMaroc/Freigegebene%20Dokumente/DigiTPME/06%20-%20Collaboration%20entre%20les%20TPME%20et%20les%20PdD/Contrat%203%20Evaluation/04%20-%20Travaux%20JR%20experts/Selection%20120%20TP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Résumé"/>
      <sheetName val="Provinces"/>
      <sheetName val="Selection BES"/>
      <sheetName val="Logique"/>
      <sheetName val="Brut"/>
      <sheetName val="IS"/>
      <sheetName val="Sélection JR"/>
      <sheetName val="Echelle"/>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ogique"/>
      <sheetName val="les 120"/>
      <sheetName val="Selection BES"/>
      <sheetName val="Retenus"/>
      <sheetName val="PdD"/>
      <sheetName val="Besoin des TPME"/>
      <sheetName val="Brut"/>
      <sheetName val="IS"/>
      <sheetName val="Echelle"/>
      <sheetName val="Inputs Conseil"/>
    </sheetNames>
    <sheetDataSet>
      <sheetData sheetId="0"/>
      <sheetData sheetId="1"/>
      <sheetData sheetId="2">
        <row r="1">
          <cell r="B1">
            <v>2</v>
          </cell>
          <cell r="C1">
            <v>3</v>
          </cell>
          <cell r="D1">
            <v>4</v>
          </cell>
          <cell r="E1">
            <v>5</v>
          </cell>
          <cell r="F1">
            <v>6</v>
          </cell>
          <cell r="G1">
            <v>7</v>
          </cell>
          <cell r="H1">
            <v>8</v>
          </cell>
          <cell r="I1">
            <v>9</v>
          </cell>
          <cell r="J1">
            <v>10</v>
          </cell>
          <cell r="K1">
            <v>11</v>
          </cell>
          <cell r="L1">
            <v>12</v>
          </cell>
          <cell r="M1">
            <v>13</v>
          </cell>
          <cell r="N1">
            <v>14</v>
          </cell>
          <cell r="O1">
            <v>15</v>
          </cell>
          <cell r="P1">
            <v>16</v>
          </cell>
          <cell r="Q1">
            <v>17</v>
          </cell>
          <cell r="R1">
            <v>18</v>
          </cell>
          <cell r="S1">
            <v>19</v>
          </cell>
          <cell r="T1">
            <v>20</v>
          </cell>
          <cell r="U1">
            <v>21</v>
          </cell>
          <cell r="V1">
            <v>22</v>
          </cell>
        </row>
        <row r="2">
          <cell r="A2" t="str">
            <v>Id de la TPE</v>
          </cell>
          <cell r="B2" t="str">
            <v>Entreprise</v>
          </cell>
          <cell r="C2" t="str">
            <v>Raison sociale - Définitive</v>
          </cell>
          <cell r="D2" t="str">
            <v>nom du représentant</v>
          </cell>
          <cell r="E2" t="str">
            <v>n de téléphone</v>
          </cell>
          <cell r="F2" t="str">
            <v>email</v>
          </cell>
          <cell r="G2" t="str">
            <v>adresse physique, à confirmer</v>
          </cell>
          <cell r="H2" t="str">
            <v>Statut Questionnaire baseline</v>
          </cell>
          <cell r="I2" t="str">
            <v xml:space="preserve">Présence complète en formation </v>
          </cell>
          <cell r="J2" t="str">
            <v xml:space="preserve">Statut Questionnaire post formation </v>
          </cell>
          <cell r="K2" t="str">
            <v>Feminine</v>
          </cell>
          <cell r="L2" t="str">
            <v>Resultats de la sélection</v>
          </cell>
          <cell r="M2" t="str">
            <v>Secteur</v>
          </cell>
          <cell r="N2" t="str">
            <v>Region</v>
          </cell>
          <cell r="O2" t="str">
            <v xml:space="preserve">Province </v>
          </cell>
          <cell r="P2" t="str">
            <v>IS -5</v>
          </cell>
          <cell r="Q2" t="str">
            <v xml:space="preserve">Classement liste d'attente </v>
          </cell>
          <cell r="R2" t="str">
            <v>Groupes Témoin</v>
          </cell>
          <cell r="S2" t="str">
            <v>La TPE  a-t-elle informée ? (Asma)</v>
          </cell>
          <cell r="T2" t="str">
            <v>charte d'engagemnt signé</v>
          </cell>
          <cell r="U2" t="str">
            <v>Compte Academia Raqmya</v>
          </cell>
          <cell r="V2" t="str">
            <v xml:space="preserve">Producteur de Digital assigné </v>
          </cell>
        </row>
        <row r="3">
          <cell r="A3">
            <v>237</v>
          </cell>
          <cell r="B3" t="str">
            <v>تعاونية الأناقة للخياطة و الطرز</v>
          </cell>
          <cell r="C3" t="str">
            <v>Coopérative Al Anaqa</v>
          </cell>
          <cell r="D3" t="str">
            <v>اهريش سعاد</v>
          </cell>
          <cell r="E3" t="str">
            <v>0654602122</v>
          </cell>
          <cell r="F3" t="str">
            <v>bahannam17@gmail.com</v>
          </cell>
          <cell r="G3"/>
          <cell r="H3" t="str">
            <v>Done</v>
          </cell>
          <cell r="I3" t="str">
            <v>Présent à la formation</v>
          </cell>
          <cell r="J3" t="str">
            <v>Done</v>
          </cell>
          <cell r="K3" t="str">
            <v>Oui</v>
          </cell>
          <cell r="L3" t="str">
            <v>Accepté pour Conseil 1er round Fem</v>
          </cell>
          <cell r="M3" t="str">
            <v>Industrie - Logistique</v>
          </cell>
          <cell r="N3" t="str">
            <v>Marrakech-Safi</v>
          </cell>
          <cell r="O3" t="str">
            <v>Essaouira</v>
          </cell>
          <cell r="P3">
            <v>9.3333333333333321</v>
          </cell>
          <cell r="Q3"/>
          <cell r="R3"/>
          <cell r="S3" t="str">
            <v>OUI</v>
          </cell>
          <cell r="T3" t="str">
            <v>NON</v>
          </cell>
          <cell r="U3"/>
          <cell r="V3"/>
        </row>
        <row r="4">
          <cell r="A4">
            <v>302</v>
          </cell>
          <cell r="B4" t="str">
            <v>مؤسسة الأشراف للتعليم المدرسي الخصوصي</v>
          </cell>
          <cell r="C4"/>
          <cell r="D4" t="str">
            <v>فيصل ديدي</v>
          </cell>
          <cell r="E4">
            <v>662101839</v>
          </cell>
          <cell r="F4" t="str">
            <v>faycelhb@gmail.com</v>
          </cell>
          <cell r="G4"/>
          <cell r="H4" t="str">
            <v>Done</v>
          </cell>
          <cell r="I4" t="str">
            <v>Présent à la formation</v>
          </cell>
          <cell r="J4" t="str">
            <v>Done</v>
          </cell>
          <cell r="K4" t="str">
            <v>Non</v>
          </cell>
          <cell r="L4" t="str">
            <v>Accepté pour Conseil 2eme round Sect</v>
          </cell>
          <cell r="M4" t="str">
            <v>Education - Santé</v>
          </cell>
          <cell r="N4" t="str">
            <v>Fès-Meknès</v>
          </cell>
          <cell r="O4">
            <v>0</v>
          </cell>
          <cell r="P4">
            <v>9.25</v>
          </cell>
          <cell r="Q4"/>
          <cell r="R4"/>
          <cell r="S4" t="str">
            <v>OUI</v>
          </cell>
          <cell r="T4" t="str">
            <v>NON</v>
          </cell>
          <cell r="U4"/>
          <cell r="V4"/>
        </row>
        <row r="5">
          <cell r="A5">
            <v>203</v>
          </cell>
          <cell r="B5" t="str">
            <v>IGHOULOGE</v>
          </cell>
          <cell r="C5" t="str">
            <v>Ighouloge</v>
          </cell>
          <cell r="D5" t="str">
            <v>Chaker amal</v>
          </cell>
          <cell r="E5" t="str">
            <v>0645778724</v>
          </cell>
          <cell r="F5" t="str">
            <v>Chakeramel@gmail.com</v>
          </cell>
          <cell r="G5"/>
          <cell r="H5" t="str">
            <v>Done</v>
          </cell>
          <cell r="I5" t="str">
            <v>Présent à la formation</v>
          </cell>
          <cell r="J5" t="str">
            <v>Done</v>
          </cell>
          <cell r="K5" t="str">
            <v>Non</v>
          </cell>
          <cell r="L5" t="str">
            <v>Accepté pour Conseil 2eme round Sect</v>
          </cell>
          <cell r="M5" t="str">
            <v>Restauration - Tourisme</v>
          </cell>
          <cell r="N5" t="str">
            <v>Marrakech-Safi</v>
          </cell>
          <cell r="O5" t="str">
            <v>Safi</v>
          </cell>
          <cell r="P5">
            <v>7.8333333333333339</v>
          </cell>
          <cell r="Q5"/>
          <cell r="R5"/>
          <cell r="S5" t="str">
            <v>OUI</v>
          </cell>
          <cell r="T5" t="str">
            <v xml:space="preserve">OUI </v>
          </cell>
          <cell r="U5"/>
          <cell r="V5"/>
        </row>
        <row r="6">
          <cell r="A6">
            <v>308</v>
          </cell>
          <cell r="B6" t="str">
            <v>Mahdi optique zekhnini Jamal</v>
          </cell>
          <cell r="C6"/>
          <cell r="D6" t="str">
            <v>jamal zekhnini</v>
          </cell>
          <cell r="E6" t="str">
            <v>0763280327/0766171337</v>
          </cell>
          <cell r="F6" t="str">
            <v>khorarifz@gmail.com</v>
          </cell>
          <cell r="H6" t="str">
            <v>Done</v>
          </cell>
          <cell r="I6" t="str">
            <v>Présent à la formation</v>
          </cell>
          <cell r="J6" t="str">
            <v>Done</v>
          </cell>
          <cell r="K6" t="str">
            <v>Non</v>
          </cell>
          <cell r="L6" t="str">
            <v>Accepté pour Conseil 2eme round Sect</v>
          </cell>
          <cell r="M6" t="str">
            <v>Commerce</v>
          </cell>
          <cell r="N6" t="str">
            <v>Oriental</v>
          </cell>
          <cell r="O6">
            <v>0</v>
          </cell>
          <cell r="P6">
            <v>6.875</v>
          </cell>
          <cell r="Q6"/>
          <cell r="R6"/>
          <cell r="S6" t="str">
            <v>OUI</v>
          </cell>
          <cell r="T6" t="str">
            <v>NON</v>
          </cell>
          <cell r="U6"/>
          <cell r="V6"/>
        </row>
        <row r="7">
          <cell r="A7">
            <v>310</v>
          </cell>
          <cell r="B7" t="str">
            <v>ثمار شجرة البلاد</v>
          </cell>
          <cell r="C7"/>
          <cell r="D7" t="str">
            <v>ايت الحو عبد اللطيف</v>
          </cell>
          <cell r="E7">
            <v>600206325</v>
          </cell>
          <cell r="F7" t="str">
            <v>agri.abdell@gmail.com</v>
          </cell>
          <cell r="H7" t="str">
            <v>Done</v>
          </cell>
          <cell r="I7" t="str">
            <v>Présent à la formation</v>
          </cell>
          <cell r="J7" t="str">
            <v>Done</v>
          </cell>
          <cell r="K7" t="str">
            <v>Non</v>
          </cell>
          <cell r="L7" t="str">
            <v>Accepté pour Conseil 2eme round Sect</v>
          </cell>
          <cell r="M7" t="str">
            <v>Agriculture</v>
          </cell>
          <cell r="N7" t="str">
            <v>Oriental</v>
          </cell>
          <cell r="O7">
            <v>0</v>
          </cell>
          <cell r="P7">
            <v>6.9583333333333339</v>
          </cell>
          <cell r="Q7"/>
          <cell r="R7"/>
          <cell r="S7" t="str">
            <v>OUI</v>
          </cell>
          <cell r="T7" t="str">
            <v>NON</v>
          </cell>
          <cell r="U7"/>
          <cell r="V7"/>
        </row>
        <row r="8">
          <cell r="A8">
            <v>304</v>
          </cell>
          <cell r="B8" t="str">
            <v>إصلاح الهواتف وبيع اكسيسوارته - جمال الزكاري</v>
          </cell>
          <cell r="C8"/>
          <cell r="D8" t="str">
            <v>جمال الزكاري</v>
          </cell>
          <cell r="E8">
            <v>655179554</v>
          </cell>
          <cell r="F8" t="str">
            <v>Jamalzouggari90@gmail.com</v>
          </cell>
          <cell r="G8"/>
          <cell r="H8" t="str">
            <v>Done</v>
          </cell>
          <cell r="I8" t="str">
            <v>Présent à la formation</v>
          </cell>
          <cell r="J8" t="str">
            <v>Done</v>
          </cell>
          <cell r="K8" t="str">
            <v>Non</v>
          </cell>
          <cell r="L8" t="str">
            <v>Accepté pour Conseil 3eme round Prov</v>
          </cell>
          <cell r="M8" t="str">
            <v>Services</v>
          </cell>
          <cell r="N8" t="str">
            <v>Fès-Meknès</v>
          </cell>
          <cell r="O8">
            <v>0</v>
          </cell>
          <cell r="P8">
            <v>6.7916666666666661</v>
          </cell>
          <cell r="Q8"/>
          <cell r="R8"/>
          <cell r="S8" t="str">
            <v>OUI</v>
          </cell>
          <cell r="T8" t="str">
            <v>NON</v>
          </cell>
          <cell r="U8"/>
          <cell r="V8"/>
        </row>
        <row r="9">
          <cell r="A9">
            <v>243</v>
          </cell>
          <cell r="B9" t="str">
            <v>IMPELAB</v>
          </cell>
          <cell r="C9" t="str">
            <v>Impelab</v>
          </cell>
          <cell r="D9" t="str">
            <v>abdelhadi BOUMHAOUTE</v>
          </cell>
          <cell r="E9" t="str">
            <v>0699501228</v>
          </cell>
          <cell r="F9" t="str">
            <v>boumhaoute.a@impelab.com</v>
          </cell>
          <cell r="G9"/>
          <cell r="H9" t="str">
            <v>Done</v>
          </cell>
          <cell r="I9" t="str">
            <v>Présent à la formation</v>
          </cell>
          <cell r="J9" t="str">
            <v>Done</v>
          </cell>
          <cell r="K9" t="str">
            <v>Non</v>
          </cell>
          <cell r="L9" t="str">
            <v xml:space="preserve">Accepté pour le Conseil 4round IS -5 </v>
          </cell>
          <cell r="M9" t="str">
            <v>Services</v>
          </cell>
          <cell r="N9" t="str">
            <v>Marrakech-Safi</v>
          </cell>
          <cell r="O9" t="str">
            <v>Marrakech</v>
          </cell>
          <cell r="P9">
            <v>8.9166666666666679</v>
          </cell>
          <cell r="Q9"/>
          <cell r="R9"/>
          <cell r="S9" t="str">
            <v>OUI</v>
          </cell>
          <cell r="T9" t="str">
            <v>NON</v>
          </cell>
          <cell r="U9"/>
          <cell r="V9"/>
        </row>
        <row r="10">
          <cell r="A10">
            <v>108</v>
          </cell>
          <cell r="B10" t="str">
            <v>Lazaar Mohammed</v>
          </cell>
          <cell r="C10" t="str">
            <v>Anava Expred - Lazaar - AE</v>
          </cell>
          <cell r="D10" t="str">
            <v>Lazaar Mohammed</v>
          </cell>
          <cell r="E10" t="str">
            <v>0661467700</v>
          </cell>
          <cell r="F10" t="str">
            <v>Medlazaar@gmail.com</v>
          </cell>
          <cell r="G10"/>
          <cell r="H10" t="str">
            <v>Done</v>
          </cell>
          <cell r="I10" t="str">
            <v>Présent à la formation</v>
          </cell>
          <cell r="J10" t="str">
            <v>Done</v>
          </cell>
          <cell r="K10" t="str">
            <v>Non</v>
          </cell>
          <cell r="L10" t="str">
            <v xml:space="preserve">Accepté pour le Conseil 4round IS -5 </v>
          </cell>
          <cell r="M10" t="str">
            <v>Industrie - Logistique</v>
          </cell>
          <cell r="N10" t="str">
            <v>Oriental</v>
          </cell>
          <cell r="O10" t="str">
            <v>Oujda-Angad</v>
          </cell>
          <cell r="P10">
            <v>8.6666666666666661</v>
          </cell>
          <cell r="Q10"/>
          <cell r="R10"/>
          <cell r="S10" t="str">
            <v>OUI</v>
          </cell>
          <cell r="T10" t="str">
            <v xml:space="preserve">OUI </v>
          </cell>
          <cell r="U10"/>
          <cell r="V10"/>
        </row>
        <row r="11">
          <cell r="A11">
            <v>305</v>
          </cell>
          <cell r="B11" t="str">
            <v>مقاولا - فاطمة الزهراء أشماخ</v>
          </cell>
          <cell r="C11"/>
          <cell r="D11"/>
          <cell r="E11"/>
          <cell r="F11"/>
          <cell r="G11"/>
          <cell r="H11" t="str">
            <v>Done</v>
          </cell>
          <cell r="I11" t="str">
            <v>Présent à la formation</v>
          </cell>
          <cell r="J11" t="str">
            <v>Done</v>
          </cell>
          <cell r="K11" t="str">
            <v>Non</v>
          </cell>
          <cell r="L11" t="str">
            <v>Liste d'attente</v>
          </cell>
          <cell r="M11" t="str">
            <v>Services</v>
          </cell>
          <cell r="N11" t="str">
            <v>Oriental</v>
          </cell>
          <cell r="O11">
            <v>0</v>
          </cell>
          <cell r="P11">
            <v>5.875</v>
          </cell>
          <cell r="Q11">
            <v>12</v>
          </cell>
          <cell r="R11" t="str">
            <v>Potentiellement groupe Temoin 1</v>
          </cell>
          <cell r="S11"/>
          <cell r="T11" t="e">
            <v>#N/A</v>
          </cell>
          <cell r="U11"/>
          <cell r="V11"/>
        </row>
        <row r="12">
          <cell r="A12">
            <v>309</v>
          </cell>
          <cell r="B12" t="str">
            <v>Youssef Art Pub</v>
          </cell>
          <cell r="C12"/>
          <cell r="D12" t="str">
            <v>Youssef  lemhamdi</v>
          </cell>
          <cell r="E12" t="str">
            <v>0688151324</v>
          </cell>
          <cell r="F12" t="str">
            <v>pisstoprod@gmail.com</v>
          </cell>
          <cell r="G12"/>
          <cell r="H12" t="str">
            <v>Done</v>
          </cell>
          <cell r="I12" t="str">
            <v>Présent à la formation</v>
          </cell>
          <cell r="J12" t="str">
            <v>Done</v>
          </cell>
          <cell r="K12" t="str">
            <v>Non</v>
          </cell>
          <cell r="L12" t="str">
            <v>Liste d'attente</v>
          </cell>
          <cell r="M12" t="str">
            <v>Industrie - Logistique</v>
          </cell>
          <cell r="N12" t="str">
            <v>Oriental</v>
          </cell>
          <cell r="O12">
            <v>0</v>
          </cell>
          <cell r="P12">
            <v>7.666666666666667</v>
          </cell>
          <cell r="Q12">
            <v>8</v>
          </cell>
          <cell r="R12" t="str">
            <v>Potentiellement groupe Temoin 1</v>
          </cell>
          <cell r="S12"/>
          <cell r="T12" t="e">
            <v>#N/A</v>
          </cell>
          <cell r="U12"/>
          <cell r="V12"/>
        </row>
        <row r="13">
          <cell r="A13">
            <v>253</v>
          </cell>
          <cell r="B13" t="str">
            <v>Magix_solaire</v>
          </cell>
          <cell r="C13" t="str">
            <v>Magix Solaire</v>
          </cell>
          <cell r="D13" t="str">
            <v>Abdel ali lamhamdi</v>
          </cell>
          <cell r="E13" t="str">
            <v>0611116067</v>
          </cell>
          <cell r="F13" t="str">
            <v>Abdelalilamhamdi@gmail.com</v>
          </cell>
          <cell r="G13"/>
          <cell r="H13" t="str">
            <v>Done</v>
          </cell>
          <cell r="I13" t="str">
            <v>Présent à la formation</v>
          </cell>
          <cell r="J13" t="str">
            <v>Done</v>
          </cell>
          <cell r="K13" t="str">
            <v>Non</v>
          </cell>
          <cell r="L13" t="str">
            <v>Accepté pour Conseil 2eme round Sect</v>
          </cell>
          <cell r="M13" t="str">
            <v>BTP - Environnement</v>
          </cell>
          <cell r="N13" t="str">
            <v>Marrakech-Safi</v>
          </cell>
          <cell r="O13" t="str">
            <v>El Kelâa des Sraghna</v>
          </cell>
          <cell r="P13">
            <v>5.75</v>
          </cell>
          <cell r="Q13"/>
          <cell r="R13"/>
          <cell r="S13" t="str">
            <v>OUI</v>
          </cell>
          <cell r="T13" t="str">
            <v>NON</v>
          </cell>
          <cell r="U13"/>
          <cell r="V13"/>
        </row>
        <row r="14">
          <cell r="A14">
            <v>257</v>
          </cell>
          <cell r="B14" t="str">
            <v>جود</v>
          </cell>
          <cell r="C14" t="str">
            <v>Coopérative Joud</v>
          </cell>
          <cell r="D14" t="str">
            <v>شيماء سالمي</v>
          </cell>
          <cell r="E14" t="str">
            <v>0707088738</v>
          </cell>
          <cell r="F14" t="str">
            <v>Chaimaasalmi1996@gmail.com</v>
          </cell>
          <cell r="G14"/>
          <cell r="H14" t="str">
            <v>Done</v>
          </cell>
          <cell r="I14" t="str">
            <v>Présent à la formation</v>
          </cell>
          <cell r="J14" t="str">
            <v>Done</v>
          </cell>
          <cell r="K14" t="str">
            <v>Oui</v>
          </cell>
          <cell r="L14" t="str">
            <v>Accepté pour Conseil 2eme round Sect</v>
          </cell>
          <cell r="M14" t="str">
            <v>Agriculture</v>
          </cell>
          <cell r="N14" t="str">
            <v>Marrakech-Safi</v>
          </cell>
          <cell r="O14" t="str">
            <v>El Kelâa des Sraghna</v>
          </cell>
          <cell r="P14">
            <v>5.666666666666667</v>
          </cell>
          <cell r="Q14"/>
          <cell r="R14"/>
          <cell r="S14" t="str">
            <v>OUI</v>
          </cell>
          <cell r="T14" t="str">
            <v>NON</v>
          </cell>
          <cell r="U14"/>
          <cell r="V14"/>
        </row>
        <row r="15">
          <cell r="A15">
            <v>204</v>
          </cell>
          <cell r="B15" t="str">
            <v>Ilm business</v>
          </cell>
          <cell r="C15" t="str">
            <v>ILM Business</v>
          </cell>
          <cell r="D15" t="str">
            <v>المنصوري فاطمة</v>
          </cell>
          <cell r="E15" t="str">
            <v>0635748020</v>
          </cell>
          <cell r="F15" t="str">
            <v>ilmbusinness@gmail.com</v>
          </cell>
          <cell r="G15"/>
          <cell r="H15" t="str">
            <v>Done</v>
          </cell>
          <cell r="I15" t="str">
            <v>Présent à la formation</v>
          </cell>
          <cell r="J15" t="str">
            <v>Done</v>
          </cell>
          <cell r="K15" t="str">
            <v>Oui</v>
          </cell>
          <cell r="L15" t="str">
            <v>Accepté pour Conseil 2eme round Sect</v>
          </cell>
          <cell r="M15" t="str">
            <v>Restauration - Tourisme</v>
          </cell>
          <cell r="N15" t="str">
            <v>Marrakech-Safi</v>
          </cell>
          <cell r="O15" t="str">
            <v>Safi</v>
          </cell>
          <cell r="P15">
            <v>5.2916666666666661</v>
          </cell>
          <cell r="Q15"/>
          <cell r="R15"/>
          <cell r="S15" t="str">
            <v>OUI</v>
          </cell>
          <cell r="T15" t="str">
            <v xml:space="preserve">OUI </v>
          </cell>
          <cell r="U15"/>
          <cell r="V15"/>
        </row>
        <row r="16">
          <cell r="A16">
            <v>258</v>
          </cell>
          <cell r="B16" t="str">
            <v>مطبعة سيبدى</v>
          </cell>
          <cell r="C16" t="str">
            <v>Sibda Impression</v>
          </cell>
          <cell r="D16" t="str">
            <v>آسية سيبدى</v>
          </cell>
          <cell r="E16" t="str">
            <v>0604815008</v>
          </cell>
          <cell r="F16" t="str">
            <v>sibdaimpression@gmail.com</v>
          </cell>
          <cell r="G16"/>
          <cell r="H16" t="str">
            <v>Done</v>
          </cell>
          <cell r="I16" t="str">
            <v>Présent à la formation</v>
          </cell>
          <cell r="J16" t="str">
            <v>Done</v>
          </cell>
          <cell r="K16" t="str">
            <v>Oui</v>
          </cell>
          <cell r="L16" t="str">
            <v>Accepté pour Conseil 1er round Fem</v>
          </cell>
          <cell r="M16" t="str">
            <v>Industrie - Logistique</v>
          </cell>
          <cell r="N16" t="str">
            <v>Marrakech-Safi</v>
          </cell>
          <cell r="O16" t="str">
            <v>El Kelâa des Sraghna</v>
          </cell>
          <cell r="P16">
            <v>7.3333333333333339</v>
          </cell>
          <cell r="Q16"/>
          <cell r="R16"/>
          <cell r="S16" t="str">
            <v>OUI</v>
          </cell>
          <cell r="T16" t="str">
            <v>NON</v>
          </cell>
          <cell r="U16"/>
          <cell r="V16"/>
        </row>
        <row r="17">
          <cell r="A17">
            <v>265</v>
          </cell>
          <cell r="B17" t="str">
            <v>Izri cos sarl au</v>
          </cell>
          <cell r="C17" t="str">
            <v>Izri Cos</v>
          </cell>
          <cell r="D17" t="str">
            <v>Youssef ait sidi said</v>
          </cell>
          <cell r="E17" t="str">
            <v>0661624098</v>
          </cell>
          <cell r="F17" t="str">
            <v>sizricos@gmail.com</v>
          </cell>
          <cell r="G17"/>
          <cell r="H17" t="str">
            <v>Done</v>
          </cell>
          <cell r="I17" t="str">
            <v>Présent à la formation</v>
          </cell>
          <cell r="J17" t="str">
            <v>Done</v>
          </cell>
          <cell r="K17" t="str">
            <v>Non</v>
          </cell>
          <cell r="L17" t="str">
            <v>Accepté pour Conseil 3eme round Prov</v>
          </cell>
          <cell r="M17" t="str">
            <v>Industrie - Logistique</v>
          </cell>
          <cell r="N17" t="str">
            <v>Marrakech-Safi</v>
          </cell>
          <cell r="O17" t="str">
            <v>Chichaoua</v>
          </cell>
          <cell r="P17">
            <v>8.5</v>
          </cell>
          <cell r="Q17"/>
          <cell r="R17"/>
          <cell r="S17" t="str">
            <v>OUI</v>
          </cell>
          <cell r="T17" t="str">
            <v>NON</v>
          </cell>
          <cell r="U17"/>
          <cell r="V17"/>
        </row>
        <row r="18">
          <cell r="A18">
            <v>234</v>
          </cell>
          <cell r="B18" t="str">
            <v>تزولت موض</v>
          </cell>
          <cell r="C18" t="str">
            <v>Tazoult Mode</v>
          </cell>
          <cell r="D18" t="str">
            <v>فاطمة ايت تزولت</v>
          </cell>
          <cell r="E18" t="str">
            <v>0629540469</v>
          </cell>
          <cell r="F18" t="str">
            <v>stetazoultsarl@gmail.com</v>
          </cell>
          <cell r="G18"/>
          <cell r="H18" t="str">
            <v>Done</v>
          </cell>
          <cell r="I18" t="str">
            <v>Présent à la formation</v>
          </cell>
          <cell r="J18" t="str">
            <v>Done</v>
          </cell>
          <cell r="K18" t="str">
            <v>Oui</v>
          </cell>
          <cell r="L18" t="str">
            <v>Liste d'attente</v>
          </cell>
          <cell r="M18" t="str">
            <v>Industrie - Logistique</v>
          </cell>
          <cell r="N18" t="str">
            <v>Marrakech-Safi</v>
          </cell>
          <cell r="O18" t="str">
            <v>Essaouira</v>
          </cell>
          <cell r="P18">
            <v>7.166666666666667</v>
          </cell>
          <cell r="Q18">
            <v>1</v>
          </cell>
          <cell r="R18" t="str">
            <v>Potentiellement groupe Temoin 1</v>
          </cell>
          <cell r="S18"/>
          <cell r="T18" t="e">
            <v>#N/A</v>
          </cell>
          <cell r="U18"/>
          <cell r="V18"/>
        </row>
        <row r="19">
          <cell r="A19">
            <v>299</v>
          </cell>
          <cell r="B19" t="str">
            <v>فاطمة الزهراء ايت علال</v>
          </cell>
          <cell r="C19"/>
          <cell r="D19" t="str">
            <v>فاطمة الزهراء ايت علال</v>
          </cell>
          <cell r="E19" t="str">
            <v>0654475644</v>
          </cell>
          <cell r="F19" t="str">
            <v>naturejouri@gmail.com</v>
          </cell>
          <cell r="G19"/>
          <cell r="H19" t="str">
            <v>Done</v>
          </cell>
          <cell r="I19" t="str">
            <v>Présent à la formation</v>
          </cell>
          <cell r="J19" t="str">
            <v>Done</v>
          </cell>
          <cell r="K19" t="str">
            <v>Oui</v>
          </cell>
          <cell r="L19" t="str">
            <v>Liste d'attente</v>
          </cell>
          <cell r="M19" t="str">
            <v>Industrie - Logistique</v>
          </cell>
          <cell r="N19" t="str">
            <v>Marrakech-Safi</v>
          </cell>
          <cell r="O19" t="str">
            <v>Al Haouz</v>
          </cell>
          <cell r="P19">
            <v>6.083333333333333</v>
          </cell>
          <cell r="Q19">
            <v>2</v>
          </cell>
          <cell r="R19" t="str">
            <v>Potentiellement groupe Temoin 1</v>
          </cell>
          <cell r="S19"/>
          <cell r="T19" t="e">
            <v>#N/A</v>
          </cell>
          <cell r="U19"/>
          <cell r="V19"/>
        </row>
        <row r="20">
          <cell r="A20">
            <v>250</v>
          </cell>
          <cell r="B20" t="str">
            <v>تعاونية بيو أميرة</v>
          </cell>
          <cell r="C20" t="str">
            <v>Coopérative Bio Amira</v>
          </cell>
          <cell r="D20" t="str">
            <v>مريم أمسكوك</v>
          </cell>
          <cell r="E20" t="str">
            <v>0650713728</v>
          </cell>
          <cell r="F20" t="str">
            <v>Meryamamskouk23@gmail.com</v>
          </cell>
          <cell r="G20"/>
          <cell r="H20" t="str">
            <v>Done</v>
          </cell>
          <cell r="I20" t="str">
            <v>Présent à la formation</v>
          </cell>
          <cell r="J20" t="str">
            <v>Done</v>
          </cell>
          <cell r="K20" t="str">
            <v>Oui</v>
          </cell>
          <cell r="L20" t="str">
            <v>Liste d'attente</v>
          </cell>
          <cell r="M20" t="str">
            <v>Industrie - Logistique</v>
          </cell>
          <cell r="N20" t="str">
            <v>Marrakech-Safi</v>
          </cell>
          <cell r="O20" t="str">
            <v>Marrakech</v>
          </cell>
          <cell r="P20">
            <v>5.583333333333333</v>
          </cell>
          <cell r="Q20">
            <v>3</v>
          </cell>
          <cell r="R20" t="str">
            <v>Potentiellement groupe Temoin 1</v>
          </cell>
          <cell r="S20"/>
          <cell r="T20" t="e">
            <v>#N/A</v>
          </cell>
          <cell r="U20"/>
          <cell r="V20"/>
        </row>
        <row r="21">
          <cell r="A21">
            <v>298</v>
          </cell>
          <cell r="B21" t="str">
            <v>تعاونية النسيج الممتاز</v>
          </cell>
          <cell r="C21" t="str">
            <v>Coopérative Annasij Almoumtaz</v>
          </cell>
          <cell r="D21" t="str">
            <v>فتيحة حمدان</v>
          </cell>
          <cell r="E21" t="str">
            <v>0639674902</v>
          </cell>
          <cell r="F21" t="str">
            <v>chaaibisaloua2501@gmail.com</v>
          </cell>
          <cell r="G21"/>
          <cell r="H21" t="str">
            <v>Done</v>
          </cell>
          <cell r="I21" t="str">
            <v>Présent à la formation</v>
          </cell>
          <cell r="J21" t="str">
            <v>Done</v>
          </cell>
          <cell r="K21" t="str">
            <v>Oui</v>
          </cell>
          <cell r="L21" t="str">
            <v>Liste d'attente</v>
          </cell>
          <cell r="M21" t="str">
            <v>Industrie - Logistique</v>
          </cell>
          <cell r="N21" t="str">
            <v>Marrakech-Safi</v>
          </cell>
          <cell r="O21" t="str">
            <v>Al Haouz</v>
          </cell>
          <cell r="P21">
            <v>4.625</v>
          </cell>
          <cell r="Q21">
            <v>4</v>
          </cell>
          <cell r="R21" t="str">
            <v>Potentiellement groupe Temoin 1</v>
          </cell>
          <cell r="S21"/>
          <cell r="T21" t="e">
            <v>#N/A</v>
          </cell>
          <cell r="U21"/>
          <cell r="V21"/>
        </row>
        <row r="22">
          <cell r="A22">
            <v>233</v>
          </cell>
          <cell r="B22" t="str">
            <v>الصولجان</v>
          </cell>
          <cell r="C22" t="str">
            <v>Coopérative Sawlajane</v>
          </cell>
          <cell r="D22" t="str">
            <v>سهام فنينش</v>
          </cell>
          <cell r="E22" t="str">
            <v>0660829327</v>
          </cell>
          <cell r="F22" t="str">
            <v>Assaolajan22@gmail.com</v>
          </cell>
          <cell r="G22"/>
          <cell r="H22" t="str">
            <v>Done</v>
          </cell>
          <cell r="I22" t="str">
            <v>Présent à la formation</v>
          </cell>
          <cell r="J22" t="str">
            <v>Done</v>
          </cell>
          <cell r="K22" t="str">
            <v>Oui</v>
          </cell>
          <cell r="L22" t="str">
            <v>Liste d'attente</v>
          </cell>
          <cell r="M22" t="str">
            <v>Industrie - Logistique</v>
          </cell>
          <cell r="N22" t="str">
            <v>Marrakech-Safi</v>
          </cell>
          <cell r="O22" t="str">
            <v>Essaouira</v>
          </cell>
          <cell r="P22">
            <v>3.7916666666666661</v>
          </cell>
          <cell r="Q22">
            <v>5</v>
          </cell>
          <cell r="R22" t="str">
            <v>Potentiellement groupe Temoin 1</v>
          </cell>
          <cell r="S22"/>
          <cell r="T22" t="e">
            <v>#N/A</v>
          </cell>
          <cell r="U22"/>
          <cell r="V22"/>
        </row>
        <row r="23">
          <cell r="A23">
            <v>165</v>
          </cell>
          <cell r="B23" t="str">
            <v>KSN</v>
          </cell>
          <cell r="C23" t="str">
            <v>KSN Travaux</v>
          </cell>
          <cell r="D23" t="str">
            <v>KASMI NAJEM</v>
          </cell>
          <cell r="E23">
            <v>673902994</v>
          </cell>
          <cell r="F23" t="str">
            <v>kasminajem3@gmail.com</v>
          </cell>
          <cell r="G23"/>
          <cell r="H23" t="str">
            <v>Done</v>
          </cell>
          <cell r="I23" t="str">
            <v>Présent à la formation</v>
          </cell>
          <cell r="J23" t="str">
            <v>Done</v>
          </cell>
          <cell r="K23" t="str">
            <v>Non</v>
          </cell>
          <cell r="L23" t="str">
            <v>Accepté pour Conseil 2eme round Sect</v>
          </cell>
          <cell r="M23" t="str">
            <v>BTP - Environnement</v>
          </cell>
          <cell r="N23" t="str">
            <v>Oriental</v>
          </cell>
          <cell r="O23" t="str">
            <v>Berkane</v>
          </cell>
          <cell r="P23">
            <v>7.416666666666667</v>
          </cell>
          <cell r="Q23"/>
          <cell r="R23"/>
          <cell r="S23" t="str">
            <v>OUI</v>
          </cell>
          <cell r="T23" t="str">
            <v>NON</v>
          </cell>
          <cell r="U23"/>
          <cell r="V23"/>
        </row>
        <row r="24">
          <cell r="A24">
            <v>49</v>
          </cell>
          <cell r="B24" t="str">
            <v>تعاونية حفلات الأمراء</v>
          </cell>
          <cell r="C24" t="str">
            <v>Coopérative Hafalat Alomarae</v>
          </cell>
          <cell r="D24" t="str">
            <v>لحسن لخديمي</v>
          </cell>
          <cell r="E24" t="str">
            <v>0697693683</v>
          </cell>
          <cell r="F24" t="str">
            <v>lakhdimi199695@gmail.com</v>
          </cell>
          <cell r="G24"/>
          <cell r="H24" t="str">
            <v>Done</v>
          </cell>
          <cell r="I24" t="str">
            <v>Présent à la formation</v>
          </cell>
          <cell r="J24" t="str">
            <v>Done</v>
          </cell>
          <cell r="K24" t="str">
            <v>Oui</v>
          </cell>
          <cell r="L24" t="str">
            <v>Accepté pour Conseil 1er round Fem</v>
          </cell>
          <cell r="M24" t="str">
            <v>Industrie - Logistique</v>
          </cell>
          <cell r="N24" t="str">
            <v>Fès-Meknès</v>
          </cell>
          <cell r="O24" t="str">
            <v>Boulemane</v>
          </cell>
          <cell r="P24">
            <v>6.333333333333333</v>
          </cell>
          <cell r="Q24"/>
          <cell r="R24"/>
          <cell r="S24" t="str">
            <v>OUI</v>
          </cell>
          <cell r="T24" t="str">
            <v>NON</v>
          </cell>
          <cell r="U24"/>
          <cell r="V24"/>
        </row>
        <row r="25">
          <cell r="A25">
            <v>46</v>
          </cell>
          <cell r="B25" t="str">
            <v>Coopérative DITAL MISSOUR</v>
          </cell>
          <cell r="C25" t="str">
            <v>Coopérative Digital Missour</v>
          </cell>
          <cell r="D25" t="str">
            <v>Mounia EL-GHAZOUI</v>
          </cell>
          <cell r="E25" t="str">
            <v>0676970213</v>
          </cell>
          <cell r="F25" t="str">
            <v>elghazmouni@gmail.com</v>
          </cell>
          <cell r="G25"/>
          <cell r="H25" t="str">
            <v>Done</v>
          </cell>
          <cell r="I25" t="str">
            <v>Présent à la formation</v>
          </cell>
          <cell r="J25" t="str">
            <v>Done</v>
          </cell>
          <cell r="K25" t="str">
            <v>Oui</v>
          </cell>
          <cell r="L25" t="str">
            <v>Accepté pour Conseil 2eme round Sect</v>
          </cell>
          <cell r="M25" t="str">
            <v>Education - Santé</v>
          </cell>
          <cell r="N25" t="str">
            <v>Fès-Meknès</v>
          </cell>
          <cell r="O25" t="str">
            <v>Boulemane</v>
          </cell>
          <cell r="P25">
            <v>4.708333333333333</v>
          </cell>
          <cell r="Q25"/>
          <cell r="R25"/>
          <cell r="S25" t="str">
            <v>OUI</v>
          </cell>
          <cell r="T25" t="str">
            <v>NON</v>
          </cell>
          <cell r="U25"/>
          <cell r="V25"/>
        </row>
        <row r="26">
          <cell r="A26">
            <v>205</v>
          </cell>
          <cell r="B26" t="str">
            <v>Naoufal Selmani Photography</v>
          </cell>
          <cell r="C26" t="str">
            <v>Selmani - AE</v>
          </cell>
          <cell r="D26" t="str">
            <v>Selmani Naoufal</v>
          </cell>
          <cell r="E26" t="str">
            <v>0660018595</v>
          </cell>
          <cell r="F26" t="str">
            <v>naoufalselmaniphotography@gmail.com</v>
          </cell>
          <cell r="G26"/>
          <cell r="H26" t="str">
            <v>Done</v>
          </cell>
          <cell r="I26" t="str">
            <v>Présent à la formation</v>
          </cell>
          <cell r="J26" t="str">
            <v>Done</v>
          </cell>
          <cell r="K26" t="str">
            <v>Non</v>
          </cell>
          <cell r="L26" t="str">
            <v xml:space="preserve">Accepté pour le Conseil 4round IS -5 </v>
          </cell>
          <cell r="M26" t="str">
            <v>Services</v>
          </cell>
          <cell r="N26" t="str">
            <v>Marrakech-Safi</v>
          </cell>
          <cell r="O26" t="str">
            <v>Safi</v>
          </cell>
          <cell r="P26">
            <v>9.6666666666666661</v>
          </cell>
          <cell r="Q26"/>
          <cell r="R26"/>
          <cell r="S26" t="str">
            <v>OUI</v>
          </cell>
          <cell r="T26" t="str">
            <v xml:space="preserve">OUI </v>
          </cell>
          <cell r="U26"/>
          <cell r="V26"/>
        </row>
        <row r="27">
          <cell r="A27">
            <v>206</v>
          </cell>
          <cell r="B27" t="str">
            <v>Payprint.ma</v>
          </cell>
          <cell r="C27" t="str">
            <v>Payprint.ma - AE</v>
          </cell>
          <cell r="D27" t="str">
            <v>Laqrafi walid</v>
          </cell>
          <cell r="E27" t="str">
            <v>+212708855322</v>
          </cell>
          <cell r="F27" t="str">
            <v>Walidlaq@gmail.com</v>
          </cell>
          <cell r="G27"/>
          <cell r="H27" t="str">
            <v>Done</v>
          </cell>
          <cell r="I27" t="str">
            <v>Présent à la formation</v>
          </cell>
          <cell r="J27" t="str">
            <v>Done</v>
          </cell>
          <cell r="K27" t="str">
            <v>Non</v>
          </cell>
          <cell r="L27" t="str">
            <v xml:space="preserve">Accepté pour le Conseil 4round IS -5 </v>
          </cell>
          <cell r="M27" t="str">
            <v>Industrie - Logistique</v>
          </cell>
          <cell r="N27" t="str">
            <v>Marrakech-Safi</v>
          </cell>
          <cell r="O27" t="str">
            <v>Safi</v>
          </cell>
          <cell r="P27">
            <v>8.9166666666666661</v>
          </cell>
          <cell r="Q27"/>
          <cell r="R27"/>
          <cell r="S27" t="str">
            <v>OUI</v>
          </cell>
          <cell r="T27" t="str">
            <v xml:space="preserve">OUI </v>
          </cell>
          <cell r="U27"/>
          <cell r="V27"/>
        </row>
        <row r="28">
          <cell r="A28">
            <v>208</v>
          </cell>
          <cell r="B28" t="str">
            <v>Smmtc</v>
          </cell>
          <cell r="C28" t="str">
            <v>SMMTC</v>
          </cell>
          <cell r="D28" t="str">
            <v>Mahboub mohamed</v>
          </cell>
          <cell r="E28" t="str">
            <v>0644679846</v>
          </cell>
          <cell r="F28" t="str">
            <v>smmtc.safi@gmail.com</v>
          </cell>
          <cell r="G28"/>
          <cell r="H28" t="str">
            <v>Done</v>
          </cell>
          <cell r="I28" t="str">
            <v>Présent à la formation</v>
          </cell>
          <cell r="J28" t="str">
            <v>Done</v>
          </cell>
          <cell r="K28" t="str">
            <v>Non</v>
          </cell>
          <cell r="L28" t="str">
            <v>Accepté pour Conseil 2eme round Sect</v>
          </cell>
          <cell r="M28" t="str">
            <v>BTP - Environnement</v>
          </cell>
          <cell r="N28" t="str">
            <v>Marrakech-Safi</v>
          </cell>
          <cell r="O28" t="str">
            <v>Safi</v>
          </cell>
          <cell r="P28">
            <v>5.666666666666667</v>
          </cell>
          <cell r="Q28"/>
          <cell r="R28"/>
          <cell r="S28" t="str">
            <v>OUI</v>
          </cell>
          <cell r="T28" t="str">
            <v xml:space="preserve">OUI </v>
          </cell>
          <cell r="U28"/>
          <cell r="V28"/>
        </row>
        <row r="29">
          <cell r="A29">
            <v>209</v>
          </cell>
          <cell r="B29" t="str">
            <v>Ste de jardinage rachidi sarl au</v>
          </cell>
          <cell r="C29" t="str">
            <v>Jardinage Rachidi</v>
          </cell>
          <cell r="D29" t="str">
            <v>yassin Rachidi</v>
          </cell>
          <cell r="E29" t="str">
            <v>0664381028</v>
          </cell>
          <cell r="F29" t="str">
            <v>rachidijardinage08@gmail.com</v>
          </cell>
          <cell r="G29"/>
          <cell r="H29" t="str">
            <v>Done</v>
          </cell>
          <cell r="I29" t="str">
            <v>Présent à la formation</v>
          </cell>
          <cell r="J29" t="str">
            <v>Done</v>
          </cell>
          <cell r="K29" t="str">
            <v>Non</v>
          </cell>
          <cell r="L29" t="str">
            <v>Accepté pour Conseil 2eme round Sect</v>
          </cell>
          <cell r="M29" t="str">
            <v>Services</v>
          </cell>
          <cell r="N29" t="str">
            <v>Marrakech-Safi</v>
          </cell>
          <cell r="O29" t="str">
            <v>Safi</v>
          </cell>
          <cell r="P29">
            <v>4.25</v>
          </cell>
          <cell r="Q29"/>
          <cell r="R29"/>
          <cell r="S29" t="str">
            <v>OUI</v>
          </cell>
          <cell r="T29" t="str">
            <v xml:space="preserve">OUI </v>
          </cell>
          <cell r="U29"/>
          <cell r="V29"/>
        </row>
        <row r="30">
          <cell r="A30">
            <v>274</v>
          </cell>
          <cell r="B30" t="str">
            <v>Kech Appart</v>
          </cell>
          <cell r="C30" t="str">
            <v>Kech Appart</v>
          </cell>
          <cell r="D30" t="str">
            <v>Hatim JAMAL</v>
          </cell>
          <cell r="E30" t="str">
            <v>0661907870</v>
          </cell>
          <cell r="F30" t="str">
            <v>jhatim@gmail.com</v>
          </cell>
          <cell r="G30"/>
          <cell r="H30" t="str">
            <v>Done</v>
          </cell>
          <cell r="I30" t="str">
            <v>Présent à la formation</v>
          </cell>
          <cell r="J30" t="str">
            <v>Done</v>
          </cell>
          <cell r="K30" t="str">
            <v>Non</v>
          </cell>
          <cell r="L30" t="str">
            <v>Accepté pour Conseil 2eme round Sect</v>
          </cell>
          <cell r="M30" t="str">
            <v>Services</v>
          </cell>
          <cell r="N30" t="str">
            <v>Marrakech-Safi</v>
          </cell>
          <cell r="O30" t="str">
            <v>Al Haouz</v>
          </cell>
          <cell r="P30">
            <v>7.25</v>
          </cell>
          <cell r="Q30"/>
          <cell r="R30"/>
          <cell r="S30" t="str">
            <v>OUI</v>
          </cell>
          <cell r="T30" t="str">
            <v>NON</v>
          </cell>
          <cell r="U30"/>
          <cell r="V30"/>
        </row>
        <row r="31">
          <cell r="A31">
            <v>267</v>
          </cell>
          <cell r="B31" t="str">
            <v>SOCIETE FARIAT SERVICE</v>
          </cell>
          <cell r="C31" t="str">
            <v>Fariat Service</v>
          </cell>
          <cell r="D31" t="str">
            <v>فاطمة الزهراء ايت علال</v>
          </cell>
          <cell r="E31" t="str">
            <v>0654475644</v>
          </cell>
          <cell r="F31" t="str">
            <v>naturejouri@gmail.com</v>
          </cell>
          <cell r="G31"/>
          <cell r="H31" t="str">
            <v>Done</v>
          </cell>
          <cell r="I31" t="str">
            <v xml:space="preserve">Pas présente à la formation </v>
          </cell>
          <cell r="J31" t="str">
            <v>Done</v>
          </cell>
          <cell r="K31" t="str">
            <v>Non</v>
          </cell>
          <cell r="L31" t="str">
            <v>Pas accepté car absent à la formation ou partiellement</v>
          </cell>
          <cell r="M31" t="str">
            <v>Commerce</v>
          </cell>
          <cell r="N31" t="str">
            <v>Marrakech-Safi</v>
          </cell>
          <cell r="O31" t="str">
            <v>Chichaoua</v>
          </cell>
          <cell r="P31">
            <v>8.9166666666666679</v>
          </cell>
          <cell r="Q31"/>
          <cell r="R31"/>
          <cell r="S31"/>
          <cell r="T31" t="e">
            <v>#N/A</v>
          </cell>
          <cell r="U31"/>
          <cell r="V31"/>
        </row>
        <row r="32">
          <cell r="A32">
            <v>99</v>
          </cell>
          <cell r="B32" t="str">
            <v>LAMSSAT FAYZA</v>
          </cell>
          <cell r="C32" t="str">
            <v>Lamssat Fayza</v>
          </cell>
          <cell r="D32" t="str">
            <v>فايزة الكور</v>
          </cell>
          <cell r="E32">
            <v>606320609</v>
          </cell>
          <cell r="F32" t="str">
            <v>fayza.elgour@gmail.com</v>
          </cell>
          <cell r="G32"/>
          <cell r="H32" t="str">
            <v>Done</v>
          </cell>
          <cell r="I32" t="str">
            <v>Présent à la formation</v>
          </cell>
          <cell r="J32" t="str">
            <v>Done</v>
          </cell>
          <cell r="K32" t="str">
            <v>Oui</v>
          </cell>
          <cell r="L32" t="str">
            <v>Accepté pour Conseil 1er round Fem</v>
          </cell>
          <cell r="M32" t="str">
            <v>Services</v>
          </cell>
          <cell r="N32" t="str">
            <v>Fès-Meknès</v>
          </cell>
          <cell r="O32" t="str">
            <v>El Hajeb</v>
          </cell>
          <cell r="P32">
            <v>8.9583333333333321</v>
          </cell>
          <cell r="Q32"/>
          <cell r="R32"/>
          <cell r="S32" t="str">
            <v>OUI</v>
          </cell>
          <cell r="T32" t="str">
            <v>NON</v>
          </cell>
          <cell r="U32"/>
          <cell r="V32"/>
        </row>
        <row r="33">
          <cell r="A33">
            <v>96</v>
          </cell>
          <cell r="B33" t="str">
            <v>Ait messaoud</v>
          </cell>
          <cell r="C33" t="str">
            <v>Ait Messaoud - PP</v>
          </cell>
          <cell r="D33" t="str">
            <v>Abdellah ait messaoud</v>
          </cell>
          <cell r="E33" t="str">
            <v>0666986919</v>
          </cell>
          <cell r="F33" t="str">
            <v>Aitmessaoud11@gmail.com</v>
          </cell>
          <cell r="G33"/>
          <cell r="H33" t="str">
            <v>Done</v>
          </cell>
          <cell r="I33" t="str">
            <v>Présent à la formation</v>
          </cell>
          <cell r="J33" t="str">
            <v>Done</v>
          </cell>
          <cell r="K33" t="str">
            <v>Non</v>
          </cell>
          <cell r="L33" t="str">
            <v>Accepté pour Conseil 2eme round Sect</v>
          </cell>
          <cell r="M33" t="str">
            <v>Commerce</v>
          </cell>
          <cell r="N33" t="str">
            <v>Fès-Meknès</v>
          </cell>
          <cell r="O33" t="str">
            <v>El Hajeb</v>
          </cell>
          <cell r="P33">
            <v>6.875</v>
          </cell>
          <cell r="Q33"/>
          <cell r="R33"/>
          <cell r="S33" t="str">
            <v>OUI</v>
          </cell>
          <cell r="T33" t="str">
            <v>NON</v>
          </cell>
          <cell r="U33"/>
          <cell r="V33"/>
        </row>
        <row r="34">
          <cell r="A34">
            <v>100</v>
          </cell>
          <cell r="B34" t="str">
            <v>Mk confection</v>
          </cell>
          <cell r="C34" t="str">
            <v>MK Confection</v>
          </cell>
          <cell r="D34" t="str">
            <v>Taoufiq touzani</v>
          </cell>
          <cell r="E34" t="str">
            <v>0679839232</v>
          </cell>
          <cell r="F34" t="str">
            <v>taoufiktouzani68@gmail.com</v>
          </cell>
          <cell r="G34"/>
          <cell r="H34" t="str">
            <v>Done</v>
          </cell>
          <cell r="I34" t="str">
            <v>Présent à la formation</v>
          </cell>
          <cell r="J34" t="str">
            <v>Done</v>
          </cell>
          <cell r="K34" t="str">
            <v>Non</v>
          </cell>
          <cell r="L34" t="str">
            <v>Accepté pour Conseil 3eme round Prov</v>
          </cell>
          <cell r="M34" t="str">
            <v>Industrie - Logistique</v>
          </cell>
          <cell r="N34" t="str">
            <v>Fès-Meknès</v>
          </cell>
          <cell r="O34" t="str">
            <v>El Hajeb</v>
          </cell>
          <cell r="P34">
            <v>9.3333333333333321</v>
          </cell>
          <cell r="Q34"/>
          <cell r="R34"/>
          <cell r="S34" t="str">
            <v>OUI</v>
          </cell>
          <cell r="T34" t="str">
            <v>NON</v>
          </cell>
          <cell r="U34"/>
          <cell r="V34"/>
        </row>
        <row r="35">
          <cell r="A35">
            <v>275</v>
          </cell>
          <cell r="B35" t="str">
            <v>Le pouvoir des plantes</v>
          </cell>
          <cell r="C35" t="str">
            <v>Le pouvoir des plantes - Sourour - AE</v>
          </cell>
          <cell r="D35" t="str">
            <v>Safa sourour</v>
          </cell>
          <cell r="E35" t="str">
            <v>0666746795</v>
          </cell>
          <cell r="F35" t="str">
            <v>lepouvoirdesplantes18@gmail.com</v>
          </cell>
          <cell r="G35"/>
          <cell r="H35" t="str">
            <v>Done</v>
          </cell>
          <cell r="I35" t="str">
            <v>Présent à la formation</v>
          </cell>
          <cell r="J35" t="str">
            <v>Done</v>
          </cell>
          <cell r="K35" t="str">
            <v>Non</v>
          </cell>
          <cell r="L35" t="str">
            <v>Accepté pour Conseil 2eme round Sect</v>
          </cell>
          <cell r="M35" t="str">
            <v>Restauration - Tourisme</v>
          </cell>
          <cell r="N35" t="str">
            <v>Marrakech-Safi</v>
          </cell>
          <cell r="O35" t="str">
            <v>Al Haouz</v>
          </cell>
          <cell r="P35">
            <v>6.375</v>
          </cell>
          <cell r="Q35"/>
          <cell r="R35"/>
          <cell r="S35" t="str">
            <v>OUI</v>
          </cell>
          <cell r="T35" t="str">
            <v>NON</v>
          </cell>
          <cell r="U35"/>
          <cell r="V35"/>
        </row>
        <row r="36">
          <cell r="A36">
            <v>286</v>
          </cell>
          <cell r="B36" t="str">
            <v>Seraj Academy</v>
          </cell>
          <cell r="C36" t="str">
            <v>Seraj Academy</v>
          </cell>
          <cell r="D36" t="str">
            <v>نائلة الكواي</v>
          </cell>
          <cell r="E36" t="str">
            <v>0645428441</v>
          </cell>
          <cell r="F36" t="str">
            <v>nailaelkouay6@gmail.com</v>
          </cell>
          <cell r="G36"/>
          <cell r="H36" t="str">
            <v>Done</v>
          </cell>
          <cell r="I36" t="str">
            <v>Présent à la formation</v>
          </cell>
          <cell r="J36" t="str">
            <v>Done</v>
          </cell>
          <cell r="K36" t="str">
            <v>Non</v>
          </cell>
          <cell r="L36" t="str">
            <v>Accepté pour Conseil 2eme round Sect</v>
          </cell>
          <cell r="M36" t="str">
            <v>Education - Santé</v>
          </cell>
          <cell r="N36" t="str">
            <v>Marrakech-Safi</v>
          </cell>
          <cell r="O36" t="str">
            <v>Rehamna</v>
          </cell>
          <cell r="P36">
            <v>5.0416666666666661</v>
          </cell>
          <cell r="Q36"/>
          <cell r="R36"/>
          <cell r="S36" t="str">
            <v>OUI</v>
          </cell>
          <cell r="T36" t="str">
            <v>NON</v>
          </cell>
          <cell r="U36"/>
          <cell r="V36"/>
        </row>
        <row r="37">
          <cell r="A37">
            <v>211</v>
          </cell>
          <cell r="B37" t="str">
            <v>تعاونية أمواج الخير للحلويات</v>
          </cell>
          <cell r="C37" t="str">
            <v>Coopérative Amwal Al Khair</v>
          </cell>
          <cell r="D37" t="str">
            <v>Hamza Hachm</v>
          </cell>
          <cell r="E37" t="str">
            <v>0602861464</v>
          </cell>
          <cell r="F37" t="str">
            <v>amwaj.hachm@gmail.com</v>
          </cell>
          <cell r="G37"/>
          <cell r="H37" t="str">
            <v>Done</v>
          </cell>
          <cell r="I37" t="str">
            <v>Présent à la formation</v>
          </cell>
          <cell r="J37" t="str">
            <v>Done</v>
          </cell>
          <cell r="K37" t="str">
            <v>Oui</v>
          </cell>
          <cell r="L37" t="str">
            <v>Accepté pour Conseil 1er round Fem</v>
          </cell>
          <cell r="M37" t="str">
            <v>Restauration - Tourisme</v>
          </cell>
          <cell r="N37" t="str">
            <v>Marrakech-Safi</v>
          </cell>
          <cell r="O37" t="str">
            <v>Safi</v>
          </cell>
          <cell r="P37">
            <v>8</v>
          </cell>
          <cell r="Q37"/>
          <cell r="R37"/>
          <cell r="S37" t="str">
            <v>OUI</v>
          </cell>
          <cell r="T37" t="str">
            <v xml:space="preserve">OUI </v>
          </cell>
          <cell r="U37"/>
          <cell r="V37"/>
        </row>
        <row r="38">
          <cell r="A38">
            <v>287</v>
          </cell>
          <cell r="B38" t="str">
            <v>SF solution</v>
          </cell>
          <cell r="C38" t="str">
            <v>SF Solution</v>
          </cell>
          <cell r="D38" t="str">
            <v xml:space="preserve"> Said El farihi</v>
          </cell>
          <cell r="E38">
            <v>644558794</v>
          </cell>
          <cell r="F38" t="str">
            <v>sfsolution4@gmail.com</v>
          </cell>
          <cell r="G38"/>
          <cell r="H38" t="str">
            <v>Done</v>
          </cell>
          <cell r="I38" t="str">
            <v>Présent à la formation</v>
          </cell>
          <cell r="J38" t="str">
            <v>Done</v>
          </cell>
          <cell r="K38" t="str">
            <v>Non</v>
          </cell>
          <cell r="L38" t="str">
            <v>Accepté pour Conseil 2eme round Sect</v>
          </cell>
          <cell r="M38" t="str">
            <v>BTP - Environnement</v>
          </cell>
          <cell r="N38" t="str">
            <v>Marrakech-Safi</v>
          </cell>
          <cell r="O38" t="str">
            <v>Rehamna</v>
          </cell>
          <cell r="P38">
            <v>8.9583333333333339</v>
          </cell>
          <cell r="Q38"/>
          <cell r="R38"/>
          <cell r="S38" t="str">
            <v>OUI</v>
          </cell>
          <cell r="T38" t="str">
            <v>NON</v>
          </cell>
          <cell r="U38"/>
          <cell r="V38"/>
        </row>
        <row r="39">
          <cell r="A39">
            <v>213</v>
          </cell>
          <cell r="B39" t="str">
            <v>DDSS</v>
          </cell>
          <cell r="C39" t="str">
            <v>DDS</v>
          </cell>
          <cell r="D39" t="str">
            <v>OUSSAMA AIT LAHCEN</v>
          </cell>
          <cell r="E39" t="str">
            <v>+212663080572</v>
          </cell>
          <cell r="F39" t="str">
            <v>majddohour@gmail.com</v>
          </cell>
          <cell r="G39"/>
          <cell r="H39" t="str">
            <v>Done</v>
          </cell>
          <cell r="I39" t="str">
            <v>Présent à la formation</v>
          </cell>
          <cell r="J39" t="str">
            <v>Done</v>
          </cell>
          <cell r="K39" t="str">
            <v>Non</v>
          </cell>
          <cell r="L39" t="str">
            <v>Accepté pour Conseil 2eme round Sect</v>
          </cell>
          <cell r="M39" t="str">
            <v>Services</v>
          </cell>
          <cell r="N39" t="str">
            <v>Marrakech-Safi</v>
          </cell>
          <cell r="O39" t="str">
            <v>Youssoufia</v>
          </cell>
          <cell r="P39">
            <v>7.083333333333333</v>
          </cell>
          <cell r="Q39"/>
          <cell r="R39"/>
          <cell r="S39" t="str">
            <v>OUI</v>
          </cell>
          <cell r="T39" t="str">
            <v xml:space="preserve">OUI </v>
          </cell>
          <cell r="U39"/>
          <cell r="V39"/>
        </row>
        <row r="40">
          <cell r="A40">
            <v>288</v>
          </cell>
          <cell r="B40" t="str">
            <v>تعاونية ابدعات الرحامنة</v>
          </cell>
          <cell r="C40" t="str">
            <v>Coopérative Ibdaat Rehamna</v>
          </cell>
          <cell r="D40" t="str">
            <v>مجيدة البركاوي</v>
          </cell>
          <cell r="E40" t="str">
            <v>0615556490</v>
          </cell>
          <cell r="F40" t="str">
            <v>MajidaBerkaoui79@gmail.com</v>
          </cell>
          <cell r="G40"/>
          <cell r="H40" t="str">
            <v>Done</v>
          </cell>
          <cell r="I40" t="str">
            <v>Présent à la formation</v>
          </cell>
          <cell r="J40" t="str">
            <v>Done</v>
          </cell>
          <cell r="K40" t="str">
            <v>Oui</v>
          </cell>
          <cell r="L40" t="str">
            <v>Accepté pour Conseil 1er round Fem</v>
          </cell>
          <cell r="M40" t="str">
            <v>Industrie - Logistique</v>
          </cell>
          <cell r="N40" t="str">
            <v>Marrakech-Safi</v>
          </cell>
          <cell r="O40" t="str">
            <v>Rehamna</v>
          </cell>
          <cell r="P40">
            <v>8.9583333333333339</v>
          </cell>
          <cell r="Q40"/>
          <cell r="R40"/>
          <cell r="S40" t="str">
            <v>OUI</v>
          </cell>
          <cell r="T40" t="str">
            <v>NON</v>
          </cell>
          <cell r="U40"/>
          <cell r="V40"/>
        </row>
        <row r="41">
          <cell r="A41">
            <v>219</v>
          </cell>
          <cell r="B41" t="str">
            <v>Zahira Dennoune</v>
          </cell>
          <cell r="C41" t="str">
            <v>Dennoune - AE</v>
          </cell>
          <cell r="D41" t="str">
            <v>Zahra Dennoune</v>
          </cell>
          <cell r="E41" t="str">
            <v>0620500106</v>
          </cell>
          <cell r="F41" t="str">
            <v>dennounzahira@gmail.com</v>
          </cell>
          <cell r="G41"/>
          <cell r="H41" t="str">
            <v>Done</v>
          </cell>
          <cell r="I41" t="str">
            <v>Présent à la formation</v>
          </cell>
          <cell r="J41" t="str">
            <v>Done</v>
          </cell>
          <cell r="K41" t="str">
            <v>Oui</v>
          </cell>
          <cell r="L41" t="str">
            <v>Accepté pour Conseil 1er round Fem</v>
          </cell>
          <cell r="M41" t="str">
            <v>Industrie - Logistique</v>
          </cell>
          <cell r="N41" t="str">
            <v>Marrakech-Safi</v>
          </cell>
          <cell r="O41" t="str">
            <v>Youssoufia</v>
          </cell>
          <cell r="P41">
            <v>9.25</v>
          </cell>
          <cell r="Q41"/>
          <cell r="R41"/>
          <cell r="S41" t="str">
            <v>OUI</v>
          </cell>
          <cell r="T41" t="str">
            <v xml:space="preserve">OUI </v>
          </cell>
          <cell r="U41"/>
          <cell r="V41"/>
        </row>
        <row r="42">
          <cell r="A42">
            <v>273</v>
          </cell>
          <cell r="B42" t="str">
            <v>Hassan Achbani</v>
          </cell>
          <cell r="C42" t="str">
            <v>Print Style - Achbani - AE</v>
          </cell>
          <cell r="D42" t="str">
            <v>Hassan Achbani</v>
          </cell>
          <cell r="E42" t="str">
            <v>0696560939</v>
          </cell>
          <cell r="F42" t="str">
            <v>Hassanachbani55@gmail.com</v>
          </cell>
          <cell r="G42"/>
          <cell r="H42" t="str">
            <v>Done</v>
          </cell>
          <cell r="I42" t="str">
            <v>Présent à la formation</v>
          </cell>
          <cell r="J42" t="str">
            <v>Done</v>
          </cell>
          <cell r="K42" t="str">
            <v>Non</v>
          </cell>
          <cell r="L42" t="str">
            <v>Liste d'attente</v>
          </cell>
          <cell r="M42" t="str">
            <v>Industrie - Logistique</v>
          </cell>
          <cell r="N42" t="str">
            <v>Marrakech-Safi</v>
          </cell>
          <cell r="O42" t="str">
            <v>Al Haouz</v>
          </cell>
          <cell r="P42">
            <v>8.0416666666666661</v>
          </cell>
          <cell r="Q42">
            <v>6</v>
          </cell>
          <cell r="R42" t="str">
            <v>Potentiellement groupe Temoin 1</v>
          </cell>
          <cell r="S42"/>
          <cell r="T42" t="e">
            <v>#N/A</v>
          </cell>
          <cell r="U42"/>
          <cell r="V42"/>
        </row>
        <row r="43">
          <cell r="A43">
            <v>200</v>
          </cell>
          <cell r="B43" t="str">
            <v>Espace olives SARL au</v>
          </cell>
          <cell r="C43" t="str">
            <v>Espace Olives</v>
          </cell>
          <cell r="D43" t="str">
            <v>ايوب بوجدى</v>
          </cell>
          <cell r="E43" t="str">
            <v>0627055070</v>
          </cell>
          <cell r="F43" t="str">
            <v>Boujidaayoub1@gmail.com</v>
          </cell>
          <cell r="G43"/>
          <cell r="H43" t="str">
            <v>Done</v>
          </cell>
          <cell r="I43" t="str">
            <v>Présent à la formation</v>
          </cell>
          <cell r="J43" t="str">
            <v>Done</v>
          </cell>
          <cell r="K43" t="str">
            <v>Non</v>
          </cell>
          <cell r="L43" t="str">
            <v>Liste d'attente</v>
          </cell>
          <cell r="M43" t="str">
            <v>Industrie - Logistique</v>
          </cell>
          <cell r="N43" t="str">
            <v>Marrakech-Safi</v>
          </cell>
          <cell r="O43" t="str">
            <v>Safi</v>
          </cell>
          <cell r="P43">
            <v>7.1666666666666661</v>
          </cell>
          <cell r="Q43">
            <v>7</v>
          </cell>
          <cell r="R43" t="str">
            <v>Potentiellement groupe Temoin 1</v>
          </cell>
          <cell r="S43"/>
          <cell r="T43" t="e">
            <v>#N/A</v>
          </cell>
          <cell r="U43"/>
          <cell r="V43"/>
        </row>
        <row r="44">
          <cell r="A44">
            <v>279</v>
          </cell>
          <cell r="B44" t="str">
            <v>بيع المنتوجات التقليدية</v>
          </cell>
          <cell r="C44" t="str">
            <v>Eddyrany - AE</v>
          </cell>
          <cell r="D44" t="str">
            <v>حميد الديراني</v>
          </cell>
          <cell r="E44" t="str">
            <v>0653161344</v>
          </cell>
          <cell r="F44" t="str">
            <v>hamideddyrany@gmail.com</v>
          </cell>
          <cell r="G44"/>
          <cell r="H44" t="str">
            <v>Done</v>
          </cell>
          <cell r="I44" t="str">
            <v>Présent à la formation</v>
          </cell>
          <cell r="J44" t="str">
            <v>Done</v>
          </cell>
          <cell r="K44" t="str">
            <v>Non</v>
          </cell>
          <cell r="L44" t="str">
            <v>Liste d'attente</v>
          </cell>
          <cell r="M44" t="str">
            <v>Industrie - Logistique</v>
          </cell>
          <cell r="N44" t="str">
            <v>Marrakech-Safi</v>
          </cell>
          <cell r="O44" t="str">
            <v>Al Haouz</v>
          </cell>
          <cell r="P44">
            <v>7.083333333333333</v>
          </cell>
          <cell r="Q44">
            <v>8</v>
          </cell>
          <cell r="R44" t="str">
            <v>Potentiellement groupe Temoin 1</v>
          </cell>
          <cell r="S44"/>
          <cell r="T44" t="e">
            <v>#N/A</v>
          </cell>
          <cell r="U44"/>
          <cell r="V44"/>
        </row>
        <row r="45">
          <cell r="A45">
            <v>199</v>
          </cell>
          <cell r="B45" t="str">
            <v>As Create</v>
          </cell>
          <cell r="C45" t="str">
            <v>AS Create - Assafi - AE</v>
          </cell>
          <cell r="D45" t="str">
            <v>Assafi Asmaà</v>
          </cell>
          <cell r="E45" t="str">
            <v>0620811390</v>
          </cell>
          <cell r="F45" t="str">
            <v>asmaacreate@gmail.com</v>
          </cell>
          <cell r="G45"/>
          <cell r="H45" t="str">
            <v>Done</v>
          </cell>
          <cell r="I45" t="str">
            <v>Présent à la formation</v>
          </cell>
          <cell r="J45" t="str">
            <v>Done</v>
          </cell>
          <cell r="K45" t="str">
            <v>Non</v>
          </cell>
          <cell r="L45" t="str">
            <v>Liste d'attente</v>
          </cell>
          <cell r="M45" t="str">
            <v>Industrie - Logistique</v>
          </cell>
          <cell r="N45" t="str">
            <v>Marrakech-Safi</v>
          </cell>
          <cell r="O45" t="str">
            <v>Safi</v>
          </cell>
          <cell r="P45">
            <v>6.875</v>
          </cell>
          <cell r="Q45">
            <v>9</v>
          </cell>
          <cell r="R45" t="str">
            <v>Potentiellement groupe Temoin 1</v>
          </cell>
          <cell r="S45"/>
          <cell r="T45" t="e">
            <v>#N/A</v>
          </cell>
          <cell r="U45"/>
          <cell r="V45"/>
        </row>
        <row r="46">
          <cell r="A46">
            <v>235</v>
          </cell>
          <cell r="B46" t="str">
            <v>Crafts looms</v>
          </cell>
          <cell r="C46" t="str">
            <v>Craft Looms</v>
          </cell>
          <cell r="D46" t="str">
            <v>فاطمة ايت تزولت</v>
          </cell>
          <cell r="E46" t="str">
            <v>0629540469</v>
          </cell>
          <cell r="F46" t="str">
            <v>stetazoultsarl@gmail.com</v>
          </cell>
          <cell r="G46"/>
          <cell r="H46" t="str">
            <v>Done</v>
          </cell>
          <cell r="I46" t="str">
            <v xml:space="preserve">Pas présente à la formation </v>
          </cell>
          <cell r="J46" t="str">
            <v>Done</v>
          </cell>
          <cell r="K46" t="str">
            <v>Oui</v>
          </cell>
          <cell r="L46" t="str">
            <v>Pas accepté car absent à la formation ou partiellement</v>
          </cell>
          <cell r="M46" t="str">
            <v>Industrie - Logistique</v>
          </cell>
          <cell r="N46" t="str">
            <v>Marrakech-Safi</v>
          </cell>
          <cell r="O46" t="str">
            <v>Essaouira</v>
          </cell>
          <cell r="P46">
            <v>6.375</v>
          </cell>
          <cell r="Q46"/>
          <cell r="R46"/>
          <cell r="S46"/>
          <cell r="T46" t="e">
            <v>#N/A</v>
          </cell>
          <cell r="U46"/>
          <cell r="V46"/>
        </row>
        <row r="47">
          <cell r="A47">
            <v>1</v>
          </cell>
          <cell r="B47" t="str">
            <v>African Expert For Coaching And Consulting</v>
          </cell>
          <cell r="C47" t="str">
            <v>African Expert</v>
          </cell>
          <cell r="D47" t="str">
            <v>Taoufiq touzani</v>
          </cell>
          <cell r="E47" t="str">
            <v>0679839232</v>
          </cell>
          <cell r="F47" t="str">
            <v>taoufiktouzani68@gmail.com</v>
          </cell>
          <cell r="G47"/>
          <cell r="H47" t="str">
            <v>Done</v>
          </cell>
          <cell r="I47" t="str">
            <v>Présent à la formation</v>
          </cell>
          <cell r="J47" t="str">
            <v>Done</v>
          </cell>
          <cell r="K47" t="str">
            <v>Oui</v>
          </cell>
          <cell r="L47" t="str">
            <v>Accepté pour Conseil 1er round Fem</v>
          </cell>
          <cell r="M47" t="str">
            <v>Services</v>
          </cell>
          <cell r="N47" t="str">
            <v>Fès-Meknès</v>
          </cell>
          <cell r="O47" t="str">
            <v>Fes</v>
          </cell>
          <cell r="P47">
            <v>6.708333333333333</v>
          </cell>
          <cell r="Q47"/>
          <cell r="R47"/>
          <cell r="S47" t="str">
            <v>OUI</v>
          </cell>
          <cell r="T47" t="str">
            <v>NON</v>
          </cell>
          <cell r="U47"/>
          <cell r="V47"/>
        </row>
        <row r="48">
          <cell r="A48">
            <v>11</v>
          </cell>
          <cell r="B48" t="str">
            <v>HT Conseil</v>
          </cell>
          <cell r="C48" t="str">
            <v>HT Conseil</v>
          </cell>
          <cell r="D48" t="str">
            <v>Hajar Tahri</v>
          </cell>
          <cell r="E48" t="str">
            <v>0611951071</v>
          </cell>
          <cell r="F48" t="str">
            <v>Hajar.ing@gmail.com</v>
          </cell>
          <cell r="G48"/>
          <cell r="H48" t="str">
            <v>Done</v>
          </cell>
          <cell r="I48" t="str">
            <v>Présent à la formation</v>
          </cell>
          <cell r="J48" t="str">
            <v>Done</v>
          </cell>
          <cell r="K48" t="str">
            <v>Oui</v>
          </cell>
          <cell r="L48" t="str">
            <v>Accepté pour Conseil 1er round Fem</v>
          </cell>
          <cell r="M48" t="str">
            <v>Services</v>
          </cell>
          <cell r="N48" t="str">
            <v>Fès-Meknès</v>
          </cell>
          <cell r="O48" t="str">
            <v>Fes</v>
          </cell>
          <cell r="P48">
            <v>6</v>
          </cell>
          <cell r="Q48"/>
          <cell r="R48"/>
          <cell r="S48" t="str">
            <v>OUI</v>
          </cell>
          <cell r="T48" t="str">
            <v>NON</v>
          </cell>
          <cell r="U48"/>
          <cell r="V48"/>
        </row>
        <row r="49">
          <cell r="A49">
            <v>17</v>
          </cell>
          <cell r="B49" t="str">
            <v>The English Academy</v>
          </cell>
          <cell r="C49" t="str">
            <v>The English Academy</v>
          </cell>
          <cell r="D49" t="str">
            <v>Youssef bouallag</v>
          </cell>
          <cell r="E49" t="str">
            <v>0663883668</v>
          </cell>
          <cell r="F49" t="str">
            <v>Director@thernglishacademy.ma</v>
          </cell>
          <cell r="G49"/>
          <cell r="H49" t="str">
            <v>Done</v>
          </cell>
          <cell r="I49" t="str">
            <v>Présent à la formation</v>
          </cell>
          <cell r="J49" t="str">
            <v>Done</v>
          </cell>
          <cell r="K49" t="str">
            <v>Oui</v>
          </cell>
          <cell r="L49" t="str">
            <v>Accepté pour Conseil 1er round Fem</v>
          </cell>
          <cell r="M49" t="str">
            <v>Education - Santé</v>
          </cell>
          <cell r="N49" t="str">
            <v>Fès-Meknès</v>
          </cell>
          <cell r="O49" t="str">
            <v>Fes</v>
          </cell>
          <cell r="P49">
            <v>9.1666666666666661</v>
          </cell>
          <cell r="Q49"/>
          <cell r="R49"/>
          <cell r="S49" t="str">
            <v>OUI</v>
          </cell>
          <cell r="T49" t="str">
            <v>NON</v>
          </cell>
          <cell r="U49"/>
          <cell r="V49"/>
        </row>
        <row r="50">
          <cell r="A50">
            <v>7</v>
          </cell>
          <cell r="B50" t="str">
            <v>Faical EL MZOURI</v>
          </cell>
          <cell r="C50" t="str">
            <v>El Mzouri - AE</v>
          </cell>
          <cell r="D50" t="str">
            <v>فيصل المزوري</v>
          </cell>
          <cell r="E50" t="str">
            <v>0664660121</v>
          </cell>
          <cell r="F50" t="str">
            <v>faicalelmzouri@gmail.com</v>
          </cell>
          <cell r="G50"/>
          <cell r="H50" t="str">
            <v>Done</v>
          </cell>
          <cell r="I50" t="str">
            <v>Présent à la formation</v>
          </cell>
          <cell r="J50" t="str">
            <v>Done</v>
          </cell>
          <cell r="K50" t="str">
            <v>Non</v>
          </cell>
          <cell r="L50" t="str">
            <v>Accepté pour Conseil 2eme round Sect</v>
          </cell>
          <cell r="M50" t="str">
            <v>Agriculture</v>
          </cell>
          <cell r="N50" t="str">
            <v>Fès-Meknès</v>
          </cell>
          <cell r="O50" t="str">
            <v>Fes</v>
          </cell>
          <cell r="P50">
            <v>7.083333333333333</v>
          </cell>
          <cell r="Q50"/>
          <cell r="R50"/>
          <cell r="S50" t="str">
            <v>OUI</v>
          </cell>
          <cell r="T50" t="str">
            <v>NON</v>
          </cell>
          <cell r="U50"/>
          <cell r="V50"/>
        </row>
        <row r="51">
          <cell r="A51">
            <v>13</v>
          </cell>
          <cell r="B51" t="str">
            <v>M2S SOLUTIONS</v>
          </cell>
          <cell r="C51" t="str">
            <v>M2S Solutions</v>
          </cell>
          <cell r="D51" t="str">
            <v>El Amjad Salim</v>
          </cell>
          <cell r="E51" t="str">
            <v>0668208585</v>
          </cell>
          <cell r="F51" t="str">
            <v>Salimelamjad@m2safrica.com</v>
          </cell>
          <cell r="G51"/>
          <cell r="H51" t="str">
            <v>Done</v>
          </cell>
          <cell r="I51" t="str">
            <v>Présent à la formation</v>
          </cell>
          <cell r="J51" t="str">
            <v>Done</v>
          </cell>
          <cell r="K51" t="str">
            <v>Non</v>
          </cell>
          <cell r="L51" t="str">
            <v>Accepté pour Conseil 2eme round Sect</v>
          </cell>
          <cell r="M51" t="str">
            <v>BTP - Environnement</v>
          </cell>
          <cell r="N51" t="str">
            <v>Fès-Meknès</v>
          </cell>
          <cell r="O51" t="str">
            <v>Fes</v>
          </cell>
          <cell r="P51">
            <v>7.125</v>
          </cell>
          <cell r="Q51"/>
          <cell r="R51"/>
          <cell r="S51" t="str">
            <v>OUI</v>
          </cell>
          <cell r="T51" t="str">
            <v>NON</v>
          </cell>
          <cell r="U51"/>
          <cell r="V51"/>
        </row>
        <row r="52">
          <cell r="A52">
            <v>2</v>
          </cell>
          <cell r="B52" t="str">
            <v>AYMD</v>
          </cell>
          <cell r="C52" t="str">
            <v>AYMD</v>
          </cell>
          <cell r="D52" t="str">
            <v>ayou zakaria</v>
          </cell>
          <cell r="E52" t="str">
            <v>0644334136</v>
          </cell>
          <cell r="F52" t="str">
            <v>zakaria.ayouu@gmail.com</v>
          </cell>
          <cell r="G52"/>
          <cell r="H52" t="str">
            <v>Done</v>
          </cell>
          <cell r="I52" t="str">
            <v>Présent à la formation</v>
          </cell>
          <cell r="J52" t="str">
            <v>Done</v>
          </cell>
          <cell r="K52" t="str">
            <v>Non</v>
          </cell>
          <cell r="L52" t="str">
            <v xml:space="preserve">Accepté pour le Conseil 4round IS -5 </v>
          </cell>
          <cell r="M52" t="str">
            <v>Services</v>
          </cell>
          <cell r="N52" t="str">
            <v>Fès-Meknès</v>
          </cell>
          <cell r="O52" t="str">
            <v>Fes</v>
          </cell>
          <cell r="P52">
            <v>9</v>
          </cell>
          <cell r="Q52"/>
          <cell r="R52"/>
          <cell r="S52" t="str">
            <v>OUI</v>
          </cell>
          <cell r="T52" t="str">
            <v>NON</v>
          </cell>
          <cell r="U52"/>
          <cell r="V52"/>
        </row>
        <row r="53">
          <cell r="A53">
            <v>4</v>
          </cell>
          <cell r="B53" t="str">
            <v>Cfraft fashion</v>
          </cell>
          <cell r="C53" t="str">
            <v>Craft Fashion - AE</v>
          </cell>
          <cell r="D53" t="str">
            <v>طارق دوكيلي</v>
          </cell>
          <cell r="E53" t="str">
            <v>0674508835</v>
          </cell>
          <cell r="F53" t="str">
            <v>Dawguily@outlook.com</v>
          </cell>
          <cell r="G53"/>
          <cell r="H53" t="str">
            <v>Done</v>
          </cell>
          <cell r="I53" t="str">
            <v>Présent à la formation</v>
          </cell>
          <cell r="J53" t="str">
            <v>Done</v>
          </cell>
          <cell r="K53" t="str">
            <v>Non</v>
          </cell>
          <cell r="L53" t="str">
            <v xml:space="preserve">Accepté pour le Conseil 4round IS -5 </v>
          </cell>
          <cell r="M53" t="str">
            <v>Industrie - Logistique</v>
          </cell>
          <cell r="N53" t="str">
            <v>Fès-Meknès</v>
          </cell>
          <cell r="O53" t="str">
            <v>Fes</v>
          </cell>
          <cell r="P53">
            <v>8.625</v>
          </cell>
          <cell r="Q53"/>
          <cell r="R53"/>
          <cell r="S53" t="str">
            <v>OUI</v>
          </cell>
          <cell r="T53" t="str">
            <v>NON</v>
          </cell>
          <cell r="U53"/>
          <cell r="V53"/>
        </row>
        <row r="54">
          <cell r="A54">
            <v>5</v>
          </cell>
          <cell r="B54" t="str">
            <v>DXS sarl</v>
          </cell>
          <cell r="C54" t="str">
            <v>DXS</v>
          </cell>
          <cell r="D54" t="str">
            <v>chafi mohammed</v>
          </cell>
          <cell r="E54" t="str">
            <v>0668864786</v>
          </cell>
          <cell r="F54" t="str">
            <v>chafimohammed@gmail.com</v>
          </cell>
          <cell r="G54"/>
          <cell r="H54" t="str">
            <v>Done</v>
          </cell>
          <cell r="I54" t="str">
            <v>Présent à la formation</v>
          </cell>
          <cell r="J54" t="str">
            <v>Done</v>
          </cell>
          <cell r="K54" t="str">
            <v>Non</v>
          </cell>
          <cell r="L54" t="str">
            <v xml:space="preserve">Accepté pour le Conseil 4round IS -5 </v>
          </cell>
          <cell r="M54" t="str">
            <v>Services</v>
          </cell>
          <cell r="N54" t="str">
            <v>Fès-Meknès</v>
          </cell>
          <cell r="O54" t="str">
            <v>Fes</v>
          </cell>
          <cell r="P54">
            <v>8.2083333333333321</v>
          </cell>
          <cell r="Q54"/>
          <cell r="R54"/>
          <cell r="S54" t="str">
            <v>OUI</v>
          </cell>
          <cell r="T54" t="str">
            <v>NON</v>
          </cell>
          <cell r="U54"/>
          <cell r="V54"/>
        </row>
        <row r="55">
          <cell r="A55">
            <v>23</v>
          </cell>
          <cell r="B55" t="str">
            <v>عبدالله الزروالي</v>
          </cell>
          <cell r="C55" t="str">
            <v>Zerouali - AE</v>
          </cell>
          <cell r="D55" t="str">
            <v>عبدالله الزروالي</v>
          </cell>
          <cell r="E55" t="str">
            <v>0638902294</v>
          </cell>
          <cell r="F55" t="str">
            <v>zeroualiabdellah1@gmail.com</v>
          </cell>
          <cell r="G55"/>
          <cell r="H55" t="str">
            <v>Done</v>
          </cell>
          <cell r="I55" t="str">
            <v>Présent à la formation</v>
          </cell>
          <cell r="J55" t="str">
            <v>Done</v>
          </cell>
          <cell r="K55" t="str">
            <v>Non</v>
          </cell>
          <cell r="L55" t="str">
            <v>Liste d'attente</v>
          </cell>
          <cell r="M55" t="str">
            <v>Services</v>
          </cell>
          <cell r="N55" t="str">
            <v>Fès-Meknès</v>
          </cell>
          <cell r="O55" t="str">
            <v>Moulay Yacoub</v>
          </cell>
          <cell r="P55">
            <v>7.875</v>
          </cell>
          <cell r="Q55">
            <v>1</v>
          </cell>
          <cell r="R55" t="str">
            <v>Potentiellement groupe Temoin 1</v>
          </cell>
          <cell r="S55"/>
          <cell r="T55" t="e">
            <v>#N/A</v>
          </cell>
          <cell r="U55"/>
          <cell r="V55"/>
        </row>
        <row r="56">
          <cell r="A56">
            <v>18</v>
          </cell>
          <cell r="B56" t="str">
            <v>أمينة بكاري</v>
          </cell>
          <cell r="C56" t="str">
            <v>Lalla Laaroussa - Bekkari - AE</v>
          </cell>
          <cell r="D56" t="str">
            <v>أمينة بكاري</v>
          </cell>
          <cell r="E56" t="str">
            <v>0699-748853</v>
          </cell>
          <cell r="F56" t="str">
            <v>amina1981bekkari@gmail.com</v>
          </cell>
          <cell r="G56"/>
          <cell r="H56" t="str">
            <v>Done</v>
          </cell>
          <cell r="I56" t="str">
            <v>Présent à la formation</v>
          </cell>
          <cell r="J56" t="str">
            <v>Done</v>
          </cell>
          <cell r="K56" t="str">
            <v>Non</v>
          </cell>
          <cell r="L56" t="str">
            <v>Liste d'attente</v>
          </cell>
          <cell r="M56" t="str">
            <v>Services</v>
          </cell>
          <cell r="N56" t="str">
            <v>Fès-Meknès</v>
          </cell>
          <cell r="O56" t="str">
            <v>Fes</v>
          </cell>
          <cell r="P56">
            <v>7.416666666666667</v>
          </cell>
          <cell r="Q56">
            <v>2</v>
          </cell>
          <cell r="R56" t="str">
            <v>Potentiellement groupe Temoin 1</v>
          </cell>
          <cell r="S56"/>
          <cell r="T56" t="e">
            <v>#N/A</v>
          </cell>
          <cell r="U56"/>
          <cell r="V56"/>
        </row>
        <row r="57">
          <cell r="A57">
            <v>14</v>
          </cell>
          <cell r="B57" t="str">
            <v>ND PROD</v>
          </cell>
          <cell r="C57" t="str">
            <v>ND - Prod</v>
          </cell>
          <cell r="D57" t="str">
            <v>Anass mahrass</v>
          </cell>
          <cell r="E57" t="str">
            <v>0660946110</v>
          </cell>
          <cell r="F57" t="str">
            <v>ndprodmaroc@gmail.com</v>
          </cell>
          <cell r="G57"/>
          <cell r="H57" t="str">
            <v>Done</v>
          </cell>
          <cell r="I57" t="str">
            <v>Présent à la formation</v>
          </cell>
          <cell r="J57" t="str">
            <v>Done</v>
          </cell>
          <cell r="K57" t="str">
            <v>Non</v>
          </cell>
          <cell r="L57" t="str">
            <v>Liste d'attente</v>
          </cell>
          <cell r="M57" t="str">
            <v>Services</v>
          </cell>
          <cell r="N57" t="str">
            <v>Fès-Meknès</v>
          </cell>
          <cell r="O57" t="str">
            <v>Fes</v>
          </cell>
          <cell r="P57">
            <v>7.375</v>
          </cell>
          <cell r="Q57">
            <v>3</v>
          </cell>
          <cell r="R57" t="str">
            <v>Potentiellement groupe Temoin 1</v>
          </cell>
          <cell r="S57"/>
          <cell r="T57" t="e">
            <v>#N/A</v>
          </cell>
          <cell r="U57"/>
          <cell r="V57"/>
        </row>
        <row r="58">
          <cell r="A58">
            <v>221</v>
          </cell>
          <cell r="B58" t="str">
            <v>تعاونية ربابة افراح</v>
          </cell>
          <cell r="C58" t="str">
            <v>Coopérative Rababa Afrah</v>
          </cell>
          <cell r="D58" t="str">
            <v>شريفي فؤاد</v>
          </cell>
          <cell r="E58">
            <v>651660340</v>
          </cell>
          <cell r="F58" t="str">
            <v>almostachrikoune@gmail.com</v>
          </cell>
          <cell r="G58"/>
          <cell r="H58" t="str">
            <v>Done</v>
          </cell>
          <cell r="I58" t="str">
            <v>Présent à la formation</v>
          </cell>
          <cell r="J58" t="str">
            <v>Done</v>
          </cell>
          <cell r="K58" t="str">
            <v>Non</v>
          </cell>
          <cell r="L58" t="str">
            <v>Accepté pour Conseil 3eme round Prov</v>
          </cell>
          <cell r="M58" t="str">
            <v>Restauration - Tourisme</v>
          </cell>
          <cell r="N58" t="str">
            <v>Marrakech-Safi</v>
          </cell>
          <cell r="O58" t="str">
            <v>Youssoufia</v>
          </cell>
          <cell r="P58">
            <v>8.375</v>
          </cell>
          <cell r="Q58"/>
          <cell r="R58"/>
          <cell r="S58" t="str">
            <v>OUI</v>
          </cell>
          <cell r="T58" t="str">
            <v xml:space="preserve">OUI </v>
          </cell>
          <cell r="U58"/>
          <cell r="V58"/>
        </row>
        <row r="59">
          <cell r="A59">
            <v>172</v>
          </cell>
          <cell r="B59" t="str">
            <v>تعاونية ازطا للخياطة والطرز والنسيج</v>
          </cell>
          <cell r="C59" t="str">
            <v>Coopérative Azta</v>
          </cell>
          <cell r="D59" t="str">
            <v>فضيلة شاشا</v>
          </cell>
          <cell r="E59">
            <v>615471874</v>
          </cell>
          <cell r="F59" t="str">
            <v>Fadilachacha3@gmail.com</v>
          </cell>
          <cell r="G59"/>
          <cell r="H59" t="str">
            <v>Done</v>
          </cell>
          <cell r="I59" t="str">
            <v>Présent à la formation</v>
          </cell>
          <cell r="J59" t="str">
            <v>Done</v>
          </cell>
          <cell r="K59" t="str">
            <v>Oui</v>
          </cell>
          <cell r="L59" t="str">
            <v>Accepté pour Conseil 1er round Fem</v>
          </cell>
          <cell r="M59" t="str">
            <v>Industrie - Logistique</v>
          </cell>
          <cell r="N59" t="str">
            <v>Oriental</v>
          </cell>
          <cell r="O59" t="str">
            <v>Figuig</v>
          </cell>
          <cell r="P59">
            <v>6.75</v>
          </cell>
          <cell r="Q59"/>
          <cell r="R59"/>
          <cell r="S59" t="str">
            <v>OUI</v>
          </cell>
          <cell r="T59" t="str">
            <v>NON</v>
          </cell>
          <cell r="U59"/>
          <cell r="V59"/>
        </row>
        <row r="60">
          <cell r="A60">
            <v>169</v>
          </cell>
          <cell r="B60" t="str">
            <v>Coopérative agricole al massira</v>
          </cell>
          <cell r="C60" t="str">
            <v>Coopérative Al Massira</v>
          </cell>
          <cell r="D60" t="str">
            <v>Abbas mostafa</v>
          </cell>
          <cell r="E60">
            <v>667774109</v>
          </cell>
          <cell r="F60" t="str">
            <v>am.abbas.mostafa@gmail.com</v>
          </cell>
          <cell r="G60"/>
          <cell r="H60" t="str">
            <v>Done</v>
          </cell>
          <cell r="I60" t="str">
            <v>Présent à la formation</v>
          </cell>
          <cell r="J60" t="str">
            <v>Done</v>
          </cell>
          <cell r="K60" t="str">
            <v>Non</v>
          </cell>
          <cell r="L60" t="str">
            <v>Accepté pour Conseil 2eme round Sect</v>
          </cell>
          <cell r="M60" t="str">
            <v>Commerce</v>
          </cell>
          <cell r="N60" t="str">
            <v>Oriental</v>
          </cell>
          <cell r="O60" t="str">
            <v>Figuig</v>
          </cell>
          <cell r="P60">
            <v>7.4583333333333339</v>
          </cell>
          <cell r="Q60"/>
          <cell r="R60"/>
          <cell r="S60" t="str">
            <v>OUI</v>
          </cell>
          <cell r="T60" t="str">
            <v>NON</v>
          </cell>
          <cell r="U60"/>
          <cell r="V60"/>
        </row>
        <row r="61">
          <cell r="A61">
            <v>223</v>
          </cell>
          <cell r="B61" t="str">
            <v>Agri Phyto consulting services</v>
          </cell>
          <cell r="C61" t="str">
            <v>Agri Phyto</v>
          </cell>
          <cell r="D61" t="str">
            <v>El hatef younes</v>
          </cell>
          <cell r="E61" t="str">
            <v>0666596310</v>
          </cell>
          <cell r="F61" t="str">
            <v>Younes.elhatef@gmail.com</v>
          </cell>
          <cell r="G61"/>
          <cell r="H61" t="str">
            <v>Done</v>
          </cell>
          <cell r="I61" t="str">
            <v>Présent à la formation</v>
          </cell>
          <cell r="J61" t="str">
            <v>Done</v>
          </cell>
          <cell r="K61" t="str">
            <v>Non</v>
          </cell>
          <cell r="L61" t="str">
            <v>Accepté pour Conseil 2eme round Sect</v>
          </cell>
          <cell r="M61" t="str">
            <v>Commerce</v>
          </cell>
          <cell r="N61" t="str">
            <v>Marrakech-Safi</v>
          </cell>
          <cell r="O61" t="str">
            <v>Essaouira</v>
          </cell>
          <cell r="P61">
            <v>8.0416666666666661</v>
          </cell>
          <cell r="Q61"/>
          <cell r="R61"/>
          <cell r="S61" t="str">
            <v>OUI</v>
          </cell>
          <cell r="T61" t="str">
            <v xml:space="preserve">OUI </v>
          </cell>
          <cell r="U61"/>
          <cell r="V61"/>
        </row>
        <row r="62">
          <cell r="A62">
            <v>178</v>
          </cell>
          <cell r="B62" t="str">
            <v>تعاونية تغمة الفلاحية لإنتاج الزعفران الحر والجوز</v>
          </cell>
          <cell r="C62" t="str">
            <v>Coopérative Taghma</v>
          </cell>
          <cell r="D62" t="str">
            <v>زليخة لبوخ</v>
          </cell>
          <cell r="E62">
            <v>620226692</v>
          </cell>
          <cell r="F62" t="str">
            <v>Zoulikhaitri123@gimail.com</v>
          </cell>
          <cell r="G62"/>
          <cell r="H62" t="str">
            <v>Done</v>
          </cell>
          <cell r="I62" t="str">
            <v>Présent à la formation</v>
          </cell>
          <cell r="J62" t="str">
            <v>Done</v>
          </cell>
          <cell r="K62" t="str">
            <v>Oui</v>
          </cell>
          <cell r="L62" t="str">
            <v>Accepté pour Conseil 1er round Fem</v>
          </cell>
          <cell r="M62" t="str">
            <v>Agriculture</v>
          </cell>
          <cell r="N62" t="str">
            <v>Oriental</v>
          </cell>
          <cell r="O62" t="str">
            <v>Guercif</v>
          </cell>
          <cell r="P62">
            <v>9</v>
          </cell>
          <cell r="Q62"/>
          <cell r="R62"/>
          <cell r="S62" t="str">
            <v>OUI</v>
          </cell>
          <cell r="T62" t="str">
            <v>NON</v>
          </cell>
          <cell r="U62"/>
          <cell r="V62"/>
        </row>
        <row r="63">
          <cell r="A63">
            <v>113</v>
          </cell>
          <cell r="B63" t="str">
            <v>PRESTART AGENCY</v>
          </cell>
          <cell r="C63" t="str">
            <v>Prestart Agency</v>
          </cell>
          <cell r="D63" t="str">
            <v>Ouijan Ayoub</v>
          </cell>
          <cell r="E63" t="str">
            <v>0640286756</v>
          </cell>
          <cell r="F63" t="str">
            <v>Prestart19@gmail.com</v>
          </cell>
          <cell r="G63"/>
          <cell r="H63" t="str">
            <v>Done</v>
          </cell>
          <cell r="I63" t="str">
            <v>Présent à la formation</v>
          </cell>
          <cell r="J63" t="str">
            <v>Done</v>
          </cell>
          <cell r="K63" t="str">
            <v>Oui</v>
          </cell>
          <cell r="L63" t="str">
            <v>Accepté pour Conseil 1er round Fem</v>
          </cell>
          <cell r="M63" t="str">
            <v>Services</v>
          </cell>
          <cell r="N63" t="str">
            <v>Oriental</v>
          </cell>
          <cell r="O63" t="str">
            <v>Oujda-Angad</v>
          </cell>
          <cell r="P63">
            <v>6.9583333333333339</v>
          </cell>
          <cell r="Q63"/>
          <cell r="R63"/>
          <cell r="S63" t="str">
            <v>OUI</v>
          </cell>
          <cell r="T63" t="str">
            <v xml:space="preserve">OUI </v>
          </cell>
          <cell r="U63"/>
          <cell r="V63"/>
        </row>
        <row r="64">
          <cell r="A64">
            <v>58</v>
          </cell>
          <cell r="B64" t="str">
            <v>agrichallenge sarl</v>
          </cell>
          <cell r="C64" t="str">
            <v>Agri Challenge</v>
          </cell>
          <cell r="D64" t="str">
            <v>Farida Outach</v>
          </cell>
          <cell r="E64">
            <v>602129007</v>
          </cell>
          <cell r="F64" t="str">
            <v>kamiltyaromes@gmail.com</v>
          </cell>
          <cell r="G64"/>
          <cell r="H64" t="str">
            <v>Done</v>
          </cell>
          <cell r="I64" t="str">
            <v>Présent à la formation</v>
          </cell>
          <cell r="J64" t="str">
            <v>Done</v>
          </cell>
          <cell r="K64" t="str">
            <v>Oui</v>
          </cell>
          <cell r="L64" t="str">
            <v>Accepté pour Conseil 1er round Fem</v>
          </cell>
          <cell r="M64" t="str">
            <v>Services</v>
          </cell>
          <cell r="N64" t="str">
            <v>Fès-Meknès</v>
          </cell>
          <cell r="O64" t="str">
            <v>Ifrane</v>
          </cell>
          <cell r="P64">
            <v>9.125</v>
          </cell>
          <cell r="Q64"/>
          <cell r="R64"/>
          <cell r="S64" t="str">
            <v>OUI</v>
          </cell>
          <cell r="T64" t="str">
            <v>NON</v>
          </cell>
          <cell r="U64"/>
          <cell r="V64"/>
        </row>
        <row r="65">
          <cell r="A65">
            <v>62</v>
          </cell>
          <cell r="B65" t="str">
            <v>Medipics</v>
          </cell>
          <cell r="C65" t="str">
            <v>Medipics - Stiti - AE</v>
          </cell>
          <cell r="D65" t="str">
            <v>Mehdi stiti</v>
          </cell>
          <cell r="E65" t="str">
            <v>0670754582</v>
          </cell>
          <cell r="F65" t="str">
            <v>mehdistiti@hotmail.com</v>
          </cell>
          <cell r="G65"/>
          <cell r="H65" t="str">
            <v>Done</v>
          </cell>
          <cell r="I65" t="str">
            <v>Présent à la formation</v>
          </cell>
          <cell r="J65" t="str">
            <v>Done</v>
          </cell>
          <cell r="K65" t="str">
            <v>Oui</v>
          </cell>
          <cell r="L65" t="str">
            <v>Accepté pour Conseil 1er round Fem</v>
          </cell>
          <cell r="M65" t="str">
            <v>Services</v>
          </cell>
          <cell r="N65" t="str">
            <v>Fès-Meknès</v>
          </cell>
          <cell r="O65" t="str">
            <v>Ifrane</v>
          </cell>
          <cell r="P65">
            <v>8.2083333333333339</v>
          </cell>
          <cell r="Q65"/>
          <cell r="R65"/>
          <cell r="S65" t="str">
            <v>OUI</v>
          </cell>
          <cell r="T65" t="str">
            <v>NON</v>
          </cell>
          <cell r="U65"/>
          <cell r="V65"/>
        </row>
        <row r="66">
          <cell r="A66">
            <v>238</v>
          </cell>
          <cell r="B66" t="str">
            <v>Almahssar</v>
          </cell>
          <cell r="C66" t="str">
            <v>Almahssar</v>
          </cell>
          <cell r="D66" t="str">
            <v>Kasmi fadwa</v>
          </cell>
          <cell r="E66">
            <v>661413565</v>
          </cell>
          <cell r="F66" t="str">
            <v>fkasmi@gmail.com</v>
          </cell>
          <cell r="G66"/>
          <cell r="H66" t="str">
            <v>Done</v>
          </cell>
          <cell r="I66" t="str">
            <v>Présent à la formation</v>
          </cell>
          <cell r="J66" t="str">
            <v>Done</v>
          </cell>
          <cell r="K66" t="str">
            <v>Non</v>
          </cell>
          <cell r="L66" t="str">
            <v>Accepté pour Conseil 2eme round Sect</v>
          </cell>
          <cell r="M66" t="str">
            <v>Commerce</v>
          </cell>
          <cell r="N66" t="str">
            <v>Marrakech-Safi</v>
          </cell>
          <cell r="O66" t="str">
            <v>Marrakech</v>
          </cell>
          <cell r="P66">
            <v>9</v>
          </cell>
          <cell r="Q66"/>
          <cell r="R66"/>
          <cell r="S66" t="str">
            <v>OUI</v>
          </cell>
          <cell r="T66" t="str">
            <v xml:space="preserve">OUI </v>
          </cell>
          <cell r="U66"/>
          <cell r="V66"/>
        </row>
        <row r="67">
          <cell r="A67">
            <v>133</v>
          </cell>
          <cell r="B67" t="str">
            <v>Le Marc by Milou</v>
          </cell>
          <cell r="C67" t="str">
            <v>Le Marc by Milou</v>
          </cell>
          <cell r="D67" t="str">
            <v>Ziani Milouda</v>
          </cell>
          <cell r="E67" t="str">
            <v>0641300301</v>
          </cell>
          <cell r="F67" t="str">
            <v>Milouda.Ziani@outlook.fr</v>
          </cell>
          <cell r="G67"/>
          <cell r="H67" t="str">
            <v>Done</v>
          </cell>
          <cell r="I67" t="str">
            <v>Présent à la formation</v>
          </cell>
          <cell r="J67" t="str">
            <v>Done</v>
          </cell>
          <cell r="K67" t="str">
            <v>Non</v>
          </cell>
          <cell r="L67" t="str">
            <v>Liste d'attente</v>
          </cell>
          <cell r="M67" t="str">
            <v>Industrie - Logistique</v>
          </cell>
          <cell r="N67" t="str">
            <v>Oriental</v>
          </cell>
          <cell r="O67" t="str">
            <v>Jerada</v>
          </cell>
          <cell r="P67">
            <v>8</v>
          </cell>
          <cell r="Q67">
            <v>5</v>
          </cell>
          <cell r="R67" t="str">
            <v>Potentiellement groupe Temoin 1</v>
          </cell>
          <cell r="S67"/>
          <cell r="T67" t="e">
            <v>#N/A</v>
          </cell>
          <cell r="U67"/>
          <cell r="V67"/>
        </row>
        <row r="68">
          <cell r="A68">
            <v>239</v>
          </cell>
          <cell r="B68" t="str">
            <v>Autosolve AI</v>
          </cell>
          <cell r="C68" t="str">
            <v>Autosolve AI - AE</v>
          </cell>
          <cell r="D68" t="str">
            <v>Lahssioui Sami</v>
          </cell>
          <cell r="E68" t="str">
            <v>0623587022</v>
          </cell>
          <cell r="F68" t="str">
            <v>sami.lahssioui@gmail.com</v>
          </cell>
          <cell r="G68"/>
          <cell r="H68" t="str">
            <v>Done</v>
          </cell>
          <cell r="I68" t="str">
            <v>Présent à la formation</v>
          </cell>
          <cell r="J68" t="str">
            <v>Done</v>
          </cell>
          <cell r="K68" t="str">
            <v>Non</v>
          </cell>
          <cell r="L68" t="str">
            <v>Accepté pour Conseil 2eme round Sect</v>
          </cell>
          <cell r="M68" t="str">
            <v>Services</v>
          </cell>
          <cell r="N68" t="str">
            <v>Marrakech-Safi</v>
          </cell>
          <cell r="O68" t="str">
            <v>Marrakech</v>
          </cell>
          <cell r="P68">
            <v>4.6666666666666661</v>
          </cell>
          <cell r="Q68"/>
          <cell r="R68"/>
          <cell r="S68" t="str">
            <v>OUI</v>
          </cell>
          <cell r="T68" t="str">
            <v xml:space="preserve">OUI </v>
          </cell>
          <cell r="U68"/>
          <cell r="V68"/>
        </row>
        <row r="69">
          <cell r="A69">
            <v>240</v>
          </cell>
          <cell r="B69" t="str">
            <v>Boutique safae</v>
          </cell>
          <cell r="C69" t="str">
            <v>Boutique Safae - Sebbani - AE</v>
          </cell>
          <cell r="D69" t="str">
            <v>الصباني صفاء</v>
          </cell>
          <cell r="E69" t="str">
            <v>0621185101</v>
          </cell>
          <cell r="F69" t="str">
            <v>Safae.se.7@gmail.com</v>
          </cell>
          <cell r="G69"/>
          <cell r="H69" t="str">
            <v>Done</v>
          </cell>
          <cell r="I69" t="str">
            <v>Présent à la formation</v>
          </cell>
          <cell r="J69" t="str">
            <v>Done</v>
          </cell>
          <cell r="K69" t="str">
            <v>Oui</v>
          </cell>
          <cell r="L69" t="str">
            <v>Accepté pour Conseil 1er round Fem</v>
          </cell>
          <cell r="M69" t="str">
            <v>Commerce</v>
          </cell>
          <cell r="N69" t="str">
            <v>Marrakech-Safi</v>
          </cell>
          <cell r="O69" t="str">
            <v>Marrakech</v>
          </cell>
          <cell r="P69">
            <v>7.6666666666666661</v>
          </cell>
          <cell r="Q69"/>
          <cell r="R69"/>
          <cell r="S69" t="str">
            <v>OUI</v>
          </cell>
          <cell r="T69" t="str">
            <v xml:space="preserve">OUI </v>
          </cell>
          <cell r="U69"/>
          <cell r="V69"/>
        </row>
        <row r="70">
          <cell r="A70">
            <v>241</v>
          </cell>
          <cell r="B70" t="str">
            <v>Clover Studio</v>
          </cell>
          <cell r="C70" t="str">
            <v>Clover Studio</v>
          </cell>
          <cell r="D70" t="str">
            <v>Chioua Zakarya</v>
          </cell>
          <cell r="E70" t="str">
            <v>0701196123</v>
          </cell>
          <cell r="F70" t="str">
            <v>zakarya.ch@clover-studio.ma</v>
          </cell>
          <cell r="G70"/>
          <cell r="H70" t="str">
            <v>Done</v>
          </cell>
          <cell r="I70" t="str">
            <v>Présent à la formation</v>
          </cell>
          <cell r="J70" t="str">
            <v>Done</v>
          </cell>
          <cell r="K70" t="str">
            <v>Non</v>
          </cell>
          <cell r="L70" t="str">
            <v xml:space="preserve">Accepté pour le Conseil 4round IS -5 </v>
          </cell>
          <cell r="M70" t="str">
            <v>Services</v>
          </cell>
          <cell r="N70" t="str">
            <v>Marrakech-Safi</v>
          </cell>
          <cell r="O70" t="str">
            <v>Marrakech</v>
          </cell>
          <cell r="P70">
            <v>8.2916666666666679</v>
          </cell>
          <cell r="Q70"/>
          <cell r="R70"/>
          <cell r="S70" t="str">
            <v>OUI</v>
          </cell>
          <cell r="T70" t="str">
            <v xml:space="preserve">OUI </v>
          </cell>
          <cell r="U70"/>
          <cell r="V70"/>
        </row>
        <row r="71">
          <cell r="A71">
            <v>115</v>
          </cell>
          <cell r="B71" t="str">
            <v>TABET SERVICE</v>
          </cell>
          <cell r="C71" t="str">
            <v>Tabet Service - AE</v>
          </cell>
          <cell r="D71" t="str">
            <v>إسماعيل ثابت</v>
          </cell>
          <cell r="E71" t="str">
            <v>0602451193</v>
          </cell>
          <cell r="F71" t="str">
            <v>tabet1801@gmail.com</v>
          </cell>
          <cell r="G71"/>
          <cell r="H71" t="str">
            <v>Done</v>
          </cell>
          <cell r="I71" t="str">
            <v>Présent à la formation</v>
          </cell>
          <cell r="J71" t="str">
            <v>Done</v>
          </cell>
          <cell r="K71" t="str">
            <v>Non</v>
          </cell>
          <cell r="L71" t="str">
            <v xml:space="preserve">Accepté pour le Conseil 4round IS -5 </v>
          </cell>
          <cell r="M71" t="str">
            <v>Services</v>
          </cell>
          <cell r="N71" t="str">
            <v>Oriental</v>
          </cell>
          <cell r="O71" t="str">
            <v>Oujda-Angad</v>
          </cell>
          <cell r="P71">
            <v>9.6666666666666661</v>
          </cell>
          <cell r="Q71"/>
          <cell r="R71"/>
          <cell r="S71" t="str">
            <v>OUI</v>
          </cell>
          <cell r="T71" t="str">
            <v xml:space="preserve">OUI </v>
          </cell>
          <cell r="U71"/>
          <cell r="V71"/>
        </row>
        <row r="72">
          <cell r="A72">
            <v>245</v>
          </cell>
          <cell r="B72" t="str">
            <v>Learning Factory 8</v>
          </cell>
          <cell r="C72" t="str">
            <v>Learning Factory 8</v>
          </cell>
          <cell r="D72" t="str">
            <v>EL AMRANI Mounia</v>
          </cell>
          <cell r="E72" t="str">
            <v>0624317113</v>
          </cell>
          <cell r="F72" t="str">
            <v>learningfactory8@gmail.com</v>
          </cell>
          <cell r="G72"/>
          <cell r="H72" t="str">
            <v>Done</v>
          </cell>
          <cell r="I72" t="str">
            <v>Présent à la formation</v>
          </cell>
          <cell r="J72" t="str">
            <v>Done</v>
          </cell>
          <cell r="K72" t="str">
            <v>Oui</v>
          </cell>
          <cell r="L72" t="str">
            <v>Accepté pour Conseil 2eme round Sect</v>
          </cell>
          <cell r="M72" t="str">
            <v>Education - Santé</v>
          </cell>
          <cell r="N72" t="str">
            <v>Marrakech-Safi</v>
          </cell>
          <cell r="O72" t="str">
            <v>Marrakech</v>
          </cell>
          <cell r="P72">
            <v>6.583333333333333</v>
          </cell>
          <cell r="Q72"/>
          <cell r="R72"/>
          <cell r="S72" t="str">
            <v>OUI</v>
          </cell>
          <cell r="T72" t="str">
            <v xml:space="preserve">OUI </v>
          </cell>
          <cell r="U72"/>
          <cell r="V72"/>
        </row>
        <row r="73">
          <cell r="A73">
            <v>290</v>
          </cell>
          <cell r="B73" t="str">
            <v>كرين اكري</v>
          </cell>
          <cell r="C73" t="str">
            <v>Coopérative Green Agri</v>
          </cell>
          <cell r="D73" t="str">
            <v>بناني زياتني نادية</v>
          </cell>
          <cell r="E73" t="str">
            <v>0606248056</v>
          </cell>
          <cell r="F73" t="str">
            <v>Nadiabennani.ziat@gmail.com</v>
          </cell>
          <cell r="G73"/>
          <cell r="H73" t="str">
            <v>Done</v>
          </cell>
          <cell r="I73" t="str">
            <v>Présent à la formation</v>
          </cell>
          <cell r="J73" t="str">
            <v>Done</v>
          </cell>
          <cell r="K73" t="str">
            <v>Oui</v>
          </cell>
          <cell r="L73" t="str">
            <v>Accepté pour Conseil 1er round Fem</v>
          </cell>
          <cell r="M73" t="str">
            <v>Industrie - Logistique</v>
          </cell>
          <cell r="N73" t="str">
            <v>Marrakech-Safi</v>
          </cell>
          <cell r="O73" t="str">
            <v>Rehamna</v>
          </cell>
          <cell r="P73">
            <v>7.375</v>
          </cell>
          <cell r="Q73"/>
          <cell r="R73"/>
          <cell r="S73" t="str">
            <v>OUI</v>
          </cell>
          <cell r="T73" t="str">
            <v>NON</v>
          </cell>
          <cell r="U73"/>
          <cell r="V73"/>
        </row>
        <row r="74">
          <cell r="A74">
            <v>249</v>
          </cell>
          <cell r="B74" t="str">
            <v>POWER FLEET</v>
          </cell>
          <cell r="C74" t="str">
            <v>Power Fleet</v>
          </cell>
          <cell r="D74" t="str">
            <v>SALMA EL HILI</v>
          </cell>
          <cell r="E74" t="str">
            <v>0608084040</v>
          </cell>
          <cell r="F74" t="str">
            <v>contact@powerfleet.ma</v>
          </cell>
          <cell r="G74"/>
          <cell r="H74" t="str">
            <v>Done</v>
          </cell>
          <cell r="I74" t="str">
            <v>Présent à la formation</v>
          </cell>
          <cell r="J74" t="str">
            <v>Done</v>
          </cell>
          <cell r="K74" t="str">
            <v>Non</v>
          </cell>
          <cell r="L74" t="str">
            <v xml:space="preserve">Accepté pour le Conseil 4round IS -5 </v>
          </cell>
          <cell r="M74" t="str">
            <v>Industrie - Logistique</v>
          </cell>
          <cell r="N74" t="str">
            <v>Marrakech-Safi</v>
          </cell>
          <cell r="O74" t="str">
            <v>Marrakech</v>
          </cell>
          <cell r="P74">
            <v>8.5416666666666661</v>
          </cell>
          <cell r="Q74"/>
          <cell r="R74"/>
          <cell r="S74" t="str">
            <v>OUI</v>
          </cell>
          <cell r="T74" t="str">
            <v xml:space="preserve">OUI </v>
          </cell>
          <cell r="U74"/>
          <cell r="V74"/>
        </row>
        <row r="75">
          <cell r="A75">
            <v>232</v>
          </cell>
          <cell r="B75" t="str">
            <v>Oumans</v>
          </cell>
          <cell r="C75" t="str">
            <v>Oumans - El Mazouzy -AE</v>
          </cell>
          <cell r="D75" t="str">
            <v>فاطمة المزوزي</v>
          </cell>
          <cell r="E75" t="str">
            <v>0619021077</v>
          </cell>
          <cell r="F75" t="str">
            <v>Argano826@gmail.com</v>
          </cell>
          <cell r="G75"/>
          <cell r="H75" t="str">
            <v>Done</v>
          </cell>
          <cell r="I75" t="str">
            <v>Présent à la formation</v>
          </cell>
          <cell r="J75" t="str">
            <v>Done</v>
          </cell>
          <cell r="K75" t="str">
            <v>Non</v>
          </cell>
          <cell r="L75" t="str">
            <v>Liste d'attente</v>
          </cell>
          <cell r="M75" t="str">
            <v>Industrie - Logistique</v>
          </cell>
          <cell r="N75" t="str">
            <v>Marrakech-Safi</v>
          </cell>
          <cell r="O75" t="str">
            <v>Essaouira</v>
          </cell>
          <cell r="P75">
            <v>6.416666666666667</v>
          </cell>
          <cell r="Q75">
            <v>10</v>
          </cell>
          <cell r="R75" t="str">
            <v>Potentiellement groupe Temoin 1</v>
          </cell>
          <cell r="S75"/>
          <cell r="T75" t="e">
            <v>#N/A</v>
          </cell>
          <cell r="U75"/>
          <cell r="V75"/>
        </row>
        <row r="76">
          <cell r="A76">
            <v>246</v>
          </cell>
          <cell r="B76" t="str">
            <v>Livando</v>
          </cell>
          <cell r="C76" t="str">
            <v>Livando</v>
          </cell>
          <cell r="D76" t="str">
            <v>فاطمة ايت تزولت</v>
          </cell>
          <cell r="E76" t="str">
            <v>0629540469</v>
          </cell>
          <cell r="F76" t="str">
            <v>stetazoultsarl@gmail.com</v>
          </cell>
          <cell r="G76"/>
          <cell r="H76" t="str">
            <v>Done</v>
          </cell>
          <cell r="I76" t="str">
            <v>Présent à la formation</v>
          </cell>
          <cell r="J76" t="str">
            <v>Done</v>
          </cell>
          <cell r="K76" t="str">
            <v>Non</v>
          </cell>
          <cell r="L76" t="str">
            <v>Liste d'attente</v>
          </cell>
          <cell r="M76" t="str">
            <v>Industrie - Logistique</v>
          </cell>
          <cell r="N76" t="str">
            <v>Marrakech-Safi</v>
          </cell>
          <cell r="O76" t="str">
            <v>Marrakech</v>
          </cell>
          <cell r="P76">
            <v>5.1666666666666661</v>
          </cell>
          <cell r="Q76">
            <v>11</v>
          </cell>
          <cell r="R76" t="str">
            <v>Potentiellement groupe Temoin 1</v>
          </cell>
          <cell r="S76"/>
          <cell r="T76" t="e">
            <v>#N/A</v>
          </cell>
          <cell r="U76"/>
          <cell r="V76"/>
        </row>
        <row r="77">
          <cell r="A77">
            <v>247</v>
          </cell>
          <cell r="B77" t="str">
            <v>Mr. Mine déco</v>
          </cell>
          <cell r="C77" t="str">
            <v>Mr Mine Deco</v>
          </cell>
          <cell r="D77" t="str">
            <v>Elmine abdelhafid</v>
          </cell>
          <cell r="E77" t="str">
            <v>0626294287</v>
          </cell>
          <cell r="F77" t="str">
            <v>Abdelhafid-elmine@live.fr</v>
          </cell>
          <cell r="G77"/>
          <cell r="H77" t="str">
            <v>Done</v>
          </cell>
          <cell r="I77" t="str">
            <v xml:space="preserve">Pas présente à la formation </v>
          </cell>
          <cell r="J77" t="str">
            <v>Done</v>
          </cell>
          <cell r="K77" t="str">
            <v>Non</v>
          </cell>
          <cell r="L77" t="str">
            <v>Pas accepté car absent à la formation ou partiellement</v>
          </cell>
          <cell r="M77" t="str">
            <v>Services</v>
          </cell>
          <cell r="N77" t="str">
            <v>Marrakech-Safi</v>
          </cell>
          <cell r="O77" t="str">
            <v>Marrakech</v>
          </cell>
          <cell r="P77">
            <v>7.9583333333333339</v>
          </cell>
          <cell r="Q77"/>
          <cell r="R77"/>
          <cell r="S77"/>
          <cell r="T77" t="e">
            <v>#N/A</v>
          </cell>
          <cell r="U77"/>
          <cell r="V77"/>
        </row>
        <row r="78">
          <cell r="A78">
            <v>85</v>
          </cell>
          <cell r="B78" t="str">
            <v>Coopérative Al khair</v>
          </cell>
          <cell r="C78" t="str">
            <v>Coopérative Al Khair</v>
          </cell>
          <cell r="D78" t="str">
            <v>zaida fatima</v>
          </cell>
          <cell r="E78" t="str">
            <v>0662083703</v>
          </cell>
          <cell r="F78" t="str">
            <v>assocmipos@gmail.com</v>
          </cell>
          <cell r="G78"/>
          <cell r="H78" t="str">
            <v>Done</v>
          </cell>
          <cell r="I78" t="str">
            <v>Présent à la formation</v>
          </cell>
          <cell r="J78" t="str">
            <v>Done</v>
          </cell>
          <cell r="K78" t="str">
            <v>Oui</v>
          </cell>
          <cell r="L78" t="str">
            <v>Accepté pour Conseil 1er round Fem</v>
          </cell>
          <cell r="M78" t="str">
            <v>Industrie - Logistique</v>
          </cell>
          <cell r="N78" t="str">
            <v>Fès-Meknès</v>
          </cell>
          <cell r="O78" t="str">
            <v>Meknes</v>
          </cell>
          <cell r="P78">
            <v>8.3333333333333321</v>
          </cell>
          <cell r="Q78"/>
          <cell r="R78"/>
          <cell r="S78" t="str">
            <v>OUI</v>
          </cell>
          <cell r="T78" t="str">
            <v>NON</v>
          </cell>
          <cell r="U78"/>
          <cell r="V78"/>
        </row>
        <row r="79">
          <cell r="A79">
            <v>91</v>
          </cell>
          <cell r="B79" t="str">
            <v>التعاونيه كاوز فليكس</v>
          </cell>
          <cell r="C79" t="str">
            <v>Coopérative Gaouzflix</v>
          </cell>
          <cell r="D79" t="str">
            <v>حسناوي عبدالزهيد</v>
          </cell>
          <cell r="E79" t="str">
            <v>0664605104</v>
          </cell>
          <cell r="F79" t="str">
            <v>Coopérativegawzflex@gmail.com</v>
          </cell>
          <cell r="G79"/>
          <cell r="H79" t="str">
            <v>Done</v>
          </cell>
          <cell r="I79" t="str">
            <v>Présent à la formation</v>
          </cell>
          <cell r="J79" t="str">
            <v>Done</v>
          </cell>
          <cell r="K79" t="str">
            <v>Oui</v>
          </cell>
          <cell r="L79" t="str">
            <v>Accepté pour Conseil 1er round Fem</v>
          </cell>
          <cell r="M79" t="str">
            <v>Industrie - Logistique</v>
          </cell>
          <cell r="N79" t="str">
            <v>Fès-Meknès</v>
          </cell>
          <cell r="O79" t="str">
            <v>Meknes</v>
          </cell>
          <cell r="P79">
            <v>8.375</v>
          </cell>
          <cell r="Q79"/>
          <cell r="R79"/>
          <cell r="S79" t="str">
            <v>OUI</v>
          </cell>
          <cell r="T79" t="str">
            <v>NON</v>
          </cell>
          <cell r="U79"/>
          <cell r="V79"/>
        </row>
        <row r="80">
          <cell r="A80">
            <v>86</v>
          </cell>
          <cell r="B80" t="str">
            <v>Disna</v>
          </cell>
          <cell r="C80" t="str">
            <v>Disna - Naji - AE</v>
          </cell>
          <cell r="D80" t="str">
            <v>Naji abdessamad</v>
          </cell>
          <cell r="E80" t="str">
            <v>0665077775</v>
          </cell>
          <cell r="F80" t="str">
            <v>abdessamad.naaji@gmail.com</v>
          </cell>
          <cell r="G80"/>
          <cell r="H80" t="str">
            <v>Done</v>
          </cell>
          <cell r="I80" t="str">
            <v>Présent à la formation</v>
          </cell>
          <cell r="J80" t="str">
            <v>Done</v>
          </cell>
          <cell r="K80" t="str">
            <v>Non</v>
          </cell>
          <cell r="L80" t="str">
            <v>Accepté pour Conseil 2eme round Sect</v>
          </cell>
          <cell r="M80" t="str">
            <v>Commerce</v>
          </cell>
          <cell r="N80" t="str">
            <v>Fès-Meknès</v>
          </cell>
          <cell r="O80" t="str">
            <v>Meknes</v>
          </cell>
          <cell r="P80">
            <v>9.5</v>
          </cell>
          <cell r="Q80"/>
          <cell r="R80"/>
          <cell r="S80" t="str">
            <v>OUI</v>
          </cell>
          <cell r="T80" t="str">
            <v>NON</v>
          </cell>
          <cell r="U80"/>
          <cell r="V80"/>
        </row>
        <row r="81">
          <cell r="A81">
            <v>93</v>
          </cell>
          <cell r="B81" t="str">
            <v>Azadbel</v>
          </cell>
          <cell r="C81" t="str">
            <v>Azadbel</v>
          </cell>
          <cell r="D81" t="str">
            <v>Soufiane BELBSIR</v>
          </cell>
          <cell r="E81" t="str">
            <v>+212622587639</v>
          </cell>
          <cell r="F81" t="str">
            <v>Biomeknes@gmail.com</v>
          </cell>
          <cell r="G81"/>
          <cell r="H81" t="str">
            <v>Done</v>
          </cell>
          <cell r="I81" t="str">
            <v>Présent à la formation</v>
          </cell>
          <cell r="J81" t="str">
            <v>Done</v>
          </cell>
          <cell r="K81" t="str">
            <v>Non</v>
          </cell>
          <cell r="L81" t="str">
            <v>Accepté pour Conseil 2eme round Sect</v>
          </cell>
          <cell r="M81" t="str">
            <v>Restauration - Tourisme</v>
          </cell>
          <cell r="N81" t="str">
            <v>Fès-Meknès</v>
          </cell>
          <cell r="O81" t="str">
            <v>Meknes</v>
          </cell>
          <cell r="P81">
            <v>8.6666666666666679</v>
          </cell>
          <cell r="Q81"/>
          <cell r="R81"/>
          <cell r="S81" t="str">
            <v>OUI</v>
          </cell>
          <cell r="T81" t="str">
            <v>NON</v>
          </cell>
          <cell r="U81"/>
          <cell r="V81"/>
        </row>
        <row r="82">
          <cell r="A82">
            <v>81</v>
          </cell>
          <cell r="B82" t="str">
            <v>AMZKA SARL</v>
          </cell>
          <cell r="C82" t="str">
            <v>Amzka</v>
          </cell>
          <cell r="D82" t="str">
            <v>AMZEKA HASSAN</v>
          </cell>
          <cell r="E82" t="str">
            <v>0671883503</v>
          </cell>
          <cell r="F82" t="str">
            <v>amzka2021@gmail.com</v>
          </cell>
          <cell r="G82"/>
          <cell r="H82" t="str">
            <v>Done</v>
          </cell>
          <cell r="I82" t="str">
            <v>Présent à la formation</v>
          </cell>
          <cell r="J82" t="str">
            <v>Done</v>
          </cell>
          <cell r="K82" t="str">
            <v>Non</v>
          </cell>
          <cell r="L82" t="str">
            <v>Accepté pour Conseil 3eme round Prov</v>
          </cell>
          <cell r="M82" t="str">
            <v>Services</v>
          </cell>
          <cell r="N82" t="str">
            <v>Fès-Meknès</v>
          </cell>
          <cell r="O82" t="str">
            <v>Meknes</v>
          </cell>
          <cell r="P82">
            <v>9.25</v>
          </cell>
          <cell r="Q82"/>
          <cell r="R82"/>
          <cell r="S82" t="str">
            <v>OUI</v>
          </cell>
          <cell r="T82" t="str">
            <v xml:space="preserve">OUI </v>
          </cell>
          <cell r="U82"/>
          <cell r="V82"/>
        </row>
        <row r="83">
          <cell r="A83">
            <v>84</v>
          </cell>
          <cell r="B83" t="str">
            <v>BUSINESS HOUSE ACADEMY</v>
          </cell>
          <cell r="C83" t="str">
            <v>Business House Academy</v>
          </cell>
          <cell r="D83" t="str">
            <v>BENELRHAZI AZIZ</v>
          </cell>
          <cell r="E83" t="str">
            <v>0641656081</v>
          </cell>
          <cell r="F83" t="str">
            <v>azizceo@bha.ma</v>
          </cell>
          <cell r="G83"/>
          <cell r="H83" t="str">
            <v>Done</v>
          </cell>
          <cell r="I83" t="str">
            <v>Présent à la formation</v>
          </cell>
          <cell r="J83" t="str">
            <v>Done</v>
          </cell>
          <cell r="K83" t="str">
            <v>Non</v>
          </cell>
          <cell r="L83" t="str">
            <v>Accepté pour Conseil 3eme round Prov</v>
          </cell>
          <cell r="M83" t="str">
            <v>Services</v>
          </cell>
          <cell r="N83" t="str">
            <v>Fès-Meknès</v>
          </cell>
          <cell r="O83" t="str">
            <v>Meknes</v>
          </cell>
          <cell r="P83">
            <v>9.0416666666666661</v>
          </cell>
          <cell r="Q83"/>
          <cell r="R83"/>
          <cell r="S83" t="str">
            <v>OUI</v>
          </cell>
          <cell r="T83" t="str">
            <v>NON</v>
          </cell>
          <cell r="U83"/>
          <cell r="V83"/>
        </row>
        <row r="84">
          <cell r="A84">
            <v>22</v>
          </cell>
          <cell r="B84" t="str">
            <v>Société atlantique design et innovation</v>
          </cell>
          <cell r="C84" t="str">
            <v>Atlantique Design et Innovation</v>
          </cell>
          <cell r="D84" t="str">
            <v>Omar el abidi alaoui</v>
          </cell>
          <cell r="E84" t="str">
            <v>0661982075</v>
          </cell>
          <cell r="F84" t="str">
            <v>Omarelalaouiguigou@gmail.com</v>
          </cell>
          <cell r="G84"/>
          <cell r="H84" t="str">
            <v>Done</v>
          </cell>
          <cell r="I84" t="str">
            <v>Présent à la formation</v>
          </cell>
          <cell r="J84" t="str">
            <v>Done</v>
          </cell>
          <cell r="K84" t="str">
            <v>Non</v>
          </cell>
          <cell r="L84" t="str">
            <v>Accepté pour Conseil 2eme round Sect</v>
          </cell>
          <cell r="M84" t="str">
            <v>Commerce</v>
          </cell>
          <cell r="N84" t="str">
            <v>Fès-Meknès</v>
          </cell>
          <cell r="O84" t="str">
            <v>Moulay Yacoub</v>
          </cell>
          <cell r="P84">
            <v>8.75</v>
          </cell>
          <cell r="Q84"/>
          <cell r="R84"/>
          <cell r="S84" t="str">
            <v>OUI</v>
          </cell>
          <cell r="T84" t="str">
            <v>NON</v>
          </cell>
          <cell r="U84"/>
          <cell r="V84"/>
        </row>
        <row r="85">
          <cell r="A85">
            <v>21</v>
          </cell>
          <cell r="B85" t="str">
            <v>MONO CASH</v>
          </cell>
          <cell r="C85" t="str">
            <v>Mono Cash</v>
          </cell>
          <cell r="D85" t="str">
            <v>المهدي المهتدي</v>
          </cell>
          <cell r="E85" t="str">
            <v>00212663149262</v>
          </cell>
          <cell r="F85" t="str">
            <v>mah12di@gmail.com</v>
          </cell>
          <cell r="G85"/>
          <cell r="H85" t="str">
            <v>Done</v>
          </cell>
          <cell r="I85" t="str">
            <v>Présent à la formation</v>
          </cell>
          <cell r="J85" t="str">
            <v>Done</v>
          </cell>
          <cell r="K85" t="str">
            <v>Non</v>
          </cell>
          <cell r="L85" t="str">
            <v xml:space="preserve">Accepté pour le Conseil 4round IS -5 </v>
          </cell>
          <cell r="M85" t="str">
            <v>Services</v>
          </cell>
          <cell r="N85" t="str">
            <v>Fès-Meknès</v>
          </cell>
          <cell r="O85" t="str">
            <v>Moulay Yacoub</v>
          </cell>
          <cell r="P85">
            <v>8.2083333333333321</v>
          </cell>
          <cell r="Q85"/>
          <cell r="R85"/>
          <cell r="S85" t="str">
            <v>OUI</v>
          </cell>
          <cell r="T85" t="str">
            <v>NON</v>
          </cell>
          <cell r="U85"/>
          <cell r="V85"/>
        </row>
        <row r="86">
          <cell r="A86">
            <v>8</v>
          </cell>
          <cell r="B86" t="str">
            <v>FES EMERGENCE DECO</v>
          </cell>
          <cell r="C86" t="str">
            <v>Fes Emergence Deco</v>
          </cell>
          <cell r="D86" t="str">
            <v>BENDAHMANE ZOUHAIR MOHAMMED</v>
          </cell>
          <cell r="E86" t="str">
            <v>0661422460</v>
          </cell>
          <cell r="F86" t="str">
            <v>fesemergencedeco@gmail.com</v>
          </cell>
          <cell r="G86"/>
          <cell r="H86" t="str">
            <v>Done</v>
          </cell>
          <cell r="I86" t="str">
            <v>Présent à la formation</v>
          </cell>
          <cell r="J86" t="str">
            <v>Done</v>
          </cell>
          <cell r="K86" t="str">
            <v>Non</v>
          </cell>
          <cell r="L86" t="str">
            <v>Liste d'attente</v>
          </cell>
          <cell r="M86" t="str">
            <v>Services</v>
          </cell>
          <cell r="N86" t="str">
            <v>Fès-Meknès</v>
          </cell>
          <cell r="O86" t="str">
            <v>Fes</v>
          </cell>
          <cell r="P86">
            <v>6.125</v>
          </cell>
          <cell r="Q86">
            <v>4</v>
          </cell>
          <cell r="R86" t="str">
            <v>Potentiellement groupe Temoin 1</v>
          </cell>
          <cell r="S86"/>
          <cell r="T86" t="e">
            <v>#N/A</v>
          </cell>
          <cell r="U86"/>
          <cell r="V86"/>
        </row>
        <row r="87">
          <cell r="A87">
            <v>39</v>
          </cell>
          <cell r="B87" t="str">
            <v>طرز الرقمي</v>
          </cell>
          <cell r="C87" t="str">
            <v>El Hammouch - AE</v>
          </cell>
          <cell r="D87" t="str">
            <v>الحموش فاطمة</v>
          </cell>
          <cell r="E87" t="str">
            <v>0636583136</v>
          </cell>
          <cell r="F87" t="str">
            <v>elhammouchefatima7@gmail.com</v>
          </cell>
          <cell r="G87"/>
          <cell r="H87" t="str">
            <v>Done</v>
          </cell>
          <cell r="I87" t="str">
            <v>Présent à la formation</v>
          </cell>
          <cell r="J87" t="str">
            <v>Done</v>
          </cell>
          <cell r="K87" t="str">
            <v>Non</v>
          </cell>
          <cell r="L87" t="str">
            <v>Liste d'attente</v>
          </cell>
          <cell r="M87" t="str">
            <v>Industrie - Logistique</v>
          </cell>
          <cell r="N87" t="str">
            <v>Fès-Meknès</v>
          </cell>
          <cell r="O87" t="str">
            <v>Taza</v>
          </cell>
          <cell r="P87">
            <v>5.791666666666667</v>
          </cell>
          <cell r="Q87">
            <v>5</v>
          </cell>
          <cell r="R87" t="str">
            <v>Potentiellement groupe Temoin 1</v>
          </cell>
          <cell r="S87"/>
          <cell r="T87" t="e">
            <v>#N/A</v>
          </cell>
          <cell r="U87"/>
          <cell r="V87"/>
        </row>
        <row r="88">
          <cell r="A88">
            <v>146</v>
          </cell>
          <cell r="B88" t="str">
            <v>Institut professionnel d'optique optométrie et paramédical privé</v>
          </cell>
          <cell r="C88" t="str">
            <v>Institut Professionnel d'optique optométrie et paramédical privé</v>
          </cell>
          <cell r="D88" t="str">
            <v>jamal zekhnini</v>
          </cell>
          <cell r="E88" t="str">
            <v>0636203606</v>
          </cell>
          <cell r="F88" t="str">
            <v>jamalzekhnini3@gmail.com</v>
          </cell>
          <cell r="G88"/>
          <cell r="H88" t="str">
            <v>Done</v>
          </cell>
          <cell r="I88" t="str">
            <v>Présent à la formation</v>
          </cell>
          <cell r="J88" t="str">
            <v>Done</v>
          </cell>
          <cell r="K88" t="str">
            <v>Oui</v>
          </cell>
          <cell r="L88" t="str">
            <v>Accepté pour Conseil 1er round Fem</v>
          </cell>
          <cell r="M88" t="str">
            <v>Education - Santé</v>
          </cell>
          <cell r="N88" t="str">
            <v>Oriental</v>
          </cell>
          <cell r="O88" t="str">
            <v>Nador</v>
          </cell>
          <cell r="P88">
            <v>6.7916666666666661</v>
          </cell>
          <cell r="Q88"/>
          <cell r="R88"/>
          <cell r="S88" t="str">
            <v>OUI</v>
          </cell>
          <cell r="T88" t="str">
            <v>NON</v>
          </cell>
          <cell r="U88"/>
          <cell r="V88"/>
        </row>
        <row r="89">
          <cell r="A89">
            <v>149</v>
          </cell>
          <cell r="B89" t="str">
            <v>Print Corner</v>
          </cell>
          <cell r="C89" t="str">
            <v>Print Corner</v>
          </cell>
          <cell r="D89" t="str">
            <v>Maha Boughardaien</v>
          </cell>
          <cell r="E89" t="str">
            <v>0691896642</v>
          </cell>
          <cell r="F89" t="str">
            <v>Mahagraphiste2023@gmail.com</v>
          </cell>
          <cell r="G89"/>
          <cell r="H89" t="str">
            <v>Done</v>
          </cell>
          <cell r="I89" t="str">
            <v>Présent à la formation</v>
          </cell>
          <cell r="J89" t="str">
            <v>Done</v>
          </cell>
          <cell r="K89" t="str">
            <v>Oui</v>
          </cell>
          <cell r="L89" t="str">
            <v>Accepté pour Conseil 1er round Fem</v>
          </cell>
          <cell r="M89" t="str">
            <v>Industrie - Logistique</v>
          </cell>
          <cell r="N89" t="str">
            <v>Oriental</v>
          </cell>
          <cell r="O89" t="str">
            <v>Nador</v>
          </cell>
          <cell r="P89">
            <v>9</v>
          </cell>
          <cell r="Q89"/>
          <cell r="R89"/>
          <cell r="S89" t="str">
            <v>OUI</v>
          </cell>
          <cell r="T89" t="str">
            <v>NON</v>
          </cell>
          <cell r="U89"/>
          <cell r="V89"/>
        </row>
        <row r="90">
          <cell r="A90">
            <v>116</v>
          </cell>
          <cell r="B90" t="str">
            <v>غزلان عطة</v>
          </cell>
          <cell r="C90" t="str">
            <v>Atta - AE</v>
          </cell>
          <cell r="D90" t="str">
            <v>غزلان عطة</v>
          </cell>
          <cell r="E90" t="str">
            <v>0622833858</v>
          </cell>
          <cell r="F90" t="str">
            <v>ghizlaneatta@gmail.com</v>
          </cell>
          <cell r="G90"/>
          <cell r="H90" t="str">
            <v>Done</v>
          </cell>
          <cell r="I90" t="str">
            <v>Présent à la formation</v>
          </cell>
          <cell r="J90" t="str">
            <v>Done</v>
          </cell>
          <cell r="K90" t="str">
            <v>Oui</v>
          </cell>
          <cell r="L90" t="str">
            <v>Accepté pour Conseil 1er round Fem</v>
          </cell>
          <cell r="M90" t="str">
            <v>Industrie - Logistique</v>
          </cell>
          <cell r="N90" t="str">
            <v>Oriental</v>
          </cell>
          <cell r="O90" t="str">
            <v>Oujda-Angad</v>
          </cell>
          <cell r="P90">
            <v>7.7083333333333339</v>
          </cell>
          <cell r="Q90"/>
          <cell r="R90"/>
          <cell r="S90" t="str">
            <v>OUI</v>
          </cell>
          <cell r="T90" t="str">
            <v xml:space="preserve">OUI </v>
          </cell>
          <cell r="U90"/>
          <cell r="V90"/>
        </row>
        <row r="91">
          <cell r="A91">
            <v>156</v>
          </cell>
          <cell r="B91" t="str">
            <v>الحماشية</v>
          </cell>
          <cell r="C91" t="str">
            <v>Coopérative Alhamachya</v>
          </cell>
          <cell r="D91" t="str">
            <v>عبد الخالق أعايد</v>
          </cell>
          <cell r="E91" t="str">
            <v>0660153588</v>
          </cell>
          <cell r="F91" t="str">
            <v>Hamach@live.fr</v>
          </cell>
          <cell r="G91"/>
          <cell r="H91" t="str">
            <v>Done</v>
          </cell>
          <cell r="I91" t="str">
            <v>Présent à la formation</v>
          </cell>
          <cell r="J91" t="str">
            <v>Done</v>
          </cell>
          <cell r="K91" t="str">
            <v>Oui</v>
          </cell>
          <cell r="L91" t="str">
            <v>Accepté pour Conseil 1er round Fem</v>
          </cell>
          <cell r="M91" t="str">
            <v>Commerce</v>
          </cell>
          <cell r="N91" t="str">
            <v>Oriental</v>
          </cell>
          <cell r="O91" t="str">
            <v>Nador</v>
          </cell>
          <cell r="P91">
            <v>9.1666666666666661</v>
          </cell>
          <cell r="Q91"/>
          <cell r="R91"/>
          <cell r="S91" t="str">
            <v>OUI</v>
          </cell>
          <cell r="T91" t="str">
            <v>NON</v>
          </cell>
          <cell r="U91"/>
          <cell r="V91"/>
        </row>
        <row r="92">
          <cell r="A92">
            <v>139</v>
          </cell>
          <cell r="B92" t="str">
            <v>ALUMNAD PLUS</v>
          </cell>
          <cell r="C92" t="str">
            <v>Alumnad Plus</v>
          </cell>
          <cell r="D92" t="str">
            <v>محمد الهواري</v>
          </cell>
          <cell r="E92" t="str">
            <v>0672096140</v>
          </cell>
          <cell r="F92" t="str">
            <v>Commercial.medalumnad1@gmail.com</v>
          </cell>
          <cell r="G92"/>
          <cell r="H92" t="str">
            <v>Done</v>
          </cell>
          <cell r="I92" t="str">
            <v>Présent à la formation</v>
          </cell>
          <cell r="J92" t="str">
            <v>Done</v>
          </cell>
          <cell r="K92" t="str">
            <v>Non</v>
          </cell>
          <cell r="L92" t="str">
            <v>Accepté pour Conseil 2eme round Sect</v>
          </cell>
          <cell r="M92" t="str">
            <v>Commerce</v>
          </cell>
          <cell r="N92" t="str">
            <v>Oriental</v>
          </cell>
          <cell r="O92" t="str">
            <v>Nador</v>
          </cell>
          <cell r="P92">
            <v>9</v>
          </cell>
          <cell r="Q92"/>
          <cell r="R92"/>
          <cell r="S92" t="str">
            <v>OUI</v>
          </cell>
          <cell r="T92" t="str">
            <v>NON</v>
          </cell>
          <cell r="U92"/>
          <cell r="V92"/>
        </row>
        <row r="93">
          <cell r="A93">
            <v>140</v>
          </cell>
          <cell r="B93" t="str">
            <v>Benhaddoufer</v>
          </cell>
          <cell r="C93" t="str">
            <v>Benhaddou Fer</v>
          </cell>
          <cell r="D93" t="str">
            <v>Hajar hani</v>
          </cell>
          <cell r="E93">
            <v>610380405</v>
          </cell>
          <cell r="F93" t="str">
            <v>Support@bebhaddoufer.com</v>
          </cell>
          <cell r="G93"/>
          <cell r="H93" t="str">
            <v>Done</v>
          </cell>
          <cell r="I93" t="str">
            <v>Présent à la formation</v>
          </cell>
          <cell r="J93" t="str">
            <v>Done</v>
          </cell>
          <cell r="K93" t="str">
            <v>Non</v>
          </cell>
          <cell r="L93" t="str">
            <v>Accepté pour Conseil 2eme round Sect</v>
          </cell>
          <cell r="M93" t="str">
            <v>BTP - Environnement</v>
          </cell>
          <cell r="N93" t="str">
            <v>Oriental</v>
          </cell>
          <cell r="O93" t="str">
            <v>Nador</v>
          </cell>
          <cell r="P93">
            <v>5.8333333333333339</v>
          </cell>
          <cell r="Q93"/>
          <cell r="R93"/>
          <cell r="S93" t="str">
            <v>OUI</v>
          </cell>
          <cell r="T93" t="str">
            <v>NON</v>
          </cell>
          <cell r="U93"/>
          <cell r="V93"/>
        </row>
        <row r="94">
          <cell r="A94">
            <v>142</v>
          </cell>
          <cell r="B94" t="str">
            <v>BRANDT CANDY SARL</v>
          </cell>
          <cell r="C94" t="str">
            <v>Brandt Candy</v>
          </cell>
          <cell r="D94" t="str">
            <v>Harouach Sanae</v>
          </cell>
          <cell r="E94" t="str">
            <v>0690416156</v>
          </cell>
          <cell r="F94" t="str">
            <v>Brandtcandy2021@gmail.com</v>
          </cell>
          <cell r="G94"/>
          <cell r="H94" t="str">
            <v>Done</v>
          </cell>
          <cell r="I94" t="str">
            <v>Présent à la formation</v>
          </cell>
          <cell r="J94" t="str">
            <v>Done</v>
          </cell>
          <cell r="K94" t="str">
            <v>Non</v>
          </cell>
          <cell r="L94" t="str">
            <v>Accepté pour Conseil 2eme round Sect</v>
          </cell>
          <cell r="M94" t="str">
            <v>Commerce</v>
          </cell>
          <cell r="N94" t="str">
            <v>Oriental</v>
          </cell>
          <cell r="O94" t="str">
            <v>Nador</v>
          </cell>
          <cell r="P94">
            <v>8.5416666666666661</v>
          </cell>
          <cell r="Q94"/>
          <cell r="R94"/>
          <cell r="S94" t="str">
            <v>OUI</v>
          </cell>
          <cell r="T94" t="str">
            <v>NON</v>
          </cell>
          <cell r="U94"/>
          <cell r="V94"/>
        </row>
        <row r="95">
          <cell r="A95">
            <v>121</v>
          </cell>
          <cell r="B95" t="str">
            <v>Groupe Scolaire Afdal Oujda</v>
          </cell>
          <cell r="C95" t="str">
            <v>Groupe scolaire Afdal</v>
          </cell>
          <cell r="D95" t="str">
            <v>Groupe Scolaire Afdal Oujda</v>
          </cell>
          <cell r="E95" t="str">
            <v>0536520877/0682417131</v>
          </cell>
          <cell r="F95" t="str">
            <v>moujahid.mostafa42@yahoo.fr</v>
          </cell>
          <cell r="G95"/>
          <cell r="H95" t="str">
            <v>Done</v>
          </cell>
          <cell r="I95" t="str">
            <v>Présent à la formation</v>
          </cell>
          <cell r="J95" t="str">
            <v>Done</v>
          </cell>
          <cell r="K95" t="str">
            <v>Non</v>
          </cell>
          <cell r="L95" t="str">
            <v>Accepté pour Conseil 2eme round Sect</v>
          </cell>
          <cell r="M95" t="str">
            <v>Education - Santé</v>
          </cell>
          <cell r="N95" t="str">
            <v>Oriental</v>
          </cell>
          <cell r="O95" t="str">
            <v>Oujda-Angad</v>
          </cell>
          <cell r="P95">
            <v>8.5</v>
          </cell>
          <cell r="Q95"/>
          <cell r="R95"/>
          <cell r="S95" t="str">
            <v>OUI</v>
          </cell>
          <cell r="T95" t="str">
            <v xml:space="preserve">OUI </v>
          </cell>
          <cell r="U95"/>
          <cell r="V95"/>
        </row>
        <row r="96">
          <cell r="A96">
            <v>129</v>
          </cell>
          <cell r="B96" t="str">
            <v>Coopérative oulad Mériem</v>
          </cell>
          <cell r="C96" t="str">
            <v>Coopérative Oulad Meriem</v>
          </cell>
          <cell r="D96" t="str">
            <v>SMAIL MUSTAPHA</v>
          </cell>
          <cell r="E96">
            <v>662169521</v>
          </cell>
          <cell r="F96" t="str">
            <v>smailmustapha32@gmail.com</v>
          </cell>
          <cell r="G96"/>
          <cell r="H96" t="str">
            <v>Done</v>
          </cell>
          <cell r="I96" t="str">
            <v>Présent à la formation</v>
          </cell>
          <cell r="J96" t="str">
            <v>Done</v>
          </cell>
          <cell r="K96" t="str">
            <v>Non</v>
          </cell>
          <cell r="L96" t="str">
            <v xml:space="preserve">Accepté pour le Conseil 4round IS -5 </v>
          </cell>
          <cell r="M96" t="str">
            <v>Industrie - Logistique</v>
          </cell>
          <cell r="N96" t="str">
            <v>Oriental</v>
          </cell>
          <cell r="O96" t="str">
            <v>Oujda-Angad</v>
          </cell>
          <cell r="P96">
            <v>9.0833333333333339</v>
          </cell>
          <cell r="Q96"/>
          <cell r="R96"/>
          <cell r="S96" t="str">
            <v>OUI</v>
          </cell>
          <cell r="T96" t="str">
            <v xml:space="preserve">OUI </v>
          </cell>
          <cell r="U96"/>
          <cell r="V96"/>
        </row>
        <row r="97">
          <cell r="A97">
            <v>147</v>
          </cell>
          <cell r="B97" t="str">
            <v>Mustapha YAICH</v>
          </cell>
          <cell r="C97" t="str">
            <v>Yaich - PP</v>
          </cell>
          <cell r="D97" t="str">
            <v>YAICH Mustapha</v>
          </cell>
          <cell r="E97" t="str">
            <v>0665769560</v>
          </cell>
          <cell r="F97" t="str">
            <v xml:space="preserve">mustapha.yaich.el.khamlichi@gmail.com </v>
          </cell>
          <cell r="G97"/>
          <cell r="H97" t="str">
            <v>Done</v>
          </cell>
          <cell r="I97" t="str">
            <v>Présent à la formation</v>
          </cell>
          <cell r="J97" t="str">
            <v>Done</v>
          </cell>
          <cell r="K97" t="str">
            <v>Non</v>
          </cell>
          <cell r="L97" t="str">
            <v xml:space="preserve">Accepté pour le Conseil 4round IS -5 </v>
          </cell>
          <cell r="M97" t="str">
            <v>Services</v>
          </cell>
          <cell r="N97" t="str">
            <v>Oriental</v>
          </cell>
          <cell r="O97" t="str">
            <v>Nador</v>
          </cell>
          <cell r="P97">
            <v>9</v>
          </cell>
          <cell r="Q97"/>
          <cell r="R97"/>
          <cell r="S97" t="str">
            <v>OUI</v>
          </cell>
          <cell r="T97" t="str">
            <v>NON</v>
          </cell>
          <cell r="U97"/>
          <cell r="V97"/>
        </row>
        <row r="98">
          <cell r="A98">
            <v>130</v>
          </cell>
          <cell r="B98" t="str">
            <v>Oriental Gold</v>
          </cell>
          <cell r="C98" t="str">
            <v>Oriental Gold</v>
          </cell>
          <cell r="D98" t="str">
            <v>Kerzazi ikram</v>
          </cell>
          <cell r="E98">
            <v>605918419</v>
          </cell>
          <cell r="F98" t="str">
            <v>Coop.orientalgold@gmail.com</v>
          </cell>
          <cell r="G98"/>
          <cell r="H98" t="str">
            <v>Done</v>
          </cell>
          <cell r="I98" t="str">
            <v>Présent à la formation</v>
          </cell>
          <cell r="J98" t="str">
            <v>Done</v>
          </cell>
          <cell r="K98" t="str">
            <v>Non</v>
          </cell>
          <cell r="L98" t="str">
            <v xml:space="preserve">Accepté pour le Conseil 4round IS -5 </v>
          </cell>
          <cell r="M98" t="str">
            <v>Industrie - Logistique</v>
          </cell>
          <cell r="N98" t="str">
            <v>Oriental</v>
          </cell>
          <cell r="O98" t="str">
            <v>Oujda-Angad</v>
          </cell>
          <cell r="P98">
            <v>8.4583333333333339</v>
          </cell>
          <cell r="Q98"/>
          <cell r="R98"/>
          <cell r="S98" t="str">
            <v>OUI</v>
          </cell>
          <cell r="T98" t="str">
            <v xml:space="preserve">OUI </v>
          </cell>
          <cell r="U98"/>
          <cell r="V98"/>
        </row>
        <row r="99">
          <cell r="A99">
            <v>144</v>
          </cell>
          <cell r="B99" t="str">
            <v>Flexible entrepreneur</v>
          </cell>
          <cell r="C99" t="str">
            <v>Rizk Allah - AE</v>
          </cell>
          <cell r="D99" t="str">
            <v>Razzakallah mohamed</v>
          </cell>
          <cell r="E99" t="str">
            <v>0668415770</v>
          </cell>
          <cell r="F99" t="str">
            <v>Razzakallahmohamed@gmail.com</v>
          </cell>
          <cell r="G99"/>
          <cell r="H99" t="str">
            <v>Done</v>
          </cell>
          <cell r="I99" t="str">
            <v>Présent à la formation</v>
          </cell>
          <cell r="J99" t="str">
            <v>Done</v>
          </cell>
          <cell r="K99" t="str">
            <v>Non</v>
          </cell>
          <cell r="L99" t="str">
            <v>Liste d'attente</v>
          </cell>
          <cell r="M99" t="str">
            <v>Industrie - Logistique</v>
          </cell>
          <cell r="N99" t="str">
            <v>Oriental</v>
          </cell>
          <cell r="O99" t="str">
            <v>Nador</v>
          </cell>
          <cell r="P99">
            <v>7.75</v>
          </cell>
          <cell r="Q99">
            <v>6</v>
          </cell>
          <cell r="R99" t="str">
            <v>Potentiellement groupe Temoin 1</v>
          </cell>
          <cell r="S99"/>
          <cell r="T99" t="e">
            <v>#N/A</v>
          </cell>
          <cell r="U99"/>
          <cell r="V99"/>
        </row>
        <row r="100">
          <cell r="A100">
            <v>145</v>
          </cell>
          <cell r="B100" t="str">
            <v>Ghistyl</v>
          </cell>
          <cell r="C100" t="str">
            <v>Ghistyl - AE</v>
          </cell>
          <cell r="D100" t="str">
            <v>Ghizlane oujaidane</v>
          </cell>
          <cell r="E100" t="str">
            <v>0666032543</v>
          </cell>
          <cell r="F100" t="str">
            <v>Oujghizlane@gmail.cm</v>
          </cell>
          <cell r="G100"/>
          <cell r="H100" t="str">
            <v>Done</v>
          </cell>
          <cell r="I100" t="str">
            <v>Présent à la formation</v>
          </cell>
          <cell r="J100" t="str">
            <v>Done</v>
          </cell>
          <cell r="K100" t="str">
            <v>Oui</v>
          </cell>
          <cell r="L100" t="str">
            <v>Liste d'attente</v>
          </cell>
          <cell r="M100" t="str">
            <v>Services</v>
          </cell>
          <cell r="N100" t="str">
            <v>Oriental</v>
          </cell>
          <cell r="O100" t="str">
            <v>Nador</v>
          </cell>
          <cell r="P100">
            <v>5.9166666666666661</v>
          </cell>
          <cell r="Q100">
            <v>2</v>
          </cell>
          <cell r="R100" t="str">
            <v>Potentiellement groupe Temoin 1</v>
          </cell>
          <cell r="S100"/>
          <cell r="T100" t="e">
            <v>#N/A</v>
          </cell>
          <cell r="U100"/>
          <cell r="V100"/>
        </row>
        <row r="101">
          <cell r="A101">
            <v>103</v>
          </cell>
          <cell r="B101" t="str">
            <v>Coopérative wajdiyate</v>
          </cell>
          <cell r="C101" t="str">
            <v>Coopérative Al Wajdyate</v>
          </cell>
          <cell r="D101" t="str">
            <v>Latifa Mentbeh</v>
          </cell>
          <cell r="E101" t="str">
            <v>0667051806</v>
          </cell>
          <cell r="F101" t="str">
            <v>latifamentbeh@gmail.com</v>
          </cell>
          <cell r="G101"/>
          <cell r="H101" t="str">
            <v>Done</v>
          </cell>
          <cell r="I101" t="str">
            <v>Présent à la formation</v>
          </cell>
          <cell r="J101" t="str">
            <v>Done</v>
          </cell>
          <cell r="K101" t="str">
            <v>Oui</v>
          </cell>
          <cell r="L101" t="str">
            <v>Accepté pour Conseil 1er round Fem</v>
          </cell>
          <cell r="M101" t="str">
            <v>Industrie - Logistique</v>
          </cell>
          <cell r="N101" t="str">
            <v>Oriental</v>
          </cell>
          <cell r="O101" t="str">
            <v>Oujda-Angad</v>
          </cell>
          <cell r="P101">
            <v>8.1666666666666661</v>
          </cell>
          <cell r="Q101"/>
          <cell r="R101"/>
          <cell r="S101" t="str">
            <v>OUI</v>
          </cell>
          <cell r="T101" t="str">
            <v>NON</v>
          </cell>
          <cell r="U101"/>
          <cell r="V101"/>
        </row>
        <row r="102">
          <cell r="A102">
            <v>134</v>
          </cell>
          <cell r="B102" t="str">
            <v>تعاونية إخلاص كنفودة</v>
          </cell>
          <cell r="C102" t="str">
            <v>Coopérative Ikhlasse Guenfouda</v>
          </cell>
          <cell r="D102" t="str">
            <v>El Aziza Ismaili</v>
          </cell>
          <cell r="E102">
            <v>766746208</v>
          </cell>
          <cell r="F102" t="str">
            <v>Cooperativikhlass@gmail.com</v>
          </cell>
          <cell r="G102"/>
          <cell r="H102" t="str">
            <v>Done</v>
          </cell>
          <cell r="I102" t="str">
            <v>Présent à la formation</v>
          </cell>
          <cell r="J102" t="str">
            <v>Done</v>
          </cell>
          <cell r="K102" t="str">
            <v>Oui</v>
          </cell>
          <cell r="L102" t="str">
            <v>Accepté pour Conseil 1er round Fem</v>
          </cell>
          <cell r="M102" t="str">
            <v>Industrie - Logistique</v>
          </cell>
          <cell r="N102" t="str">
            <v>Oriental</v>
          </cell>
          <cell r="O102" t="str">
            <v>Jerada</v>
          </cell>
          <cell r="P102">
            <v>8.5833333333333339</v>
          </cell>
          <cell r="Q102"/>
          <cell r="R102"/>
          <cell r="S102" t="str">
            <v>OUI</v>
          </cell>
          <cell r="T102" t="str">
            <v>OUI</v>
          </cell>
          <cell r="U102"/>
          <cell r="V102"/>
        </row>
        <row r="103">
          <cell r="A103">
            <v>150</v>
          </cell>
          <cell r="B103" t="str">
            <v>Raedat Invest</v>
          </cell>
          <cell r="C103" t="str">
            <v>Raedat Invest</v>
          </cell>
          <cell r="D103" t="str">
            <v>Sanaa Ouriachi</v>
          </cell>
          <cell r="E103" t="str">
            <v>0670426144</v>
          </cell>
          <cell r="F103" t="str">
            <v>raedat.invest@gmail.com</v>
          </cell>
          <cell r="G103"/>
          <cell r="H103" t="str">
            <v>Done</v>
          </cell>
          <cell r="I103" t="str">
            <v>Présent à la formation</v>
          </cell>
          <cell r="J103" t="str">
            <v>Done</v>
          </cell>
          <cell r="K103" t="str">
            <v>Oui</v>
          </cell>
          <cell r="L103" t="str">
            <v>Accepté pour Conseil 1er round Fem</v>
          </cell>
          <cell r="M103" t="str">
            <v>Services</v>
          </cell>
          <cell r="N103" t="str">
            <v>Oriental</v>
          </cell>
          <cell r="O103" t="str">
            <v>Nador</v>
          </cell>
          <cell r="P103">
            <v>9.375</v>
          </cell>
          <cell r="Q103"/>
          <cell r="R103"/>
          <cell r="S103" t="str">
            <v>OUI</v>
          </cell>
          <cell r="T103" t="str">
            <v>OUI</v>
          </cell>
          <cell r="U103"/>
          <cell r="V103"/>
        </row>
        <row r="104">
          <cell r="A104">
            <v>118</v>
          </cell>
          <cell r="B104" t="str">
            <v>Cooperative TNIYA</v>
          </cell>
          <cell r="C104" t="str">
            <v>Coopérative Tnyia</v>
          </cell>
          <cell r="D104" t="str">
            <v>Zohra Daoud</v>
          </cell>
          <cell r="E104">
            <v>662431623</v>
          </cell>
          <cell r="F104" t="str">
            <v>zehra.daoud@gmail.com</v>
          </cell>
          <cell r="G104"/>
          <cell r="H104" t="str">
            <v>Done</v>
          </cell>
          <cell r="I104" t="str">
            <v>Présent à la formation</v>
          </cell>
          <cell r="J104" t="str">
            <v>Done</v>
          </cell>
          <cell r="K104" t="str">
            <v>Oui</v>
          </cell>
          <cell r="L104" t="str">
            <v>Accepté pour Conseil 1er round Fem</v>
          </cell>
          <cell r="M104" t="str">
            <v>Industrie - Logistique</v>
          </cell>
          <cell r="N104" t="str">
            <v>Oriental</v>
          </cell>
          <cell r="O104" t="str">
            <v>Oujda-Angad</v>
          </cell>
          <cell r="P104">
            <v>6.541666666666667</v>
          </cell>
          <cell r="Q104"/>
          <cell r="R104"/>
          <cell r="S104" t="str">
            <v>OUI</v>
          </cell>
          <cell r="T104" t="str">
            <v>NON</v>
          </cell>
          <cell r="U104"/>
          <cell r="V104"/>
        </row>
        <row r="105">
          <cell r="A105">
            <v>104</v>
          </cell>
          <cell r="B105" t="str">
            <v>DISTOR</v>
          </cell>
          <cell r="C105" t="str">
            <v>Distor</v>
          </cell>
          <cell r="D105" t="str">
            <v>Taj khalid</v>
          </cell>
          <cell r="E105">
            <v>661415013</v>
          </cell>
          <cell r="F105" t="str">
            <v>Distorste@gmail.com</v>
          </cell>
          <cell r="G105"/>
          <cell r="H105" t="str">
            <v>Done</v>
          </cell>
          <cell r="I105" t="str">
            <v>Présent à la formation</v>
          </cell>
          <cell r="J105" t="str">
            <v>Done</v>
          </cell>
          <cell r="K105" t="str">
            <v>Non</v>
          </cell>
          <cell r="L105" t="str">
            <v>Accepté pour Conseil 2eme round Sect</v>
          </cell>
          <cell r="M105" t="str">
            <v>Agriculture</v>
          </cell>
          <cell r="N105" t="str">
            <v>Oriental</v>
          </cell>
          <cell r="O105" t="str">
            <v>Oujda-Angad</v>
          </cell>
          <cell r="P105">
            <v>8.75</v>
          </cell>
          <cell r="Q105"/>
          <cell r="R105"/>
          <cell r="S105" t="str">
            <v>OUI</v>
          </cell>
          <cell r="T105" t="str">
            <v>NON</v>
          </cell>
          <cell r="U105"/>
          <cell r="V105"/>
        </row>
        <row r="106">
          <cell r="A106">
            <v>119</v>
          </cell>
          <cell r="B106" t="str">
            <v>Decomaitre</v>
          </cell>
          <cell r="C106" t="str">
            <v>Decomaitre</v>
          </cell>
          <cell r="D106" t="str">
            <v>Arraj mimoun</v>
          </cell>
          <cell r="E106" t="str">
            <v>0661615390</v>
          </cell>
          <cell r="F106" t="str">
            <v>deco.maitre202@gmail.com</v>
          </cell>
          <cell r="G106"/>
          <cell r="H106" t="str">
            <v>Done</v>
          </cell>
          <cell r="I106" t="str">
            <v>Présent à la formation</v>
          </cell>
          <cell r="J106" t="str">
            <v>Done</v>
          </cell>
          <cell r="K106" t="str">
            <v>Oui</v>
          </cell>
          <cell r="L106" t="str">
            <v>Accepté pour Conseil 2eme round Sect</v>
          </cell>
          <cell r="M106" t="str">
            <v>Commerce</v>
          </cell>
          <cell r="N106" t="str">
            <v>Oriental</v>
          </cell>
          <cell r="O106" t="str">
            <v>Oujda-Angad</v>
          </cell>
          <cell r="P106">
            <v>3.875</v>
          </cell>
          <cell r="Q106"/>
          <cell r="R106"/>
          <cell r="S106" t="str">
            <v>OUI</v>
          </cell>
          <cell r="T106" t="str">
            <v>NON</v>
          </cell>
          <cell r="U106"/>
          <cell r="V106"/>
        </row>
        <row r="107">
          <cell r="A107">
            <v>155</v>
          </cell>
          <cell r="B107" t="str">
            <v>الأكاديمية الدولية أمجاد برو للغات و التكوين المستمر</v>
          </cell>
          <cell r="C107" t="str">
            <v>Amjad Pro</v>
          </cell>
          <cell r="D107" t="str">
            <v>كريم رماش</v>
          </cell>
          <cell r="E107" t="str">
            <v>0601327737</v>
          </cell>
          <cell r="F107" t="str">
            <v>k.rammach@gmail.com</v>
          </cell>
          <cell r="G107"/>
          <cell r="H107" t="str">
            <v>Done</v>
          </cell>
          <cell r="I107" t="str">
            <v>Présent à la formation</v>
          </cell>
          <cell r="J107" t="str">
            <v>Done</v>
          </cell>
          <cell r="K107" t="str">
            <v>Non</v>
          </cell>
          <cell r="L107" t="str">
            <v>Accepté pour Conseil 2eme round Sect</v>
          </cell>
          <cell r="M107" t="str">
            <v>Education - Santé</v>
          </cell>
          <cell r="N107" t="str">
            <v>Oriental</v>
          </cell>
          <cell r="O107" t="str">
            <v>Nador</v>
          </cell>
          <cell r="P107">
            <v>7.5833333333333339</v>
          </cell>
          <cell r="Q107"/>
          <cell r="R107"/>
          <cell r="S107" t="str">
            <v>OUI</v>
          </cell>
          <cell r="T107" t="str">
            <v>OUI</v>
          </cell>
          <cell r="U107"/>
          <cell r="V107"/>
        </row>
        <row r="108">
          <cell r="A108">
            <v>127</v>
          </cell>
          <cell r="B108" t="str">
            <v>Sylvi-servi</v>
          </cell>
          <cell r="C108" t="str">
            <v>Sylvi Servi</v>
          </cell>
          <cell r="D108" t="str">
            <v>MOHAMMED EZZIDANI</v>
          </cell>
          <cell r="E108" t="str">
            <v>0708012607</v>
          </cell>
          <cell r="F108" t="str">
            <v>mouhammedezzidani@gmail.com</v>
          </cell>
          <cell r="G108"/>
          <cell r="H108" t="str">
            <v>Done</v>
          </cell>
          <cell r="I108" t="str">
            <v>Présent à la formation</v>
          </cell>
          <cell r="J108" t="str">
            <v>Done</v>
          </cell>
          <cell r="K108" t="str">
            <v>Non</v>
          </cell>
          <cell r="L108" t="str">
            <v>Accepté pour Conseil 2eme round Sect</v>
          </cell>
          <cell r="M108" t="str">
            <v>Agriculture</v>
          </cell>
          <cell r="N108" t="str">
            <v>Oriental</v>
          </cell>
          <cell r="O108" t="str">
            <v>Oujda-Angad</v>
          </cell>
          <cell r="P108">
            <v>6.6666666666666661</v>
          </cell>
          <cell r="Q108"/>
          <cell r="R108"/>
          <cell r="S108" t="str">
            <v>OUI</v>
          </cell>
          <cell r="T108" t="str">
            <v>NON</v>
          </cell>
          <cell r="U108"/>
          <cell r="V108"/>
        </row>
        <row r="109">
          <cell r="A109">
            <v>158</v>
          </cell>
          <cell r="B109" t="str">
            <v>WEBICH</v>
          </cell>
          <cell r="C109" t="str">
            <v>Webich - Echfa - AE</v>
          </cell>
          <cell r="D109" t="str">
            <v>حمزة الشف</v>
          </cell>
          <cell r="E109" t="str">
            <v>0712582977</v>
          </cell>
          <cell r="F109" t="str">
            <v>hamzaichfa77@gmail.com</v>
          </cell>
          <cell r="G109"/>
          <cell r="H109" t="str">
            <v>Done</v>
          </cell>
          <cell r="I109" t="str">
            <v>Présent à la formation</v>
          </cell>
          <cell r="J109" t="str">
            <v>Done</v>
          </cell>
          <cell r="K109" t="str">
            <v>Non</v>
          </cell>
          <cell r="L109" t="str">
            <v xml:space="preserve">Accepté pour le Conseil 4round IS -5 </v>
          </cell>
          <cell r="M109" t="str">
            <v>Services</v>
          </cell>
          <cell r="N109" t="str">
            <v>Oriental</v>
          </cell>
          <cell r="O109" t="str">
            <v>Nador</v>
          </cell>
          <cell r="P109">
            <v>9.3333333333333321</v>
          </cell>
          <cell r="Q109"/>
          <cell r="R109"/>
          <cell r="S109" t="str">
            <v>OUI</v>
          </cell>
          <cell r="T109" t="str">
            <v>OUI</v>
          </cell>
          <cell r="U109"/>
          <cell r="V109"/>
        </row>
        <row r="110">
          <cell r="A110">
            <v>160</v>
          </cell>
          <cell r="B110" t="str">
            <v>تعاونية نحالة حاسي بركان</v>
          </cell>
          <cell r="C110" t="str">
            <v>Coopérative Nahhalat Hassi Berkane</v>
          </cell>
          <cell r="D110" t="str">
            <v>حماد فكروني</v>
          </cell>
          <cell r="E110">
            <v>642234290</v>
          </cell>
          <cell r="F110" t="str">
            <v>fakrouni6767@gmail.com</v>
          </cell>
          <cell r="G110"/>
          <cell r="H110" t="str">
            <v>Done</v>
          </cell>
          <cell r="I110" t="str">
            <v>Présent à la formation</v>
          </cell>
          <cell r="J110" t="str">
            <v>Done</v>
          </cell>
          <cell r="K110" t="str">
            <v>Non</v>
          </cell>
          <cell r="L110" t="str">
            <v>Accepté pour Conseil 2eme round Sect</v>
          </cell>
          <cell r="M110" t="str">
            <v>Agriculture</v>
          </cell>
          <cell r="N110" t="str">
            <v>Oriental</v>
          </cell>
          <cell r="O110" t="str">
            <v>Nador</v>
          </cell>
          <cell r="P110">
            <v>5.583333333333333</v>
          </cell>
          <cell r="Q110"/>
          <cell r="R110"/>
          <cell r="S110" t="str">
            <v>OUI</v>
          </cell>
          <cell r="T110" t="str">
            <v>OUI</v>
          </cell>
          <cell r="U110"/>
          <cell r="V110"/>
        </row>
        <row r="111">
          <cell r="A111">
            <v>125</v>
          </cell>
          <cell r="B111" t="str">
            <v>Pourellas</v>
          </cell>
          <cell r="C111" t="str">
            <v>Coopérative Pourellas</v>
          </cell>
          <cell r="D111" t="str">
            <v>Ibtissam Rguyeg</v>
          </cell>
          <cell r="E111" t="str">
            <v>0633055536</v>
          </cell>
          <cell r="F111" t="str">
            <v>contact.pourellas@gmail.com</v>
          </cell>
          <cell r="G111"/>
          <cell r="H111" t="str">
            <v>Done</v>
          </cell>
          <cell r="I111" t="str">
            <v>Présent à la formation</v>
          </cell>
          <cell r="J111" t="str">
            <v>Done</v>
          </cell>
          <cell r="K111" t="str">
            <v>Non</v>
          </cell>
          <cell r="L111" t="str">
            <v xml:space="preserve">Accepté pour le Conseil 4round IS -5 </v>
          </cell>
          <cell r="M111" t="str">
            <v>Industrie - Logistique</v>
          </cell>
          <cell r="N111" t="str">
            <v>Oriental</v>
          </cell>
          <cell r="O111" t="str">
            <v>Oujda-Angad</v>
          </cell>
          <cell r="P111">
            <v>9.1666666666666661</v>
          </cell>
          <cell r="Q111"/>
          <cell r="R111"/>
          <cell r="S111" t="str">
            <v>OUI</v>
          </cell>
          <cell r="T111" t="str">
            <v>NON</v>
          </cell>
          <cell r="U111"/>
          <cell r="V111"/>
        </row>
        <row r="112">
          <cell r="A112">
            <v>170</v>
          </cell>
          <cell r="B112" t="str">
            <v>Coopérative Moughl</v>
          </cell>
          <cell r="C112" t="str">
            <v>Coopérative Moughl</v>
          </cell>
          <cell r="D112" t="str">
            <v>Laouar hayat</v>
          </cell>
          <cell r="E112">
            <v>613624525</v>
          </cell>
          <cell r="F112" t="str">
            <v>cuminbeldi1@gmail.com</v>
          </cell>
          <cell r="G112"/>
          <cell r="H112" t="str">
            <v>Done</v>
          </cell>
          <cell r="I112" t="str">
            <v>Présent à la formation</v>
          </cell>
          <cell r="J112" t="str">
            <v>Done</v>
          </cell>
          <cell r="K112" t="str">
            <v>Oui</v>
          </cell>
          <cell r="L112" t="str">
            <v>Accepté pour Conseil 1er round Fem</v>
          </cell>
          <cell r="M112" t="str">
            <v>Commerce</v>
          </cell>
          <cell r="N112" t="str">
            <v>Oriental</v>
          </cell>
          <cell r="O112" t="str">
            <v>Figuig</v>
          </cell>
          <cell r="P112">
            <v>8</v>
          </cell>
          <cell r="Q112"/>
          <cell r="R112"/>
          <cell r="S112" t="str">
            <v>OUI</v>
          </cell>
          <cell r="T112" t="str">
            <v>OUI</v>
          </cell>
          <cell r="U112"/>
          <cell r="V112"/>
        </row>
        <row r="113">
          <cell r="A113">
            <v>173</v>
          </cell>
          <cell r="B113" t="str">
            <v>تعاونية أزغديس</v>
          </cell>
          <cell r="C113" t="str">
            <v>Coopérative Azeghdis</v>
          </cell>
          <cell r="D113" t="str">
            <v>علي فضل جمال</v>
          </cell>
          <cell r="E113">
            <v>766619026</v>
          </cell>
          <cell r="F113" t="str">
            <v>jamaldefg@gmail.com</v>
          </cell>
          <cell r="G113"/>
          <cell r="H113" t="str">
            <v>Done</v>
          </cell>
          <cell r="I113" t="str">
            <v>Présent à la formation</v>
          </cell>
          <cell r="J113" t="str">
            <v>Done</v>
          </cell>
          <cell r="K113" t="str">
            <v>Oui</v>
          </cell>
          <cell r="L113" t="str">
            <v>Accepté pour Conseil 3eme round Prov</v>
          </cell>
          <cell r="M113" t="str">
            <v>Agriculture</v>
          </cell>
          <cell r="N113" t="str">
            <v>Oriental</v>
          </cell>
          <cell r="O113" t="str">
            <v>Figuig</v>
          </cell>
          <cell r="P113">
            <v>4.9166666666666661</v>
          </cell>
          <cell r="Q113"/>
          <cell r="R113"/>
          <cell r="S113" t="str">
            <v>OUI</v>
          </cell>
          <cell r="T113" t="str">
            <v xml:space="preserve">OUI </v>
          </cell>
          <cell r="U113"/>
          <cell r="V113"/>
        </row>
        <row r="114">
          <cell r="A114">
            <v>131</v>
          </cell>
          <cell r="B114" t="str">
            <v>تعاونية عائشة للتنمية</v>
          </cell>
          <cell r="C114" t="str">
            <v>Coopérative Aicha</v>
          </cell>
          <cell r="D114" t="str">
            <v>عائشة بوغزال</v>
          </cell>
          <cell r="E114">
            <v>660800783</v>
          </cell>
          <cell r="F114" t="str">
            <v>cch297421@gmail.com</v>
          </cell>
          <cell r="G114"/>
          <cell r="H114" t="str">
            <v>Done</v>
          </cell>
          <cell r="I114" t="str">
            <v>Présent à la formation</v>
          </cell>
          <cell r="J114" t="str">
            <v>Done</v>
          </cell>
          <cell r="K114" t="str">
            <v>Non</v>
          </cell>
          <cell r="L114" t="str">
            <v xml:space="preserve">Accepté pour le Conseil 4round IS -5 </v>
          </cell>
          <cell r="M114" t="str">
            <v>Industrie - Logistique</v>
          </cell>
          <cell r="N114" t="str">
            <v>Oriental</v>
          </cell>
          <cell r="O114" t="str">
            <v>Oujda-Angad</v>
          </cell>
          <cell r="P114">
            <v>9</v>
          </cell>
          <cell r="Q114"/>
          <cell r="R114"/>
          <cell r="S114" t="str">
            <v>OUI</v>
          </cell>
          <cell r="T114" t="str">
            <v>NON</v>
          </cell>
          <cell r="U114"/>
          <cell r="V114"/>
        </row>
        <row r="115">
          <cell r="A115">
            <v>109</v>
          </cell>
          <cell r="B115" t="str">
            <v>Lila Lingua Trip</v>
          </cell>
          <cell r="C115" t="str">
            <v>Lila Lingua Trip</v>
          </cell>
          <cell r="D115" t="str">
            <v>Jalila Hida</v>
          </cell>
          <cell r="E115" t="str">
            <v>0624904168/31686498492</v>
          </cell>
          <cell r="F115" t="str">
            <v>lilahida@me.com</v>
          </cell>
          <cell r="G115"/>
          <cell r="H115" t="str">
            <v>Done</v>
          </cell>
          <cell r="I115" t="str">
            <v>Présent à la formation</v>
          </cell>
          <cell r="J115" t="str">
            <v>Done</v>
          </cell>
          <cell r="K115" t="str">
            <v>Oui</v>
          </cell>
          <cell r="L115" t="str">
            <v>Liste d'attente</v>
          </cell>
          <cell r="M115" t="str">
            <v>Services</v>
          </cell>
          <cell r="N115" t="str">
            <v>Oriental</v>
          </cell>
          <cell r="O115" t="str">
            <v>Oujda-Angad</v>
          </cell>
          <cell r="P115">
            <v>6.0416666666666661</v>
          </cell>
          <cell r="Q115">
            <v>1</v>
          </cell>
          <cell r="R115" t="str">
            <v>Potentiellement groupe Temoin 1</v>
          </cell>
          <cell r="S115"/>
          <cell r="T115" t="e">
            <v>#N/A</v>
          </cell>
          <cell r="U115"/>
          <cell r="V115"/>
        </row>
        <row r="116">
          <cell r="A116">
            <v>111</v>
          </cell>
          <cell r="B116" t="str">
            <v>nboujiiw</v>
          </cell>
          <cell r="C116" t="str">
            <v>After Services - Fetchat - AE</v>
          </cell>
          <cell r="D116" t="str">
            <v>FETCHAT Mohammed</v>
          </cell>
          <cell r="E116" t="str">
            <v>0623928011</v>
          </cell>
          <cell r="F116" t="str">
            <v>FetMed92@gmail.com</v>
          </cell>
          <cell r="G116"/>
          <cell r="H116" t="str">
            <v>Done</v>
          </cell>
          <cell r="I116" t="str">
            <v>Présent à la formation</v>
          </cell>
          <cell r="J116" t="str">
            <v>Done</v>
          </cell>
          <cell r="K116" t="str">
            <v>Non</v>
          </cell>
          <cell r="L116" t="str">
            <v>Liste d'attente</v>
          </cell>
          <cell r="M116" t="str">
            <v>Industrie - Logistique</v>
          </cell>
          <cell r="N116" t="str">
            <v>Oriental</v>
          </cell>
          <cell r="O116" t="str">
            <v>Oujda-Angad</v>
          </cell>
          <cell r="P116">
            <v>7.25</v>
          </cell>
          <cell r="Q116">
            <v>9</v>
          </cell>
          <cell r="R116" t="str">
            <v>Potentiellement groupe Temoin 1</v>
          </cell>
          <cell r="S116"/>
          <cell r="T116" t="e">
            <v>#N/A</v>
          </cell>
          <cell r="U116"/>
          <cell r="V116"/>
        </row>
        <row r="117">
          <cell r="A117">
            <v>112</v>
          </cell>
          <cell r="B117" t="str">
            <v>Obrico</v>
          </cell>
          <cell r="C117" t="str">
            <v>Obrico - AE</v>
          </cell>
          <cell r="D117" t="str">
            <v>CHIH ZAKARIAE</v>
          </cell>
          <cell r="E117">
            <v>656515955</v>
          </cell>
          <cell r="F117" t="str">
            <v>Z.chih33@gmail.com</v>
          </cell>
          <cell r="G117"/>
          <cell r="H117" t="str">
            <v>Done</v>
          </cell>
          <cell r="I117" t="str">
            <v>Présent à la formation</v>
          </cell>
          <cell r="J117" t="str">
            <v>Done</v>
          </cell>
          <cell r="K117" t="str">
            <v>Non</v>
          </cell>
          <cell r="L117" t="str">
            <v>Liste d'attente</v>
          </cell>
          <cell r="M117" t="str">
            <v>Services</v>
          </cell>
          <cell r="N117" t="str">
            <v>Oriental</v>
          </cell>
          <cell r="O117" t="str">
            <v>Oujda-Angad</v>
          </cell>
          <cell r="P117">
            <v>7.708333333333333</v>
          </cell>
          <cell r="Q117">
            <v>7</v>
          </cell>
          <cell r="R117" t="str">
            <v>Potentiellement groupe Temoin 1</v>
          </cell>
          <cell r="S117"/>
          <cell r="T117" t="e">
            <v>#N/A</v>
          </cell>
          <cell r="U117"/>
          <cell r="V117"/>
        </row>
        <row r="118">
          <cell r="A118">
            <v>114</v>
          </cell>
          <cell r="B118" t="str">
            <v>Studio salazar</v>
          </cell>
          <cell r="C118" t="str">
            <v>Studio Salazar - AE</v>
          </cell>
          <cell r="D118" t="str">
            <v>عبدالعزيز العوني</v>
          </cell>
          <cell r="E118" t="str">
            <v>0690303678</v>
          </cell>
          <cell r="F118" t="str">
            <v>abdelazizelaouni@gmail.com</v>
          </cell>
          <cell r="G118"/>
          <cell r="H118" t="str">
            <v>Done</v>
          </cell>
          <cell r="I118" t="str">
            <v>Présent à la formation</v>
          </cell>
          <cell r="J118" t="str">
            <v>Done</v>
          </cell>
          <cell r="K118" t="str">
            <v>Non</v>
          </cell>
          <cell r="L118" t="str">
            <v>Liste d'attente</v>
          </cell>
          <cell r="M118" t="str">
            <v>Services</v>
          </cell>
          <cell r="N118" t="str">
            <v>Oriental</v>
          </cell>
          <cell r="O118" t="str">
            <v>Oujda-Angad</v>
          </cell>
          <cell r="P118">
            <v>8.1666666666666661</v>
          </cell>
          <cell r="Q118">
            <v>4</v>
          </cell>
          <cell r="R118" t="str">
            <v>Potentiellement groupe Temoin 1</v>
          </cell>
          <cell r="S118"/>
          <cell r="T118" t="e">
            <v>#N/A</v>
          </cell>
          <cell r="U118"/>
          <cell r="V118"/>
        </row>
        <row r="119">
          <cell r="A119">
            <v>120</v>
          </cell>
          <cell r="B119" t="str">
            <v>Exoblock MA</v>
          </cell>
          <cell r="C119" t="str">
            <v>Exoblock MA</v>
          </cell>
          <cell r="D119" t="str">
            <v>jalal bekkar</v>
          </cell>
          <cell r="E119">
            <v>700919124</v>
          </cell>
          <cell r="F119" t="str">
            <v>jalal.bekkar@exoblock.ma</v>
          </cell>
          <cell r="G119"/>
          <cell r="H119" t="str">
            <v>Done</v>
          </cell>
          <cell r="I119" t="str">
            <v>Présent à la formation</v>
          </cell>
          <cell r="J119" t="str">
            <v>Done</v>
          </cell>
          <cell r="K119" t="str">
            <v>Non</v>
          </cell>
          <cell r="L119" t="str">
            <v>Liste d'attente</v>
          </cell>
          <cell r="M119" t="str">
            <v>Services</v>
          </cell>
          <cell r="N119" t="str">
            <v>Oriental</v>
          </cell>
          <cell r="O119" t="str">
            <v>Oujda-Angad</v>
          </cell>
          <cell r="P119">
            <v>8.1666666666666679</v>
          </cell>
          <cell r="Q119">
            <v>3</v>
          </cell>
          <cell r="R119" t="str">
            <v>Potentiellement groupe Temoin 1</v>
          </cell>
          <cell r="S119"/>
          <cell r="T119" t="e">
            <v>#N/A</v>
          </cell>
          <cell r="U119"/>
          <cell r="V119"/>
        </row>
        <row r="120">
          <cell r="A120">
            <v>293</v>
          </cell>
          <cell r="B120" t="str">
            <v>تعاونية أسبد</v>
          </cell>
          <cell r="C120" t="str">
            <v>Coopérative Assid</v>
          </cell>
          <cell r="D120" t="str">
            <v>حياة احزيمة</v>
          </cell>
          <cell r="E120" t="str">
            <v>0665829686</v>
          </cell>
          <cell r="F120" t="str">
            <v>hayathazima@gmail.com</v>
          </cell>
          <cell r="G120"/>
          <cell r="H120" t="str">
            <v>Done</v>
          </cell>
          <cell r="I120" t="str">
            <v>Présent à la formation</v>
          </cell>
          <cell r="J120" t="str">
            <v>Done</v>
          </cell>
          <cell r="K120" t="str">
            <v>Oui</v>
          </cell>
          <cell r="L120" t="str">
            <v>Accepté pour Conseil 1er round Fem</v>
          </cell>
          <cell r="M120" t="str">
            <v>Industrie - Logistique</v>
          </cell>
          <cell r="N120" t="str">
            <v>Marrakech-Safi</v>
          </cell>
          <cell r="O120" t="str">
            <v>Al Haouz</v>
          </cell>
          <cell r="P120">
            <v>7.375</v>
          </cell>
          <cell r="Q120"/>
          <cell r="R120"/>
          <cell r="S120" t="str">
            <v>OUI</v>
          </cell>
          <cell r="T120" t="str">
            <v>NON</v>
          </cell>
          <cell r="U120"/>
          <cell r="V120"/>
        </row>
        <row r="121">
          <cell r="A121">
            <v>296</v>
          </cell>
          <cell r="B121" t="str">
            <v>تعاونية امين تدارت</v>
          </cell>
          <cell r="C121" t="str">
            <v>Coopérative Amine Taddart</v>
          </cell>
          <cell r="D121" t="str">
            <v>ابراهيم حسبي</v>
          </cell>
          <cell r="E121" t="str">
            <v>0700198778</v>
          </cell>
          <cell r="F121" t="str">
            <v>Hasbybrahim@gmail.com</v>
          </cell>
          <cell r="G121"/>
          <cell r="H121" t="str">
            <v>Done</v>
          </cell>
          <cell r="I121" t="str">
            <v>Présent à la formation</v>
          </cell>
          <cell r="J121" t="str">
            <v>Done</v>
          </cell>
          <cell r="K121" t="str">
            <v>Oui</v>
          </cell>
          <cell r="L121" t="str">
            <v>Accepté pour Conseil 1er round Fem</v>
          </cell>
          <cell r="M121" t="str">
            <v>Industrie - Logistique</v>
          </cell>
          <cell r="N121" t="str">
            <v>Marrakech-Safi</v>
          </cell>
          <cell r="O121" t="str">
            <v>Al Haouz</v>
          </cell>
          <cell r="P121">
            <v>9</v>
          </cell>
          <cell r="Q121"/>
          <cell r="R121"/>
          <cell r="S121" t="str">
            <v>OUI</v>
          </cell>
          <cell r="T121" t="str">
            <v>NON</v>
          </cell>
          <cell r="U121"/>
          <cell r="V121"/>
        </row>
        <row r="122">
          <cell r="A122">
            <v>300</v>
          </cell>
          <cell r="B122" t="str">
            <v>Formaja elfarrah</v>
          </cell>
          <cell r="C122"/>
          <cell r="D122" t="str">
            <v xml:space="preserve">sihame ben youness  </v>
          </cell>
          <cell r="E122">
            <v>644039275</v>
          </cell>
          <cell r="F122" t="str">
            <v>sihamebenyouness@gmail.com</v>
          </cell>
          <cell r="G122"/>
          <cell r="H122" t="str">
            <v>Done</v>
          </cell>
          <cell r="I122" t="str">
            <v>Présent à la formation</v>
          </cell>
          <cell r="J122" t="str">
            <v>Done</v>
          </cell>
          <cell r="K122" t="str">
            <v>Oui</v>
          </cell>
          <cell r="L122" t="str">
            <v>Accepté pour Conseil 1er round Fem</v>
          </cell>
          <cell r="M122" t="str">
            <v>Industrie - Logistique</v>
          </cell>
          <cell r="N122" t="str">
            <v>Marrakech-Safi</v>
          </cell>
          <cell r="O122">
            <v>0</v>
          </cell>
          <cell r="P122">
            <v>8.75</v>
          </cell>
          <cell r="Q122"/>
          <cell r="R122"/>
          <cell r="S122" t="str">
            <v>OUI</v>
          </cell>
          <cell r="T122" t="str">
            <v>NON</v>
          </cell>
          <cell r="U122"/>
          <cell r="V122"/>
        </row>
        <row r="123">
          <cell r="A123">
            <v>301</v>
          </cell>
          <cell r="B123" t="str">
            <v>تعاونية فنون خزف وسيراميك لمزوضة</v>
          </cell>
          <cell r="C123"/>
          <cell r="D123" t="str">
            <v>رشيد ايت جايت</v>
          </cell>
          <cell r="E123" t="str">
            <v>0703159922/06 11 06 10 46</v>
          </cell>
          <cell r="F123" t="str">
            <v>cooperative.mzouda123@gmail.com</v>
          </cell>
          <cell r="G123"/>
          <cell r="H123" t="str">
            <v>Done</v>
          </cell>
          <cell r="I123" t="str">
            <v>Présent à la formation</v>
          </cell>
          <cell r="J123" t="str">
            <v>Done</v>
          </cell>
          <cell r="K123" t="str">
            <v>Non</v>
          </cell>
          <cell r="L123" t="str">
            <v xml:space="preserve">Accepté pour le Conseil 4round IS -5 </v>
          </cell>
          <cell r="M123" t="str">
            <v>Industrie - Logistique</v>
          </cell>
          <cell r="N123" t="str">
            <v>Marrakech-Safi</v>
          </cell>
          <cell r="O123">
            <v>0</v>
          </cell>
          <cell r="P123">
            <v>8.1666666666666679</v>
          </cell>
          <cell r="Q123"/>
          <cell r="R123"/>
          <cell r="S123" t="str">
            <v>OUI</v>
          </cell>
          <cell r="T123">
            <v>0</v>
          </cell>
          <cell r="U123"/>
          <cell r="V123"/>
        </row>
        <row r="124">
          <cell r="A124">
            <v>280</v>
          </cell>
          <cell r="B124" t="str">
            <v>ASMC</v>
          </cell>
          <cell r="C124" t="str">
            <v>ASMC</v>
          </cell>
          <cell r="D124" t="str">
            <v>Ayyoub salama</v>
          </cell>
          <cell r="E124" t="str">
            <v>0701061169</v>
          </cell>
          <cell r="F124" t="str">
            <v>asmcsarl@gmail.com</v>
          </cell>
          <cell r="G124"/>
          <cell r="H124" t="str">
            <v>Done</v>
          </cell>
          <cell r="I124" t="str">
            <v xml:space="preserve">Pas présente à la formation </v>
          </cell>
          <cell r="J124" t="str">
            <v>Done</v>
          </cell>
          <cell r="K124" t="str">
            <v>Non</v>
          </cell>
          <cell r="L124" t="str">
            <v>Pas accepté car absent à la formation ou partiellement</v>
          </cell>
          <cell r="M124" t="str">
            <v>Commerce</v>
          </cell>
          <cell r="N124" t="str">
            <v>Marrakech-Safi</v>
          </cell>
          <cell r="O124" t="str">
            <v>Rehamna</v>
          </cell>
          <cell r="P124">
            <v>9.0833333333333339</v>
          </cell>
          <cell r="Q124"/>
          <cell r="R124"/>
          <cell r="S124"/>
          <cell r="T124" t="e">
            <v>#N/A</v>
          </cell>
          <cell r="U124"/>
          <cell r="V124"/>
        </row>
        <row r="125">
          <cell r="A125">
            <v>177</v>
          </cell>
          <cell r="B125" t="str">
            <v>افراح نجم الشرق لتنظيم و تجهيز جميع الحفلات و المناسبات</v>
          </cell>
          <cell r="C125" t="str">
            <v>Afrah Najm Charq - Lasshab - AE</v>
          </cell>
          <cell r="D125" t="str">
            <v>عبد المجيد لصهب</v>
          </cell>
          <cell r="E125" t="str">
            <v>212 677-637929</v>
          </cell>
          <cell r="F125" t="str">
            <v>abdelmajidlashab@gmail.com</v>
          </cell>
          <cell r="G125"/>
          <cell r="H125" t="str">
            <v>Done</v>
          </cell>
          <cell r="I125" t="str">
            <v>Présent à la formation</v>
          </cell>
          <cell r="J125" t="str">
            <v>Done</v>
          </cell>
          <cell r="K125" t="str">
            <v>Non</v>
          </cell>
          <cell r="L125" t="str">
            <v>Accepté pour Conseil 2eme round Sect</v>
          </cell>
          <cell r="M125" t="str">
            <v>Restauration - Tourisme</v>
          </cell>
          <cell r="N125" t="str">
            <v>Oriental</v>
          </cell>
          <cell r="O125" t="str">
            <v>Guercif</v>
          </cell>
          <cell r="P125">
            <v>7.458333333333333</v>
          </cell>
          <cell r="Q125"/>
          <cell r="R125"/>
          <cell r="S125" t="str">
            <v>OUI</v>
          </cell>
          <cell r="T125" t="str">
            <v>OUI</v>
          </cell>
          <cell r="U125"/>
          <cell r="V125"/>
        </row>
        <row r="126">
          <cell r="A126">
            <v>252</v>
          </cell>
          <cell r="B126" t="str">
            <v>Godima group sarl</v>
          </cell>
          <cell r="C126" t="str">
            <v>Godima Group</v>
          </cell>
          <cell r="D126" t="str">
            <v>Hicham El Halloumi</v>
          </cell>
          <cell r="E126" t="str">
            <v>0661589028</v>
          </cell>
          <cell r="F126" t="str">
            <v>Godimagroup@gmail.com</v>
          </cell>
          <cell r="G126"/>
          <cell r="H126" t="str">
            <v>Done</v>
          </cell>
          <cell r="I126" t="str">
            <v>Présent à la formation</v>
          </cell>
          <cell r="J126" t="str">
            <v>Done</v>
          </cell>
          <cell r="K126" t="str">
            <v>Non</v>
          </cell>
          <cell r="L126" t="str">
            <v>Accepté pour Conseil 3eme round Prov</v>
          </cell>
          <cell r="M126" t="str">
            <v>Services</v>
          </cell>
          <cell r="N126" t="str">
            <v>Marrakech-Safi</v>
          </cell>
          <cell r="O126" t="str">
            <v>El Kelâa des Sraghna</v>
          </cell>
          <cell r="P126">
            <v>7.6666666666666661</v>
          </cell>
          <cell r="Q126"/>
          <cell r="R126"/>
          <cell r="S126" t="str">
            <v>OUI</v>
          </cell>
          <cell r="T126" t="str">
            <v xml:space="preserve">OUI </v>
          </cell>
          <cell r="U126"/>
          <cell r="V126"/>
        </row>
        <row r="127">
          <cell r="A127">
            <v>196</v>
          </cell>
          <cell r="B127" t="str">
            <v>تعاونية بيان لاعشاب العطرية والطبية</v>
          </cell>
          <cell r="C127" t="str">
            <v>Coopérative Bayane</v>
          </cell>
          <cell r="D127" t="str">
            <v>مقور مرية</v>
          </cell>
          <cell r="E127">
            <v>687916321</v>
          </cell>
          <cell r="F127" t="str">
            <v>cooperativebayane@gmail.com</v>
          </cell>
          <cell r="G127"/>
          <cell r="H127" t="str">
            <v>Done</v>
          </cell>
          <cell r="I127" t="str">
            <v>Présent à la formation</v>
          </cell>
          <cell r="J127" t="str">
            <v>Done</v>
          </cell>
          <cell r="K127" t="str">
            <v>Oui</v>
          </cell>
          <cell r="L127" t="str">
            <v>Accepté pour Conseil 1er round Fem</v>
          </cell>
          <cell r="M127" t="str">
            <v>Agriculture</v>
          </cell>
          <cell r="N127" t="str">
            <v>Oriental</v>
          </cell>
          <cell r="O127" t="str">
            <v>Taourirt</v>
          </cell>
          <cell r="P127">
            <v>9.25</v>
          </cell>
          <cell r="Q127"/>
          <cell r="R127"/>
          <cell r="S127" t="str">
            <v>OUI</v>
          </cell>
          <cell r="T127" t="str">
            <v xml:space="preserve">OUI </v>
          </cell>
          <cell r="U127"/>
          <cell r="V127"/>
        </row>
        <row r="128">
          <cell r="A128">
            <v>256</v>
          </cell>
          <cell r="B128" t="str">
            <v>تعاونية الإنارة الشمسية</v>
          </cell>
          <cell r="C128" t="str">
            <v>Coopérative Inara Chamssya</v>
          </cell>
          <cell r="D128" t="str">
            <v>ربيع المقري</v>
          </cell>
          <cell r="E128" t="str">
            <v>0673071376</v>
          </cell>
          <cell r="F128" t="str">
            <v>rrim5841@gmail.com</v>
          </cell>
          <cell r="G128"/>
          <cell r="H128" t="str">
            <v>Done</v>
          </cell>
          <cell r="I128" t="str">
            <v>Présent à la formation</v>
          </cell>
          <cell r="J128" t="str">
            <v>Done</v>
          </cell>
          <cell r="K128" t="str">
            <v>Non</v>
          </cell>
          <cell r="L128" t="str">
            <v>Accepté pour Conseil 2eme round Sect</v>
          </cell>
          <cell r="M128" t="str">
            <v>BTP - Environnement</v>
          </cell>
          <cell r="N128" t="str">
            <v>Marrakech-Safi</v>
          </cell>
          <cell r="O128" t="str">
            <v>El Kelâa des Sraghna</v>
          </cell>
          <cell r="P128">
            <v>8</v>
          </cell>
          <cell r="Q128"/>
          <cell r="R128"/>
          <cell r="S128" t="str">
            <v>OUI</v>
          </cell>
          <cell r="T128" t="str">
            <v xml:space="preserve">OUI </v>
          </cell>
          <cell r="U128"/>
          <cell r="V128"/>
        </row>
        <row r="129">
          <cell r="A129">
            <v>261</v>
          </cell>
          <cell r="B129" t="str">
            <v>EL ADIB EVENTS</v>
          </cell>
          <cell r="C129" t="str">
            <v>El Adib Events</v>
          </cell>
          <cell r="D129" t="str">
            <v>El Adib Meryem</v>
          </cell>
          <cell r="E129" t="str">
            <v>0661437631</v>
          </cell>
          <cell r="F129" t="str">
            <v>eladibevents@gmail.com</v>
          </cell>
          <cell r="G129"/>
          <cell r="H129" t="str">
            <v>Done</v>
          </cell>
          <cell r="I129" t="str">
            <v>Présent à la formation</v>
          </cell>
          <cell r="J129" t="str">
            <v>Done</v>
          </cell>
          <cell r="K129" t="str">
            <v>Oui</v>
          </cell>
          <cell r="L129" t="str">
            <v>Accepté pour Conseil 1er round Fem</v>
          </cell>
          <cell r="M129" t="str">
            <v>Restauration - Tourisme</v>
          </cell>
          <cell r="N129" t="str">
            <v>Marrakech-Safi</v>
          </cell>
          <cell r="O129" t="str">
            <v>Chichaoua</v>
          </cell>
          <cell r="P129">
            <v>7.9583333333333339</v>
          </cell>
          <cell r="Q129"/>
          <cell r="R129"/>
          <cell r="S129" t="str">
            <v>OUI</v>
          </cell>
          <cell r="T129" t="str">
            <v xml:space="preserve">OUI </v>
          </cell>
          <cell r="U129"/>
          <cell r="V129"/>
        </row>
        <row r="130">
          <cell r="A130">
            <v>264</v>
          </cell>
          <cell r="B130" t="str">
            <v>HIDDAN BOULANGIER ASSIF SARL AU</v>
          </cell>
          <cell r="C130" t="str">
            <v>Hiddan Boulangier Assif</v>
          </cell>
          <cell r="D130" t="str">
            <v>Khadija Akoudar</v>
          </cell>
          <cell r="E130" t="str">
            <v>0662209380</v>
          </cell>
          <cell r="F130" t="str">
            <v>mohammedhiddan@gmail.com</v>
          </cell>
          <cell r="G130"/>
          <cell r="H130" t="str">
            <v>Done</v>
          </cell>
          <cell r="I130" t="str">
            <v>Présent à la formation</v>
          </cell>
          <cell r="J130" t="str">
            <v>Done</v>
          </cell>
          <cell r="K130" t="str">
            <v>Non</v>
          </cell>
          <cell r="L130" t="str">
            <v>Accepté pour Conseil 2eme round Sect</v>
          </cell>
          <cell r="M130" t="str">
            <v>Commerce</v>
          </cell>
          <cell r="N130" t="str">
            <v>Marrakech-Safi</v>
          </cell>
          <cell r="O130" t="str">
            <v>Chichaoua</v>
          </cell>
          <cell r="P130">
            <v>6.3333333333333339</v>
          </cell>
          <cell r="Q130"/>
          <cell r="R130"/>
          <cell r="S130" t="str">
            <v>OUI</v>
          </cell>
          <cell r="T130" t="str">
            <v xml:space="preserve">OUI </v>
          </cell>
          <cell r="U130"/>
          <cell r="V130"/>
        </row>
        <row r="131">
          <cell r="A131">
            <v>269</v>
          </cell>
          <cell r="B131" t="str">
            <v>اكو هوم</v>
          </cell>
          <cell r="C131" t="str">
            <v>Ecohome</v>
          </cell>
          <cell r="D131" t="str">
            <v>حسناء الزيدي</v>
          </cell>
          <cell r="E131" t="str">
            <v>0617250137</v>
          </cell>
          <cell r="F131" t="str">
            <v>ecohome.cooperative@gmail.com</v>
          </cell>
          <cell r="G131"/>
          <cell r="H131" t="str">
            <v>Done</v>
          </cell>
          <cell r="I131" t="str">
            <v>Présent à la formation</v>
          </cell>
          <cell r="J131" t="str">
            <v>Done</v>
          </cell>
          <cell r="K131" t="str">
            <v>Oui</v>
          </cell>
          <cell r="L131" t="str">
            <v>Accepté pour Conseil 2eme round Sect</v>
          </cell>
          <cell r="M131" t="str">
            <v>Restauration - Tourisme</v>
          </cell>
          <cell r="N131" t="str">
            <v>Marrakech-Safi</v>
          </cell>
          <cell r="O131" t="str">
            <v>Chichaoua</v>
          </cell>
          <cell r="P131">
            <v>5.708333333333333</v>
          </cell>
          <cell r="Q131"/>
          <cell r="R131"/>
          <cell r="S131" t="str">
            <v>OUI</v>
          </cell>
          <cell r="T131" t="str">
            <v xml:space="preserve">OUI </v>
          </cell>
          <cell r="U131"/>
          <cell r="V131"/>
        </row>
        <row r="132">
          <cell r="A132">
            <v>228</v>
          </cell>
          <cell r="B132" t="str">
            <v>essabijoux chic</v>
          </cell>
          <cell r="C132" t="str">
            <v>Coopérative Essabijoux Chic</v>
          </cell>
          <cell r="D132" t="str">
            <v>essabi abdelhafid</v>
          </cell>
          <cell r="E132" t="str">
            <v>0657206499</v>
          </cell>
          <cell r="F132" t="str">
            <v>essabi_abdelhafid@hotmail.fr</v>
          </cell>
          <cell r="G132"/>
          <cell r="H132" t="str">
            <v>Done</v>
          </cell>
          <cell r="I132" t="str">
            <v>Présent à la formation</v>
          </cell>
          <cell r="J132" t="str">
            <v>Done</v>
          </cell>
          <cell r="K132" t="str">
            <v>Non</v>
          </cell>
          <cell r="L132" t="str">
            <v>Liste d'attente</v>
          </cell>
          <cell r="M132" t="str">
            <v>Industrie - Logistique</v>
          </cell>
          <cell r="N132" t="str">
            <v>Marrakech-Safi</v>
          </cell>
          <cell r="O132" t="str">
            <v>Essaouira</v>
          </cell>
          <cell r="P132">
            <v>4.291666666666667</v>
          </cell>
          <cell r="Q132">
            <v>12</v>
          </cell>
          <cell r="R132" t="str">
            <v>Potentiellement groupe Temoin 1</v>
          </cell>
          <cell r="S132"/>
          <cell r="T132" t="e">
            <v>#N/A</v>
          </cell>
          <cell r="U132"/>
          <cell r="V132"/>
        </row>
        <row r="133">
          <cell r="A133">
            <v>292</v>
          </cell>
          <cell r="B133" t="str">
            <v>بيو ستار أطلس Bio Star Atlas</v>
          </cell>
          <cell r="C133" t="str">
            <v>Bio Star Atlas - PP</v>
          </cell>
          <cell r="D133" t="str">
            <v>لحسن المومن</v>
          </cell>
          <cell r="E133" t="str">
            <v>0696806081</v>
          </cell>
          <cell r="F133" t="str">
            <v>bio.star.atlas@gmail.com</v>
          </cell>
          <cell r="G133"/>
          <cell r="H133" t="str">
            <v>Done</v>
          </cell>
          <cell r="I133" t="str">
            <v>Présent à la formation</v>
          </cell>
          <cell r="J133" t="str">
            <v>Done</v>
          </cell>
          <cell r="K133" t="str">
            <v>Non</v>
          </cell>
          <cell r="L133" t="str">
            <v>Liste d'attente</v>
          </cell>
          <cell r="M133" t="str">
            <v>Industrie - Logistique</v>
          </cell>
          <cell r="N133" t="str">
            <v>Marrakech-Safi</v>
          </cell>
          <cell r="O133" t="str">
            <v>Al Haouz</v>
          </cell>
          <cell r="P133">
            <v>2.7499999999999996</v>
          </cell>
          <cell r="Q133">
            <v>13</v>
          </cell>
          <cell r="R133" t="str">
            <v>Potentiellement groupe Temoin 1</v>
          </cell>
          <cell r="S133"/>
          <cell r="T133" t="e">
            <v>#N/A</v>
          </cell>
          <cell r="U133"/>
          <cell r="V133"/>
        </row>
        <row r="134">
          <cell r="A134">
            <v>53</v>
          </cell>
          <cell r="B134" t="str">
            <v>Sefrou green parc</v>
          </cell>
          <cell r="C134" t="str">
            <v>Green Parc</v>
          </cell>
          <cell r="D134" t="str">
            <v>Boumane moncif</v>
          </cell>
          <cell r="E134" t="str">
            <v>0676900704</v>
          </cell>
          <cell r="F134" t="str">
            <v>monsifm579@gmail.com</v>
          </cell>
          <cell r="G134"/>
          <cell r="H134" t="str">
            <v>Done</v>
          </cell>
          <cell r="I134" t="str">
            <v>Présent à la formation</v>
          </cell>
          <cell r="J134" t="str">
            <v>Done</v>
          </cell>
          <cell r="K134" t="str">
            <v>Oui</v>
          </cell>
          <cell r="L134" t="str">
            <v>Accepté pour Conseil 1er round Fem</v>
          </cell>
          <cell r="M134" t="str">
            <v>BTP - Environnement</v>
          </cell>
          <cell r="N134" t="str">
            <v>Fès-Meknès</v>
          </cell>
          <cell r="O134" t="str">
            <v>Sefrou</v>
          </cell>
          <cell r="P134">
            <v>9.2916666666666679</v>
          </cell>
          <cell r="Q134"/>
          <cell r="R134"/>
          <cell r="S134" t="str">
            <v>OUI</v>
          </cell>
          <cell r="T134" t="str">
            <v>NON</v>
          </cell>
          <cell r="U134"/>
          <cell r="V134"/>
        </row>
        <row r="135">
          <cell r="A135">
            <v>54</v>
          </cell>
          <cell r="B135" t="str">
            <v>Ste OLIA MAROC</v>
          </cell>
          <cell r="C135" t="str">
            <v>Olia Maroc</v>
          </cell>
          <cell r="D135" t="str">
            <v>Taibi Ahmed</v>
          </cell>
          <cell r="E135" t="str">
            <v>0661911000</v>
          </cell>
          <cell r="F135" t="str">
            <v>oliamaroc.8011@gmail.com</v>
          </cell>
          <cell r="G135"/>
          <cell r="H135" t="str">
            <v>Done</v>
          </cell>
          <cell r="I135" t="str">
            <v>Présent à la formation</v>
          </cell>
          <cell r="J135" t="str">
            <v>Done</v>
          </cell>
          <cell r="K135" t="str">
            <v>Non</v>
          </cell>
          <cell r="L135" t="str">
            <v>Accepté pour Conseil 3eme round Prov</v>
          </cell>
          <cell r="M135" t="str">
            <v>Services</v>
          </cell>
          <cell r="N135" t="str">
            <v>Fès-Meknès</v>
          </cell>
          <cell r="O135" t="str">
            <v>Sefrou</v>
          </cell>
          <cell r="P135">
            <v>8.0833333333333339</v>
          </cell>
          <cell r="Q135"/>
          <cell r="R135"/>
          <cell r="S135" t="str">
            <v>OUI</v>
          </cell>
          <cell r="T135" t="str">
            <v>NON</v>
          </cell>
          <cell r="U135"/>
          <cell r="V135"/>
        </row>
        <row r="136">
          <cell r="A136">
            <v>73</v>
          </cell>
          <cell r="B136" t="str">
            <v>تعاونية هبة بيو</v>
          </cell>
          <cell r="C136" t="str">
            <v>Coopérative Hiba Bio</v>
          </cell>
          <cell r="D136" t="str">
            <v>لحسن الغيدوني</v>
          </cell>
          <cell r="E136" t="str">
            <v>0707153700</v>
          </cell>
          <cell r="F136" t="str">
            <v>elghaidouni@gmail.com</v>
          </cell>
          <cell r="G136"/>
          <cell r="H136" t="str">
            <v>Done</v>
          </cell>
          <cell r="I136" t="str">
            <v>Présent à la formation</v>
          </cell>
          <cell r="J136" t="str">
            <v>Done</v>
          </cell>
          <cell r="K136" t="str">
            <v>Oui</v>
          </cell>
          <cell r="L136" t="str">
            <v>Accepté pour Conseil 1er round Fem</v>
          </cell>
          <cell r="M136" t="str">
            <v>Commerce</v>
          </cell>
          <cell r="N136" t="str">
            <v>Fès-Meknès</v>
          </cell>
          <cell r="O136" t="str">
            <v>Taounate</v>
          </cell>
          <cell r="P136">
            <v>8.5833333333333321</v>
          </cell>
          <cell r="Q136"/>
          <cell r="R136"/>
          <cell r="S136" t="str">
            <v>OUI</v>
          </cell>
          <cell r="T136" t="str">
            <v>NON</v>
          </cell>
          <cell r="U136"/>
          <cell r="V136"/>
        </row>
        <row r="137">
          <cell r="A137">
            <v>79</v>
          </cell>
          <cell r="B137" t="str">
            <v>وحدة صنع البطاطس الموجهة للقلي</v>
          </cell>
          <cell r="C137" t="str">
            <v>Chef Freet</v>
          </cell>
          <cell r="D137" t="str">
            <v>ابتسام كيحل</v>
          </cell>
          <cell r="E137" t="str">
            <v>0677090258</v>
          </cell>
          <cell r="F137" t="str">
            <v>kbibech80@gmail.com</v>
          </cell>
          <cell r="G137"/>
          <cell r="H137" t="str">
            <v>Done</v>
          </cell>
          <cell r="I137" t="str">
            <v>Présent à la formation</v>
          </cell>
          <cell r="J137" t="str">
            <v>Done</v>
          </cell>
          <cell r="K137" t="str">
            <v>Oui</v>
          </cell>
          <cell r="L137" t="str">
            <v>Accepté pour Conseil 1er round Fem</v>
          </cell>
          <cell r="M137" t="str">
            <v>Industrie - Logistique</v>
          </cell>
          <cell r="N137" t="str">
            <v>Fès-Meknès</v>
          </cell>
          <cell r="O137" t="str">
            <v>Taounate</v>
          </cell>
          <cell r="P137">
            <v>8.5416666666666661</v>
          </cell>
          <cell r="Q137"/>
          <cell r="R137"/>
          <cell r="S137" t="str">
            <v>OUI</v>
          </cell>
          <cell r="T137" t="str">
            <v>NON</v>
          </cell>
          <cell r="U137"/>
          <cell r="V137"/>
        </row>
        <row r="138">
          <cell r="A138">
            <v>68</v>
          </cell>
          <cell r="B138" t="str">
            <v>إنتاج وتسمين الحلزون</v>
          </cell>
          <cell r="C138" t="str">
            <v>Mezhar - AE</v>
          </cell>
          <cell r="D138" t="str">
            <v>مزهار محمد</v>
          </cell>
          <cell r="E138" t="str">
            <v>0660934392</v>
          </cell>
          <cell r="F138" t="str">
            <v>Ilyasse.mezar2019@gmail.com</v>
          </cell>
          <cell r="G138"/>
          <cell r="H138" t="str">
            <v>Done</v>
          </cell>
          <cell r="I138" t="str">
            <v>Présent à la formation</v>
          </cell>
          <cell r="J138" t="str">
            <v>Done</v>
          </cell>
          <cell r="K138" t="str">
            <v>Non</v>
          </cell>
          <cell r="L138" t="str">
            <v>Accepté pour Conseil 2eme round Sect</v>
          </cell>
          <cell r="M138" t="str">
            <v>Agriculture</v>
          </cell>
          <cell r="N138" t="str">
            <v>Fès-Meknès</v>
          </cell>
          <cell r="O138" t="str">
            <v>Taounate</v>
          </cell>
          <cell r="P138">
            <v>8.625</v>
          </cell>
          <cell r="Q138"/>
          <cell r="R138"/>
          <cell r="S138" t="str">
            <v>OUI</v>
          </cell>
          <cell r="T138" t="str">
            <v>NON</v>
          </cell>
          <cell r="U138"/>
          <cell r="V138"/>
        </row>
        <row r="139">
          <cell r="A139">
            <v>71</v>
          </cell>
          <cell r="B139" t="str">
            <v>تعاونية احجاوة أولاد عيسى</v>
          </cell>
          <cell r="C139" t="str">
            <v>Coopérative Hjawa Ouled Aissa</v>
          </cell>
          <cell r="D139" t="str">
            <v>سجاع عثمان</v>
          </cell>
          <cell r="E139" t="str">
            <v>0661564124</v>
          </cell>
          <cell r="F139" t="str">
            <v>Otmansoujaa190@gmail.com</v>
          </cell>
          <cell r="G139"/>
          <cell r="H139" t="str">
            <v>Done</v>
          </cell>
          <cell r="I139" t="str">
            <v>Présent à la formation</v>
          </cell>
          <cell r="J139" t="str">
            <v>Done</v>
          </cell>
          <cell r="K139" t="str">
            <v>Non</v>
          </cell>
          <cell r="L139" t="str">
            <v>Accepté pour Conseil 2eme round Sect</v>
          </cell>
          <cell r="M139" t="str">
            <v>Agriculture</v>
          </cell>
          <cell r="N139" t="str">
            <v>Fès-Meknès</v>
          </cell>
          <cell r="O139" t="str">
            <v>Taounate</v>
          </cell>
          <cell r="P139">
            <v>7.083333333333333</v>
          </cell>
          <cell r="Q139"/>
          <cell r="R139"/>
          <cell r="S139" t="str">
            <v>OUI</v>
          </cell>
          <cell r="T139" t="str">
            <v>NON</v>
          </cell>
          <cell r="U139"/>
          <cell r="V139"/>
        </row>
        <row r="140">
          <cell r="A140">
            <v>66</v>
          </cell>
          <cell r="B140" t="str">
            <v>إدريسي البوزيدي منال</v>
          </cell>
          <cell r="C140" t="str">
            <v>Idrissi Bouzidi - AE</v>
          </cell>
          <cell r="D140" t="str">
            <v>إدريسي البوزيدي منال</v>
          </cell>
          <cell r="E140" t="str">
            <v>0669028200</v>
          </cell>
          <cell r="F140" t="str">
            <v>manaleldrissi1@gmail.com</v>
          </cell>
          <cell r="G140"/>
          <cell r="H140" t="str">
            <v>Done</v>
          </cell>
          <cell r="I140" t="str">
            <v>Présent à la formation</v>
          </cell>
          <cell r="J140" t="str">
            <v>Done</v>
          </cell>
          <cell r="K140" t="str">
            <v>Non</v>
          </cell>
          <cell r="L140" t="str">
            <v>Accepté pour Conseil 3eme round Prov</v>
          </cell>
          <cell r="M140" t="str">
            <v>Industrie - Logistique</v>
          </cell>
          <cell r="N140" t="str">
            <v>Fès-Meknès</v>
          </cell>
          <cell r="O140" t="str">
            <v>Taounate</v>
          </cell>
          <cell r="P140">
            <v>8.3333333333333339</v>
          </cell>
          <cell r="Q140"/>
          <cell r="R140"/>
          <cell r="S140" t="str">
            <v>OUI</v>
          </cell>
          <cell r="T140" t="str">
            <v>NON</v>
          </cell>
          <cell r="U140"/>
          <cell r="V140"/>
        </row>
        <row r="141">
          <cell r="A141">
            <v>77</v>
          </cell>
          <cell r="B141" t="str">
            <v>صنع وبيع الطوبية واعمدة السياج</v>
          </cell>
          <cell r="C141" t="str">
            <v>Bouhaja - AE</v>
          </cell>
          <cell r="D141" t="str">
            <v>محمد بوحاجة</v>
          </cell>
          <cell r="E141" t="str">
            <v>0673710435</v>
          </cell>
          <cell r="F141" t="str">
            <v>M.bouhaja@gmail.com</v>
          </cell>
          <cell r="G141"/>
          <cell r="H141" t="str">
            <v>Done</v>
          </cell>
          <cell r="I141" t="str">
            <v>Présent à la formation</v>
          </cell>
          <cell r="J141" t="str">
            <v>Done</v>
          </cell>
          <cell r="K141" t="str">
            <v>Non</v>
          </cell>
          <cell r="L141" t="str">
            <v>Accepté pour Conseil 3eme round Prov</v>
          </cell>
          <cell r="M141" t="str">
            <v>Industrie - Logistique</v>
          </cell>
          <cell r="N141" t="str">
            <v>Fès-Meknès</v>
          </cell>
          <cell r="O141" t="str">
            <v>Taounate</v>
          </cell>
          <cell r="P141">
            <v>6.375</v>
          </cell>
          <cell r="Q141"/>
          <cell r="R141"/>
          <cell r="S141" t="str">
            <v>OUI</v>
          </cell>
          <cell r="T141" t="str">
            <v>NON</v>
          </cell>
          <cell r="U141"/>
          <cell r="V141"/>
        </row>
        <row r="142">
          <cell r="A142">
            <v>306</v>
          </cell>
          <cell r="B142" t="str">
            <v>Kids Space Al Majd</v>
          </cell>
          <cell r="C142"/>
          <cell r="D142" t="str">
            <v>مريم المجيدي</v>
          </cell>
          <cell r="E142" t="str">
            <v>0623427557</v>
          </cell>
          <cell r="F142" t="str">
            <v>Elmajidimeriem@gmail.com</v>
          </cell>
          <cell r="G142"/>
          <cell r="H142" t="str">
            <v>Done</v>
          </cell>
          <cell r="I142" t="str">
            <v>Présent à la formation</v>
          </cell>
          <cell r="J142" t="str">
            <v>Done</v>
          </cell>
          <cell r="K142" t="str">
            <v>Oui</v>
          </cell>
          <cell r="L142" t="str">
            <v>Accepté pour Conseil 2eme round Sect</v>
          </cell>
          <cell r="M142" t="str">
            <v>Education - Santé</v>
          </cell>
          <cell r="N142" t="str">
            <v>Oriental</v>
          </cell>
          <cell r="O142">
            <v>0</v>
          </cell>
          <cell r="P142">
            <v>5.75</v>
          </cell>
          <cell r="Q142"/>
          <cell r="R142"/>
          <cell r="S142" t="str">
            <v>OUI</v>
          </cell>
          <cell r="T142" t="str">
            <v>OUI</v>
          </cell>
          <cell r="U142"/>
          <cell r="V142"/>
        </row>
        <row r="143">
          <cell r="A143">
            <v>180</v>
          </cell>
          <cell r="B143" t="str">
            <v>Construction el ouannany</v>
          </cell>
          <cell r="C143" t="str">
            <v>El Ouannany Construction</v>
          </cell>
          <cell r="D143" t="str">
            <v>Khalid el ouannany</v>
          </cell>
          <cell r="E143" t="str">
            <v>0601818873</v>
          </cell>
          <cell r="F143" t="str">
            <v>khalidelouannany1@gmail.com</v>
          </cell>
          <cell r="G143"/>
          <cell r="H143" t="str">
            <v>Done</v>
          </cell>
          <cell r="I143" t="str">
            <v>Présent à la formation</v>
          </cell>
          <cell r="J143" t="str">
            <v>Done</v>
          </cell>
          <cell r="K143" t="str">
            <v>Non</v>
          </cell>
          <cell r="L143" t="str">
            <v>Accepté pour Conseil 2eme round Sect</v>
          </cell>
          <cell r="M143" t="str">
            <v>BTP - Environnement</v>
          </cell>
          <cell r="N143" t="str">
            <v>Oriental</v>
          </cell>
          <cell r="O143" t="str">
            <v>Taourirt</v>
          </cell>
          <cell r="P143">
            <v>9.0416666666666679</v>
          </cell>
          <cell r="Q143"/>
          <cell r="R143"/>
          <cell r="S143" t="str">
            <v>OUI</v>
          </cell>
          <cell r="T143" t="str">
            <v>NON</v>
          </cell>
          <cell r="U143"/>
          <cell r="V143"/>
        </row>
        <row r="144">
          <cell r="A144">
            <v>181</v>
          </cell>
          <cell r="B144" t="str">
            <v>Eastern steel company</v>
          </cell>
          <cell r="C144" t="str">
            <v>Eastern Steel Company</v>
          </cell>
          <cell r="D144" t="str">
            <v>Zannouti hasnae</v>
          </cell>
          <cell r="E144" t="str">
            <v>0608490138</v>
          </cell>
          <cell r="F144" t="str">
            <v>contact@easternsteel.ma</v>
          </cell>
          <cell r="G144"/>
          <cell r="H144" t="str">
            <v>Done</v>
          </cell>
          <cell r="I144" t="str">
            <v>Présent à la formation</v>
          </cell>
          <cell r="J144" t="str">
            <v>Done</v>
          </cell>
          <cell r="K144" t="str">
            <v>Non</v>
          </cell>
          <cell r="L144" t="str">
            <v>Accepté pour Conseil 2eme round Sect</v>
          </cell>
          <cell r="M144" t="str">
            <v>BTP - Environnement</v>
          </cell>
          <cell r="N144" t="str">
            <v>Oriental</v>
          </cell>
          <cell r="O144" t="str">
            <v>Taourirt</v>
          </cell>
          <cell r="P144">
            <v>9</v>
          </cell>
          <cell r="Q144"/>
          <cell r="R144"/>
          <cell r="S144" t="str">
            <v>OUI</v>
          </cell>
          <cell r="T144" t="str">
            <v>NON</v>
          </cell>
          <cell r="U144"/>
          <cell r="V144"/>
        </row>
        <row r="145">
          <cell r="A145">
            <v>183</v>
          </cell>
          <cell r="B145" t="str">
            <v>Institut AL IBDAAA DE COIFFURE ET D' Esthétique SARL AU</v>
          </cell>
          <cell r="C145" t="str">
            <v>Institut Al Ibdaa</v>
          </cell>
          <cell r="D145" t="str">
            <v>Hassane manyani</v>
          </cell>
          <cell r="E145" t="str">
            <v>0633741443</v>
          </cell>
          <cell r="F145" t="str">
            <v>manyanihassan6@gmail.com</v>
          </cell>
          <cell r="G145"/>
          <cell r="H145" t="str">
            <v>Done</v>
          </cell>
          <cell r="I145" t="str">
            <v>Présent à la formation</v>
          </cell>
          <cell r="J145" t="str">
            <v>Done</v>
          </cell>
          <cell r="K145" t="str">
            <v>Non</v>
          </cell>
          <cell r="L145" t="str">
            <v>Liste d'attente</v>
          </cell>
          <cell r="M145" t="str">
            <v>Services</v>
          </cell>
          <cell r="N145" t="str">
            <v>Oriental</v>
          </cell>
          <cell r="O145" t="str">
            <v>Taourirt</v>
          </cell>
          <cell r="P145">
            <v>7.083333333333333</v>
          </cell>
          <cell r="Q145">
            <v>10</v>
          </cell>
          <cell r="R145" t="str">
            <v>Potentiellement groupe Temoin 1</v>
          </cell>
          <cell r="S145"/>
          <cell r="T145" t="e">
            <v>#N/A</v>
          </cell>
          <cell r="U145"/>
          <cell r="V145"/>
        </row>
        <row r="146">
          <cell r="A146">
            <v>186</v>
          </cell>
          <cell r="B146" t="str">
            <v>mada kids</v>
          </cell>
          <cell r="C146" t="str">
            <v>Mada Kids</v>
          </cell>
          <cell r="D146" t="str">
            <v>حمزة العلامي</v>
          </cell>
          <cell r="E146" t="str">
            <v>0642527181</v>
          </cell>
          <cell r="F146" t="str">
            <v>hamza.elalami.me@gmail.com</v>
          </cell>
          <cell r="G146"/>
          <cell r="H146" t="str">
            <v>Done</v>
          </cell>
          <cell r="I146" t="str">
            <v>Présent à la formation</v>
          </cell>
          <cell r="J146" t="str">
            <v>Done</v>
          </cell>
          <cell r="K146" t="str">
            <v>Non</v>
          </cell>
          <cell r="L146" t="str">
            <v>Liste d'attente</v>
          </cell>
          <cell r="M146" t="str">
            <v>Industrie - Logistique</v>
          </cell>
          <cell r="N146" t="str">
            <v>Oriental</v>
          </cell>
          <cell r="O146" t="str">
            <v>Taourirt</v>
          </cell>
          <cell r="P146">
            <v>6.5</v>
          </cell>
          <cell r="Q146">
            <v>11</v>
          </cell>
          <cell r="R146" t="str">
            <v>Potentiellement groupe Temoin 1</v>
          </cell>
          <cell r="S146"/>
          <cell r="T146" t="e">
            <v>#N/A</v>
          </cell>
          <cell r="U146"/>
          <cell r="V146"/>
        </row>
        <row r="147">
          <cell r="A147">
            <v>187</v>
          </cell>
          <cell r="B147" t="str">
            <v>Majala multi services</v>
          </cell>
          <cell r="C147" t="str">
            <v>Majala Multiservices</v>
          </cell>
          <cell r="D147" t="str">
            <v>زنوتي ياسين</v>
          </cell>
          <cell r="E147" t="str">
            <v>0658892030</v>
          </cell>
          <cell r="F147" t="str">
            <v>zannoutiyassine@gmail.com</v>
          </cell>
          <cell r="G147"/>
          <cell r="H147" t="str">
            <v>Done</v>
          </cell>
          <cell r="I147" t="str">
            <v>Présent à la formation</v>
          </cell>
          <cell r="J147" t="str">
            <v>Done</v>
          </cell>
          <cell r="K147" t="str">
            <v>Non</v>
          </cell>
          <cell r="L147" t="str">
            <v>Liste d'attente</v>
          </cell>
          <cell r="M147" t="str">
            <v>Services</v>
          </cell>
          <cell r="N147" t="str">
            <v>Oriental</v>
          </cell>
          <cell r="O147" t="str">
            <v>Taourirt</v>
          </cell>
          <cell r="P147">
            <v>2.4583333333333335</v>
          </cell>
          <cell r="Q147">
            <v>13</v>
          </cell>
          <cell r="R147" t="str">
            <v>Potentiellement groupe Temoin 1</v>
          </cell>
          <cell r="S147"/>
          <cell r="T147" t="e">
            <v>#N/A</v>
          </cell>
          <cell r="U147"/>
          <cell r="V147"/>
        </row>
        <row r="148">
          <cell r="A148">
            <v>41</v>
          </cell>
          <cell r="B148" t="str">
            <v>مطبعة العلاوي</v>
          </cell>
          <cell r="C148" t="str">
            <v>El Allaoui - AE</v>
          </cell>
          <cell r="D148" t="str">
            <v>كوثر العلاوي</v>
          </cell>
          <cell r="E148" t="str">
            <v>0669818575</v>
          </cell>
          <cell r="F148" t="str">
            <v>elalaouikaoutar66@gmail.com</v>
          </cell>
          <cell r="G148"/>
          <cell r="H148" t="str">
            <v>Done</v>
          </cell>
          <cell r="I148" t="str">
            <v>Présent à la formation</v>
          </cell>
          <cell r="J148" t="str">
            <v>Done</v>
          </cell>
          <cell r="K148" t="str">
            <v>Oui</v>
          </cell>
          <cell r="L148" t="str">
            <v>Accepté pour Conseil 1er round Fem</v>
          </cell>
          <cell r="M148" t="str">
            <v>Industrie - Logistique</v>
          </cell>
          <cell r="N148" t="str">
            <v>Fès-Meknès</v>
          </cell>
          <cell r="O148" t="str">
            <v>Taza</v>
          </cell>
          <cell r="P148">
            <v>9.1666666666666661</v>
          </cell>
          <cell r="Q148"/>
          <cell r="R148"/>
          <cell r="S148" t="str">
            <v>OUI</v>
          </cell>
          <cell r="T148" t="str">
            <v>NON</v>
          </cell>
          <cell r="U148"/>
          <cell r="V148"/>
        </row>
        <row r="149">
          <cell r="A149">
            <v>28</v>
          </cell>
          <cell r="B149" t="str">
            <v>Mbida agri</v>
          </cell>
          <cell r="C149" t="str">
            <v>Mbida Agri - AE</v>
          </cell>
          <cell r="D149" t="str">
            <v>عمر امبيضة</v>
          </cell>
          <cell r="E149" t="str">
            <v>0616288484</v>
          </cell>
          <cell r="F149" t="str">
            <v>Omarmbida2000@gmail.com</v>
          </cell>
          <cell r="G149"/>
          <cell r="H149" t="str">
            <v>Done</v>
          </cell>
          <cell r="I149" t="str">
            <v>Présent à la formation</v>
          </cell>
          <cell r="J149" t="str">
            <v>Done</v>
          </cell>
          <cell r="K149" t="str">
            <v>Non</v>
          </cell>
          <cell r="L149" t="str">
            <v>Accepté pour Conseil 2eme round Sect</v>
          </cell>
          <cell r="M149" t="str">
            <v>BTP - Environnement</v>
          </cell>
          <cell r="N149" t="str">
            <v>Fès-Meknès</v>
          </cell>
          <cell r="O149" t="str">
            <v>Taza</v>
          </cell>
          <cell r="P149">
            <v>9.1666666666666661</v>
          </cell>
          <cell r="Q149"/>
          <cell r="R149"/>
          <cell r="S149" t="str">
            <v>OUI</v>
          </cell>
          <cell r="T149" t="str">
            <v>NON</v>
          </cell>
          <cell r="U149"/>
          <cell r="V149"/>
        </row>
        <row r="150">
          <cell r="A150">
            <v>29</v>
          </cell>
          <cell r="B150" t="str">
            <v>Rahali Academy</v>
          </cell>
          <cell r="C150" t="str">
            <v>Alpha Rahali</v>
          </cell>
          <cell r="D150" t="str">
            <v>الرحالي عبد المنعم</v>
          </cell>
          <cell r="E150" t="str">
            <v>0601167361</v>
          </cell>
          <cell r="F150" t="str">
            <v>monimerr7@gmail.com</v>
          </cell>
          <cell r="G150"/>
          <cell r="H150" t="str">
            <v>Done</v>
          </cell>
          <cell r="I150" t="str">
            <v>Présent à la formation</v>
          </cell>
          <cell r="J150" t="str">
            <v>Done</v>
          </cell>
          <cell r="K150" t="str">
            <v>Non</v>
          </cell>
          <cell r="L150" t="str">
            <v>Accepté pour Conseil 2eme round Sect</v>
          </cell>
          <cell r="M150" t="str">
            <v>Education - Santé</v>
          </cell>
          <cell r="N150" t="str">
            <v>Fès-Meknès</v>
          </cell>
          <cell r="O150" t="str">
            <v>Taza</v>
          </cell>
          <cell r="P150">
            <v>8.0833333333333339</v>
          </cell>
          <cell r="Q150"/>
          <cell r="R150"/>
          <cell r="S150" t="str">
            <v>OUI</v>
          </cell>
          <cell r="T150" t="str">
            <v>NON</v>
          </cell>
          <cell r="U150"/>
          <cell r="V150"/>
        </row>
        <row r="151">
          <cell r="A151">
            <v>34</v>
          </cell>
          <cell r="B151" t="str">
            <v>تعاونية شيكر</v>
          </cell>
          <cell r="C151" t="str">
            <v>Coopérative Chiker</v>
          </cell>
          <cell r="D151" t="str">
            <v>نبيل تشيشة</v>
          </cell>
          <cell r="E151" t="str">
            <v>0665920853</v>
          </cell>
          <cell r="F151" t="str">
            <v>tazinabil92@gmail.com</v>
          </cell>
          <cell r="G151"/>
          <cell r="H151" t="str">
            <v>Done</v>
          </cell>
          <cell r="I151" t="str">
            <v>Présent à la formation</v>
          </cell>
          <cell r="J151" t="str">
            <v>Done</v>
          </cell>
          <cell r="K151" t="str">
            <v>Non</v>
          </cell>
          <cell r="L151" t="str">
            <v>Accepté pour Conseil 2eme round Sect</v>
          </cell>
          <cell r="M151" t="str">
            <v>Education - Santé</v>
          </cell>
          <cell r="N151" t="str">
            <v>Fès-Meknès</v>
          </cell>
          <cell r="O151" t="str">
            <v>Taza</v>
          </cell>
          <cell r="P151">
            <v>6.6666666666666661</v>
          </cell>
          <cell r="Q151"/>
          <cell r="R151"/>
          <cell r="S151" t="str">
            <v>OUI</v>
          </cell>
          <cell r="T151" t="str">
            <v>NON</v>
          </cell>
          <cell r="U151"/>
          <cell r="V151"/>
        </row>
        <row r="152">
          <cell r="A152">
            <v>27</v>
          </cell>
          <cell r="B152" t="str">
            <v>Leader space sarl</v>
          </cell>
          <cell r="C152" t="str">
            <v>Leader Space</v>
          </cell>
          <cell r="D152" t="str">
            <v>Essaih hiba</v>
          </cell>
          <cell r="E152" t="str">
            <v>0626127015</v>
          </cell>
          <cell r="F152" t="str">
            <v>Essaihh67@gmail.com</v>
          </cell>
          <cell r="G152"/>
          <cell r="H152" t="str">
            <v>Done</v>
          </cell>
          <cell r="I152" t="str">
            <v>Présent à la formation</v>
          </cell>
          <cell r="J152" t="str">
            <v>Done</v>
          </cell>
          <cell r="K152" t="str">
            <v>Non</v>
          </cell>
          <cell r="L152" t="str">
            <v xml:space="preserve">Accepté pour le Conseil 4round IS -5 </v>
          </cell>
          <cell r="M152" t="str">
            <v>Services</v>
          </cell>
          <cell r="N152" t="str">
            <v>Fès-Meknès</v>
          </cell>
          <cell r="O152" t="str">
            <v>Taza</v>
          </cell>
          <cell r="P152">
            <v>9.0416666666666679</v>
          </cell>
          <cell r="Q152"/>
          <cell r="R152"/>
          <cell r="S152" t="str">
            <v>OUI</v>
          </cell>
          <cell r="T152" t="str">
            <v>NON</v>
          </cell>
          <cell r="U152"/>
          <cell r="V152"/>
        </row>
        <row r="153">
          <cell r="A153">
            <v>31</v>
          </cell>
          <cell r="B153" t="str">
            <v>RN digital</v>
          </cell>
          <cell r="C153" t="str">
            <v>Khadamat Agency - Rahhali - AE</v>
          </cell>
          <cell r="D153" t="str">
            <v>Nabil RAHALI</v>
          </cell>
          <cell r="E153" t="str">
            <v>0700625888</v>
          </cell>
          <cell r="F153" t="str">
            <v>Khaadamatdigital@gmail.com</v>
          </cell>
          <cell r="G153"/>
          <cell r="H153" t="str">
            <v>Done</v>
          </cell>
          <cell r="I153" t="str">
            <v>Présent à la formation</v>
          </cell>
          <cell r="J153" t="str">
            <v>Done</v>
          </cell>
          <cell r="K153" t="str">
            <v>Non</v>
          </cell>
          <cell r="L153" t="str">
            <v xml:space="preserve">Accepté pour le Conseil 4round IS -5 </v>
          </cell>
          <cell r="M153" t="str">
            <v>Services</v>
          </cell>
          <cell r="N153" t="str">
            <v>Fès-Meknès</v>
          </cell>
          <cell r="O153" t="str">
            <v>Taza</v>
          </cell>
          <cell r="P153">
            <v>9.1666666666666661</v>
          </cell>
          <cell r="Q153"/>
          <cell r="R153"/>
          <cell r="S153" t="str">
            <v>OUI</v>
          </cell>
          <cell r="T153" t="str">
            <v>NON</v>
          </cell>
          <cell r="U153"/>
          <cell r="V153"/>
        </row>
        <row r="154">
          <cell r="A154">
            <v>40</v>
          </cell>
          <cell r="B154" t="str">
            <v>مركز لخدمات القرب</v>
          </cell>
          <cell r="C154" t="str">
            <v>MH Print - Hajjoub - AE</v>
          </cell>
          <cell r="D154" t="str">
            <v>حجوب محمد</v>
          </cell>
          <cell r="E154" t="str">
            <v>0642886079</v>
          </cell>
          <cell r="F154" t="str">
            <v>mohamedhajjoub4@gmail.com</v>
          </cell>
          <cell r="G154"/>
          <cell r="H154" t="str">
            <v>Done</v>
          </cell>
          <cell r="I154" t="str">
            <v>Présent à la formation</v>
          </cell>
          <cell r="J154" t="str">
            <v>Done</v>
          </cell>
          <cell r="K154" t="str">
            <v>Non</v>
          </cell>
          <cell r="L154" t="str">
            <v xml:space="preserve">Accepté pour le Conseil 4round IS -5 </v>
          </cell>
          <cell r="M154" t="str">
            <v>Services</v>
          </cell>
          <cell r="N154" t="str">
            <v>Fès-Meknès</v>
          </cell>
          <cell r="O154" t="str">
            <v>Taza</v>
          </cell>
          <cell r="P154">
            <v>9.2083333333333339</v>
          </cell>
          <cell r="Q154"/>
          <cell r="R154"/>
          <cell r="S154" t="str">
            <v>OUI</v>
          </cell>
          <cell r="T154" t="str">
            <v>NON</v>
          </cell>
          <cell r="U154"/>
          <cell r="V154"/>
        </row>
        <row r="155">
          <cell r="A155">
            <v>20</v>
          </cell>
          <cell r="B155" t="str">
            <v>Mabrouki couture</v>
          </cell>
          <cell r="C155" t="str">
            <v>Mabrouki Couture</v>
          </cell>
          <cell r="D155" t="str">
            <v>أنس مبروكي</v>
          </cell>
          <cell r="E155" t="str">
            <v>0653384839</v>
          </cell>
          <cell r="F155" t="str">
            <v>anasmabrouki7@gmail.com</v>
          </cell>
          <cell r="G155"/>
          <cell r="H155" t="str">
            <v>Done</v>
          </cell>
          <cell r="I155" t="str">
            <v>Présent à la formation</v>
          </cell>
          <cell r="J155" t="str">
            <v>Done</v>
          </cell>
          <cell r="K155" t="str">
            <v>Non</v>
          </cell>
          <cell r="L155" t="str">
            <v>Liste d'attente</v>
          </cell>
          <cell r="M155" t="str">
            <v>Industrie - Logistique</v>
          </cell>
          <cell r="N155" t="str">
            <v>Fès-Meknès</v>
          </cell>
          <cell r="O155" t="str">
            <v>Moulay Yacoub</v>
          </cell>
          <cell r="P155">
            <v>5.5416666666666661</v>
          </cell>
          <cell r="Q155">
            <v>6</v>
          </cell>
          <cell r="R155" t="str">
            <v>Potentiellement groupe Temoin 1</v>
          </cell>
          <cell r="S155"/>
          <cell r="T155" t="e">
            <v>#N/A</v>
          </cell>
          <cell r="U155"/>
          <cell r="V155"/>
        </row>
        <row r="156">
          <cell r="A156">
            <v>307</v>
          </cell>
          <cell r="B156" t="str">
            <v>Artgon MEDIA</v>
          </cell>
          <cell r="C156"/>
          <cell r="D156" t="str">
            <v>Ofeir Badr</v>
          </cell>
          <cell r="E156" t="str">
            <v>0660942322</v>
          </cell>
          <cell r="F156" t="str">
            <v>Mosas.ma@outlook.com</v>
          </cell>
          <cell r="G156"/>
          <cell r="H156" t="str">
            <v>Done</v>
          </cell>
          <cell r="I156" t="str">
            <v>Présent à la formation</v>
          </cell>
          <cell r="J156" t="str">
            <v>Done</v>
          </cell>
          <cell r="K156" t="str">
            <v>Non</v>
          </cell>
          <cell r="L156" t="str">
            <v xml:space="preserve">Accepté pour le Conseil 4round IS -5 </v>
          </cell>
          <cell r="M156" t="str">
            <v>Services</v>
          </cell>
          <cell r="N156" t="str">
            <v>Oriental</v>
          </cell>
          <cell r="O156">
            <v>0</v>
          </cell>
          <cell r="P156">
            <v>9.0833333333333339</v>
          </cell>
          <cell r="Q156"/>
          <cell r="R156"/>
          <cell r="S156" t="str">
            <v>OUI</v>
          </cell>
          <cell r="T156" t="str">
            <v>OUI</v>
          </cell>
          <cell r="U156"/>
          <cell r="V156"/>
        </row>
        <row r="157">
          <cell r="A157">
            <v>270</v>
          </cell>
          <cell r="B157" t="str">
            <v>تعاونية بيو امينة</v>
          </cell>
          <cell r="C157" t="str">
            <v>Coopérative Bio Amina</v>
          </cell>
          <cell r="D157" t="str">
            <v>إيمان ازريكم</v>
          </cell>
          <cell r="E157" t="str">
            <v>0766794773</v>
          </cell>
          <cell r="F157" t="str">
            <v>Imanezrikem08@gmail.com</v>
          </cell>
          <cell r="G157"/>
          <cell r="H157" t="str">
            <v>Done</v>
          </cell>
          <cell r="I157" t="str">
            <v>Présent à la formation</v>
          </cell>
          <cell r="J157" t="str">
            <v>Done</v>
          </cell>
          <cell r="K157" t="str">
            <v>Oui</v>
          </cell>
          <cell r="L157" t="str">
            <v>Accepté pour Conseil 1er round Fem</v>
          </cell>
          <cell r="M157" t="str">
            <v>Industrie - Logistique</v>
          </cell>
          <cell r="N157" t="str">
            <v>Marrakech-Safi</v>
          </cell>
          <cell r="O157" t="str">
            <v>Chichaoua</v>
          </cell>
          <cell r="P157">
            <v>7.208333333333333</v>
          </cell>
          <cell r="Q157"/>
          <cell r="R157"/>
          <cell r="S157" t="str">
            <v>OUI</v>
          </cell>
          <cell r="T157" t="str">
            <v xml:space="preserve">OUI </v>
          </cell>
          <cell r="U157"/>
          <cell r="V157"/>
        </row>
        <row r="158">
          <cell r="A158">
            <v>297</v>
          </cell>
          <cell r="B158" t="str">
            <v>تعاونية ياسمين كوير</v>
          </cell>
          <cell r="C158" t="str">
            <v>Coopérative Yasmine Cuir</v>
          </cell>
          <cell r="D158" t="str">
            <v>حميد باحسو</v>
          </cell>
          <cell r="E158" t="str">
            <v>0663758440</v>
          </cell>
          <cell r="F158" t="str">
            <v>Yyassaminecuir@gmail.com</v>
          </cell>
          <cell r="G158"/>
          <cell r="H158" t="str">
            <v>Done</v>
          </cell>
          <cell r="I158" t="str">
            <v>Présent à la formation</v>
          </cell>
          <cell r="J158" t="str">
            <v>Done</v>
          </cell>
          <cell r="K158" t="str">
            <v>Oui</v>
          </cell>
          <cell r="L158" t="str">
            <v>Accepté pour Conseil 1er round Fem</v>
          </cell>
          <cell r="M158" t="str">
            <v>Industrie - Logistique</v>
          </cell>
          <cell r="N158" t="str">
            <v>Marrakech-Safi</v>
          </cell>
          <cell r="O158" t="str">
            <v>Al Haouz</v>
          </cell>
          <cell r="P158">
            <v>8.6666666666666661</v>
          </cell>
          <cell r="Q158"/>
          <cell r="R158"/>
          <cell r="S158" t="str">
            <v>OUI</v>
          </cell>
          <cell r="T158" t="str">
            <v xml:space="preserve">OUI </v>
          </cell>
          <cell r="U158"/>
          <cell r="V158"/>
        </row>
        <row r="159">
          <cell r="A159">
            <v>37</v>
          </cell>
          <cell r="B159" t="str">
            <v>ز.مطل للاشغال العمومية</v>
          </cell>
          <cell r="C159" t="str">
            <v>ZMTL Travaux</v>
          </cell>
          <cell r="D159"/>
          <cell r="E159"/>
          <cell r="F159"/>
          <cell r="G159"/>
          <cell r="H159" t="str">
            <v>Done</v>
          </cell>
          <cell r="I159" t="str">
            <v xml:space="preserve">Pas présente à la formation </v>
          </cell>
          <cell r="J159" t="str">
            <v xml:space="preserve">Pas de post formation </v>
          </cell>
          <cell r="K159" t="str">
            <v>Non</v>
          </cell>
          <cell r="L159" t="str">
            <v>Pas accepté car absent à la formation ou partiellement</v>
          </cell>
          <cell r="M159" t="e">
            <v>#N/A</v>
          </cell>
          <cell r="N159" t="e">
            <v>#N/A</v>
          </cell>
          <cell r="O159" t="e">
            <v>#N/A</v>
          </cell>
          <cell r="P159" t="e">
            <v>#N/A</v>
          </cell>
          <cell r="Q159"/>
          <cell r="R159"/>
          <cell r="S159"/>
          <cell r="T159" t="e">
            <v>#N/A</v>
          </cell>
          <cell r="U159"/>
          <cell r="V159"/>
        </row>
        <row r="160">
          <cell r="A160">
            <v>38</v>
          </cell>
          <cell r="B160" t="str">
            <v>صلاح الدين واريمزكان</v>
          </cell>
          <cell r="C160" t="str">
            <v>Warimezgane - AE</v>
          </cell>
          <cell r="D160"/>
          <cell r="E160"/>
          <cell r="F160"/>
          <cell r="G160"/>
          <cell r="H160" t="str">
            <v>Done</v>
          </cell>
          <cell r="I160" t="str">
            <v xml:space="preserve">Pas présente à la formation </v>
          </cell>
          <cell r="J160" t="str">
            <v xml:space="preserve">Pas de post formation </v>
          </cell>
          <cell r="K160" t="str">
            <v>Non</v>
          </cell>
          <cell r="L160" t="str">
            <v>Pas accepté car absent à la formation ou partiellement</v>
          </cell>
          <cell r="M160" t="e">
            <v>#N/A</v>
          </cell>
          <cell r="N160" t="e">
            <v>#N/A</v>
          </cell>
          <cell r="O160" t="e">
            <v>#N/A</v>
          </cell>
          <cell r="P160" t="e">
            <v>#N/A</v>
          </cell>
          <cell r="Q160"/>
          <cell r="R160"/>
          <cell r="S160"/>
          <cell r="T160" t="e">
            <v>#N/A</v>
          </cell>
          <cell r="U160"/>
          <cell r="V160"/>
        </row>
        <row r="161">
          <cell r="A161">
            <v>44</v>
          </cell>
          <cell r="B161" t="str">
            <v>Ste large-company</v>
          </cell>
          <cell r="C161" t="str">
            <v>Large company</v>
          </cell>
          <cell r="D161" t="str">
            <v>Belatik fouad</v>
          </cell>
          <cell r="E161" t="str">
            <v>0661284570</v>
          </cell>
          <cell r="F161" t="str">
            <v>Stelargecompany@gmail.com</v>
          </cell>
          <cell r="G161"/>
          <cell r="H161" t="str">
            <v>Done</v>
          </cell>
          <cell r="I161" t="str">
            <v xml:space="preserve">Pas présente à la formation </v>
          </cell>
          <cell r="J161" t="str">
            <v xml:space="preserve">Pas de post formation </v>
          </cell>
          <cell r="K161" t="str">
            <v>Non</v>
          </cell>
          <cell r="L161" t="str">
            <v>Pas accepté car absent à la formation ou partiellement</v>
          </cell>
          <cell r="M161" t="e">
            <v>#N/A</v>
          </cell>
          <cell r="N161" t="e">
            <v>#N/A</v>
          </cell>
          <cell r="O161" t="e">
            <v>#N/A</v>
          </cell>
          <cell r="P161" t="e">
            <v>#N/A</v>
          </cell>
          <cell r="Q161"/>
          <cell r="R161"/>
          <cell r="S161"/>
          <cell r="T161" t="e">
            <v>#N/A</v>
          </cell>
          <cell r="U161"/>
          <cell r="V161"/>
        </row>
        <row r="162">
          <cell r="A162">
            <v>45</v>
          </cell>
          <cell r="B162" t="str">
            <v>تعاونية كوسة</v>
          </cell>
          <cell r="C162" t="str">
            <v>Coopérative El Koussa</v>
          </cell>
          <cell r="D162"/>
          <cell r="E162"/>
          <cell r="F162"/>
          <cell r="G162"/>
          <cell r="H162" t="str">
            <v>Done</v>
          </cell>
          <cell r="I162" t="str">
            <v xml:space="preserve">Pas présente à la formation </v>
          </cell>
          <cell r="J162" t="str">
            <v xml:space="preserve">Pas de post formation </v>
          </cell>
          <cell r="K162" t="str">
            <v>Oui</v>
          </cell>
          <cell r="L162" t="str">
            <v>Pas accepté car absent à la formation ou partiellement</v>
          </cell>
          <cell r="M162" t="e">
            <v>#N/A</v>
          </cell>
          <cell r="N162" t="e">
            <v>#N/A</v>
          </cell>
          <cell r="O162" t="e">
            <v>#N/A</v>
          </cell>
          <cell r="P162" t="e">
            <v>#N/A</v>
          </cell>
          <cell r="Q162"/>
          <cell r="R162"/>
          <cell r="S162"/>
          <cell r="T162" t="e">
            <v>#N/A</v>
          </cell>
          <cell r="U162"/>
          <cell r="V162"/>
        </row>
        <row r="163">
          <cell r="A163">
            <v>63</v>
          </cell>
          <cell r="B163" t="str">
            <v>Workshop peral</v>
          </cell>
          <cell r="C163" t="str">
            <v>Workshop Pearl</v>
          </cell>
          <cell r="D163" t="str">
            <v>حميد أجيضاض</v>
          </cell>
          <cell r="E163" t="str">
            <v>0661659384</v>
          </cell>
          <cell r="F163" t="str">
            <v>hamidajidad0@gmail.com</v>
          </cell>
          <cell r="G163"/>
          <cell r="H163" t="str">
            <v>Done</v>
          </cell>
          <cell r="I163" t="str">
            <v xml:space="preserve">Pas présente à la formation </v>
          </cell>
          <cell r="J163" t="str">
            <v xml:space="preserve">Pas de post formation </v>
          </cell>
          <cell r="K163" t="str">
            <v>Non</v>
          </cell>
          <cell r="L163" t="str">
            <v>Pas accepté car absent à la formation ou partiellement</v>
          </cell>
          <cell r="M163" t="e">
            <v>#N/A</v>
          </cell>
          <cell r="N163" t="e">
            <v>#N/A</v>
          </cell>
          <cell r="O163" t="e">
            <v>#N/A</v>
          </cell>
          <cell r="P163" t="e">
            <v>#N/A</v>
          </cell>
          <cell r="Q163"/>
          <cell r="R163"/>
          <cell r="S163"/>
          <cell r="T163" t="e">
            <v>#N/A</v>
          </cell>
          <cell r="U163"/>
          <cell r="V163"/>
        </row>
        <row r="164">
          <cell r="A164">
            <v>70</v>
          </cell>
          <cell r="B164" t="str">
            <v>تربيت الارنب</v>
          </cell>
          <cell r="C164" t="str">
            <v>Ouardi - AE</v>
          </cell>
          <cell r="D164"/>
          <cell r="E164"/>
          <cell r="F164"/>
          <cell r="G164"/>
          <cell r="H164" t="str">
            <v>Done</v>
          </cell>
          <cell r="I164" t="str">
            <v xml:space="preserve">Pas présente à la formation </v>
          </cell>
          <cell r="J164" t="str">
            <v xml:space="preserve">Pas de post formation </v>
          </cell>
          <cell r="K164" t="str">
            <v>Non</v>
          </cell>
          <cell r="L164" t="str">
            <v>Pas accepté car absent à la formation ou partiellement</v>
          </cell>
          <cell r="M164" t="e">
            <v>#N/A</v>
          </cell>
          <cell r="N164" t="e">
            <v>#N/A</v>
          </cell>
          <cell r="O164" t="e">
            <v>#N/A</v>
          </cell>
          <cell r="P164" t="e">
            <v>#N/A</v>
          </cell>
          <cell r="Q164"/>
          <cell r="R164"/>
          <cell r="S164"/>
          <cell r="T164" t="e">
            <v>#N/A</v>
          </cell>
          <cell r="U164"/>
          <cell r="V164"/>
        </row>
        <row r="165">
          <cell r="A165">
            <v>76</v>
          </cell>
          <cell r="B165" t="str">
            <v>شركة RMICHA PIECES AUTO SARL AU</v>
          </cell>
          <cell r="C165" t="str">
            <v>Rmicha Pieces Auto</v>
          </cell>
          <cell r="D165"/>
          <cell r="E165"/>
          <cell r="F165"/>
          <cell r="G165"/>
          <cell r="H165" t="str">
            <v>Done</v>
          </cell>
          <cell r="I165" t="str">
            <v xml:space="preserve">Pas présente à la formation </v>
          </cell>
          <cell r="J165" t="str">
            <v xml:space="preserve">Pas de post formation </v>
          </cell>
          <cell r="K165" t="str">
            <v>Non</v>
          </cell>
          <cell r="L165" t="str">
            <v>Pas accepté car absent à la formation ou partiellement</v>
          </cell>
          <cell r="M165" t="e">
            <v>#N/A</v>
          </cell>
          <cell r="N165" t="e">
            <v>#N/A</v>
          </cell>
          <cell r="O165" t="e">
            <v>#N/A</v>
          </cell>
          <cell r="P165" t="e">
            <v>#N/A</v>
          </cell>
          <cell r="Q165"/>
          <cell r="R165"/>
          <cell r="S165"/>
          <cell r="T165" t="e">
            <v>#N/A</v>
          </cell>
          <cell r="U165"/>
          <cell r="V165"/>
        </row>
        <row r="166">
          <cell r="A166">
            <v>107</v>
          </cell>
          <cell r="B166" t="str">
            <v>Isly pneus</v>
          </cell>
          <cell r="C166" t="str">
            <v>Isly Pneus</v>
          </cell>
          <cell r="D166" t="str">
            <v>Mohamed Brahimi</v>
          </cell>
          <cell r="E166" t="str">
            <v>0661401238</v>
          </cell>
          <cell r="F166" t="str">
            <v>lamhiyawi@yahoo.fr</v>
          </cell>
          <cell r="G166"/>
          <cell r="H166" t="str">
            <v>Done</v>
          </cell>
          <cell r="I166" t="str">
            <v xml:space="preserve">Pas présente à la formation </v>
          </cell>
          <cell r="J166" t="str">
            <v xml:space="preserve">Pas de post formation </v>
          </cell>
          <cell r="K166" t="str">
            <v>Non</v>
          </cell>
          <cell r="L166" t="str">
            <v>Pas accepté car absent à la formation ou partiellement</v>
          </cell>
          <cell r="M166" t="e">
            <v>#N/A</v>
          </cell>
          <cell r="N166" t="e">
            <v>#N/A</v>
          </cell>
          <cell r="O166" t="e">
            <v>#N/A</v>
          </cell>
          <cell r="P166" t="e">
            <v>#N/A</v>
          </cell>
          <cell r="Q166"/>
          <cell r="R166"/>
          <cell r="S166"/>
          <cell r="T166" t="e">
            <v>#N/A</v>
          </cell>
          <cell r="U166"/>
          <cell r="V166"/>
        </row>
        <row r="167">
          <cell r="A167">
            <v>141</v>
          </cell>
          <cell r="B167" t="str">
            <v>Benlafkih services</v>
          </cell>
          <cell r="C167" t="str">
            <v>Benlafkih Services</v>
          </cell>
          <cell r="D167" t="str">
            <v>Abderrahim el houat</v>
          </cell>
          <cell r="E167" t="str">
            <v>0633604841</v>
          </cell>
          <cell r="F167" t="str">
            <v>Stebenlafkihservices@gmail.com</v>
          </cell>
          <cell r="G167"/>
          <cell r="H167" t="str">
            <v>Done</v>
          </cell>
          <cell r="I167" t="str">
            <v xml:space="preserve">Pas présente à la formation </v>
          </cell>
          <cell r="J167" t="str">
            <v xml:space="preserve">Pas de post formation </v>
          </cell>
          <cell r="K167" t="str">
            <v>Non</v>
          </cell>
          <cell r="L167" t="str">
            <v>Pas accepté car absent à la formation ou partiellement</v>
          </cell>
          <cell r="M167" t="e">
            <v>#N/A</v>
          </cell>
          <cell r="N167" t="e">
            <v>#N/A</v>
          </cell>
          <cell r="O167" t="e">
            <v>#N/A</v>
          </cell>
          <cell r="P167" t="e">
            <v>#N/A</v>
          </cell>
          <cell r="Q167"/>
          <cell r="R167"/>
          <cell r="S167"/>
          <cell r="T167" t="e">
            <v>#N/A</v>
          </cell>
          <cell r="U167"/>
          <cell r="V167"/>
        </row>
        <row r="168">
          <cell r="A168">
            <v>166</v>
          </cell>
          <cell r="B168" t="str">
            <v>Manayar consulting</v>
          </cell>
          <cell r="C168" t="str">
            <v>Manayar Consulting</v>
          </cell>
          <cell r="D168" t="str">
            <v>EL MAHMOUDY Mohammed</v>
          </cell>
          <cell r="E168" t="str">
            <v>0668403234</v>
          </cell>
          <cell r="F168" t="str">
            <v>elmahmoudy2004@gmail.com</v>
          </cell>
          <cell r="G168"/>
          <cell r="H168" t="str">
            <v>Done</v>
          </cell>
          <cell r="I168" t="str">
            <v xml:space="preserve">Pas présente à la formation </v>
          </cell>
          <cell r="J168" t="str">
            <v xml:space="preserve">Pas de post formation </v>
          </cell>
          <cell r="K168" t="str">
            <v>Non</v>
          </cell>
          <cell r="L168" t="str">
            <v>Pas accepté car absent à la formation ou partiellement</v>
          </cell>
          <cell r="M168" t="e">
            <v>#N/A</v>
          </cell>
          <cell r="N168" t="e">
            <v>#N/A</v>
          </cell>
          <cell r="O168" t="e">
            <v>#N/A</v>
          </cell>
          <cell r="P168" t="e">
            <v>#N/A</v>
          </cell>
          <cell r="Q168"/>
          <cell r="R168"/>
          <cell r="S168"/>
          <cell r="T168" t="e">
            <v>#N/A</v>
          </cell>
          <cell r="U168"/>
          <cell r="V168"/>
        </row>
        <row r="169">
          <cell r="A169">
            <v>184</v>
          </cell>
          <cell r="B169" t="str">
            <v>labo univers services</v>
          </cell>
          <cell r="C169" t="str">
            <v>Labo Univers Services - El Gartit - AE</v>
          </cell>
          <cell r="D169" t="str">
            <v>El Gartit Hassan</v>
          </cell>
          <cell r="E169" t="str">
            <v>0661408945</v>
          </cell>
          <cell r="F169" t="str">
            <v>universservicestaourirt@gmail.com</v>
          </cell>
          <cell r="G169"/>
          <cell r="H169" t="str">
            <v>Done</v>
          </cell>
          <cell r="I169" t="str">
            <v xml:space="preserve">Pas présente à la formation </v>
          </cell>
          <cell r="J169" t="str">
            <v xml:space="preserve">Pas de post formation </v>
          </cell>
          <cell r="K169" t="str">
            <v>Non</v>
          </cell>
          <cell r="L169" t="str">
            <v>Pas accepté car absent à la formation ou partiellement</v>
          </cell>
          <cell r="M169" t="e">
            <v>#N/A</v>
          </cell>
          <cell r="N169" t="e">
            <v>#N/A</v>
          </cell>
          <cell r="O169" t="e">
            <v>#N/A</v>
          </cell>
          <cell r="P169" t="e">
            <v>#N/A</v>
          </cell>
          <cell r="Q169"/>
          <cell r="R169"/>
          <cell r="S169"/>
          <cell r="T169" t="e">
            <v>#N/A</v>
          </cell>
          <cell r="U169"/>
          <cell r="V169"/>
        </row>
        <row r="170">
          <cell r="A170">
            <v>190</v>
          </cell>
          <cell r="B170" t="str">
            <v>Step Decoraya sarl au</v>
          </cell>
          <cell r="C170" t="str">
            <v>Decoraya</v>
          </cell>
          <cell r="D170" t="str">
            <v>Youness hammas</v>
          </cell>
          <cell r="E170" t="str">
            <v>0606546424</v>
          </cell>
          <cell r="F170" t="str">
            <v>Younesshammas@gmail.com</v>
          </cell>
          <cell r="G170"/>
          <cell r="H170" t="str">
            <v>Done</v>
          </cell>
          <cell r="I170" t="str">
            <v xml:space="preserve">Pas présente à la formation </v>
          </cell>
          <cell r="J170" t="str">
            <v xml:space="preserve">Pas de post formation </v>
          </cell>
          <cell r="K170" t="str">
            <v>Non</v>
          </cell>
          <cell r="L170" t="str">
            <v>Pas accepté car absent à la formation ou partiellement</v>
          </cell>
          <cell r="M170" t="e">
            <v>#N/A</v>
          </cell>
          <cell r="N170" t="e">
            <v>#N/A</v>
          </cell>
          <cell r="O170" t="e">
            <v>#N/A</v>
          </cell>
          <cell r="P170" t="e">
            <v>#N/A</v>
          </cell>
          <cell r="Q170"/>
          <cell r="R170"/>
          <cell r="S170"/>
          <cell r="T170" t="e">
            <v>#N/A</v>
          </cell>
          <cell r="U170"/>
          <cell r="V170"/>
        </row>
        <row r="171">
          <cell r="A171">
            <v>195</v>
          </cell>
          <cell r="B171" t="str">
            <v>تعاونية المراعي تنشرفي</v>
          </cell>
          <cell r="C171" t="str">
            <v>Coopérative Al Marai Tancherfi</v>
          </cell>
          <cell r="D171"/>
          <cell r="E171"/>
          <cell r="F171"/>
          <cell r="G171"/>
          <cell r="H171" t="str">
            <v>Done</v>
          </cell>
          <cell r="I171" t="str">
            <v xml:space="preserve">Pas présente à la formation </v>
          </cell>
          <cell r="J171" t="str">
            <v xml:space="preserve">Pas de post formation </v>
          </cell>
          <cell r="K171" t="str">
            <v>Oui</v>
          </cell>
          <cell r="L171" t="str">
            <v>Pas accepté car absent à la formation ou partiellement</v>
          </cell>
          <cell r="M171" t="e">
            <v>#N/A</v>
          </cell>
          <cell r="N171" t="e">
            <v>#N/A</v>
          </cell>
          <cell r="O171" t="e">
            <v>#N/A</v>
          </cell>
          <cell r="P171" t="e">
            <v>#N/A</v>
          </cell>
          <cell r="Q171"/>
          <cell r="R171"/>
          <cell r="S171"/>
          <cell r="T171" t="e">
            <v>#N/A</v>
          </cell>
          <cell r="U171"/>
          <cell r="V171"/>
        </row>
        <row r="172">
          <cell r="A172">
            <v>229</v>
          </cell>
          <cell r="B172" t="str">
            <v>Guourram's brique</v>
          </cell>
          <cell r="C172" t="str">
            <v>Gourram's Brique</v>
          </cell>
          <cell r="D172"/>
          <cell r="E172"/>
          <cell r="F172"/>
          <cell r="G172"/>
          <cell r="H172" t="str">
            <v>Done</v>
          </cell>
          <cell r="I172" t="str">
            <v xml:space="preserve">Pas présente à la formation </v>
          </cell>
          <cell r="J172" t="str">
            <v xml:space="preserve">Pas de post formation </v>
          </cell>
          <cell r="K172" t="str">
            <v>Non</v>
          </cell>
          <cell r="L172" t="str">
            <v>Pas accepté car absent à la formation ou partiellement</v>
          </cell>
          <cell r="M172" t="e">
            <v>#N/A</v>
          </cell>
          <cell r="N172" t="e">
            <v>#N/A</v>
          </cell>
          <cell r="O172" t="e">
            <v>#N/A</v>
          </cell>
          <cell r="P172" t="e">
            <v>#N/A</v>
          </cell>
          <cell r="Q172"/>
          <cell r="R172"/>
          <cell r="S172"/>
          <cell r="T172" t="e">
            <v>#N/A</v>
          </cell>
          <cell r="U172"/>
          <cell r="V172"/>
        </row>
        <row r="173">
          <cell r="A173">
            <v>294</v>
          </cell>
          <cell r="B173" t="str">
            <v>تعاونية الجهود النسوية</v>
          </cell>
          <cell r="C173" t="str">
            <v>Coopérative Aljouhoud</v>
          </cell>
          <cell r="D173"/>
          <cell r="E173"/>
          <cell r="F173"/>
          <cell r="G173"/>
          <cell r="H173" t="str">
            <v>Done</v>
          </cell>
          <cell r="I173" t="str">
            <v xml:space="preserve">Pas présente à la formation </v>
          </cell>
          <cell r="J173" t="str">
            <v>Done</v>
          </cell>
          <cell r="K173" t="str">
            <v>Oui</v>
          </cell>
          <cell r="L173" t="str">
            <v>Pas accepté car absent à la formation ou partiellement</v>
          </cell>
          <cell r="M173" t="e">
            <v>#N/A</v>
          </cell>
          <cell r="N173" t="e">
            <v>#N/A</v>
          </cell>
          <cell r="O173" t="e">
            <v>#N/A</v>
          </cell>
          <cell r="P173" t="e">
            <v>#N/A</v>
          </cell>
          <cell r="Q173"/>
          <cell r="R173"/>
          <cell r="S173"/>
          <cell r="T173" t="e">
            <v>#N/A</v>
          </cell>
          <cell r="U173"/>
          <cell r="V173"/>
        </row>
        <row r="174">
          <cell r="A174">
            <v>3</v>
          </cell>
          <cell r="B174" t="str">
            <v>Azhar pour impression</v>
          </cell>
          <cell r="C174"/>
          <cell r="D174" t="str">
            <v>Azhar Hafsa</v>
          </cell>
          <cell r="E174" t="str">
            <v>0635138213</v>
          </cell>
          <cell r="F174"/>
          <cell r="G174"/>
          <cell r="H174" t="str">
            <v>Pas de baseline</v>
          </cell>
          <cell r="I174" t="str">
            <v xml:space="preserve">Pas présente à la formation </v>
          </cell>
          <cell r="J174" t="str">
            <v xml:space="preserve">Pas de post formation </v>
          </cell>
          <cell r="K174" t="str">
            <v>Oui</v>
          </cell>
          <cell r="L174" t="str">
            <v>Pas accepté car absent à la formation ou partiellement</v>
          </cell>
          <cell r="M174" t="e">
            <v>#N/A</v>
          </cell>
          <cell r="N174" t="e">
            <v>#N/A</v>
          </cell>
          <cell r="O174" t="e">
            <v>#N/A</v>
          </cell>
          <cell r="P174" t="e">
            <v>#N/A</v>
          </cell>
          <cell r="Q174"/>
          <cell r="R174"/>
          <cell r="S174"/>
          <cell r="T174" t="e">
            <v>#N/A</v>
          </cell>
          <cell r="U174"/>
          <cell r="V174"/>
        </row>
        <row r="175">
          <cell r="A175">
            <v>6</v>
          </cell>
          <cell r="B175" t="str">
            <v>ECIRP SARL-AU</v>
          </cell>
          <cell r="C175"/>
          <cell r="D175" t="str">
            <v>ALLIOUI AYOUB</v>
          </cell>
          <cell r="E175" t="str">
            <v>0670348407</v>
          </cell>
          <cell r="F175"/>
          <cell r="G175"/>
          <cell r="H175" t="str">
            <v>Pas de baseline</v>
          </cell>
          <cell r="I175" t="str">
            <v xml:space="preserve">Pas présente à la formation </v>
          </cell>
          <cell r="J175" t="str">
            <v xml:space="preserve">Pas de post formation </v>
          </cell>
          <cell r="K175" t="str">
            <v>Non</v>
          </cell>
          <cell r="L175" t="str">
            <v>Pas accepté car absent à la formation ou partiellement</v>
          </cell>
          <cell r="M175" t="e">
            <v>#N/A</v>
          </cell>
          <cell r="N175" t="e">
            <v>#N/A</v>
          </cell>
          <cell r="O175" t="e">
            <v>#N/A</v>
          </cell>
          <cell r="P175" t="e">
            <v>#N/A</v>
          </cell>
          <cell r="Q175"/>
          <cell r="R175"/>
          <cell r="S175"/>
          <cell r="T175" t="e">
            <v>#N/A</v>
          </cell>
          <cell r="U175"/>
          <cell r="V175"/>
        </row>
        <row r="176">
          <cell r="A176">
            <v>10</v>
          </cell>
          <cell r="B176" t="str">
            <v>Hind Sbai AE</v>
          </cell>
          <cell r="C176"/>
          <cell r="D176" t="str">
            <v>هند سباعي</v>
          </cell>
          <cell r="E176" t="str">
            <v>0671273326</v>
          </cell>
          <cell r="F176"/>
          <cell r="G176"/>
          <cell r="H176" t="str">
            <v>Pas de baseline</v>
          </cell>
          <cell r="I176" t="str">
            <v xml:space="preserve">Pas présente à la formation </v>
          </cell>
          <cell r="J176" t="str">
            <v xml:space="preserve">Pas de post formation </v>
          </cell>
          <cell r="K176" t="str">
            <v>Oui</v>
          </cell>
          <cell r="L176" t="str">
            <v>Pas accepté car absent à la formation ou partiellement</v>
          </cell>
          <cell r="M176" t="e">
            <v>#N/A</v>
          </cell>
          <cell r="N176" t="e">
            <v>#N/A</v>
          </cell>
          <cell r="O176" t="e">
            <v>#N/A</v>
          </cell>
          <cell r="P176" t="e">
            <v>#N/A</v>
          </cell>
          <cell r="Q176"/>
          <cell r="R176"/>
          <cell r="S176"/>
          <cell r="T176" t="e">
            <v>#N/A</v>
          </cell>
          <cell r="U176"/>
          <cell r="V176"/>
        </row>
        <row r="177">
          <cell r="A177">
            <v>12</v>
          </cell>
          <cell r="B177" t="str">
            <v>Jejouthek</v>
          </cell>
          <cell r="C177"/>
          <cell r="D177" t="str">
            <v>Saloua alaoui ismaili</v>
          </cell>
          <cell r="E177" t="str">
            <v>0675611497</v>
          </cell>
          <cell r="F177"/>
          <cell r="G177"/>
          <cell r="H177" t="str">
            <v>Pas de baseline</v>
          </cell>
          <cell r="I177" t="str">
            <v xml:space="preserve">Pas présente à la formation </v>
          </cell>
          <cell r="J177" t="str">
            <v xml:space="preserve">Pas de post formation </v>
          </cell>
          <cell r="K177" t="str">
            <v>Oui</v>
          </cell>
          <cell r="L177" t="str">
            <v>Pas accepté car absent à la formation ou partiellement</v>
          </cell>
          <cell r="M177" t="e">
            <v>#N/A</v>
          </cell>
          <cell r="N177" t="e">
            <v>#N/A</v>
          </cell>
          <cell r="O177" t="e">
            <v>#N/A</v>
          </cell>
          <cell r="P177" t="e">
            <v>#N/A</v>
          </cell>
          <cell r="Q177"/>
          <cell r="R177"/>
          <cell r="S177"/>
          <cell r="T177" t="e">
            <v>#N/A</v>
          </cell>
          <cell r="U177"/>
          <cell r="V177"/>
        </row>
        <row r="178">
          <cell r="A178">
            <v>15</v>
          </cell>
          <cell r="B178" t="str">
            <v>OURSPACE COWORKING</v>
          </cell>
          <cell r="C178"/>
          <cell r="D178" t="str">
            <v>KHARCHACH TARIK</v>
          </cell>
          <cell r="E178" t="str">
            <v>0603509888</v>
          </cell>
          <cell r="F178"/>
          <cell r="G178"/>
          <cell r="H178" t="str">
            <v>Pas de baseline</v>
          </cell>
          <cell r="I178" t="str">
            <v xml:space="preserve">Pas présente à la formation </v>
          </cell>
          <cell r="J178" t="str">
            <v xml:space="preserve">Pas de post formation </v>
          </cell>
          <cell r="K178" t="str">
            <v>Non</v>
          </cell>
          <cell r="L178" t="str">
            <v>Pas accepté car absent à la formation ou partiellement</v>
          </cell>
          <cell r="M178" t="e">
            <v>#N/A</v>
          </cell>
          <cell r="N178" t="e">
            <v>#N/A</v>
          </cell>
          <cell r="O178" t="e">
            <v>#N/A</v>
          </cell>
          <cell r="P178" t="e">
            <v>#N/A</v>
          </cell>
          <cell r="Q178"/>
          <cell r="R178"/>
          <cell r="S178"/>
          <cell r="T178" t="e">
            <v>#N/A</v>
          </cell>
          <cell r="U178"/>
          <cell r="V178"/>
        </row>
        <row r="179">
          <cell r="A179">
            <v>24</v>
          </cell>
          <cell r="B179" t="str">
            <v>Bezzprint</v>
          </cell>
          <cell r="C179"/>
          <cell r="D179" t="str">
            <v>abdelmajid bezzout</v>
          </cell>
          <cell r="E179" t="str">
            <v>0776376833</v>
          </cell>
          <cell r="F179" t="str">
            <v>abdelmajid.bezzout1@gmail.com</v>
          </cell>
          <cell r="G179"/>
          <cell r="H179" t="str">
            <v>Pas de baseline</v>
          </cell>
          <cell r="I179" t="str">
            <v xml:space="preserve">Pas présente à la formation </v>
          </cell>
          <cell r="J179" t="str">
            <v xml:space="preserve">Pas de post formation </v>
          </cell>
          <cell r="K179" t="str">
            <v>Non</v>
          </cell>
          <cell r="L179" t="str">
            <v>Pas accepté car absent à la formation ou partiellement</v>
          </cell>
          <cell r="M179" t="e">
            <v>#N/A</v>
          </cell>
          <cell r="N179" t="e">
            <v>#N/A</v>
          </cell>
          <cell r="O179" t="e">
            <v>#N/A</v>
          </cell>
          <cell r="P179" t="e">
            <v>#N/A</v>
          </cell>
          <cell r="Q179"/>
          <cell r="R179"/>
          <cell r="S179"/>
          <cell r="T179" t="e">
            <v>#N/A</v>
          </cell>
          <cell r="U179"/>
          <cell r="V179"/>
        </row>
        <row r="180">
          <cell r="A180">
            <v>25</v>
          </cell>
          <cell r="B180" t="str">
            <v>Fa clean</v>
          </cell>
          <cell r="C180"/>
          <cell r="D180" t="str">
            <v>Farhat aymane</v>
          </cell>
          <cell r="E180" t="str">
            <v>0636011862</v>
          </cell>
          <cell r="F180" t="str">
            <v>Aymanefarhat15@gmail.com</v>
          </cell>
          <cell r="G180"/>
          <cell r="H180" t="str">
            <v>Pas de baseline</v>
          </cell>
          <cell r="I180" t="str">
            <v xml:space="preserve">Pas présente à la formation </v>
          </cell>
          <cell r="J180" t="str">
            <v xml:space="preserve">Pas de post formation </v>
          </cell>
          <cell r="K180" t="str">
            <v>Non</v>
          </cell>
          <cell r="L180" t="str">
            <v>Pas accepté car absent à la formation ou partiellement</v>
          </cell>
          <cell r="M180" t="e">
            <v>#N/A</v>
          </cell>
          <cell r="N180" t="e">
            <v>#N/A</v>
          </cell>
          <cell r="O180" t="e">
            <v>#N/A</v>
          </cell>
          <cell r="P180" t="e">
            <v>#N/A</v>
          </cell>
          <cell r="Q180"/>
          <cell r="R180"/>
          <cell r="S180"/>
          <cell r="T180" t="e">
            <v>#N/A</v>
          </cell>
          <cell r="U180"/>
          <cell r="V180"/>
        </row>
        <row r="181">
          <cell r="A181">
            <v>26</v>
          </cell>
          <cell r="B181" t="str">
            <v>Hydrat centre rajae</v>
          </cell>
          <cell r="C181"/>
          <cell r="D181" t="str">
            <v>رجاء اللقيمة</v>
          </cell>
          <cell r="E181" t="str">
            <v>0681520890</v>
          </cell>
          <cell r="F181" t="str">
            <v>Rajaeelkima617@gmail.com</v>
          </cell>
          <cell r="G181"/>
          <cell r="H181" t="str">
            <v>Pas de baseline</v>
          </cell>
          <cell r="I181" t="str">
            <v xml:space="preserve">Pas présente à la formation </v>
          </cell>
          <cell r="J181" t="str">
            <v xml:space="preserve">Pas de post formation </v>
          </cell>
          <cell r="K181" t="str">
            <v>Oui</v>
          </cell>
          <cell r="L181" t="str">
            <v>Pas accepté car absent à la formation ou partiellement</v>
          </cell>
          <cell r="M181" t="e">
            <v>#N/A</v>
          </cell>
          <cell r="N181" t="e">
            <v>#N/A</v>
          </cell>
          <cell r="O181" t="e">
            <v>#N/A</v>
          </cell>
          <cell r="P181" t="e">
            <v>#N/A</v>
          </cell>
          <cell r="Q181"/>
          <cell r="R181"/>
          <cell r="S181"/>
          <cell r="T181" t="e">
            <v>#N/A</v>
          </cell>
          <cell r="U181"/>
          <cell r="V181"/>
        </row>
        <row r="182">
          <cell r="A182">
            <v>33</v>
          </cell>
          <cell r="B182" t="str">
            <v>الكتابة والطباعة والتصميم</v>
          </cell>
          <cell r="C182"/>
          <cell r="D182"/>
          <cell r="E182"/>
          <cell r="F182"/>
          <cell r="G182"/>
          <cell r="H182" t="str">
            <v>Pas de baseline</v>
          </cell>
          <cell r="I182" t="str">
            <v xml:space="preserve">Pas présente à la formation </v>
          </cell>
          <cell r="J182" t="str">
            <v xml:space="preserve">Pas de post formation </v>
          </cell>
          <cell r="K182" t="str">
            <v>Non</v>
          </cell>
          <cell r="L182" t="str">
            <v>Pas accepté car absent à la formation ou partiellement</v>
          </cell>
          <cell r="M182" t="e">
            <v>#N/A</v>
          </cell>
          <cell r="N182" t="e">
            <v>#N/A</v>
          </cell>
          <cell r="O182" t="e">
            <v>#N/A</v>
          </cell>
          <cell r="P182" t="e">
            <v>#N/A</v>
          </cell>
          <cell r="Q182"/>
          <cell r="R182"/>
          <cell r="S182"/>
          <cell r="T182" t="e">
            <v>#N/A</v>
          </cell>
          <cell r="U182"/>
          <cell r="V182"/>
        </row>
        <row r="183">
          <cell r="A183">
            <v>35</v>
          </cell>
          <cell r="B183" t="str">
            <v>تعاونية مخبزة المنضر</v>
          </cell>
          <cell r="C183"/>
          <cell r="D183"/>
          <cell r="E183"/>
          <cell r="F183"/>
          <cell r="G183"/>
          <cell r="H183" t="str">
            <v>Pas de baseline</v>
          </cell>
          <cell r="I183" t="str">
            <v xml:space="preserve">Pas présente à la formation </v>
          </cell>
          <cell r="J183" t="str">
            <v xml:space="preserve">Pas de post formation </v>
          </cell>
          <cell r="K183" t="str">
            <v>Non</v>
          </cell>
          <cell r="L183" t="str">
            <v>Pas accepté car absent à la formation ou partiellement</v>
          </cell>
          <cell r="M183" t="e">
            <v>#N/A</v>
          </cell>
          <cell r="N183" t="e">
            <v>#N/A</v>
          </cell>
          <cell r="O183" t="e">
            <v>#N/A</v>
          </cell>
          <cell r="P183" t="e">
            <v>#N/A</v>
          </cell>
          <cell r="Q183"/>
          <cell r="R183"/>
          <cell r="S183"/>
          <cell r="T183" t="e">
            <v>#N/A</v>
          </cell>
          <cell r="U183"/>
          <cell r="V183"/>
        </row>
        <row r="184">
          <cell r="A184">
            <v>42</v>
          </cell>
          <cell r="B184" t="str">
            <v>مكتبة الجيل الجديد</v>
          </cell>
          <cell r="C184"/>
          <cell r="D184"/>
          <cell r="E184"/>
          <cell r="F184"/>
          <cell r="G184"/>
          <cell r="H184" t="str">
            <v>Pas de baseline</v>
          </cell>
          <cell r="I184" t="str">
            <v xml:space="preserve">Pas présente à la formation </v>
          </cell>
          <cell r="J184" t="str">
            <v xml:space="preserve">Pas de post formation </v>
          </cell>
          <cell r="K184" t="str">
            <v>Non</v>
          </cell>
          <cell r="L184" t="str">
            <v>Pas accepté car absent à la formation ou partiellement</v>
          </cell>
          <cell r="M184" t="e">
            <v>#N/A</v>
          </cell>
          <cell r="N184" t="e">
            <v>#N/A</v>
          </cell>
          <cell r="O184" t="e">
            <v>#N/A</v>
          </cell>
          <cell r="P184" t="e">
            <v>#N/A</v>
          </cell>
          <cell r="Q184"/>
          <cell r="R184"/>
          <cell r="S184"/>
          <cell r="T184" t="e">
            <v>#N/A</v>
          </cell>
          <cell r="U184"/>
          <cell r="V184"/>
        </row>
        <row r="185">
          <cell r="A185">
            <v>47</v>
          </cell>
          <cell r="B185" t="str">
            <v>sté BELABED TRAVAUX SARL AU</v>
          </cell>
          <cell r="C185"/>
          <cell r="D185" t="str">
            <v>محمد بلعابد</v>
          </cell>
          <cell r="E185" t="str">
            <v>0666364146</v>
          </cell>
          <cell r="F185"/>
          <cell r="G185"/>
          <cell r="H185" t="str">
            <v>Pas de baseline</v>
          </cell>
          <cell r="I185" t="str">
            <v xml:space="preserve">Pas présente à la formation </v>
          </cell>
          <cell r="J185" t="str">
            <v xml:space="preserve">Pas de post formation </v>
          </cell>
          <cell r="K185" t="str">
            <v>Non</v>
          </cell>
          <cell r="L185" t="str">
            <v>Pas accepté car absent à la formation ou partiellement</v>
          </cell>
          <cell r="M185" t="e">
            <v>#N/A</v>
          </cell>
          <cell r="N185" t="e">
            <v>#N/A</v>
          </cell>
          <cell r="O185" t="e">
            <v>#N/A</v>
          </cell>
          <cell r="P185" t="e">
            <v>#N/A</v>
          </cell>
          <cell r="Q185"/>
          <cell r="R185"/>
          <cell r="S185"/>
          <cell r="T185" t="e">
            <v>#N/A</v>
          </cell>
          <cell r="U185"/>
          <cell r="V185"/>
        </row>
        <row r="186">
          <cell r="A186">
            <v>48</v>
          </cell>
          <cell r="B186" t="str">
            <v>STE.LOTSAR</v>
          </cell>
          <cell r="C186"/>
          <cell r="D186" t="str">
            <v>احمد لطفي</v>
          </cell>
          <cell r="E186" t="str">
            <v>0677523070</v>
          </cell>
          <cell r="F186"/>
          <cell r="G186"/>
          <cell r="H186" t="str">
            <v>Pas de baseline</v>
          </cell>
          <cell r="I186" t="str">
            <v xml:space="preserve">Pas présente à la formation </v>
          </cell>
          <cell r="J186" t="str">
            <v xml:space="preserve">Pas de post formation </v>
          </cell>
          <cell r="K186" t="str">
            <v>Non</v>
          </cell>
          <cell r="L186" t="str">
            <v>Pas accepté car absent à la formation ou partiellement</v>
          </cell>
          <cell r="M186" t="e">
            <v>#N/A</v>
          </cell>
          <cell r="N186" t="e">
            <v>#N/A</v>
          </cell>
          <cell r="O186" t="e">
            <v>#N/A</v>
          </cell>
          <cell r="P186" t="e">
            <v>#N/A</v>
          </cell>
          <cell r="Q186"/>
          <cell r="R186"/>
          <cell r="S186"/>
          <cell r="T186" t="e">
            <v>#N/A</v>
          </cell>
          <cell r="U186"/>
          <cell r="V186"/>
        </row>
        <row r="187">
          <cell r="A187">
            <v>50</v>
          </cell>
          <cell r="B187" t="str">
            <v>تعاونية هبة الله</v>
          </cell>
          <cell r="C187"/>
          <cell r="D187"/>
          <cell r="E187"/>
          <cell r="F187"/>
          <cell r="G187"/>
          <cell r="H187" t="str">
            <v>Pas de baseline</v>
          </cell>
          <cell r="I187" t="str">
            <v xml:space="preserve">Pas présente à la formation </v>
          </cell>
          <cell r="J187" t="str">
            <v xml:space="preserve">Pas de post formation </v>
          </cell>
          <cell r="K187" t="str">
            <v>Oui</v>
          </cell>
          <cell r="L187" t="str">
            <v>Pas accepté car absent à la formation ou partiellement</v>
          </cell>
          <cell r="M187" t="e">
            <v>#N/A</v>
          </cell>
          <cell r="N187" t="e">
            <v>#N/A</v>
          </cell>
          <cell r="O187" t="e">
            <v>#N/A</v>
          </cell>
          <cell r="P187" t="e">
            <v>#N/A</v>
          </cell>
          <cell r="Q187"/>
          <cell r="R187"/>
          <cell r="S187"/>
          <cell r="T187" t="e">
            <v>#N/A</v>
          </cell>
          <cell r="U187"/>
          <cell r="V187"/>
        </row>
        <row r="188">
          <cell r="A188">
            <v>51</v>
          </cell>
          <cell r="B188" t="str">
            <v>فضاء رزق للخدمات</v>
          </cell>
          <cell r="C188"/>
          <cell r="D188"/>
          <cell r="E188"/>
          <cell r="F188"/>
          <cell r="G188"/>
          <cell r="H188" t="str">
            <v>Pas de baseline</v>
          </cell>
          <cell r="I188" t="str">
            <v>Inconnu</v>
          </cell>
          <cell r="J188" t="str">
            <v xml:space="preserve">Pas de post formation </v>
          </cell>
          <cell r="K188" t="str">
            <v>Non</v>
          </cell>
          <cell r="L188" t="str">
            <v>Pas accepté car absent à la formation ou partiellement</v>
          </cell>
          <cell r="M188" t="e">
            <v>#N/A</v>
          </cell>
          <cell r="N188" t="e">
            <v>#N/A</v>
          </cell>
          <cell r="O188" t="e">
            <v>#N/A</v>
          </cell>
          <cell r="P188" t="e">
            <v>#N/A</v>
          </cell>
          <cell r="Q188"/>
          <cell r="R188"/>
          <cell r="S188"/>
          <cell r="T188" t="e">
            <v>#N/A</v>
          </cell>
          <cell r="U188"/>
          <cell r="V188"/>
        </row>
        <row r="189">
          <cell r="A189">
            <v>52</v>
          </cell>
          <cell r="B189" t="str">
            <v>Kid evant</v>
          </cell>
          <cell r="C189"/>
          <cell r="D189" t="str">
            <v>عصام زولاغ</v>
          </cell>
          <cell r="E189" t="str">
            <v>0690408674</v>
          </cell>
          <cell r="F189"/>
          <cell r="G189"/>
          <cell r="H189" t="str">
            <v>Pas de baseline</v>
          </cell>
          <cell r="I189" t="str">
            <v xml:space="preserve">Pas présente à la formation </v>
          </cell>
          <cell r="J189" t="str">
            <v xml:space="preserve">Pas de post formation </v>
          </cell>
          <cell r="K189" t="str">
            <v>Non</v>
          </cell>
          <cell r="L189" t="str">
            <v>Pas accepté car absent à la formation ou partiellement</v>
          </cell>
          <cell r="M189" t="e">
            <v>#N/A</v>
          </cell>
          <cell r="N189" t="e">
            <v>#N/A</v>
          </cell>
          <cell r="O189" t="e">
            <v>#N/A</v>
          </cell>
          <cell r="P189" t="e">
            <v>#N/A</v>
          </cell>
          <cell r="Q189"/>
          <cell r="R189"/>
          <cell r="S189"/>
          <cell r="T189" t="e">
            <v>#N/A</v>
          </cell>
          <cell r="U189"/>
          <cell r="V189"/>
        </row>
        <row r="190">
          <cell r="A190">
            <v>61</v>
          </cell>
          <cell r="B190" t="str">
            <v>Lib reda</v>
          </cell>
          <cell r="C190"/>
          <cell r="D190" t="str">
            <v>Reda ghallab</v>
          </cell>
          <cell r="E190" t="str">
            <v>0671857376</v>
          </cell>
          <cell r="F190" t="str">
            <v>azrourecepprint@gmail.com</v>
          </cell>
          <cell r="G190"/>
          <cell r="H190" t="str">
            <v>Pas de baseline</v>
          </cell>
          <cell r="I190" t="str">
            <v>Inconnu</v>
          </cell>
          <cell r="J190" t="str">
            <v xml:space="preserve">Pas de post formation </v>
          </cell>
          <cell r="K190" t="str">
            <v>Non</v>
          </cell>
          <cell r="L190" t="str">
            <v>Pas accepté car absent à la formation ou partiellement</v>
          </cell>
          <cell r="M190" t="e">
            <v>#N/A</v>
          </cell>
          <cell r="N190" t="e">
            <v>#N/A</v>
          </cell>
          <cell r="O190" t="e">
            <v>#N/A</v>
          </cell>
          <cell r="P190" t="e">
            <v>#N/A</v>
          </cell>
          <cell r="Q190"/>
          <cell r="R190"/>
          <cell r="S190"/>
          <cell r="T190" t="e">
            <v>#N/A</v>
          </cell>
          <cell r="U190"/>
          <cell r="V190"/>
        </row>
        <row r="191">
          <cell r="A191">
            <v>64</v>
          </cell>
          <cell r="B191" t="str">
            <v>استوديو التصوير</v>
          </cell>
          <cell r="C191"/>
          <cell r="D191"/>
          <cell r="E191"/>
          <cell r="F191"/>
          <cell r="G191"/>
          <cell r="H191" t="str">
            <v>Pas de baseline</v>
          </cell>
          <cell r="I191" t="str">
            <v>Inconnu</v>
          </cell>
          <cell r="J191" t="str">
            <v xml:space="preserve">Pas de post formation </v>
          </cell>
          <cell r="K191" t="str">
            <v>Non</v>
          </cell>
          <cell r="L191" t="str">
            <v>Pas accepté car absent à la formation ou partiellement</v>
          </cell>
          <cell r="M191" t="e">
            <v>#N/A</v>
          </cell>
          <cell r="N191" t="e">
            <v>#N/A</v>
          </cell>
          <cell r="O191" t="e">
            <v>#N/A</v>
          </cell>
          <cell r="P191" t="e">
            <v>#N/A</v>
          </cell>
          <cell r="Q191"/>
          <cell r="R191"/>
          <cell r="S191"/>
          <cell r="T191" t="e">
            <v>#N/A</v>
          </cell>
          <cell r="U191"/>
          <cell r="V191"/>
        </row>
        <row r="192">
          <cell r="A192">
            <v>65</v>
          </cell>
          <cell r="B192" t="str">
            <v>علاء العبادي</v>
          </cell>
          <cell r="C192" t="str">
            <v>El Abbadi - AE</v>
          </cell>
          <cell r="D192"/>
          <cell r="E192"/>
          <cell r="F192"/>
          <cell r="G192"/>
          <cell r="H192" t="str">
            <v>Pas de baseline</v>
          </cell>
          <cell r="I192" t="str">
            <v>Inconnu</v>
          </cell>
          <cell r="J192" t="str">
            <v xml:space="preserve">Pas de post formation </v>
          </cell>
          <cell r="K192" t="str">
            <v>Non</v>
          </cell>
          <cell r="L192" t="str">
            <v>Pas accepté car absent à la formation ou partiellement</v>
          </cell>
          <cell r="M192" t="e">
            <v>#N/A</v>
          </cell>
          <cell r="N192" t="e">
            <v>#N/A</v>
          </cell>
          <cell r="O192" t="e">
            <v>#N/A</v>
          </cell>
          <cell r="P192" t="e">
            <v>#N/A</v>
          </cell>
          <cell r="Q192"/>
          <cell r="R192"/>
          <cell r="S192"/>
          <cell r="T192" t="e">
            <v>#N/A</v>
          </cell>
          <cell r="U192"/>
          <cell r="V192"/>
        </row>
        <row r="193">
          <cell r="A193">
            <v>67</v>
          </cell>
          <cell r="B193" t="str">
            <v>إسعاف الاخوين</v>
          </cell>
          <cell r="C193"/>
          <cell r="D193"/>
          <cell r="E193"/>
          <cell r="F193"/>
          <cell r="G193"/>
          <cell r="H193" t="str">
            <v>Pas de baseline</v>
          </cell>
          <cell r="I193" t="str">
            <v>Inconnu</v>
          </cell>
          <cell r="J193" t="str">
            <v xml:space="preserve">Pas de post formation </v>
          </cell>
          <cell r="K193" t="str">
            <v>Non</v>
          </cell>
          <cell r="L193" t="str">
            <v>Pas accepté car absent à la formation ou partiellement</v>
          </cell>
          <cell r="M193" t="e">
            <v>#N/A</v>
          </cell>
          <cell r="N193" t="e">
            <v>#N/A</v>
          </cell>
          <cell r="O193" t="e">
            <v>#N/A</v>
          </cell>
          <cell r="P193" t="e">
            <v>#N/A</v>
          </cell>
          <cell r="Q193"/>
          <cell r="R193"/>
          <cell r="S193"/>
          <cell r="T193" t="e">
            <v>#N/A</v>
          </cell>
          <cell r="U193"/>
          <cell r="V193"/>
        </row>
        <row r="194">
          <cell r="A194">
            <v>74</v>
          </cell>
          <cell r="B194" t="str">
            <v>رخام الاخوين</v>
          </cell>
          <cell r="C194"/>
          <cell r="D194"/>
          <cell r="E194"/>
          <cell r="F194"/>
          <cell r="G194"/>
          <cell r="H194" t="str">
            <v>Pas de baseline</v>
          </cell>
          <cell r="I194" t="str">
            <v>Inconnu</v>
          </cell>
          <cell r="J194" t="str">
            <v xml:space="preserve">Pas de post formation </v>
          </cell>
          <cell r="K194" t="str">
            <v>Non</v>
          </cell>
          <cell r="L194" t="str">
            <v>Pas accepté car absent à la formation ou partiellement</v>
          </cell>
          <cell r="M194" t="e">
            <v>#N/A</v>
          </cell>
          <cell r="N194" t="e">
            <v>#N/A</v>
          </cell>
          <cell r="O194" t="e">
            <v>#N/A</v>
          </cell>
          <cell r="P194" t="e">
            <v>#N/A</v>
          </cell>
          <cell r="Q194"/>
          <cell r="R194"/>
          <cell r="S194"/>
          <cell r="T194" t="e">
            <v>#N/A</v>
          </cell>
          <cell r="U194"/>
          <cell r="V194"/>
        </row>
        <row r="195">
          <cell r="A195">
            <v>78</v>
          </cell>
          <cell r="B195" t="str">
            <v>فنون الصباغة والسيراميك</v>
          </cell>
          <cell r="C195"/>
          <cell r="D195"/>
          <cell r="E195"/>
          <cell r="F195"/>
          <cell r="G195"/>
          <cell r="H195" t="str">
            <v>Pas de baseline</v>
          </cell>
          <cell r="I195" t="str">
            <v xml:space="preserve">Pas présente à la formation </v>
          </cell>
          <cell r="J195" t="str">
            <v xml:space="preserve">Pas de post formation </v>
          </cell>
          <cell r="K195" t="str">
            <v>Non</v>
          </cell>
          <cell r="L195" t="str">
            <v>Pas accepté car absent à la formation ou partiellement</v>
          </cell>
          <cell r="M195" t="e">
            <v>#N/A</v>
          </cell>
          <cell r="N195" t="e">
            <v>#N/A</v>
          </cell>
          <cell r="O195" t="e">
            <v>#N/A</v>
          </cell>
          <cell r="P195" t="e">
            <v>#N/A</v>
          </cell>
          <cell r="Q195"/>
          <cell r="R195"/>
          <cell r="S195"/>
          <cell r="T195" t="e">
            <v>#N/A</v>
          </cell>
          <cell r="U195"/>
          <cell r="V195"/>
        </row>
        <row r="196">
          <cell r="A196">
            <v>82</v>
          </cell>
          <cell r="B196" t="str">
            <v>Art concept chakib sarl</v>
          </cell>
          <cell r="C196"/>
          <cell r="D196" t="str">
            <v>Chakib abdelaziz</v>
          </cell>
          <cell r="E196" t="str">
            <v>0661490898</v>
          </cell>
          <cell r="F196"/>
          <cell r="G196"/>
          <cell r="H196" t="str">
            <v>Pas de baseline</v>
          </cell>
          <cell r="I196" t="str">
            <v xml:space="preserve">Pas présente à la formation </v>
          </cell>
          <cell r="J196" t="str">
            <v xml:space="preserve">Pas de post formation </v>
          </cell>
          <cell r="K196" t="str">
            <v>Non</v>
          </cell>
          <cell r="L196" t="str">
            <v>Pas accepté car absent à la formation ou partiellement</v>
          </cell>
          <cell r="M196" t="e">
            <v>#N/A</v>
          </cell>
          <cell r="N196" t="e">
            <v>#N/A</v>
          </cell>
          <cell r="O196" t="e">
            <v>#N/A</v>
          </cell>
          <cell r="P196" t="e">
            <v>#N/A</v>
          </cell>
          <cell r="Q196"/>
          <cell r="R196"/>
          <cell r="S196"/>
          <cell r="T196" t="e">
            <v>#N/A</v>
          </cell>
          <cell r="U196"/>
          <cell r="V196"/>
        </row>
        <row r="197">
          <cell r="A197">
            <v>83</v>
          </cell>
          <cell r="B197" t="str">
            <v>Bradz service</v>
          </cell>
          <cell r="C197"/>
          <cell r="D197" t="str">
            <v>Berrada rekhami alae</v>
          </cell>
          <cell r="E197" t="str">
            <v>0665185318</v>
          </cell>
          <cell r="F197"/>
          <cell r="G197"/>
          <cell r="H197" t="str">
            <v>Pas de baseline</v>
          </cell>
          <cell r="I197" t="str">
            <v xml:space="preserve">Pas présente à la formation </v>
          </cell>
          <cell r="J197" t="str">
            <v xml:space="preserve">Pas de post formation </v>
          </cell>
          <cell r="K197" t="str">
            <v>Non</v>
          </cell>
          <cell r="L197" t="str">
            <v>Pas accepté car absent à la formation ou partiellement</v>
          </cell>
          <cell r="M197" t="e">
            <v>#N/A</v>
          </cell>
          <cell r="N197" t="e">
            <v>#N/A</v>
          </cell>
          <cell r="O197" t="e">
            <v>#N/A</v>
          </cell>
          <cell r="P197" t="e">
            <v>#N/A</v>
          </cell>
          <cell r="Q197"/>
          <cell r="R197"/>
          <cell r="S197"/>
          <cell r="T197" t="e">
            <v>#N/A</v>
          </cell>
          <cell r="U197"/>
          <cell r="V197"/>
        </row>
        <row r="198">
          <cell r="A198">
            <v>88</v>
          </cell>
          <cell r="B198" t="str">
            <v>Manfoot</v>
          </cell>
          <cell r="C198"/>
          <cell r="D198" t="str">
            <v>امين بولحروف</v>
          </cell>
          <cell r="E198" t="str">
            <v>0645614736</v>
          </cell>
          <cell r="F198"/>
          <cell r="G198"/>
          <cell r="H198" t="str">
            <v>Pas de baseline</v>
          </cell>
          <cell r="I198" t="str">
            <v xml:space="preserve">Pas présente à la formation </v>
          </cell>
          <cell r="J198" t="str">
            <v xml:space="preserve">Pas de post formation </v>
          </cell>
          <cell r="K198" t="str">
            <v>Non</v>
          </cell>
          <cell r="L198" t="str">
            <v>Pas accepté car absent à la formation ou partiellement</v>
          </cell>
          <cell r="M198" t="e">
            <v>#N/A</v>
          </cell>
          <cell r="N198" t="e">
            <v>#N/A</v>
          </cell>
          <cell r="O198" t="e">
            <v>#N/A</v>
          </cell>
          <cell r="P198" t="e">
            <v>#N/A</v>
          </cell>
          <cell r="Q198"/>
          <cell r="R198"/>
          <cell r="S198"/>
          <cell r="T198" t="e">
            <v>#N/A</v>
          </cell>
          <cell r="U198"/>
          <cell r="V198"/>
        </row>
        <row r="199">
          <cell r="A199">
            <v>90</v>
          </cell>
          <cell r="B199" t="str">
            <v>Z.style</v>
          </cell>
          <cell r="C199"/>
          <cell r="D199" t="str">
            <v>zaida fatima</v>
          </cell>
          <cell r="E199" t="str">
            <v>0662083703</v>
          </cell>
          <cell r="F199"/>
          <cell r="G199"/>
          <cell r="H199" t="str">
            <v>Pas de baseline</v>
          </cell>
          <cell r="I199" t="str">
            <v xml:space="preserve">Pas présente à la formation </v>
          </cell>
          <cell r="J199" t="str">
            <v xml:space="preserve">Pas de post formation </v>
          </cell>
          <cell r="K199" t="str">
            <v>Oui</v>
          </cell>
          <cell r="L199" t="str">
            <v>Pas accepté car absent à la formation ou partiellement</v>
          </cell>
          <cell r="M199" t="e">
            <v>#N/A</v>
          </cell>
          <cell r="N199" t="e">
            <v>#N/A</v>
          </cell>
          <cell r="O199" t="e">
            <v>#N/A</v>
          </cell>
          <cell r="P199" t="e">
            <v>#N/A</v>
          </cell>
          <cell r="Q199"/>
          <cell r="R199"/>
          <cell r="S199"/>
          <cell r="T199" t="e">
            <v>#N/A</v>
          </cell>
          <cell r="U199"/>
          <cell r="V199"/>
        </row>
        <row r="200">
          <cell r="A200">
            <v>92</v>
          </cell>
          <cell r="B200" t="str">
            <v>مطبعة</v>
          </cell>
          <cell r="C200"/>
          <cell r="D200"/>
          <cell r="E200"/>
          <cell r="F200"/>
          <cell r="G200"/>
          <cell r="H200" t="str">
            <v>Pas de baseline</v>
          </cell>
          <cell r="I200" t="str">
            <v xml:space="preserve">Pas présente à la formation </v>
          </cell>
          <cell r="J200" t="str">
            <v xml:space="preserve">Pas de post formation </v>
          </cell>
          <cell r="K200" t="str">
            <v>Non</v>
          </cell>
          <cell r="L200" t="str">
            <v>Pas accepté car absent à la formation ou partiellement</v>
          </cell>
          <cell r="M200" t="e">
            <v>#N/A</v>
          </cell>
          <cell r="N200" t="e">
            <v>#N/A</v>
          </cell>
          <cell r="O200" t="e">
            <v>#N/A</v>
          </cell>
          <cell r="P200" t="e">
            <v>#N/A</v>
          </cell>
          <cell r="Q200"/>
          <cell r="R200"/>
          <cell r="S200"/>
          <cell r="T200" t="e">
            <v>#N/A</v>
          </cell>
          <cell r="U200"/>
          <cell r="V200"/>
        </row>
        <row r="201">
          <cell r="A201">
            <v>94</v>
          </cell>
          <cell r="B201" t="str">
            <v>Glowsy</v>
          </cell>
          <cell r="C201"/>
          <cell r="D201" t="str">
            <v>Bouzekri mohammed</v>
          </cell>
          <cell r="E201">
            <v>658140434</v>
          </cell>
          <cell r="F201"/>
          <cell r="G201"/>
          <cell r="H201" t="str">
            <v>Pas de baseline</v>
          </cell>
          <cell r="I201" t="str">
            <v xml:space="preserve">Pas présente à la formation </v>
          </cell>
          <cell r="J201" t="str">
            <v xml:space="preserve">Pas de post formation </v>
          </cell>
          <cell r="K201" t="str">
            <v>Non</v>
          </cell>
          <cell r="L201" t="str">
            <v>Pas accepté car absent à la formation ou partiellement</v>
          </cell>
          <cell r="M201" t="e">
            <v>#N/A</v>
          </cell>
          <cell r="N201" t="e">
            <v>#N/A</v>
          </cell>
          <cell r="O201" t="e">
            <v>#N/A</v>
          </cell>
          <cell r="P201" t="e">
            <v>#N/A</v>
          </cell>
          <cell r="Q201"/>
          <cell r="R201"/>
          <cell r="S201"/>
          <cell r="T201" t="e">
            <v>#N/A</v>
          </cell>
          <cell r="U201"/>
          <cell r="V201"/>
        </row>
        <row r="202">
          <cell r="A202">
            <v>97</v>
          </cell>
          <cell r="B202" t="str">
            <v>Imprimerie meryama et multi services électronique</v>
          </cell>
          <cell r="C202"/>
          <cell r="D202" t="str">
            <v>Merieme TIGHZA</v>
          </cell>
          <cell r="E202" t="str">
            <v>0675892941</v>
          </cell>
          <cell r="F202"/>
          <cell r="G202"/>
          <cell r="H202" t="str">
            <v>Pas de baseline</v>
          </cell>
          <cell r="I202" t="str">
            <v xml:space="preserve">Pas présente à la formation </v>
          </cell>
          <cell r="J202" t="str">
            <v xml:space="preserve">Pas de post formation </v>
          </cell>
          <cell r="K202" t="str">
            <v>Oui</v>
          </cell>
          <cell r="L202" t="str">
            <v>Pas accepté car absent à la formation ou partiellement</v>
          </cell>
          <cell r="M202" t="e">
            <v>#N/A</v>
          </cell>
          <cell r="N202" t="e">
            <v>#N/A</v>
          </cell>
          <cell r="O202" t="e">
            <v>#N/A</v>
          </cell>
          <cell r="P202" t="e">
            <v>#N/A</v>
          </cell>
          <cell r="Q202"/>
          <cell r="R202"/>
          <cell r="S202"/>
          <cell r="T202" t="e">
            <v>#N/A</v>
          </cell>
          <cell r="U202"/>
          <cell r="V202"/>
        </row>
        <row r="203">
          <cell r="A203">
            <v>43</v>
          </cell>
          <cell r="B203" t="str">
            <v>مكتبة للخدمات</v>
          </cell>
          <cell r="C203"/>
          <cell r="D203"/>
          <cell r="E203"/>
          <cell r="F203"/>
          <cell r="G203"/>
          <cell r="H203" t="str">
            <v>Pas de baseline</v>
          </cell>
          <cell r="I203" t="str">
            <v>Présent à la formation</v>
          </cell>
          <cell r="J203" t="str">
            <v>Done</v>
          </cell>
          <cell r="K203" t="str">
            <v>Non</v>
          </cell>
          <cell r="L203" t="str">
            <v xml:space="preserve">Pas accepté car pas de Baseline </v>
          </cell>
          <cell r="M203" t="e">
            <v>#N/A</v>
          </cell>
          <cell r="N203" t="e">
            <v>#N/A</v>
          </cell>
          <cell r="O203" t="e">
            <v>#N/A</v>
          </cell>
          <cell r="P203" t="e">
            <v>#N/A</v>
          </cell>
          <cell r="Q203"/>
          <cell r="R203"/>
          <cell r="S203"/>
          <cell r="T203" t="e">
            <v>#N/A</v>
          </cell>
          <cell r="U203"/>
          <cell r="V203"/>
        </row>
        <row r="204">
          <cell r="A204">
            <v>69</v>
          </cell>
          <cell r="B204" t="str">
            <v>تربية النحل وانتاج وتتمن العسل</v>
          </cell>
          <cell r="C204"/>
          <cell r="D204"/>
          <cell r="E204"/>
          <cell r="F204"/>
          <cell r="G204"/>
          <cell r="H204" t="str">
            <v>Pas de baseline</v>
          </cell>
          <cell r="I204" t="str">
            <v>Présent à la formation</v>
          </cell>
          <cell r="J204" t="str">
            <v xml:space="preserve">Pas de post formation </v>
          </cell>
          <cell r="K204" t="str">
            <v>Non</v>
          </cell>
          <cell r="L204" t="str">
            <v xml:space="preserve">Pas accepté car pas de Baseline </v>
          </cell>
          <cell r="M204" t="e">
            <v>#N/A</v>
          </cell>
          <cell r="N204" t="e">
            <v>#N/A</v>
          </cell>
          <cell r="O204" t="e">
            <v>#N/A</v>
          </cell>
          <cell r="P204" t="e">
            <v>#N/A</v>
          </cell>
          <cell r="Q204"/>
          <cell r="R204"/>
          <cell r="S204"/>
          <cell r="T204" t="e">
            <v>#N/A</v>
          </cell>
          <cell r="U204"/>
          <cell r="V204"/>
        </row>
        <row r="205">
          <cell r="A205">
            <v>75</v>
          </cell>
          <cell r="B205" t="str">
            <v>زهرة الشمال</v>
          </cell>
          <cell r="C205"/>
          <cell r="D205"/>
          <cell r="E205"/>
          <cell r="F205"/>
          <cell r="G205"/>
          <cell r="H205" t="str">
            <v>Pas de baseline</v>
          </cell>
          <cell r="I205" t="str">
            <v>Présent à la formation</v>
          </cell>
          <cell r="J205" t="str">
            <v>Done</v>
          </cell>
          <cell r="K205" t="str">
            <v>Oui</v>
          </cell>
          <cell r="L205" t="str">
            <v xml:space="preserve">Pas accepté car pas de Baseline </v>
          </cell>
          <cell r="M205" t="e">
            <v>#N/A</v>
          </cell>
          <cell r="N205" t="e">
            <v>#N/A</v>
          </cell>
          <cell r="O205" t="e">
            <v>#N/A</v>
          </cell>
          <cell r="P205" t="e">
            <v>#N/A</v>
          </cell>
          <cell r="Q205"/>
          <cell r="R205"/>
          <cell r="S205"/>
          <cell r="T205" t="e">
            <v>#N/A</v>
          </cell>
          <cell r="U205"/>
          <cell r="V205"/>
        </row>
        <row r="206">
          <cell r="A206">
            <v>80</v>
          </cell>
          <cell r="B206" t="str">
            <v>ورشة للخياطة</v>
          </cell>
          <cell r="C206"/>
          <cell r="D206"/>
          <cell r="E206"/>
          <cell r="F206"/>
          <cell r="G206"/>
          <cell r="H206" t="str">
            <v>Pas de baseline</v>
          </cell>
          <cell r="I206" t="str">
            <v>Présent à la formation</v>
          </cell>
          <cell r="J206" t="str">
            <v xml:space="preserve">Pas de post formation </v>
          </cell>
          <cell r="K206" t="str">
            <v>Non</v>
          </cell>
          <cell r="L206" t="str">
            <v xml:space="preserve">Pas accepté car pas de Baseline </v>
          </cell>
          <cell r="M206" t="e">
            <v>#N/A</v>
          </cell>
          <cell r="N206" t="e">
            <v>#N/A</v>
          </cell>
          <cell r="O206" t="e">
            <v>#N/A</v>
          </cell>
          <cell r="P206" t="e">
            <v>#N/A</v>
          </cell>
          <cell r="Q206"/>
          <cell r="R206"/>
          <cell r="S206"/>
          <cell r="T206" t="e">
            <v>#N/A</v>
          </cell>
          <cell r="U206"/>
          <cell r="V206"/>
        </row>
        <row r="207">
          <cell r="A207">
            <v>98</v>
          </cell>
          <cell r="B207" t="str">
            <v>Kallai Print</v>
          </cell>
          <cell r="C207"/>
          <cell r="D207" t="str">
            <v>ياسين القلعي</v>
          </cell>
          <cell r="E207" t="str">
            <v>0693310224</v>
          </cell>
          <cell r="F207" t="str">
            <v>yassineelkalai7@gmail.com</v>
          </cell>
          <cell r="G207"/>
          <cell r="H207" t="str">
            <v>Pas de baseline</v>
          </cell>
          <cell r="I207" t="str">
            <v>Présent à la formation</v>
          </cell>
          <cell r="J207" t="str">
            <v>Done</v>
          </cell>
          <cell r="K207" t="str">
            <v>Non</v>
          </cell>
          <cell r="L207" t="str">
            <v xml:space="preserve">Pas accepté car pas de Baseline </v>
          </cell>
          <cell r="M207" t="e">
            <v>#N/A</v>
          </cell>
          <cell r="N207" t="e">
            <v>#N/A</v>
          </cell>
          <cell r="O207" t="e">
            <v>#N/A</v>
          </cell>
          <cell r="P207" t="e">
            <v>#N/A</v>
          </cell>
          <cell r="Q207"/>
          <cell r="R207"/>
          <cell r="S207"/>
          <cell r="T207" t="e">
            <v>#N/A</v>
          </cell>
          <cell r="U207"/>
          <cell r="V207"/>
        </row>
        <row r="208">
          <cell r="A208">
            <v>101</v>
          </cell>
          <cell r="B208" t="str">
            <v>chakib drugstore</v>
          </cell>
          <cell r="C208"/>
          <cell r="D208" t="str">
            <v>Chakib NOUALI</v>
          </cell>
          <cell r="E208" t="str">
            <v>0661979591/06 58 57 13 69</v>
          </cell>
          <cell r="F208" t="str">
            <v>nouali.chakib@gmail.com</v>
          </cell>
          <cell r="G208"/>
          <cell r="H208" t="str">
            <v>Pas de baseline</v>
          </cell>
          <cell r="I208" t="str">
            <v>Présent à la formation</v>
          </cell>
          <cell r="J208" t="str">
            <v xml:space="preserve">Pas de post formation </v>
          </cell>
          <cell r="K208" t="str">
            <v>Oui</v>
          </cell>
          <cell r="L208" t="str">
            <v xml:space="preserve">Pas accepté car pas de Baseline </v>
          </cell>
          <cell r="M208" t="e">
            <v>#N/A</v>
          </cell>
          <cell r="N208" t="e">
            <v>#N/A</v>
          </cell>
          <cell r="O208" t="e">
            <v>#N/A</v>
          </cell>
          <cell r="P208" t="e">
            <v>#N/A</v>
          </cell>
          <cell r="Q208"/>
          <cell r="R208"/>
          <cell r="S208"/>
          <cell r="T208" t="e">
            <v>#N/A</v>
          </cell>
          <cell r="U208"/>
          <cell r="V208"/>
        </row>
        <row r="209">
          <cell r="A209">
            <v>102</v>
          </cell>
          <cell r="B209" t="str">
            <v>Cofiducia</v>
          </cell>
          <cell r="C209"/>
          <cell r="D209" t="str">
            <v>Boujadaa imad</v>
          </cell>
          <cell r="E209" t="str">
            <v>0668292996</v>
          </cell>
          <cell r="F209" t="str">
            <v>cofiducia@gmail.com</v>
          </cell>
          <cell r="G209"/>
          <cell r="H209" t="str">
            <v>Pas de baseline</v>
          </cell>
          <cell r="I209" t="str">
            <v>Présent à la formation</v>
          </cell>
          <cell r="J209" t="str">
            <v xml:space="preserve">Pas de post formation </v>
          </cell>
          <cell r="K209" t="str">
            <v>Non</v>
          </cell>
          <cell r="L209" t="str">
            <v xml:space="preserve">Pas accepté car pas de Baseline </v>
          </cell>
          <cell r="M209" t="e">
            <v>#N/A</v>
          </cell>
          <cell r="N209" t="e">
            <v>#N/A</v>
          </cell>
          <cell r="O209" t="e">
            <v>#N/A</v>
          </cell>
          <cell r="P209" t="e">
            <v>#N/A</v>
          </cell>
          <cell r="Q209"/>
          <cell r="R209"/>
          <cell r="S209"/>
          <cell r="T209" t="e">
            <v>#N/A</v>
          </cell>
          <cell r="U209"/>
          <cell r="V209"/>
        </row>
        <row r="210">
          <cell r="A210">
            <v>105</v>
          </cell>
          <cell r="B210" t="str">
            <v>EstheticoRitaj</v>
          </cell>
          <cell r="C210"/>
          <cell r="D210" t="str">
            <v>Boujadaa lamisse</v>
          </cell>
          <cell r="E210" t="str">
            <v>0651925444</v>
          </cell>
          <cell r="F210"/>
          <cell r="G210"/>
          <cell r="H210" t="str">
            <v>Pas de baseline</v>
          </cell>
          <cell r="I210" t="str">
            <v>Présent à la formation</v>
          </cell>
          <cell r="J210" t="str">
            <v xml:space="preserve">Pas de post formation </v>
          </cell>
          <cell r="K210" t="str">
            <v>Oui</v>
          </cell>
          <cell r="L210" t="str">
            <v xml:space="preserve">Pas accepté car pas de Baseline </v>
          </cell>
          <cell r="M210" t="e">
            <v>#N/A</v>
          </cell>
          <cell r="N210" t="e">
            <v>#N/A</v>
          </cell>
          <cell r="O210" t="e">
            <v>#N/A</v>
          </cell>
          <cell r="P210" t="e">
            <v>#N/A</v>
          </cell>
          <cell r="Q210"/>
          <cell r="R210"/>
          <cell r="S210"/>
          <cell r="T210" t="e">
            <v>#N/A</v>
          </cell>
          <cell r="U210"/>
          <cell r="V210"/>
        </row>
        <row r="211">
          <cell r="A211">
            <v>117</v>
          </cell>
          <cell r="B211" t="str">
            <v>محل زجاج و الالمنيوم</v>
          </cell>
          <cell r="C211"/>
          <cell r="D211"/>
          <cell r="E211"/>
          <cell r="F211"/>
          <cell r="G211"/>
          <cell r="H211" t="str">
            <v>Pas de baseline</v>
          </cell>
          <cell r="I211" t="str">
            <v>Présent à la formation</v>
          </cell>
          <cell r="J211" t="str">
            <v xml:space="preserve">Pas de post formation </v>
          </cell>
          <cell r="K211" t="str">
            <v>Non</v>
          </cell>
          <cell r="L211" t="str">
            <v xml:space="preserve">Pas accepté car pas de Baseline </v>
          </cell>
          <cell r="M211" t="e">
            <v>#N/A</v>
          </cell>
          <cell r="N211" t="e">
            <v>#N/A</v>
          </cell>
          <cell r="O211" t="e">
            <v>#N/A</v>
          </cell>
          <cell r="P211" t="e">
            <v>#N/A</v>
          </cell>
          <cell r="Q211"/>
          <cell r="R211"/>
          <cell r="S211"/>
          <cell r="T211" t="e">
            <v>#N/A</v>
          </cell>
          <cell r="U211"/>
          <cell r="V211"/>
        </row>
        <row r="212">
          <cell r="A212">
            <v>124</v>
          </cell>
          <cell r="B212" t="str">
            <v>Orient'Arts Studio s.a.r.l</v>
          </cell>
          <cell r="C212"/>
          <cell r="D212" t="str">
            <v>مونية حداوي</v>
          </cell>
          <cell r="E212" t="str">
            <v>0606973261</v>
          </cell>
          <cell r="F212"/>
          <cell r="G212"/>
          <cell r="H212" t="str">
            <v>Pas de baseline</v>
          </cell>
          <cell r="I212" t="str">
            <v>Présent à la formation</v>
          </cell>
          <cell r="J212" t="str">
            <v xml:space="preserve">Pas de post formation </v>
          </cell>
          <cell r="K212" t="str">
            <v>Oui</v>
          </cell>
          <cell r="L212" t="str">
            <v xml:space="preserve">Pas accepté car pas de Baseline </v>
          </cell>
          <cell r="M212" t="e">
            <v>#N/A</v>
          </cell>
          <cell r="N212" t="e">
            <v>#N/A</v>
          </cell>
          <cell r="O212" t="e">
            <v>#N/A</v>
          </cell>
          <cell r="P212" t="e">
            <v>#N/A</v>
          </cell>
          <cell r="Q212"/>
          <cell r="R212"/>
          <cell r="S212"/>
          <cell r="T212" t="e">
            <v>#N/A</v>
          </cell>
          <cell r="U212"/>
          <cell r="V212"/>
        </row>
        <row r="213">
          <cell r="A213">
            <v>128</v>
          </cell>
          <cell r="B213" t="str">
            <v>تعاونية دار منار للقفطان</v>
          </cell>
          <cell r="C213"/>
          <cell r="D213"/>
          <cell r="E213"/>
          <cell r="F213"/>
          <cell r="G213"/>
          <cell r="H213" t="str">
            <v>Pas de baseline</v>
          </cell>
          <cell r="I213" t="str">
            <v>Présent à la formation</v>
          </cell>
          <cell r="J213" t="str">
            <v xml:space="preserve">Pas de post formation </v>
          </cell>
          <cell r="K213" t="str">
            <v>Oui</v>
          </cell>
          <cell r="L213" t="str">
            <v xml:space="preserve">Pas accepté car pas de Baseline </v>
          </cell>
          <cell r="M213" t="e">
            <v>#N/A</v>
          </cell>
          <cell r="N213" t="e">
            <v>#N/A</v>
          </cell>
          <cell r="O213" t="e">
            <v>#N/A</v>
          </cell>
          <cell r="P213" t="e">
            <v>#N/A</v>
          </cell>
          <cell r="Q213"/>
          <cell r="R213"/>
          <cell r="S213"/>
          <cell r="T213" t="e">
            <v>#N/A</v>
          </cell>
          <cell r="U213"/>
          <cell r="V213"/>
        </row>
        <row r="214">
          <cell r="A214">
            <v>132</v>
          </cell>
          <cell r="B214" t="str">
            <v>تعاونية علال للفلاحة</v>
          </cell>
          <cell r="C214" t="str">
            <v>Coopérative Allal</v>
          </cell>
          <cell r="D214"/>
          <cell r="E214"/>
          <cell r="F214"/>
          <cell r="G214"/>
          <cell r="H214" t="str">
            <v>Pas de baseline</v>
          </cell>
          <cell r="I214" t="str">
            <v>Présent à la formation</v>
          </cell>
          <cell r="J214" t="str">
            <v>Done</v>
          </cell>
          <cell r="K214" t="str">
            <v>Non</v>
          </cell>
          <cell r="L214" t="str">
            <v xml:space="preserve">Pas accepté car pas de Baseline </v>
          </cell>
          <cell r="M214" t="e">
            <v>#N/A</v>
          </cell>
          <cell r="N214" t="e">
            <v>#N/A</v>
          </cell>
          <cell r="O214" t="e">
            <v>#N/A</v>
          </cell>
          <cell r="P214" t="e">
            <v>#N/A</v>
          </cell>
          <cell r="Q214"/>
          <cell r="R214"/>
          <cell r="S214"/>
          <cell r="T214" t="e">
            <v>#N/A</v>
          </cell>
          <cell r="U214"/>
          <cell r="V214"/>
        </row>
        <row r="215">
          <cell r="A215">
            <v>138</v>
          </cell>
          <cell r="B215" t="str">
            <v>Alternance service</v>
          </cell>
          <cell r="C215" t="str">
            <v>Alternance Service</v>
          </cell>
          <cell r="D215" t="str">
            <v>Soufyane BOUKHRISS</v>
          </cell>
          <cell r="E215" t="str">
            <v>0658571369</v>
          </cell>
          <cell r="F215" t="str">
            <v>Soufyaneboukhriss@gmail.com</v>
          </cell>
          <cell r="G215"/>
          <cell r="H215" t="str">
            <v>Pas de baseline</v>
          </cell>
          <cell r="I215" t="str">
            <v>Présent à la formation</v>
          </cell>
          <cell r="J215" t="str">
            <v xml:space="preserve">Pas de post formation </v>
          </cell>
          <cell r="K215" t="str">
            <v>Non</v>
          </cell>
          <cell r="L215" t="str">
            <v xml:space="preserve">Pas accepté car pas de Baseline </v>
          </cell>
          <cell r="M215" t="e">
            <v>#N/A</v>
          </cell>
          <cell r="N215" t="e">
            <v>#N/A</v>
          </cell>
          <cell r="O215" t="e">
            <v>#N/A</v>
          </cell>
          <cell r="P215" t="e">
            <v>#N/A</v>
          </cell>
          <cell r="Q215"/>
          <cell r="R215"/>
          <cell r="S215"/>
          <cell r="T215" t="e">
            <v>#N/A</v>
          </cell>
          <cell r="U215"/>
          <cell r="V215"/>
        </row>
        <row r="216">
          <cell r="A216">
            <v>143</v>
          </cell>
          <cell r="B216" t="str">
            <v>Centre E.N.A S.A.R.L. À.U.</v>
          </cell>
          <cell r="C216"/>
          <cell r="D216"/>
          <cell r="E216"/>
          <cell r="F216"/>
          <cell r="G216"/>
          <cell r="H216" t="str">
            <v>Pas de baseline</v>
          </cell>
          <cell r="I216" t="str">
            <v>Présent à la formation</v>
          </cell>
          <cell r="J216" t="str">
            <v xml:space="preserve">Pas de post formation </v>
          </cell>
          <cell r="K216" t="str">
            <v>Oui</v>
          </cell>
          <cell r="L216" t="str">
            <v xml:space="preserve">Pas accepté car pas de Baseline </v>
          </cell>
          <cell r="M216" t="e">
            <v>#N/A</v>
          </cell>
          <cell r="N216" t="e">
            <v>#N/A</v>
          </cell>
          <cell r="O216" t="e">
            <v>#N/A</v>
          </cell>
          <cell r="P216" t="e">
            <v>#N/A</v>
          </cell>
          <cell r="Q216"/>
          <cell r="R216"/>
          <cell r="S216"/>
          <cell r="T216" t="e">
            <v>#N/A</v>
          </cell>
          <cell r="U216"/>
          <cell r="V216"/>
        </row>
        <row r="217">
          <cell r="A217">
            <v>148</v>
          </cell>
          <cell r="B217" t="str">
            <v>OFLIX DELIVERY</v>
          </cell>
          <cell r="C217"/>
          <cell r="D217" t="str">
            <v>Younes ELAZZOUZI</v>
          </cell>
          <cell r="E217" t="str">
            <v>0637508787</v>
          </cell>
          <cell r="F217"/>
          <cell r="G217"/>
          <cell r="H217" t="str">
            <v>Pas de baseline</v>
          </cell>
          <cell r="I217" t="str">
            <v>Présent à la formation</v>
          </cell>
          <cell r="J217" t="str">
            <v xml:space="preserve">Pas de post formation </v>
          </cell>
          <cell r="K217" t="str">
            <v>Non</v>
          </cell>
          <cell r="L217" t="str">
            <v xml:space="preserve">Pas accepté car pas de Baseline </v>
          </cell>
          <cell r="M217" t="e">
            <v>#N/A</v>
          </cell>
          <cell r="N217" t="e">
            <v>#N/A</v>
          </cell>
          <cell r="O217" t="e">
            <v>#N/A</v>
          </cell>
          <cell r="P217" t="e">
            <v>#N/A</v>
          </cell>
          <cell r="Q217"/>
          <cell r="R217"/>
          <cell r="S217"/>
          <cell r="T217" t="e">
            <v>#N/A</v>
          </cell>
          <cell r="U217"/>
          <cell r="V217"/>
        </row>
        <row r="218">
          <cell r="A218">
            <v>151</v>
          </cell>
          <cell r="B218" t="str">
            <v>Sagaeletronique</v>
          </cell>
          <cell r="C218"/>
          <cell r="D218"/>
          <cell r="E218"/>
          <cell r="F218"/>
          <cell r="G218"/>
          <cell r="H218" t="str">
            <v>Pas de baseline</v>
          </cell>
          <cell r="I218" t="str">
            <v>Présent à la formation</v>
          </cell>
          <cell r="J218" t="str">
            <v xml:space="preserve">Pas de post formation </v>
          </cell>
          <cell r="K218" t="str">
            <v>Non</v>
          </cell>
          <cell r="L218" t="str">
            <v xml:space="preserve">Pas accepté car pas de Baseline </v>
          </cell>
          <cell r="M218" t="e">
            <v>#N/A</v>
          </cell>
          <cell r="N218" t="e">
            <v>#N/A</v>
          </cell>
          <cell r="O218" t="e">
            <v>#N/A</v>
          </cell>
          <cell r="P218" t="e">
            <v>#N/A</v>
          </cell>
          <cell r="Q218"/>
          <cell r="R218"/>
          <cell r="S218"/>
          <cell r="T218" t="e">
            <v>#N/A</v>
          </cell>
          <cell r="U218"/>
          <cell r="V218"/>
        </row>
        <row r="219">
          <cell r="A219">
            <v>152</v>
          </cell>
          <cell r="B219" t="str">
            <v>Ste bclt grand nord sarl . Au</v>
          </cell>
          <cell r="C219"/>
          <cell r="D219"/>
          <cell r="E219"/>
          <cell r="F219"/>
          <cell r="G219"/>
          <cell r="H219" t="str">
            <v>Pas de baseline</v>
          </cell>
          <cell r="I219" t="str">
            <v>Présent à la formation</v>
          </cell>
          <cell r="J219" t="str">
            <v xml:space="preserve">Pas de post formation </v>
          </cell>
          <cell r="K219" t="str">
            <v>Non</v>
          </cell>
          <cell r="L219" t="str">
            <v xml:space="preserve">Pas accepté car pas de Baseline </v>
          </cell>
          <cell r="M219" t="e">
            <v>#N/A</v>
          </cell>
          <cell r="N219" t="e">
            <v>#N/A</v>
          </cell>
          <cell r="O219" t="e">
            <v>#N/A</v>
          </cell>
          <cell r="P219" t="e">
            <v>#N/A</v>
          </cell>
          <cell r="Q219"/>
          <cell r="R219"/>
          <cell r="S219"/>
          <cell r="T219" t="e">
            <v>#N/A</v>
          </cell>
          <cell r="U219"/>
          <cell r="V219"/>
        </row>
        <row r="220">
          <cell r="A220">
            <v>154</v>
          </cell>
          <cell r="B220" t="str">
            <v>Truck parts maroc</v>
          </cell>
          <cell r="C220"/>
          <cell r="D220"/>
          <cell r="E220" t="str">
            <v>0661347765</v>
          </cell>
          <cell r="F220"/>
          <cell r="G220"/>
          <cell r="H220" t="str">
            <v>Pas de baseline</v>
          </cell>
          <cell r="I220" t="str">
            <v>Présent à la formation</v>
          </cell>
          <cell r="J220" t="str">
            <v xml:space="preserve">Pas de post formation </v>
          </cell>
          <cell r="K220" t="str">
            <v>Non</v>
          </cell>
          <cell r="L220" t="str">
            <v xml:space="preserve">Pas accepté car pas de Baseline </v>
          </cell>
          <cell r="M220" t="e">
            <v>#N/A</v>
          </cell>
          <cell r="N220" t="e">
            <v>#N/A</v>
          </cell>
          <cell r="O220" t="e">
            <v>#N/A</v>
          </cell>
          <cell r="P220" t="e">
            <v>#N/A</v>
          </cell>
          <cell r="Q220"/>
          <cell r="R220"/>
          <cell r="S220"/>
          <cell r="T220" t="e">
            <v>#N/A</v>
          </cell>
          <cell r="U220"/>
          <cell r="V220"/>
        </row>
        <row r="221">
          <cell r="A221">
            <v>157</v>
          </cell>
          <cell r="B221" t="str">
            <v>تصميم الأزياء وخياطة تقليدية وعصرية</v>
          </cell>
          <cell r="C221"/>
          <cell r="D221"/>
          <cell r="E221"/>
          <cell r="F221"/>
          <cell r="G221"/>
          <cell r="H221" t="str">
            <v>Pas de baseline</v>
          </cell>
          <cell r="I221" t="str">
            <v>Présent à la formation</v>
          </cell>
          <cell r="J221" t="str">
            <v xml:space="preserve">Pas de post formation </v>
          </cell>
          <cell r="K221" t="str">
            <v>Oui</v>
          </cell>
          <cell r="L221" t="str">
            <v xml:space="preserve">Pas accepté car pas de Baseline </v>
          </cell>
          <cell r="M221" t="e">
            <v>#N/A</v>
          </cell>
          <cell r="N221" t="e">
            <v>#N/A</v>
          </cell>
          <cell r="O221" t="e">
            <v>#N/A</v>
          </cell>
          <cell r="P221" t="e">
            <v>#N/A</v>
          </cell>
          <cell r="Q221"/>
          <cell r="R221"/>
          <cell r="S221"/>
          <cell r="T221" t="e">
            <v>#N/A</v>
          </cell>
          <cell r="U221"/>
          <cell r="V221"/>
        </row>
        <row r="222">
          <cell r="A222">
            <v>161</v>
          </cell>
          <cell r="B222" t="str">
            <v>تعاونية ستة ازواج الفلاحية</v>
          </cell>
          <cell r="C222"/>
          <cell r="D222"/>
          <cell r="E222"/>
          <cell r="F222"/>
          <cell r="G222"/>
          <cell r="H222" t="str">
            <v>Pas de baseline</v>
          </cell>
          <cell r="I222" t="str">
            <v>Présent à la formation</v>
          </cell>
          <cell r="J222" t="str">
            <v xml:space="preserve">Pas de post formation </v>
          </cell>
          <cell r="K222" t="str">
            <v>Oui</v>
          </cell>
          <cell r="L222" t="str">
            <v xml:space="preserve">Pas accepté car pas de Baseline </v>
          </cell>
          <cell r="M222" t="e">
            <v>#N/A</v>
          </cell>
          <cell r="N222" t="e">
            <v>#N/A</v>
          </cell>
          <cell r="O222" t="e">
            <v>#N/A</v>
          </cell>
          <cell r="P222" t="e">
            <v>#N/A</v>
          </cell>
          <cell r="Q222"/>
          <cell r="R222"/>
          <cell r="S222"/>
          <cell r="T222" t="e">
            <v>#N/A</v>
          </cell>
          <cell r="U222"/>
          <cell r="V222"/>
        </row>
        <row r="223">
          <cell r="A223">
            <v>162</v>
          </cell>
          <cell r="B223" t="str">
            <v>Anassi des travaux divers</v>
          </cell>
          <cell r="C223" t="str">
            <v>Anassi Travaux Divers</v>
          </cell>
          <cell r="D223"/>
          <cell r="E223"/>
          <cell r="F223"/>
          <cell r="G223"/>
          <cell r="H223" t="str">
            <v>Pas de baseline</v>
          </cell>
          <cell r="I223" t="str">
            <v>Présent à la formation</v>
          </cell>
          <cell r="J223" t="str">
            <v xml:space="preserve">Pas de post formation </v>
          </cell>
          <cell r="K223" t="str">
            <v>Non</v>
          </cell>
          <cell r="L223" t="str">
            <v xml:space="preserve">Pas accepté car pas de Baseline </v>
          </cell>
          <cell r="M223" t="e">
            <v>#N/A</v>
          </cell>
          <cell r="N223" t="e">
            <v>#N/A</v>
          </cell>
          <cell r="O223" t="e">
            <v>#N/A</v>
          </cell>
          <cell r="P223" t="e">
            <v>#N/A</v>
          </cell>
          <cell r="Q223"/>
          <cell r="R223"/>
          <cell r="S223"/>
          <cell r="T223" t="e">
            <v>#N/A</v>
          </cell>
          <cell r="U223"/>
          <cell r="V223"/>
        </row>
        <row r="224">
          <cell r="A224">
            <v>164</v>
          </cell>
          <cell r="B224" t="str">
            <v>Coopérative KAYEN MAAMEN</v>
          </cell>
          <cell r="C224" t="str">
            <v>Coopérative Kayen Maamen</v>
          </cell>
          <cell r="D224"/>
          <cell r="E224"/>
          <cell r="F224"/>
          <cell r="G224"/>
          <cell r="H224" t="str">
            <v>Pas de baseline</v>
          </cell>
          <cell r="I224" t="str">
            <v>Présent à la formation</v>
          </cell>
          <cell r="J224" t="str">
            <v xml:space="preserve">Pas de post formation </v>
          </cell>
          <cell r="K224" t="str">
            <v>Oui</v>
          </cell>
          <cell r="L224" t="str">
            <v xml:space="preserve">Pas accepté car pas de Baseline </v>
          </cell>
          <cell r="M224" t="e">
            <v>#N/A</v>
          </cell>
          <cell r="N224" t="e">
            <v>#N/A</v>
          </cell>
          <cell r="O224" t="e">
            <v>#N/A</v>
          </cell>
          <cell r="P224" t="e">
            <v>#N/A</v>
          </cell>
          <cell r="Q224"/>
          <cell r="R224"/>
          <cell r="S224"/>
          <cell r="T224" t="e">
            <v>#N/A</v>
          </cell>
          <cell r="U224"/>
          <cell r="V224"/>
        </row>
        <row r="225">
          <cell r="A225">
            <v>167</v>
          </cell>
          <cell r="B225" t="str">
            <v>التعاونية الفلاحية النور لصنع المربى وتجفيف الفواكه واستخراج الزيوت</v>
          </cell>
          <cell r="C225"/>
          <cell r="D225"/>
          <cell r="E225"/>
          <cell r="F225"/>
          <cell r="G225"/>
          <cell r="H225" t="str">
            <v>Pas de baseline</v>
          </cell>
          <cell r="I225" t="str">
            <v>Présent à la formation</v>
          </cell>
          <cell r="J225" t="str">
            <v xml:space="preserve">Pas de post formation </v>
          </cell>
          <cell r="K225" t="str">
            <v>Oui</v>
          </cell>
          <cell r="L225" t="str">
            <v xml:space="preserve">Pas accepté car pas de Baseline </v>
          </cell>
          <cell r="M225" t="e">
            <v>#N/A</v>
          </cell>
          <cell r="N225" t="e">
            <v>#N/A</v>
          </cell>
          <cell r="O225" t="e">
            <v>#N/A</v>
          </cell>
          <cell r="P225" t="e">
            <v>#N/A</v>
          </cell>
          <cell r="Q225"/>
          <cell r="R225"/>
          <cell r="S225"/>
          <cell r="T225" t="e">
            <v>#N/A</v>
          </cell>
          <cell r="U225"/>
          <cell r="V225"/>
        </row>
        <row r="226">
          <cell r="A226">
            <v>168</v>
          </cell>
          <cell r="B226" t="str">
            <v>تعاونية الحرفية النصر للنسيج الزرابي</v>
          </cell>
          <cell r="C226"/>
          <cell r="D226"/>
          <cell r="E226"/>
          <cell r="F226"/>
          <cell r="G226"/>
          <cell r="H226" t="str">
            <v>Pas de baseline</v>
          </cell>
          <cell r="I226" t="str">
            <v>Présent à la formation</v>
          </cell>
          <cell r="J226" t="str">
            <v xml:space="preserve">Pas de post formation </v>
          </cell>
          <cell r="K226" t="str">
            <v>Non</v>
          </cell>
          <cell r="L226" t="str">
            <v xml:space="preserve">Pas accepté car pas de Baseline </v>
          </cell>
          <cell r="M226" t="e">
            <v>#N/A</v>
          </cell>
          <cell r="N226" t="e">
            <v>#N/A</v>
          </cell>
          <cell r="O226" t="e">
            <v>#N/A</v>
          </cell>
          <cell r="P226" t="e">
            <v>#N/A</v>
          </cell>
          <cell r="Q226"/>
          <cell r="R226"/>
          <cell r="S226"/>
          <cell r="T226" t="e">
            <v>#N/A</v>
          </cell>
          <cell r="U226"/>
          <cell r="V226"/>
        </row>
        <row r="227">
          <cell r="A227">
            <v>175</v>
          </cell>
          <cell r="B227" t="str">
            <v>Cooperative Agricole AL khayr</v>
          </cell>
          <cell r="C227"/>
          <cell r="D227" t="str">
            <v>Ouafik aicha</v>
          </cell>
          <cell r="E227">
            <v>619231823</v>
          </cell>
          <cell r="F227" t="str">
            <v>alkhayrcoop@gmail.com</v>
          </cell>
          <cell r="G227"/>
          <cell r="H227" t="str">
            <v>Pas de baseline</v>
          </cell>
          <cell r="I227" t="str">
            <v>Présent à la formation</v>
          </cell>
          <cell r="J227" t="str">
            <v xml:space="preserve">Pas de post formation </v>
          </cell>
          <cell r="K227" t="str">
            <v>Oui</v>
          </cell>
          <cell r="L227" t="str">
            <v xml:space="preserve">Pas accepté car pas de Baseline </v>
          </cell>
          <cell r="M227" t="e">
            <v>#N/A</v>
          </cell>
          <cell r="N227" t="e">
            <v>#N/A</v>
          </cell>
          <cell r="O227" t="e">
            <v>#N/A</v>
          </cell>
          <cell r="P227" t="e">
            <v>#N/A</v>
          </cell>
          <cell r="Q227"/>
          <cell r="R227"/>
          <cell r="S227"/>
          <cell r="T227" t="e">
            <v>#N/A</v>
          </cell>
          <cell r="U227"/>
          <cell r="V227"/>
        </row>
        <row r="228">
          <cell r="A228">
            <v>176</v>
          </cell>
          <cell r="B228" t="str">
            <v>Ste Ridouan print</v>
          </cell>
          <cell r="C228"/>
          <cell r="D228"/>
          <cell r="E228"/>
          <cell r="F228"/>
          <cell r="G228"/>
          <cell r="H228" t="str">
            <v>Pas de baseline</v>
          </cell>
          <cell r="I228" t="str">
            <v>Présent à la formation</v>
          </cell>
          <cell r="J228" t="str">
            <v xml:space="preserve">Pas de post formation </v>
          </cell>
          <cell r="K228" t="str">
            <v>Non</v>
          </cell>
          <cell r="L228" t="str">
            <v xml:space="preserve">Pas accepté car pas de Baseline </v>
          </cell>
          <cell r="M228" t="e">
            <v>#N/A</v>
          </cell>
          <cell r="N228" t="e">
            <v>#N/A</v>
          </cell>
          <cell r="O228" t="e">
            <v>#N/A</v>
          </cell>
          <cell r="P228" t="e">
            <v>#N/A</v>
          </cell>
          <cell r="Q228"/>
          <cell r="R228"/>
          <cell r="S228"/>
          <cell r="T228" t="e">
            <v>#N/A</v>
          </cell>
          <cell r="U228"/>
          <cell r="V228"/>
        </row>
        <row r="229">
          <cell r="A229">
            <v>182</v>
          </cell>
          <cell r="B229" t="str">
            <v>El Yakouta</v>
          </cell>
          <cell r="C229"/>
          <cell r="D229" t="str">
            <v>DINE MOHAMMED</v>
          </cell>
          <cell r="E229">
            <v>643133598</v>
          </cell>
          <cell r="F229" t="str">
            <v>coop.alyakouta.elaioun@gmail.com</v>
          </cell>
          <cell r="G229"/>
          <cell r="H229" t="str">
            <v>Pas de baseline</v>
          </cell>
          <cell r="I229" t="str">
            <v>Présent à la formation</v>
          </cell>
          <cell r="J229" t="str">
            <v xml:space="preserve">Pas de post formation </v>
          </cell>
          <cell r="K229" t="str">
            <v>Oui</v>
          </cell>
          <cell r="L229" t="str">
            <v xml:space="preserve">Pas accepté car pas de Baseline </v>
          </cell>
          <cell r="M229" t="e">
            <v>#N/A</v>
          </cell>
          <cell r="N229" t="e">
            <v>#N/A</v>
          </cell>
          <cell r="O229" t="e">
            <v>#N/A</v>
          </cell>
          <cell r="P229" t="e">
            <v>#N/A</v>
          </cell>
          <cell r="Q229"/>
          <cell r="R229"/>
          <cell r="S229"/>
          <cell r="T229" t="e">
            <v>#N/A</v>
          </cell>
          <cell r="U229"/>
          <cell r="V229"/>
        </row>
        <row r="230">
          <cell r="A230">
            <v>185</v>
          </cell>
          <cell r="B230" t="str">
            <v>Livreur</v>
          </cell>
          <cell r="C230"/>
          <cell r="D230"/>
          <cell r="E230"/>
          <cell r="F230"/>
          <cell r="G230"/>
          <cell r="H230" t="str">
            <v>Pas de baseline</v>
          </cell>
          <cell r="I230" t="str">
            <v>Présent à la formation</v>
          </cell>
          <cell r="J230" t="str">
            <v xml:space="preserve">Pas de post formation </v>
          </cell>
          <cell r="K230" t="str">
            <v>Non</v>
          </cell>
          <cell r="L230" t="str">
            <v xml:space="preserve">Pas accepté car pas de Baseline </v>
          </cell>
          <cell r="M230" t="e">
            <v>#N/A</v>
          </cell>
          <cell r="N230" t="e">
            <v>#N/A</v>
          </cell>
          <cell r="O230" t="e">
            <v>#N/A</v>
          </cell>
          <cell r="P230" t="e">
            <v>#N/A</v>
          </cell>
          <cell r="Q230"/>
          <cell r="R230"/>
          <cell r="S230"/>
          <cell r="T230" t="e">
            <v>#N/A</v>
          </cell>
          <cell r="U230"/>
          <cell r="V230"/>
        </row>
        <row r="231">
          <cell r="A231">
            <v>192</v>
          </cell>
          <cell r="B231" t="str">
            <v>Tayeb Et-taj</v>
          </cell>
          <cell r="C231"/>
          <cell r="D231" t="str">
            <v>Yassine Et-taj</v>
          </cell>
          <cell r="E231" t="str">
            <v>0661770589</v>
          </cell>
          <cell r="F231"/>
          <cell r="G231"/>
          <cell r="H231" t="str">
            <v>Pas de baseline</v>
          </cell>
          <cell r="I231" t="str">
            <v>Présent à la formation</v>
          </cell>
          <cell r="J231" t="str">
            <v xml:space="preserve">Pas de post formation </v>
          </cell>
          <cell r="K231" t="str">
            <v>Non</v>
          </cell>
          <cell r="L231" t="str">
            <v xml:space="preserve">Pas accepté car pas de Baseline </v>
          </cell>
          <cell r="M231" t="e">
            <v>#N/A</v>
          </cell>
          <cell r="N231" t="e">
            <v>#N/A</v>
          </cell>
          <cell r="O231" t="e">
            <v>#N/A</v>
          </cell>
          <cell r="P231" t="e">
            <v>#N/A</v>
          </cell>
          <cell r="Q231"/>
          <cell r="R231"/>
          <cell r="S231"/>
          <cell r="T231" t="e">
            <v>#N/A</v>
          </cell>
          <cell r="U231"/>
          <cell r="V231"/>
        </row>
        <row r="232">
          <cell r="A232">
            <v>194</v>
          </cell>
          <cell r="B232" t="str">
            <v>تعاونية الجبل</v>
          </cell>
          <cell r="C232"/>
          <cell r="D232"/>
          <cell r="E232"/>
          <cell r="F232"/>
          <cell r="G232"/>
          <cell r="H232" t="str">
            <v>Pas de baseline</v>
          </cell>
          <cell r="I232" t="str">
            <v>Présent à la formation</v>
          </cell>
          <cell r="J232" t="str">
            <v xml:space="preserve">Pas de post formation </v>
          </cell>
          <cell r="K232" t="str">
            <v>Oui</v>
          </cell>
          <cell r="L232" t="str">
            <v xml:space="preserve">Pas accepté car pas de Baseline </v>
          </cell>
          <cell r="M232" t="e">
            <v>#N/A</v>
          </cell>
          <cell r="N232" t="e">
            <v>#N/A</v>
          </cell>
          <cell r="O232" t="e">
            <v>#N/A</v>
          </cell>
          <cell r="P232" t="e">
            <v>#N/A</v>
          </cell>
          <cell r="Q232"/>
          <cell r="R232"/>
          <cell r="S232"/>
          <cell r="T232" t="e">
            <v>#N/A</v>
          </cell>
          <cell r="U232"/>
          <cell r="V232"/>
        </row>
        <row r="233">
          <cell r="A233">
            <v>197</v>
          </cell>
          <cell r="B233" t="str">
            <v>تعاونية تايدة الفلاحية</v>
          </cell>
          <cell r="C233"/>
          <cell r="D233"/>
          <cell r="E233"/>
          <cell r="F233"/>
          <cell r="G233"/>
          <cell r="H233" t="str">
            <v>Pas de baseline</v>
          </cell>
          <cell r="I233" t="str">
            <v>Présent à la formation</v>
          </cell>
          <cell r="J233" t="str">
            <v xml:space="preserve">Pas de post formation </v>
          </cell>
          <cell r="K233" t="str">
            <v>Non</v>
          </cell>
          <cell r="L233" t="str">
            <v xml:space="preserve">Pas accepté car pas de Baseline </v>
          </cell>
          <cell r="M233" t="e">
            <v>#N/A</v>
          </cell>
          <cell r="N233" t="e">
            <v>#N/A</v>
          </cell>
          <cell r="O233" t="e">
            <v>#N/A</v>
          </cell>
          <cell r="P233" t="e">
            <v>#N/A</v>
          </cell>
          <cell r="Q233"/>
          <cell r="R233"/>
          <cell r="S233"/>
          <cell r="T233" t="e">
            <v>#N/A</v>
          </cell>
          <cell r="U233"/>
          <cell r="V233"/>
        </row>
        <row r="234">
          <cell r="A234">
            <v>201</v>
          </cell>
          <cell r="B234" t="str">
            <v>Globale logistique safi</v>
          </cell>
          <cell r="C234"/>
          <cell r="D234" t="str">
            <v>NARHZALI Abdelhadi</v>
          </cell>
          <cell r="E234" t="str">
            <v>0666080271</v>
          </cell>
          <cell r="F234"/>
          <cell r="G234"/>
          <cell r="H234" t="str">
            <v>Pas de baseline</v>
          </cell>
          <cell r="I234" t="str">
            <v>Présent à la formation</v>
          </cell>
          <cell r="J234" t="str">
            <v xml:space="preserve">Pas de post formation </v>
          </cell>
          <cell r="K234" t="str">
            <v>Non</v>
          </cell>
          <cell r="L234" t="str">
            <v xml:space="preserve">Pas accepté car pas de Baseline </v>
          </cell>
          <cell r="M234" t="e">
            <v>#N/A</v>
          </cell>
          <cell r="N234" t="e">
            <v>#N/A</v>
          </cell>
          <cell r="O234" t="e">
            <v>#N/A</v>
          </cell>
          <cell r="P234" t="e">
            <v>#N/A</v>
          </cell>
          <cell r="Q234"/>
          <cell r="R234"/>
          <cell r="S234"/>
          <cell r="T234" t="e">
            <v>#N/A</v>
          </cell>
          <cell r="U234"/>
          <cell r="V234"/>
        </row>
        <row r="235">
          <cell r="A235">
            <v>202</v>
          </cell>
          <cell r="B235" t="str">
            <v>HYDROFEED IRRIGATION</v>
          </cell>
          <cell r="C235"/>
          <cell r="D235" t="str">
            <v>kroudani ibrahim</v>
          </cell>
          <cell r="E235" t="str">
            <v>0636109259</v>
          </cell>
          <cell r="F235" t="str">
            <v>ibrahim.kroudani20@gmail.com</v>
          </cell>
          <cell r="G235"/>
          <cell r="H235" t="str">
            <v>Pas de baseline</v>
          </cell>
          <cell r="I235" t="str">
            <v>Présent à la formation</v>
          </cell>
          <cell r="J235" t="str">
            <v>Done</v>
          </cell>
          <cell r="K235" t="str">
            <v>Non</v>
          </cell>
          <cell r="L235" t="str">
            <v xml:space="preserve">Pas accepté car pas de Baseline </v>
          </cell>
          <cell r="M235" t="e">
            <v>#N/A</v>
          </cell>
          <cell r="N235" t="e">
            <v>#N/A</v>
          </cell>
          <cell r="O235" t="e">
            <v>#N/A</v>
          </cell>
          <cell r="P235" t="e">
            <v>#N/A</v>
          </cell>
          <cell r="Q235"/>
          <cell r="R235"/>
          <cell r="S235"/>
          <cell r="T235" t="e">
            <v>#N/A</v>
          </cell>
          <cell r="U235"/>
          <cell r="V235"/>
        </row>
        <row r="236">
          <cell r="A236">
            <v>207</v>
          </cell>
          <cell r="B236" t="str">
            <v>PHOTONAGRI ( AgPhoton-Green-Révolution)</v>
          </cell>
          <cell r="C236"/>
          <cell r="D236" t="str">
            <v>Bourjoi.Salah</v>
          </cell>
          <cell r="E236" t="str">
            <v>0629117510</v>
          </cell>
          <cell r="F236" t="str">
            <v>bourjoi.salah@gmail.com</v>
          </cell>
          <cell r="G236"/>
          <cell r="H236" t="str">
            <v>Pas de baseline</v>
          </cell>
          <cell r="I236" t="str">
            <v>Présent à la formation</v>
          </cell>
          <cell r="J236" t="str">
            <v>Done</v>
          </cell>
          <cell r="K236" t="str">
            <v>Non</v>
          </cell>
          <cell r="L236" t="str">
            <v xml:space="preserve">Pas accepté car pas de Baseline </v>
          </cell>
          <cell r="M236" t="e">
            <v>#N/A</v>
          </cell>
          <cell r="N236" t="e">
            <v>#N/A</v>
          </cell>
          <cell r="O236" t="e">
            <v>#N/A</v>
          </cell>
          <cell r="P236" t="e">
            <v>#N/A</v>
          </cell>
          <cell r="Q236"/>
          <cell r="R236"/>
          <cell r="S236"/>
          <cell r="T236" t="e">
            <v>#N/A</v>
          </cell>
          <cell r="U236"/>
          <cell r="V236"/>
        </row>
        <row r="237">
          <cell r="A237">
            <v>214</v>
          </cell>
          <cell r="B237" t="str">
            <v>Khalid krimi</v>
          </cell>
          <cell r="C237"/>
          <cell r="D237" t="str">
            <v>Khalid Krimi</v>
          </cell>
          <cell r="E237" t="str">
            <v>0628943885</v>
          </cell>
          <cell r="F237"/>
          <cell r="G237"/>
          <cell r="H237" t="str">
            <v>Pas de baseline</v>
          </cell>
          <cell r="I237" t="str">
            <v>Présent à la formation</v>
          </cell>
          <cell r="J237" t="str">
            <v xml:space="preserve">Pas de post formation </v>
          </cell>
          <cell r="K237" t="str">
            <v>Non</v>
          </cell>
          <cell r="L237" t="str">
            <v xml:space="preserve">Pas accepté car pas de Baseline </v>
          </cell>
          <cell r="M237" t="e">
            <v>#N/A</v>
          </cell>
          <cell r="N237" t="e">
            <v>#N/A</v>
          </cell>
          <cell r="O237" t="e">
            <v>#N/A</v>
          </cell>
          <cell r="P237" t="e">
            <v>#N/A</v>
          </cell>
          <cell r="Q237"/>
          <cell r="R237"/>
          <cell r="S237"/>
          <cell r="T237" t="e">
            <v>#N/A</v>
          </cell>
          <cell r="U237"/>
          <cell r="V237"/>
        </row>
        <row r="238">
          <cell r="A238">
            <v>215</v>
          </cell>
          <cell r="B238" t="str">
            <v>Med Service</v>
          </cell>
          <cell r="C238"/>
          <cell r="D238"/>
          <cell r="E238"/>
          <cell r="F238"/>
          <cell r="G238"/>
          <cell r="H238" t="str">
            <v>Pas de baseline</v>
          </cell>
          <cell r="I238" t="str">
            <v>Présent à la formation</v>
          </cell>
          <cell r="J238" t="str">
            <v xml:space="preserve">Pas de post formation </v>
          </cell>
          <cell r="K238" t="str">
            <v>Non</v>
          </cell>
          <cell r="L238" t="str">
            <v xml:space="preserve">Pas accepté car pas de Baseline </v>
          </cell>
          <cell r="M238" t="e">
            <v>#N/A</v>
          </cell>
          <cell r="N238" t="e">
            <v>#N/A</v>
          </cell>
          <cell r="O238" t="e">
            <v>#N/A</v>
          </cell>
          <cell r="P238" t="e">
            <v>#N/A</v>
          </cell>
          <cell r="Q238"/>
          <cell r="R238"/>
          <cell r="S238"/>
          <cell r="T238" t="e">
            <v>#N/A</v>
          </cell>
          <cell r="U238"/>
          <cell r="V238"/>
        </row>
        <row r="239">
          <cell r="A239">
            <v>216</v>
          </cell>
          <cell r="B239" t="str">
            <v>saloua bougaa AE</v>
          </cell>
          <cell r="C239"/>
          <cell r="D239" t="str">
            <v>سلوى بوكاعة</v>
          </cell>
          <cell r="E239" t="str">
            <v>0632376571</v>
          </cell>
          <cell r="F239" t="str">
            <v>salwabougaa18@gmail.com</v>
          </cell>
          <cell r="G239"/>
          <cell r="H239" t="str">
            <v>Pas de baseline</v>
          </cell>
          <cell r="I239" t="str">
            <v>Présent à la formation</v>
          </cell>
          <cell r="J239" t="str">
            <v xml:space="preserve">Pas de post formation </v>
          </cell>
          <cell r="K239" t="str">
            <v>Oui</v>
          </cell>
          <cell r="L239" t="str">
            <v xml:space="preserve">Pas accepté car pas de Baseline </v>
          </cell>
          <cell r="M239" t="e">
            <v>#N/A</v>
          </cell>
          <cell r="N239" t="e">
            <v>#N/A</v>
          </cell>
          <cell r="O239" t="e">
            <v>#N/A</v>
          </cell>
          <cell r="P239" t="e">
            <v>#N/A</v>
          </cell>
          <cell r="Q239"/>
          <cell r="R239"/>
          <cell r="S239"/>
          <cell r="T239" t="e">
            <v>#N/A</v>
          </cell>
          <cell r="U239"/>
          <cell r="V239"/>
        </row>
        <row r="240">
          <cell r="A240">
            <v>217</v>
          </cell>
          <cell r="B240" t="str">
            <v>Service ramcif</v>
          </cell>
          <cell r="C240"/>
          <cell r="D240" t="str">
            <v>محسن بنماد</v>
          </cell>
          <cell r="E240" t="str">
            <v>0603661383</v>
          </cell>
          <cell r="F240"/>
          <cell r="G240"/>
          <cell r="H240" t="str">
            <v>Pas de baseline</v>
          </cell>
          <cell r="I240" t="str">
            <v>Présent à la formation</v>
          </cell>
          <cell r="J240" t="str">
            <v xml:space="preserve">Pas de post formation </v>
          </cell>
          <cell r="K240" t="str">
            <v>Non</v>
          </cell>
          <cell r="L240" t="str">
            <v xml:space="preserve">Pas accepté car pas de Baseline </v>
          </cell>
          <cell r="M240" t="e">
            <v>#N/A</v>
          </cell>
          <cell r="N240" t="e">
            <v>#N/A</v>
          </cell>
          <cell r="O240" t="e">
            <v>#N/A</v>
          </cell>
          <cell r="P240" t="e">
            <v>#N/A</v>
          </cell>
          <cell r="Q240"/>
          <cell r="R240"/>
          <cell r="S240"/>
          <cell r="T240" t="e">
            <v>#N/A</v>
          </cell>
          <cell r="U240"/>
          <cell r="V240"/>
        </row>
        <row r="241">
          <cell r="A241">
            <v>218</v>
          </cell>
          <cell r="B241" t="str">
            <v>Yabouservices</v>
          </cell>
          <cell r="C241"/>
          <cell r="D241"/>
          <cell r="E241"/>
          <cell r="F241"/>
          <cell r="G241"/>
          <cell r="H241" t="str">
            <v>Pas de baseline</v>
          </cell>
          <cell r="I241" t="str">
            <v>Présent à la formation</v>
          </cell>
          <cell r="J241" t="str">
            <v xml:space="preserve">Pas de post formation </v>
          </cell>
          <cell r="K241" t="str">
            <v>Non</v>
          </cell>
          <cell r="L241" t="str">
            <v xml:space="preserve">Pas accepté car pas de Baseline </v>
          </cell>
          <cell r="M241" t="e">
            <v>#N/A</v>
          </cell>
          <cell r="N241" t="e">
            <v>#N/A</v>
          </cell>
          <cell r="O241" t="e">
            <v>#N/A</v>
          </cell>
          <cell r="P241" t="e">
            <v>#N/A</v>
          </cell>
          <cell r="Q241"/>
          <cell r="R241"/>
          <cell r="S241"/>
          <cell r="T241" t="e">
            <v>#N/A</v>
          </cell>
          <cell r="U241"/>
          <cell r="V241"/>
        </row>
        <row r="242">
          <cell r="A242">
            <v>222</v>
          </cell>
          <cell r="B242" t="str">
            <v>عز الدين</v>
          </cell>
          <cell r="C242"/>
          <cell r="D242"/>
          <cell r="E242"/>
          <cell r="F242"/>
          <cell r="G242"/>
          <cell r="H242" t="str">
            <v>Pas de baseline</v>
          </cell>
          <cell r="I242" t="str">
            <v>Présent à la formation</v>
          </cell>
          <cell r="J242" t="str">
            <v xml:space="preserve">Pas de post formation </v>
          </cell>
          <cell r="K242" t="str">
            <v>Non</v>
          </cell>
          <cell r="L242" t="str">
            <v xml:space="preserve">Pas accepté car pas de Baseline </v>
          </cell>
          <cell r="M242" t="e">
            <v>#N/A</v>
          </cell>
          <cell r="N242" t="e">
            <v>#N/A</v>
          </cell>
          <cell r="O242" t="e">
            <v>#N/A</v>
          </cell>
          <cell r="P242" t="e">
            <v>#N/A</v>
          </cell>
          <cell r="Q242"/>
          <cell r="R242"/>
          <cell r="S242"/>
          <cell r="T242" t="e">
            <v>#N/A</v>
          </cell>
          <cell r="U242"/>
          <cell r="V242"/>
        </row>
        <row r="243">
          <cell r="A243">
            <v>230</v>
          </cell>
          <cell r="B243" t="str">
            <v>hygiène pro multiservice</v>
          </cell>
          <cell r="C243"/>
          <cell r="D243" t="str">
            <v>LAAOUANE RANYA</v>
          </cell>
          <cell r="E243" t="str">
            <v>0660240128</v>
          </cell>
          <cell r="F243"/>
          <cell r="G243"/>
          <cell r="H243" t="str">
            <v>Pas de baseline</v>
          </cell>
          <cell r="I243" t="str">
            <v>Présent à la formation</v>
          </cell>
          <cell r="J243" t="str">
            <v xml:space="preserve">Pas de post formation </v>
          </cell>
          <cell r="K243" t="str">
            <v>Non</v>
          </cell>
          <cell r="L243" t="str">
            <v xml:space="preserve">Pas accepté car pas de Baseline </v>
          </cell>
          <cell r="M243" t="e">
            <v>#N/A</v>
          </cell>
          <cell r="N243" t="e">
            <v>#N/A</v>
          </cell>
          <cell r="O243" t="e">
            <v>#N/A</v>
          </cell>
          <cell r="P243" t="e">
            <v>#N/A</v>
          </cell>
          <cell r="Q243"/>
          <cell r="R243"/>
          <cell r="S243"/>
          <cell r="T243" t="e">
            <v>#N/A</v>
          </cell>
          <cell r="U243"/>
          <cell r="V243"/>
        </row>
        <row r="244">
          <cell r="A244">
            <v>236</v>
          </cell>
          <cell r="B244" t="str">
            <v>STRATÉGIE TRENTE-DEUX</v>
          </cell>
          <cell r="C244"/>
          <cell r="D244"/>
          <cell r="E244"/>
          <cell r="F244"/>
          <cell r="G244"/>
          <cell r="H244" t="str">
            <v>Pas de baseline</v>
          </cell>
          <cell r="I244" t="str">
            <v>Présent à la formation</v>
          </cell>
          <cell r="J244" t="str">
            <v xml:space="preserve">Pas de post formation </v>
          </cell>
          <cell r="K244" t="str">
            <v>Non</v>
          </cell>
          <cell r="L244" t="str">
            <v xml:space="preserve">Pas accepté car pas de Baseline </v>
          </cell>
          <cell r="M244" t="e">
            <v>#N/A</v>
          </cell>
          <cell r="N244" t="e">
            <v>#N/A</v>
          </cell>
          <cell r="O244" t="e">
            <v>#N/A</v>
          </cell>
          <cell r="P244" t="e">
            <v>#N/A</v>
          </cell>
          <cell r="Q244"/>
          <cell r="R244"/>
          <cell r="S244"/>
          <cell r="T244" t="e">
            <v>#N/A</v>
          </cell>
          <cell r="U244"/>
          <cell r="V244"/>
        </row>
        <row r="245">
          <cell r="A245">
            <v>244</v>
          </cell>
          <cell r="B245" t="str">
            <v>KEY-TAB engineering</v>
          </cell>
          <cell r="C245" t="str">
            <v>Key Tab Engineering</v>
          </cell>
          <cell r="D245"/>
          <cell r="E245"/>
          <cell r="F245"/>
          <cell r="G245"/>
          <cell r="H245" t="str">
            <v>Pas de baseline</v>
          </cell>
          <cell r="I245" t="str">
            <v>Présent à la formation</v>
          </cell>
          <cell r="J245" t="str">
            <v xml:space="preserve">Pas de post formation </v>
          </cell>
          <cell r="K245" t="str">
            <v>Non</v>
          </cell>
          <cell r="L245" t="str">
            <v xml:space="preserve">Pas accepté car pas de Baseline </v>
          </cell>
          <cell r="M245" t="e">
            <v>#N/A</v>
          </cell>
          <cell r="N245" t="e">
            <v>#N/A</v>
          </cell>
          <cell r="O245" t="e">
            <v>#N/A</v>
          </cell>
          <cell r="P245" t="e">
            <v>#N/A</v>
          </cell>
          <cell r="Q245"/>
          <cell r="R245"/>
          <cell r="S245"/>
          <cell r="T245" t="e">
            <v>#N/A</v>
          </cell>
          <cell r="U245"/>
          <cell r="V245"/>
        </row>
        <row r="246">
          <cell r="A246">
            <v>248</v>
          </cell>
          <cell r="B246" t="str">
            <v>omniconcept</v>
          </cell>
          <cell r="C246"/>
          <cell r="D246"/>
          <cell r="E246"/>
          <cell r="F246"/>
          <cell r="G246"/>
          <cell r="H246" t="str">
            <v>Pas de baseline</v>
          </cell>
          <cell r="I246" t="str">
            <v>Présent à la formation</v>
          </cell>
          <cell r="J246" t="str">
            <v xml:space="preserve">Pas de post formation </v>
          </cell>
          <cell r="K246" t="str">
            <v>Non</v>
          </cell>
          <cell r="L246" t="str">
            <v xml:space="preserve">Pas accepté car pas de Baseline </v>
          </cell>
          <cell r="M246" t="e">
            <v>#N/A</v>
          </cell>
          <cell r="N246" t="e">
            <v>#N/A</v>
          </cell>
          <cell r="O246" t="e">
            <v>#N/A</v>
          </cell>
          <cell r="P246" t="e">
            <v>#N/A</v>
          </cell>
          <cell r="Q246"/>
          <cell r="R246"/>
          <cell r="S246"/>
          <cell r="T246" t="e">
            <v>#N/A</v>
          </cell>
          <cell r="U246"/>
          <cell r="V246"/>
        </row>
        <row r="247">
          <cell r="A247">
            <v>251</v>
          </cell>
          <cell r="B247" t="str">
            <v>CGA invest company</v>
          </cell>
          <cell r="C247"/>
          <cell r="D247" t="str">
            <v>مبروك عنان</v>
          </cell>
          <cell r="E247" t="str">
            <v>0662115909</v>
          </cell>
          <cell r="F247"/>
          <cell r="G247"/>
          <cell r="H247" t="str">
            <v>Pas de baseline</v>
          </cell>
          <cell r="I247" t="str">
            <v>Présent à la formation</v>
          </cell>
          <cell r="J247" t="str">
            <v xml:space="preserve">Pas de post formation </v>
          </cell>
          <cell r="K247" t="str">
            <v>Non</v>
          </cell>
          <cell r="L247" t="str">
            <v xml:space="preserve">Pas accepté car pas de Baseline </v>
          </cell>
          <cell r="M247" t="e">
            <v>#N/A</v>
          </cell>
          <cell r="N247" t="e">
            <v>#N/A</v>
          </cell>
          <cell r="O247" t="e">
            <v>#N/A</v>
          </cell>
          <cell r="P247" t="e">
            <v>#N/A</v>
          </cell>
          <cell r="Q247"/>
          <cell r="R247"/>
          <cell r="S247"/>
          <cell r="T247" t="e">
            <v>#N/A</v>
          </cell>
          <cell r="U247"/>
          <cell r="V247"/>
        </row>
        <row r="248">
          <cell r="A248">
            <v>254</v>
          </cell>
          <cell r="B248" t="str">
            <v>STE EL MAIZI TRAVAUX DECO</v>
          </cell>
          <cell r="C248"/>
          <cell r="D248"/>
          <cell r="E248"/>
          <cell r="F248"/>
          <cell r="G248"/>
          <cell r="H248" t="str">
            <v>Pas de baseline</v>
          </cell>
          <cell r="I248" t="str">
            <v>Présent à la formation</v>
          </cell>
          <cell r="J248" t="str">
            <v xml:space="preserve">Pas de post formation </v>
          </cell>
          <cell r="K248" t="str">
            <v>Non</v>
          </cell>
          <cell r="L248" t="str">
            <v xml:space="preserve">Pas accepté car pas de Baseline </v>
          </cell>
          <cell r="M248" t="e">
            <v>#N/A</v>
          </cell>
          <cell r="N248" t="e">
            <v>#N/A</v>
          </cell>
          <cell r="O248" t="e">
            <v>#N/A</v>
          </cell>
          <cell r="P248" t="e">
            <v>#N/A</v>
          </cell>
          <cell r="Q248"/>
          <cell r="R248"/>
          <cell r="S248"/>
          <cell r="T248" t="e">
            <v>#N/A</v>
          </cell>
          <cell r="U248"/>
          <cell r="V248"/>
        </row>
        <row r="249">
          <cell r="A249">
            <v>255</v>
          </cell>
          <cell r="B249" t="str">
            <v>Ste FUTURE DECOR</v>
          </cell>
          <cell r="C249"/>
          <cell r="D249" t="str">
            <v>بدر الدين بوشكرة</v>
          </cell>
          <cell r="E249" t="str">
            <v>0651496821</v>
          </cell>
          <cell r="F249" t="str">
            <v>badrino.tr@gmail.com</v>
          </cell>
          <cell r="G249"/>
          <cell r="H249" t="str">
            <v>Pas de baseline</v>
          </cell>
          <cell r="I249" t="str">
            <v>Présent à la formation</v>
          </cell>
          <cell r="J249" t="str">
            <v xml:space="preserve">Pas de post formation </v>
          </cell>
          <cell r="K249" t="str">
            <v>Non</v>
          </cell>
          <cell r="L249" t="str">
            <v xml:space="preserve">Pas accepté car pas de Baseline </v>
          </cell>
          <cell r="M249" t="e">
            <v>#N/A</v>
          </cell>
          <cell r="N249" t="e">
            <v>#N/A</v>
          </cell>
          <cell r="O249" t="e">
            <v>#N/A</v>
          </cell>
          <cell r="P249" t="e">
            <v>#N/A</v>
          </cell>
          <cell r="Q249"/>
          <cell r="R249"/>
          <cell r="S249"/>
          <cell r="T249" t="e">
            <v>#N/A</v>
          </cell>
          <cell r="U249"/>
          <cell r="V249"/>
        </row>
        <row r="250">
          <cell r="A250">
            <v>262</v>
          </cell>
          <cell r="B250" t="str">
            <v>Espace areoua</v>
          </cell>
          <cell r="C250"/>
          <cell r="D250" t="str">
            <v>Saloua farhat</v>
          </cell>
          <cell r="E250" t="str">
            <v>0610534576</v>
          </cell>
          <cell r="F250"/>
          <cell r="G250"/>
          <cell r="H250" t="str">
            <v>Pas de baseline</v>
          </cell>
          <cell r="I250" t="str">
            <v>Présent à la formation</v>
          </cell>
          <cell r="J250" t="str">
            <v xml:space="preserve">Pas de post formation </v>
          </cell>
          <cell r="K250" t="str">
            <v>Oui</v>
          </cell>
          <cell r="L250" t="str">
            <v xml:space="preserve">Pas accepté car pas de Baseline </v>
          </cell>
          <cell r="M250" t="e">
            <v>#N/A</v>
          </cell>
          <cell r="N250" t="e">
            <v>#N/A</v>
          </cell>
          <cell r="O250" t="e">
            <v>#N/A</v>
          </cell>
          <cell r="P250" t="e">
            <v>#N/A</v>
          </cell>
          <cell r="Q250"/>
          <cell r="R250"/>
          <cell r="S250"/>
          <cell r="T250" t="e">
            <v>#N/A</v>
          </cell>
          <cell r="U250"/>
          <cell r="V250"/>
        </row>
        <row r="251">
          <cell r="A251">
            <v>277</v>
          </cell>
          <cell r="B251" t="str">
            <v>Warpweft</v>
          </cell>
          <cell r="C251" t="str">
            <v>Warpweft</v>
          </cell>
          <cell r="D251" t="str">
            <v>Hind Quesmi</v>
          </cell>
          <cell r="E251" t="str">
            <v>0621798537</v>
          </cell>
          <cell r="F251" t="str">
            <v>Warpweftsarl@gmail.com</v>
          </cell>
          <cell r="G251"/>
          <cell r="H251" t="str">
            <v>Pas de baseline</v>
          </cell>
          <cell r="I251" t="str">
            <v>Présent à la formation</v>
          </cell>
          <cell r="J251" t="str">
            <v xml:space="preserve">Pas de post formation </v>
          </cell>
          <cell r="K251" t="str">
            <v>Non</v>
          </cell>
          <cell r="L251" t="str">
            <v xml:space="preserve">Pas accepté car pas de Baseline </v>
          </cell>
          <cell r="M251" t="e">
            <v>#N/A</v>
          </cell>
          <cell r="N251" t="e">
            <v>#N/A</v>
          </cell>
          <cell r="O251" t="e">
            <v>#N/A</v>
          </cell>
          <cell r="P251" t="e">
            <v>#N/A</v>
          </cell>
          <cell r="Q251"/>
          <cell r="R251"/>
          <cell r="S251"/>
          <cell r="T251" t="e">
            <v>#N/A</v>
          </cell>
          <cell r="U251"/>
          <cell r="V251"/>
        </row>
        <row r="252">
          <cell r="A252">
            <v>282</v>
          </cell>
          <cell r="B252" t="str">
            <v>Easy pixel</v>
          </cell>
          <cell r="C252"/>
          <cell r="D252" t="str">
            <v>ياسين غفران</v>
          </cell>
          <cell r="E252" t="str">
            <v>0663046946</v>
          </cell>
          <cell r="F252"/>
          <cell r="G252"/>
          <cell r="H252" t="str">
            <v>Pas de baseline</v>
          </cell>
          <cell r="I252" t="str">
            <v>Présent à la formation</v>
          </cell>
          <cell r="J252" t="str">
            <v xml:space="preserve">Pas de post formation </v>
          </cell>
          <cell r="K252" t="str">
            <v>Oui</v>
          </cell>
          <cell r="L252" t="str">
            <v xml:space="preserve">Pas accepté car pas de Baseline </v>
          </cell>
          <cell r="M252" t="e">
            <v>#N/A</v>
          </cell>
          <cell r="N252" t="e">
            <v>#N/A</v>
          </cell>
          <cell r="O252" t="e">
            <v>#N/A</v>
          </cell>
          <cell r="P252" t="e">
            <v>#N/A</v>
          </cell>
          <cell r="Q252"/>
          <cell r="R252"/>
          <cell r="S252"/>
          <cell r="T252" t="e">
            <v>#N/A</v>
          </cell>
          <cell r="U252"/>
          <cell r="V252"/>
        </row>
        <row r="253">
          <cell r="A253">
            <v>283</v>
          </cell>
          <cell r="B253" t="str">
            <v>ETUDES EL GENTOUR</v>
          </cell>
          <cell r="C253"/>
          <cell r="D253"/>
          <cell r="E253"/>
          <cell r="F253"/>
          <cell r="G253"/>
          <cell r="H253" t="str">
            <v>Pas de baseline</v>
          </cell>
          <cell r="I253" t="str">
            <v>Présent à la formation</v>
          </cell>
          <cell r="J253" t="str">
            <v xml:space="preserve">Pas de post formation </v>
          </cell>
          <cell r="K253" t="str">
            <v>Non</v>
          </cell>
          <cell r="L253" t="str">
            <v xml:space="preserve">Pas accepté car pas de Baseline </v>
          </cell>
          <cell r="M253" t="e">
            <v>#N/A</v>
          </cell>
          <cell r="N253" t="e">
            <v>#N/A</v>
          </cell>
          <cell r="O253" t="e">
            <v>#N/A</v>
          </cell>
          <cell r="P253" t="e">
            <v>#N/A</v>
          </cell>
          <cell r="Q253"/>
          <cell r="R253"/>
          <cell r="S253"/>
          <cell r="T253" t="e">
            <v>#N/A</v>
          </cell>
          <cell r="U253"/>
          <cell r="V253"/>
        </row>
        <row r="254">
          <cell r="A254">
            <v>284</v>
          </cell>
          <cell r="B254" t="str">
            <v>MALAKOUT FILMS</v>
          </cell>
          <cell r="C254"/>
          <cell r="D254" t="str">
            <v>JEBBOUJ Hamza</v>
          </cell>
          <cell r="E254" t="str">
            <v>+212675586194</v>
          </cell>
          <cell r="F254"/>
          <cell r="G254"/>
          <cell r="H254" t="str">
            <v>Pas de baseline</v>
          </cell>
          <cell r="I254" t="str">
            <v>Présent à la formation</v>
          </cell>
          <cell r="J254" t="str">
            <v xml:space="preserve">Pas de post formation </v>
          </cell>
          <cell r="K254" t="str">
            <v>Non</v>
          </cell>
          <cell r="L254" t="str">
            <v xml:space="preserve">Pas accepté car pas de Baseline </v>
          </cell>
          <cell r="M254" t="e">
            <v>#N/A</v>
          </cell>
          <cell r="N254" t="e">
            <v>#N/A</v>
          </cell>
          <cell r="O254" t="e">
            <v>#N/A</v>
          </cell>
          <cell r="P254" t="e">
            <v>#N/A</v>
          </cell>
          <cell r="Q254"/>
          <cell r="R254"/>
          <cell r="S254"/>
          <cell r="T254" t="e">
            <v>#N/A</v>
          </cell>
          <cell r="U254"/>
          <cell r="V254"/>
        </row>
        <row r="255">
          <cell r="A255">
            <v>285</v>
          </cell>
          <cell r="B255" t="str">
            <v>Sando Logistic</v>
          </cell>
          <cell r="C255"/>
          <cell r="D255"/>
          <cell r="E255"/>
          <cell r="F255"/>
          <cell r="G255"/>
          <cell r="H255" t="str">
            <v>Pas de baseline</v>
          </cell>
          <cell r="I255" t="str">
            <v>Présent à la formation</v>
          </cell>
          <cell r="J255" t="str">
            <v xml:space="preserve">Pas de post formation </v>
          </cell>
          <cell r="K255" t="str">
            <v>Oui</v>
          </cell>
          <cell r="L255" t="str">
            <v xml:space="preserve">Pas accepté car pas de Baseline </v>
          </cell>
          <cell r="M255" t="e">
            <v>#N/A</v>
          </cell>
          <cell r="N255" t="e">
            <v>#N/A</v>
          </cell>
          <cell r="O255" t="e">
            <v>#N/A</v>
          </cell>
          <cell r="P255" t="e">
            <v>#N/A</v>
          </cell>
          <cell r="Q255"/>
          <cell r="R255"/>
          <cell r="S255"/>
          <cell r="T255" t="e">
            <v>#N/A</v>
          </cell>
          <cell r="U255"/>
          <cell r="V255"/>
        </row>
        <row r="256">
          <cell r="A256">
            <v>289</v>
          </cell>
          <cell r="B256" t="str">
            <v>تعاونية امل حنيضير</v>
          </cell>
          <cell r="C256"/>
          <cell r="D256"/>
          <cell r="E256"/>
          <cell r="F256"/>
          <cell r="G256"/>
          <cell r="H256" t="str">
            <v>Pas de baseline</v>
          </cell>
          <cell r="I256" t="str">
            <v>Présent à la formation</v>
          </cell>
          <cell r="J256" t="str">
            <v xml:space="preserve">Pas de post formation </v>
          </cell>
          <cell r="K256" t="str">
            <v>Oui</v>
          </cell>
          <cell r="L256" t="str">
            <v xml:space="preserve">Pas accepté car pas de Baseline </v>
          </cell>
          <cell r="M256" t="e">
            <v>#N/A</v>
          </cell>
          <cell r="N256" t="e">
            <v>#N/A</v>
          </cell>
          <cell r="O256" t="e">
            <v>#N/A</v>
          </cell>
          <cell r="P256" t="e">
            <v>#N/A</v>
          </cell>
          <cell r="Q256"/>
          <cell r="R256"/>
          <cell r="S256"/>
          <cell r="T256" t="e">
            <v>#N/A</v>
          </cell>
          <cell r="U256"/>
          <cell r="V256"/>
        </row>
        <row r="257">
          <cell r="A257">
            <v>291</v>
          </cell>
          <cell r="B257" t="str">
            <v>مكتبة ومطبعة السلام</v>
          </cell>
          <cell r="C257" t="str">
            <v>Maktabat Salam - Talbi - AE</v>
          </cell>
          <cell r="D257"/>
          <cell r="E257"/>
          <cell r="F257"/>
          <cell r="G257"/>
          <cell r="H257" t="str">
            <v>Pas de baseline</v>
          </cell>
          <cell r="I257" t="str">
            <v>Présent à la formation</v>
          </cell>
          <cell r="J257" t="str">
            <v xml:space="preserve">Pas de post formation </v>
          </cell>
          <cell r="K257" t="str">
            <v>Oui</v>
          </cell>
          <cell r="L257" t="str">
            <v xml:space="preserve">Pas accepté car pas de Baseline </v>
          </cell>
          <cell r="M257" t="e">
            <v>#N/A</v>
          </cell>
          <cell r="N257" t="e">
            <v>#N/A</v>
          </cell>
          <cell r="O257" t="e">
            <v>#N/A</v>
          </cell>
          <cell r="P257" t="e">
            <v>#N/A</v>
          </cell>
          <cell r="Q257"/>
          <cell r="R257"/>
          <cell r="S257"/>
          <cell r="T257" t="e">
            <v>#N/A</v>
          </cell>
          <cell r="U257"/>
          <cell r="V257"/>
        </row>
        <row r="258">
          <cell r="A258">
            <v>193</v>
          </cell>
          <cell r="B258" t="str">
            <v>تعاونية أرنان</v>
          </cell>
          <cell r="C258" t="str">
            <v>Coopérative Arnane</v>
          </cell>
          <cell r="D258"/>
          <cell r="E258"/>
          <cell r="F258"/>
          <cell r="G258"/>
          <cell r="H258" t="str">
            <v>Pas de baseline</v>
          </cell>
          <cell r="I258" t="str">
            <v>Présent à la formation</v>
          </cell>
          <cell r="J258" t="str">
            <v>Done</v>
          </cell>
          <cell r="K258" t="str">
            <v>Oui</v>
          </cell>
          <cell r="L258" t="str">
            <v xml:space="preserve">Pas accepté car pas de Baseline </v>
          </cell>
          <cell r="M258" t="e">
            <v>#N/A</v>
          </cell>
          <cell r="N258" t="e">
            <v>#N/A</v>
          </cell>
          <cell r="O258" t="e">
            <v>#N/A</v>
          </cell>
          <cell r="P258" t="e">
            <v>#N/A</v>
          </cell>
          <cell r="Q258"/>
          <cell r="R258"/>
          <cell r="S258"/>
          <cell r="T258" t="e">
            <v>#N/A</v>
          </cell>
          <cell r="U258"/>
          <cell r="V258"/>
        </row>
        <row r="259">
          <cell r="A259">
            <v>198</v>
          </cell>
          <cell r="B259" t="str">
            <v>تعاونية داحادة</v>
          </cell>
          <cell r="C259" t="str">
            <v>Coopérative Dahadda</v>
          </cell>
          <cell r="D259"/>
          <cell r="E259"/>
          <cell r="F259"/>
          <cell r="G259"/>
          <cell r="H259" t="str">
            <v>Pas de baseline</v>
          </cell>
          <cell r="I259" t="str">
            <v>Présent à la formation</v>
          </cell>
          <cell r="J259" t="str">
            <v>Done</v>
          </cell>
          <cell r="K259" t="str">
            <v>Oui</v>
          </cell>
          <cell r="L259" t="str">
            <v xml:space="preserve">Pas accepté car pas de Baseline </v>
          </cell>
          <cell r="M259" t="e">
            <v>#N/A</v>
          </cell>
          <cell r="N259" t="e">
            <v>#N/A</v>
          </cell>
          <cell r="O259" t="e">
            <v>#N/A</v>
          </cell>
          <cell r="P259" t="e">
            <v>#N/A</v>
          </cell>
          <cell r="Q259"/>
          <cell r="R259"/>
          <cell r="S259"/>
          <cell r="T259" t="e">
            <v>#N/A</v>
          </cell>
          <cell r="U259"/>
          <cell r="V259"/>
        </row>
        <row r="260">
          <cell r="A260">
            <v>276</v>
          </cell>
          <cell r="B260" t="str">
            <v>Mahjouba com</v>
          </cell>
          <cell r="C260" t="str">
            <v>Coopérative Mahjouba Com</v>
          </cell>
          <cell r="D260" t="str">
            <v>Ibtissam lbecraoui</v>
          </cell>
          <cell r="E260" t="str">
            <v>0661400225</v>
          </cell>
          <cell r="F260" t="str">
            <v>Betty10angel@icloud.com</v>
          </cell>
          <cell r="G260"/>
          <cell r="H260" t="str">
            <v>Pas de baseline</v>
          </cell>
          <cell r="I260" t="str">
            <v>Présent à la formation</v>
          </cell>
          <cell r="J260" t="str">
            <v>Done</v>
          </cell>
          <cell r="K260" t="str">
            <v>Oui</v>
          </cell>
          <cell r="L260" t="str">
            <v xml:space="preserve">Pas accepté car pas de Baseline </v>
          </cell>
          <cell r="M260" t="e">
            <v>#N/A</v>
          </cell>
          <cell r="N260" t="e">
            <v>#N/A</v>
          </cell>
          <cell r="O260" t="e">
            <v>#N/A</v>
          </cell>
          <cell r="P260" t="e">
            <v>#N/A</v>
          </cell>
          <cell r="Q260"/>
          <cell r="R260"/>
          <cell r="S260"/>
          <cell r="T260" t="e">
            <v>#N/A</v>
          </cell>
          <cell r="U260"/>
          <cell r="V260"/>
        </row>
        <row r="261">
          <cell r="A261">
            <v>295</v>
          </cell>
          <cell r="B261" t="str">
            <v>تعاونية الخيمة</v>
          </cell>
          <cell r="C261" t="str">
            <v>Coopérative Alkhaima</v>
          </cell>
          <cell r="D261"/>
          <cell r="E261"/>
          <cell r="F261"/>
          <cell r="G261"/>
          <cell r="H261" t="str">
            <v>Pas de baseline</v>
          </cell>
          <cell r="I261" t="str">
            <v>Présent à la formation</v>
          </cell>
          <cell r="J261" t="str">
            <v>Done</v>
          </cell>
          <cell r="K261" t="str">
            <v>Oui</v>
          </cell>
          <cell r="L261" t="str">
            <v xml:space="preserve">Pas accepté car pas de Baseline </v>
          </cell>
          <cell r="M261" t="e">
            <v>#N/A</v>
          </cell>
          <cell r="N261" t="e">
            <v>#N/A</v>
          </cell>
          <cell r="O261" t="e">
            <v>#N/A</v>
          </cell>
          <cell r="P261" t="e">
            <v>#N/A</v>
          </cell>
          <cell r="Q261"/>
          <cell r="R261"/>
          <cell r="S261"/>
          <cell r="T261" t="e">
            <v>#N/A</v>
          </cell>
          <cell r="U261"/>
          <cell r="V261"/>
        </row>
        <row r="262">
          <cell r="A262">
            <v>9</v>
          </cell>
          <cell r="B262" t="str">
            <v>GET DIST SARL</v>
          </cell>
          <cell r="C262" t="str">
            <v>Get Dist</v>
          </cell>
          <cell r="D262" t="str">
            <v>EL GHALI JAMAI</v>
          </cell>
          <cell r="E262" t="str">
            <v>0666204908</v>
          </cell>
          <cell r="F262" t="str">
            <v>e.jamai@getdist.com</v>
          </cell>
          <cell r="G262"/>
          <cell r="H262" t="str">
            <v>Done</v>
          </cell>
          <cell r="I262" t="str">
            <v>Présent à la formation</v>
          </cell>
          <cell r="J262" t="str">
            <v xml:space="preserve">Pas de post formation </v>
          </cell>
          <cell r="K262" t="str">
            <v>Non</v>
          </cell>
          <cell r="L262" t="str">
            <v>Pas accepté car pas de post formation</v>
          </cell>
          <cell r="M262" t="e">
            <v>#N/A</v>
          </cell>
          <cell r="N262" t="e">
            <v>#N/A</v>
          </cell>
          <cell r="O262" t="e">
            <v>#N/A</v>
          </cell>
          <cell r="P262" t="e">
            <v>#N/A</v>
          </cell>
          <cell r="Q262"/>
          <cell r="R262"/>
          <cell r="S262"/>
          <cell r="T262" t="e">
            <v>#N/A</v>
          </cell>
          <cell r="U262"/>
          <cell r="V262"/>
        </row>
        <row r="263">
          <cell r="A263">
            <v>16</v>
          </cell>
          <cell r="B263" t="str">
            <v>Palmfatima</v>
          </cell>
          <cell r="C263" t="str">
            <v>Palm Fatima</v>
          </cell>
          <cell r="D263" t="str">
            <v>الزيموسي فاطمة</v>
          </cell>
          <cell r="E263" t="str">
            <v>0608619666</v>
          </cell>
          <cell r="F263" t="str">
            <v>fatimaezzaymoussi80@gmail.com</v>
          </cell>
          <cell r="G263"/>
          <cell r="H263" t="str">
            <v>Done</v>
          </cell>
          <cell r="I263" t="str">
            <v>Présent à la formation</v>
          </cell>
          <cell r="J263" t="str">
            <v xml:space="preserve">Pas de post formation </v>
          </cell>
          <cell r="K263" t="str">
            <v>Non</v>
          </cell>
          <cell r="L263" t="str">
            <v>Pas accepté car pas de post formation</v>
          </cell>
          <cell r="M263" t="e">
            <v>#N/A</v>
          </cell>
          <cell r="N263" t="e">
            <v>#N/A</v>
          </cell>
          <cell r="O263" t="e">
            <v>#N/A</v>
          </cell>
          <cell r="P263" t="e">
            <v>#N/A</v>
          </cell>
          <cell r="Q263"/>
          <cell r="R263"/>
          <cell r="S263"/>
          <cell r="T263" t="e">
            <v>#N/A</v>
          </cell>
          <cell r="U263"/>
          <cell r="V263"/>
        </row>
        <row r="264">
          <cell r="A264">
            <v>19</v>
          </cell>
          <cell r="B264" t="str">
            <v>Afrah EZZAIDI SARL</v>
          </cell>
          <cell r="C264" t="str">
            <v>Afrah Ezzaidi</v>
          </cell>
          <cell r="D264" t="str">
            <v>جمال الزايدي</v>
          </cell>
          <cell r="E264" t="str">
            <v>0675363694</v>
          </cell>
          <cell r="F264"/>
          <cell r="G264"/>
          <cell r="H264" t="str">
            <v>Done</v>
          </cell>
          <cell r="I264" t="str">
            <v>Présent à la formation</v>
          </cell>
          <cell r="J264" t="str">
            <v xml:space="preserve">Pas de post formation </v>
          </cell>
          <cell r="K264" t="str">
            <v>Non</v>
          </cell>
          <cell r="L264" t="str">
            <v>Pas accepté car pas de post formation</v>
          </cell>
          <cell r="M264" t="e">
            <v>#N/A</v>
          </cell>
          <cell r="N264" t="e">
            <v>#N/A</v>
          </cell>
          <cell r="O264" t="e">
            <v>#N/A</v>
          </cell>
          <cell r="P264" t="e">
            <v>#N/A</v>
          </cell>
          <cell r="Q264"/>
          <cell r="R264"/>
          <cell r="S264"/>
          <cell r="T264" t="e">
            <v>#N/A</v>
          </cell>
          <cell r="U264"/>
          <cell r="V264"/>
        </row>
        <row r="265">
          <cell r="A265">
            <v>30</v>
          </cell>
          <cell r="B265" t="str">
            <v>Red_printaza</v>
          </cell>
          <cell r="C265" t="str">
            <v>Redprittaza - Essiouri - AE</v>
          </cell>
          <cell r="D265" t="str">
            <v>رضوان الصيوري</v>
          </cell>
          <cell r="E265" t="str">
            <v>0708089525</v>
          </cell>
          <cell r="F265" t="str">
            <v>Redouanesayouri@gmail.com</v>
          </cell>
          <cell r="G265"/>
          <cell r="H265" t="str">
            <v>Done</v>
          </cell>
          <cell r="I265" t="str">
            <v>Inconnu</v>
          </cell>
          <cell r="J265" t="str">
            <v xml:space="preserve">Pas de post formation </v>
          </cell>
          <cell r="K265" t="str">
            <v>Non</v>
          </cell>
          <cell r="L265" t="str">
            <v>Pas accepté car pas de post formation</v>
          </cell>
          <cell r="M265" t="e">
            <v>#N/A</v>
          </cell>
          <cell r="N265" t="e">
            <v>#N/A</v>
          </cell>
          <cell r="O265" t="e">
            <v>#N/A</v>
          </cell>
          <cell r="P265" t="e">
            <v>#N/A</v>
          </cell>
          <cell r="Q265"/>
          <cell r="R265"/>
          <cell r="S265"/>
          <cell r="T265" t="e">
            <v>#N/A</v>
          </cell>
          <cell r="U265"/>
          <cell r="V265"/>
        </row>
        <row r="266">
          <cell r="A266">
            <v>32</v>
          </cell>
          <cell r="B266" t="str">
            <v>العياشي وفاء</v>
          </cell>
          <cell r="C266" t="str">
            <v>Layachi - AE</v>
          </cell>
          <cell r="D266"/>
          <cell r="E266"/>
          <cell r="F266"/>
          <cell r="G266"/>
          <cell r="H266" t="str">
            <v>Done</v>
          </cell>
          <cell r="I266" t="str">
            <v>Présent à la formation</v>
          </cell>
          <cell r="J266" t="str">
            <v xml:space="preserve">Pas de post formation </v>
          </cell>
          <cell r="K266" t="str">
            <v>Oui</v>
          </cell>
          <cell r="L266" t="str">
            <v>Pas accepté car pas de post formation</v>
          </cell>
          <cell r="M266" t="e">
            <v>#N/A</v>
          </cell>
          <cell r="N266" t="e">
            <v>#N/A</v>
          </cell>
          <cell r="O266" t="e">
            <v>#N/A</v>
          </cell>
          <cell r="P266" t="e">
            <v>#N/A</v>
          </cell>
          <cell r="Q266"/>
          <cell r="R266"/>
          <cell r="S266"/>
          <cell r="T266" t="e">
            <v>#N/A</v>
          </cell>
          <cell r="U266"/>
          <cell r="V266"/>
        </row>
        <row r="267">
          <cell r="A267">
            <v>36</v>
          </cell>
          <cell r="B267" t="str">
            <v>تعاونية واد اسلن</v>
          </cell>
          <cell r="C267" t="str">
            <v>Coopérative Oued Islen</v>
          </cell>
          <cell r="D267"/>
          <cell r="E267"/>
          <cell r="F267"/>
          <cell r="G267"/>
          <cell r="H267" t="str">
            <v>Done</v>
          </cell>
          <cell r="I267" t="str">
            <v>Présent à la formation</v>
          </cell>
          <cell r="J267" t="str">
            <v xml:space="preserve">Pas de post formation </v>
          </cell>
          <cell r="K267" t="str">
            <v>Oui</v>
          </cell>
          <cell r="L267" t="str">
            <v>Pas accepté car pas de post formation</v>
          </cell>
          <cell r="M267" t="e">
            <v>#N/A</v>
          </cell>
          <cell r="N267" t="e">
            <v>#N/A</v>
          </cell>
          <cell r="O267" t="e">
            <v>#N/A</v>
          </cell>
          <cell r="P267" t="e">
            <v>#N/A</v>
          </cell>
          <cell r="Q267"/>
          <cell r="R267"/>
          <cell r="S267"/>
          <cell r="T267" t="e">
            <v>#N/A</v>
          </cell>
          <cell r="U267"/>
          <cell r="V267"/>
        </row>
        <row r="268">
          <cell r="A268">
            <v>55</v>
          </cell>
          <cell r="B268" t="str">
            <v>تعاونية الكوطابي</v>
          </cell>
          <cell r="C268" t="str">
            <v>Coopérative Goutabi</v>
          </cell>
          <cell r="D268"/>
          <cell r="E268"/>
          <cell r="F268"/>
          <cell r="G268"/>
          <cell r="H268" t="str">
            <v>Done</v>
          </cell>
          <cell r="I268" t="str">
            <v>Présent à la formation</v>
          </cell>
          <cell r="J268" t="str">
            <v xml:space="preserve">Pas de post formation </v>
          </cell>
          <cell r="K268" t="str">
            <v>Non</v>
          </cell>
          <cell r="L268" t="str">
            <v>Pas accepté car pas de post formation</v>
          </cell>
          <cell r="M268" t="e">
            <v>#N/A</v>
          </cell>
          <cell r="N268" t="e">
            <v>#N/A</v>
          </cell>
          <cell r="O268" t="e">
            <v>#N/A</v>
          </cell>
          <cell r="P268" t="e">
            <v>#N/A</v>
          </cell>
          <cell r="Q268"/>
          <cell r="R268"/>
          <cell r="S268"/>
          <cell r="T268" t="e">
            <v>#N/A</v>
          </cell>
          <cell r="U268"/>
          <cell r="V268"/>
        </row>
        <row r="269">
          <cell r="A269">
            <v>56</v>
          </cell>
          <cell r="B269" t="str">
            <v>زهرة الزيتونة</v>
          </cell>
          <cell r="C269" t="str">
            <v>Coopérative Zahrat Zaytouna</v>
          </cell>
          <cell r="D269"/>
          <cell r="E269"/>
          <cell r="F269"/>
          <cell r="G269"/>
          <cell r="H269" t="str">
            <v>Done</v>
          </cell>
          <cell r="I269" t="str">
            <v>Présent à la formation</v>
          </cell>
          <cell r="J269" t="str">
            <v xml:space="preserve">Pas de post formation </v>
          </cell>
          <cell r="K269" t="str">
            <v>Oui</v>
          </cell>
          <cell r="L269" t="str">
            <v>Pas accepté car pas de post formation</v>
          </cell>
          <cell r="M269" t="e">
            <v>#N/A</v>
          </cell>
          <cell r="N269" t="e">
            <v>#N/A</v>
          </cell>
          <cell r="O269" t="e">
            <v>#N/A</v>
          </cell>
          <cell r="P269" t="e">
            <v>#N/A</v>
          </cell>
          <cell r="Q269"/>
          <cell r="R269"/>
          <cell r="S269"/>
          <cell r="T269" t="e">
            <v>#N/A</v>
          </cell>
          <cell r="U269"/>
          <cell r="V269"/>
        </row>
        <row r="270">
          <cell r="A270">
            <v>57</v>
          </cell>
          <cell r="B270" t="str">
            <v>مقاول ذاتي</v>
          </cell>
          <cell r="C270" t="str">
            <v>El Mejdoub - AE</v>
          </cell>
          <cell r="D270"/>
          <cell r="E270"/>
          <cell r="F270"/>
          <cell r="G270"/>
          <cell r="H270" t="str">
            <v>Done</v>
          </cell>
          <cell r="I270" t="str">
            <v>Présent à la formation</v>
          </cell>
          <cell r="J270" t="str">
            <v xml:space="preserve">Pas de post formation </v>
          </cell>
          <cell r="K270" t="str">
            <v>Non</v>
          </cell>
          <cell r="L270" t="str">
            <v>Pas accepté car pas de post formation</v>
          </cell>
          <cell r="M270" t="e">
            <v>#N/A</v>
          </cell>
          <cell r="N270" t="e">
            <v>#N/A</v>
          </cell>
          <cell r="O270" t="e">
            <v>#N/A</v>
          </cell>
          <cell r="P270" t="e">
            <v>#N/A</v>
          </cell>
          <cell r="Q270"/>
          <cell r="R270"/>
          <cell r="S270"/>
          <cell r="T270" t="e">
            <v>#N/A</v>
          </cell>
          <cell r="U270"/>
          <cell r="V270"/>
        </row>
        <row r="271">
          <cell r="A271">
            <v>59</v>
          </cell>
          <cell r="B271" t="str">
            <v>Green art design</v>
          </cell>
          <cell r="C271" t="str">
            <v>Coopérative Green Art Design</v>
          </cell>
          <cell r="D271"/>
          <cell r="E271"/>
          <cell r="F271"/>
          <cell r="G271"/>
          <cell r="H271" t="str">
            <v>Done</v>
          </cell>
          <cell r="I271" t="str">
            <v>Présent à la formation</v>
          </cell>
          <cell r="J271" t="str">
            <v xml:space="preserve">Pas de post formation </v>
          </cell>
          <cell r="K271" t="str">
            <v>Oui</v>
          </cell>
          <cell r="L271" t="str">
            <v>Pas accepté car pas de post formation</v>
          </cell>
          <cell r="M271" t="e">
            <v>#N/A</v>
          </cell>
          <cell r="N271" t="e">
            <v>#N/A</v>
          </cell>
          <cell r="O271" t="e">
            <v>#N/A</v>
          </cell>
          <cell r="P271" t="e">
            <v>#N/A</v>
          </cell>
          <cell r="Q271"/>
          <cell r="R271"/>
          <cell r="S271"/>
          <cell r="T271" t="e">
            <v>#N/A</v>
          </cell>
          <cell r="U271"/>
          <cell r="V271"/>
        </row>
        <row r="272">
          <cell r="A272">
            <v>60</v>
          </cell>
          <cell r="B272" t="str">
            <v>Lemsiah event</v>
          </cell>
          <cell r="C272" t="str">
            <v>Lemsiah Event</v>
          </cell>
          <cell r="D272"/>
          <cell r="E272"/>
          <cell r="F272"/>
          <cell r="G272"/>
          <cell r="H272" t="str">
            <v>Done</v>
          </cell>
          <cell r="I272" t="str">
            <v>Présent à la formation</v>
          </cell>
          <cell r="J272" t="str">
            <v xml:space="preserve">Pas de post formation </v>
          </cell>
          <cell r="K272" t="str">
            <v>Non</v>
          </cell>
          <cell r="L272" t="str">
            <v>Pas accepté car pas de post formation</v>
          </cell>
          <cell r="M272" t="e">
            <v>#N/A</v>
          </cell>
          <cell r="N272" t="e">
            <v>#N/A</v>
          </cell>
          <cell r="O272" t="e">
            <v>#N/A</v>
          </cell>
          <cell r="P272" t="e">
            <v>#N/A</v>
          </cell>
          <cell r="Q272"/>
          <cell r="R272"/>
          <cell r="S272"/>
          <cell r="T272" t="e">
            <v>#N/A</v>
          </cell>
          <cell r="U272"/>
          <cell r="V272"/>
        </row>
        <row r="273">
          <cell r="A273">
            <v>72</v>
          </cell>
          <cell r="B273" t="str">
            <v>تعاونية الكرم والعطاء</v>
          </cell>
          <cell r="C273" t="str">
            <v>Coopérative Al Karam Wa Alatae</v>
          </cell>
          <cell r="D273"/>
          <cell r="E273"/>
          <cell r="F273"/>
          <cell r="G273"/>
          <cell r="H273" t="str">
            <v>Done</v>
          </cell>
          <cell r="I273" t="str">
            <v>Présent à la formation</v>
          </cell>
          <cell r="J273" t="str">
            <v xml:space="preserve">Pas de post formation </v>
          </cell>
          <cell r="K273" t="str">
            <v>Non</v>
          </cell>
          <cell r="L273" t="str">
            <v>Pas accepté car pas de post formation</v>
          </cell>
          <cell r="M273" t="e">
            <v>#N/A</v>
          </cell>
          <cell r="N273" t="e">
            <v>#N/A</v>
          </cell>
          <cell r="O273" t="e">
            <v>#N/A</v>
          </cell>
          <cell r="P273" t="e">
            <v>#N/A</v>
          </cell>
          <cell r="Q273"/>
          <cell r="R273"/>
          <cell r="S273"/>
          <cell r="T273" t="e">
            <v>#N/A</v>
          </cell>
          <cell r="U273"/>
          <cell r="V273"/>
        </row>
        <row r="274">
          <cell r="A274">
            <v>87</v>
          </cell>
          <cell r="B274" t="str">
            <v>KATAKIT ACS</v>
          </cell>
          <cell r="C274" t="str">
            <v>Katakit ACS</v>
          </cell>
          <cell r="D274"/>
          <cell r="E274"/>
          <cell r="F274"/>
          <cell r="G274"/>
          <cell r="H274" t="str">
            <v>Done</v>
          </cell>
          <cell r="I274" t="str">
            <v>Présent à la formation</v>
          </cell>
          <cell r="J274" t="str">
            <v xml:space="preserve">Pas de post formation </v>
          </cell>
          <cell r="K274" t="str">
            <v>Non</v>
          </cell>
          <cell r="L274" t="str">
            <v>Pas accepté car pas de post formation</v>
          </cell>
          <cell r="M274" t="e">
            <v>#N/A</v>
          </cell>
          <cell r="N274" t="e">
            <v>#N/A</v>
          </cell>
          <cell r="O274" t="e">
            <v>#N/A</v>
          </cell>
          <cell r="P274" t="e">
            <v>#N/A</v>
          </cell>
          <cell r="Q274"/>
          <cell r="R274"/>
          <cell r="S274"/>
          <cell r="T274" t="e">
            <v>#N/A</v>
          </cell>
          <cell r="U274"/>
          <cell r="V274"/>
        </row>
        <row r="275">
          <cell r="A275">
            <v>89</v>
          </cell>
          <cell r="B275" t="str">
            <v>Sihamode</v>
          </cell>
          <cell r="C275" t="str">
            <v>Sihamode - Jalil - AE</v>
          </cell>
          <cell r="D275"/>
          <cell r="E275"/>
          <cell r="F275"/>
          <cell r="G275"/>
          <cell r="H275" t="str">
            <v>Done</v>
          </cell>
          <cell r="I275" t="str">
            <v>Présent à la formation</v>
          </cell>
          <cell r="J275" t="str">
            <v xml:space="preserve">Pas de post formation </v>
          </cell>
          <cell r="K275" t="str">
            <v>Oui</v>
          </cell>
          <cell r="L275" t="str">
            <v>Pas accepté car pas de post formation</v>
          </cell>
          <cell r="M275" t="e">
            <v>#N/A</v>
          </cell>
          <cell r="N275" t="e">
            <v>#N/A</v>
          </cell>
          <cell r="O275" t="e">
            <v>#N/A</v>
          </cell>
          <cell r="P275" t="e">
            <v>#N/A</v>
          </cell>
          <cell r="Q275"/>
          <cell r="R275"/>
          <cell r="S275"/>
          <cell r="T275" t="e">
            <v>#N/A</v>
          </cell>
          <cell r="U275"/>
          <cell r="V275"/>
        </row>
        <row r="276">
          <cell r="A276">
            <v>95</v>
          </cell>
          <cell r="B276" t="str">
            <v>Jeunesse global Africa</v>
          </cell>
          <cell r="C276" t="str">
            <v>Jeunesse Global Africa</v>
          </cell>
          <cell r="D276"/>
          <cell r="E276"/>
          <cell r="F276"/>
          <cell r="G276"/>
          <cell r="H276" t="str">
            <v>Done</v>
          </cell>
          <cell r="I276" t="str">
            <v>Présent à la formation</v>
          </cell>
          <cell r="J276" t="str">
            <v xml:space="preserve">Pas de post formation </v>
          </cell>
          <cell r="K276" t="str">
            <v>Non</v>
          </cell>
          <cell r="L276" t="str">
            <v>Pas accepté car pas de post formation</v>
          </cell>
          <cell r="M276" t="e">
            <v>#N/A</v>
          </cell>
          <cell r="N276" t="e">
            <v>#N/A</v>
          </cell>
          <cell r="O276" t="e">
            <v>#N/A</v>
          </cell>
          <cell r="P276" t="e">
            <v>#N/A</v>
          </cell>
          <cell r="Q276"/>
          <cell r="R276"/>
          <cell r="S276"/>
          <cell r="T276" t="e">
            <v>#N/A</v>
          </cell>
          <cell r="U276"/>
          <cell r="V276"/>
        </row>
        <row r="277">
          <cell r="A277">
            <v>106</v>
          </cell>
          <cell r="B277" t="str">
            <v>Groupe chtioui Assurance</v>
          </cell>
          <cell r="C277" t="str">
            <v>Assurances Chtioui</v>
          </cell>
          <cell r="D277"/>
          <cell r="E277"/>
          <cell r="F277"/>
          <cell r="G277"/>
          <cell r="H277" t="str">
            <v>Done</v>
          </cell>
          <cell r="I277" t="str">
            <v>Présent à la formation</v>
          </cell>
          <cell r="J277" t="str">
            <v xml:space="preserve">Pas de post formation </v>
          </cell>
          <cell r="K277" t="str">
            <v>Non</v>
          </cell>
          <cell r="L277" t="str">
            <v>Pas accepté car pas de post formation</v>
          </cell>
          <cell r="M277" t="e">
            <v>#N/A</v>
          </cell>
          <cell r="N277" t="e">
            <v>#N/A</v>
          </cell>
          <cell r="O277" t="e">
            <v>#N/A</v>
          </cell>
          <cell r="P277" t="e">
            <v>#N/A</v>
          </cell>
          <cell r="Q277"/>
          <cell r="R277"/>
          <cell r="S277"/>
          <cell r="T277" t="e">
            <v>#N/A</v>
          </cell>
          <cell r="U277"/>
          <cell r="V277"/>
        </row>
        <row r="278">
          <cell r="A278">
            <v>110</v>
          </cell>
          <cell r="B278" t="str">
            <v>nabta</v>
          </cell>
          <cell r="C278" t="str">
            <v>Nabta.ma - Bouyahyaoui - AE</v>
          </cell>
          <cell r="D278"/>
          <cell r="E278"/>
          <cell r="F278"/>
          <cell r="G278"/>
          <cell r="H278" t="str">
            <v>Done</v>
          </cell>
          <cell r="I278" t="str">
            <v>Présent à la formation</v>
          </cell>
          <cell r="J278" t="str">
            <v xml:space="preserve">Pas de post formation </v>
          </cell>
          <cell r="K278" t="str">
            <v>Non</v>
          </cell>
          <cell r="L278" t="str">
            <v>Pas accepté car pas de post formation</v>
          </cell>
          <cell r="M278" t="e">
            <v>#N/A</v>
          </cell>
          <cell r="N278" t="e">
            <v>#N/A</v>
          </cell>
          <cell r="O278" t="e">
            <v>#N/A</v>
          </cell>
          <cell r="P278" t="e">
            <v>#N/A</v>
          </cell>
          <cell r="Q278"/>
          <cell r="R278"/>
          <cell r="S278"/>
          <cell r="T278" t="e">
            <v>#N/A</v>
          </cell>
          <cell r="U278"/>
          <cell r="V278"/>
        </row>
        <row r="279">
          <cell r="A279">
            <v>122</v>
          </cell>
          <cell r="B279" t="str">
            <v>Herboridouane</v>
          </cell>
          <cell r="C279" t="str">
            <v>Herbo Ridouane</v>
          </cell>
          <cell r="D279"/>
          <cell r="E279"/>
          <cell r="F279"/>
          <cell r="G279"/>
          <cell r="H279" t="str">
            <v>Done</v>
          </cell>
          <cell r="I279" t="str">
            <v>Présent à la formation</v>
          </cell>
          <cell r="J279" t="str">
            <v xml:space="preserve">Pas de post formation </v>
          </cell>
          <cell r="K279" t="str">
            <v>Oui</v>
          </cell>
          <cell r="L279" t="str">
            <v>Pas accepté car pas de post formation</v>
          </cell>
          <cell r="M279" t="e">
            <v>#N/A</v>
          </cell>
          <cell r="N279" t="e">
            <v>#N/A</v>
          </cell>
          <cell r="O279" t="e">
            <v>#N/A</v>
          </cell>
          <cell r="P279" t="e">
            <v>#N/A</v>
          </cell>
          <cell r="Q279"/>
          <cell r="R279"/>
          <cell r="S279"/>
          <cell r="T279" t="e">
            <v>#N/A</v>
          </cell>
          <cell r="U279"/>
          <cell r="V279"/>
        </row>
        <row r="280">
          <cell r="A280">
            <v>123</v>
          </cell>
          <cell r="B280" t="str">
            <v>orienfo</v>
          </cell>
          <cell r="C280" t="str">
            <v>Orienfo</v>
          </cell>
          <cell r="D280"/>
          <cell r="E280"/>
          <cell r="F280"/>
          <cell r="G280"/>
          <cell r="H280" t="str">
            <v>Done</v>
          </cell>
          <cell r="I280" t="str">
            <v>Présent à la formation</v>
          </cell>
          <cell r="J280" t="str">
            <v xml:space="preserve">Pas de post formation </v>
          </cell>
          <cell r="K280" t="str">
            <v>Non</v>
          </cell>
          <cell r="L280" t="str">
            <v>Pas accepté car pas de post formation</v>
          </cell>
          <cell r="M280" t="e">
            <v>#N/A</v>
          </cell>
          <cell r="N280" t="e">
            <v>#N/A</v>
          </cell>
          <cell r="O280" t="e">
            <v>#N/A</v>
          </cell>
          <cell r="P280" t="e">
            <v>#N/A</v>
          </cell>
          <cell r="Q280"/>
          <cell r="R280"/>
          <cell r="S280"/>
          <cell r="T280" t="e">
            <v>#N/A</v>
          </cell>
          <cell r="U280"/>
          <cell r="V280"/>
        </row>
        <row r="281">
          <cell r="A281">
            <v>126</v>
          </cell>
          <cell r="B281" t="str">
            <v>Salon de Coiffure &amp;amp; Esthétique Maman Coura Béye</v>
          </cell>
          <cell r="C281" t="str">
            <v>Salon Maman Coura Beye</v>
          </cell>
          <cell r="D281"/>
          <cell r="E281"/>
          <cell r="F281"/>
          <cell r="G281"/>
          <cell r="H281" t="str">
            <v>Done</v>
          </cell>
          <cell r="I281" t="str">
            <v>Présent à la formation</v>
          </cell>
          <cell r="J281" t="str">
            <v xml:space="preserve">Pas de post formation </v>
          </cell>
          <cell r="K281" t="str">
            <v>Non</v>
          </cell>
          <cell r="L281" t="str">
            <v>Pas accepté car pas de post formation</v>
          </cell>
          <cell r="M281" t="e">
            <v>#N/A</v>
          </cell>
          <cell r="N281" t="e">
            <v>#N/A</v>
          </cell>
          <cell r="O281" t="e">
            <v>#N/A</v>
          </cell>
          <cell r="P281" t="e">
            <v>#N/A</v>
          </cell>
          <cell r="Q281"/>
          <cell r="R281"/>
          <cell r="S281"/>
          <cell r="T281" t="e">
            <v>#N/A</v>
          </cell>
          <cell r="U281"/>
          <cell r="V281"/>
        </row>
        <row r="282">
          <cell r="A282">
            <v>135</v>
          </cell>
          <cell r="B282" t="str">
            <v>تعاونية زهرة جرادة</v>
          </cell>
          <cell r="C282" t="str">
            <v>Coopérative Zahrat Jerada</v>
          </cell>
          <cell r="D282"/>
          <cell r="E282"/>
          <cell r="F282"/>
          <cell r="G282"/>
          <cell r="H282" t="str">
            <v>Done</v>
          </cell>
          <cell r="I282" t="str">
            <v>Présent à la formation</v>
          </cell>
          <cell r="J282" t="str">
            <v xml:space="preserve">Pas de post formation </v>
          </cell>
          <cell r="K282" t="str">
            <v>Oui</v>
          </cell>
          <cell r="L282" t="str">
            <v>Pas accepté car pas de post formation</v>
          </cell>
          <cell r="M282" t="e">
            <v>#N/A</v>
          </cell>
          <cell r="N282" t="e">
            <v>#N/A</v>
          </cell>
          <cell r="O282" t="e">
            <v>#N/A</v>
          </cell>
          <cell r="P282" t="e">
            <v>#N/A</v>
          </cell>
          <cell r="Q282"/>
          <cell r="R282"/>
          <cell r="S282"/>
          <cell r="T282" t="e">
            <v>#N/A</v>
          </cell>
          <cell r="U282"/>
          <cell r="V282"/>
        </row>
        <row r="283">
          <cell r="A283">
            <v>136</v>
          </cell>
          <cell r="B283" t="str">
            <v>تعاونية شنيفار للخدمات</v>
          </cell>
          <cell r="C283" t="str">
            <v>Coopérative Chanifar</v>
          </cell>
          <cell r="D283"/>
          <cell r="E283"/>
          <cell r="F283"/>
          <cell r="G283"/>
          <cell r="H283" t="str">
            <v>Done</v>
          </cell>
          <cell r="I283" t="str">
            <v>Présent à la formation</v>
          </cell>
          <cell r="J283" t="str">
            <v xml:space="preserve">Pas de post formation </v>
          </cell>
          <cell r="K283" t="str">
            <v>Non</v>
          </cell>
          <cell r="L283" t="str">
            <v>Pas accepté car pas de post formation</v>
          </cell>
          <cell r="M283" t="e">
            <v>#N/A</v>
          </cell>
          <cell r="N283" t="e">
            <v>#N/A</v>
          </cell>
          <cell r="O283" t="e">
            <v>#N/A</v>
          </cell>
          <cell r="P283" t="e">
            <v>#N/A</v>
          </cell>
          <cell r="Q283"/>
          <cell r="R283"/>
          <cell r="S283"/>
          <cell r="T283" t="e">
            <v>#N/A</v>
          </cell>
          <cell r="U283"/>
          <cell r="V283"/>
        </row>
        <row r="284">
          <cell r="A284">
            <v>137</v>
          </cell>
          <cell r="B284" t="str">
            <v>تعاونية فلاحية</v>
          </cell>
          <cell r="C284" t="str">
            <v>Coopérative Yaalaoui</v>
          </cell>
          <cell r="D284"/>
          <cell r="E284"/>
          <cell r="F284"/>
          <cell r="G284"/>
          <cell r="H284" t="str">
            <v>Done</v>
          </cell>
          <cell r="I284" t="str">
            <v>Présent à la formation</v>
          </cell>
          <cell r="J284" t="str">
            <v xml:space="preserve">Pas de post formation </v>
          </cell>
          <cell r="K284" t="str">
            <v>Non</v>
          </cell>
          <cell r="L284" t="str">
            <v>Pas accepté car pas de post formation</v>
          </cell>
          <cell r="M284" t="e">
            <v>#N/A</v>
          </cell>
          <cell r="N284" t="e">
            <v>#N/A</v>
          </cell>
          <cell r="O284" t="e">
            <v>#N/A</v>
          </cell>
          <cell r="P284" t="e">
            <v>#N/A</v>
          </cell>
          <cell r="Q284"/>
          <cell r="R284"/>
          <cell r="S284"/>
          <cell r="T284" t="e">
            <v>#N/A</v>
          </cell>
          <cell r="U284"/>
          <cell r="V284"/>
        </row>
        <row r="285">
          <cell r="A285">
            <v>153</v>
          </cell>
          <cell r="B285" t="str">
            <v>Trans cielo del mar</v>
          </cell>
          <cell r="C285" t="str">
            <v>Trans Cielo del Mar</v>
          </cell>
          <cell r="D285"/>
          <cell r="E285"/>
          <cell r="F285"/>
          <cell r="G285"/>
          <cell r="H285" t="str">
            <v>Done</v>
          </cell>
          <cell r="I285" t="str">
            <v>Présent à la formation</v>
          </cell>
          <cell r="J285" t="str">
            <v xml:space="preserve">Pas de post formation </v>
          </cell>
          <cell r="K285" t="str">
            <v>Non</v>
          </cell>
          <cell r="L285" t="str">
            <v>Pas accepté car pas de post formation</v>
          </cell>
          <cell r="M285" t="e">
            <v>#N/A</v>
          </cell>
          <cell r="N285" t="e">
            <v>#N/A</v>
          </cell>
          <cell r="O285" t="e">
            <v>#N/A</v>
          </cell>
          <cell r="P285" t="e">
            <v>#N/A</v>
          </cell>
          <cell r="Q285"/>
          <cell r="R285"/>
          <cell r="S285"/>
          <cell r="T285" t="e">
            <v>#N/A</v>
          </cell>
          <cell r="U285"/>
          <cell r="V285"/>
        </row>
        <row r="286">
          <cell r="A286">
            <v>159</v>
          </cell>
          <cell r="B286" t="str">
            <v>تعاونية الوفاء الناظور</v>
          </cell>
          <cell r="C286" t="str">
            <v>Coopérative El Wafae</v>
          </cell>
          <cell r="D286"/>
          <cell r="E286"/>
          <cell r="F286"/>
          <cell r="G286"/>
          <cell r="H286" t="str">
            <v>Done</v>
          </cell>
          <cell r="I286" t="str">
            <v>Présent à la formation</v>
          </cell>
          <cell r="J286" t="str">
            <v xml:space="preserve">Pas de post formation </v>
          </cell>
          <cell r="K286" t="str">
            <v>Oui</v>
          </cell>
          <cell r="L286" t="str">
            <v>Pas accepté car pas de post formation</v>
          </cell>
          <cell r="M286" t="e">
            <v>#N/A</v>
          </cell>
          <cell r="N286" t="e">
            <v>#N/A</v>
          </cell>
          <cell r="O286" t="e">
            <v>#N/A</v>
          </cell>
          <cell r="P286" t="e">
            <v>#N/A</v>
          </cell>
          <cell r="Q286"/>
          <cell r="R286"/>
          <cell r="S286"/>
          <cell r="T286" t="e">
            <v>#N/A</v>
          </cell>
          <cell r="U286"/>
          <cell r="V286"/>
        </row>
        <row r="287">
          <cell r="A287">
            <v>163</v>
          </cell>
          <cell r="B287" t="str">
            <v>Belmokhtar holding</v>
          </cell>
          <cell r="C287" t="str">
            <v>Belmokhtar Holding</v>
          </cell>
          <cell r="D287"/>
          <cell r="E287"/>
          <cell r="F287"/>
          <cell r="G287"/>
          <cell r="H287" t="str">
            <v>Done</v>
          </cell>
          <cell r="I287" t="str">
            <v>Présent à la formation</v>
          </cell>
          <cell r="J287" t="str">
            <v xml:space="preserve">Pas de post formation </v>
          </cell>
          <cell r="K287" t="str">
            <v>Non</v>
          </cell>
          <cell r="L287" t="str">
            <v>Pas accepté car pas de post formation</v>
          </cell>
          <cell r="M287" t="e">
            <v>#N/A</v>
          </cell>
          <cell r="N287" t="e">
            <v>#N/A</v>
          </cell>
          <cell r="O287" t="e">
            <v>#N/A</v>
          </cell>
          <cell r="P287" t="e">
            <v>#N/A</v>
          </cell>
          <cell r="Q287"/>
          <cell r="R287"/>
          <cell r="S287"/>
          <cell r="T287" t="e">
            <v>#N/A</v>
          </cell>
          <cell r="U287"/>
          <cell r="V287"/>
        </row>
        <row r="288">
          <cell r="A288">
            <v>171</v>
          </cell>
          <cell r="B288" t="str">
            <v>Dattes dyaate amra</v>
          </cell>
          <cell r="C288" t="str">
            <v>Coopérative Tomour Dayaate Amra</v>
          </cell>
          <cell r="D288"/>
          <cell r="E288"/>
          <cell r="F288"/>
          <cell r="G288"/>
          <cell r="H288" t="str">
            <v>Done</v>
          </cell>
          <cell r="I288" t="str">
            <v>Présent à la formation</v>
          </cell>
          <cell r="J288" t="str">
            <v xml:space="preserve">Pas de post formation </v>
          </cell>
          <cell r="K288" t="str">
            <v>Oui</v>
          </cell>
          <cell r="L288" t="str">
            <v>Pas accepté car pas de post formation</v>
          </cell>
          <cell r="M288" t="e">
            <v>#N/A</v>
          </cell>
          <cell r="N288" t="e">
            <v>#N/A</v>
          </cell>
          <cell r="O288" t="e">
            <v>#N/A</v>
          </cell>
          <cell r="P288" t="e">
            <v>#N/A</v>
          </cell>
          <cell r="Q288"/>
          <cell r="R288"/>
          <cell r="S288"/>
          <cell r="T288" t="e">
            <v>#N/A</v>
          </cell>
          <cell r="U288"/>
          <cell r="V288"/>
        </row>
        <row r="289">
          <cell r="A289">
            <v>174</v>
          </cell>
          <cell r="B289" t="str">
            <v>تعاونية تيزيواوين</v>
          </cell>
          <cell r="C289" t="str">
            <v>Coopérative Tizizaouine</v>
          </cell>
          <cell r="D289"/>
          <cell r="E289"/>
          <cell r="F289"/>
          <cell r="G289"/>
          <cell r="H289" t="str">
            <v>Done</v>
          </cell>
          <cell r="I289" t="str">
            <v>Présent à la formation</v>
          </cell>
          <cell r="J289" t="str">
            <v xml:space="preserve">Pas de post formation </v>
          </cell>
          <cell r="K289" t="str">
            <v>Non</v>
          </cell>
          <cell r="L289" t="str">
            <v>Pas accepté car pas de post formation</v>
          </cell>
          <cell r="M289" t="e">
            <v>#N/A</v>
          </cell>
          <cell r="N289" t="e">
            <v>#N/A</v>
          </cell>
          <cell r="O289" t="e">
            <v>#N/A</v>
          </cell>
          <cell r="P289" t="e">
            <v>#N/A</v>
          </cell>
          <cell r="Q289"/>
          <cell r="R289"/>
          <cell r="S289"/>
          <cell r="T289" t="e">
            <v>#N/A</v>
          </cell>
          <cell r="U289"/>
          <cell r="V289"/>
        </row>
        <row r="290">
          <cell r="A290">
            <v>179</v>
          </cell>
          <cell r="B290" t="str">
            <v>BILAL ESSALTANI</v>
          </cell>
          <cell r="C290" t="str">
            <v>Black Cafe - Essaltani - AE</v>
          </cell>
          <cell r="D290"/>
          <cell r="E290"/>
          <cell r="F290"/>
          <cell r="G290"/>
          <cell r="H290" t="str">
            <v>Done</v>
          </cell>
          <cell r="I290" t="str">
            <v>Présent à la formation</v>
          </cell>
          <cell r="J290" t="str">
            <v xml:space="preserve">Pas de post formation </v>
          </cell>
          <cell r="K290" t="str">
            <v>Non</v>
          </cell>
          <cell r="L290" t="str">
            <v>Pas accepté car pas de post formation</v>
          </cell>
          <cell r="M290" t="e">
            <v>#N/A</v>
          </cell>
          <cell r="N290" t="e">
            <v>#N/A</v>
          </cell>
          <cell r="O290" t="e">
            <v>#N/A</v>
          </cell>
          <cell r="P290" t="e">
            <v>#N/A</v>
          </cell>
          <cell r="Q290"/>
          <cell r="R290"/>
          <cell r="S290"/>
          <cell r="T290" t="e">
            <v>#N/A</v>
          </cell>
          <cell r="U290"/>
          <cell r="V290"/>
        </row>
        <row r="291">
          <cell r="A291">
            <v>188</v>
          </cell>
          <cell r="B291" t="str">
            <v>nouvelle vision productive</v>
          </cell>
          <cell r="C291" t="str">
            <v>Nouvelle Vision Productive</v>
          </cell>
          <cell r="D291"/>
          <cell r="E291"/>
          <cell r="F291"/>
          <cell r="G291"/>
          <cell r="H291" t="str">
            <v>Done</v>
          </cell>
          <cell r="I291" t="str">
            <v>Présent à la formation</v>
          </cell>
          <cell r="J291" t="str">
            <v xml:space="preserve">Pas de post formation </v>
          </cell>
          <cell r="K291" t="str">
            <v>Non</v>
          </cell>
          <cell r="L291" t="str">
            <v>Pas accepté car pas de post formation</v>
          </cell>
          <cell r="M291" t="e">
            <v>#N/A</v>
          </cell>
          <cell r="N291" t="e">
            <v>#N/A</v>
          </cell>
          <cell r="O291" t="e">
            <v>#N/A</v>
          </cell>
          <cell r="P291" t="e">
            <v>#N/A</v>
          </cell>
          <cell r="Q291"/>
          <cell r="R291"/>
          <cell r="S291"/>
          <cell r="T291" t="e">
            <v>#N/A</v>
          </cell>
          <cell r="U291"/>
          <cell r="V291"/>
        </row>
        <row r="292">
          <cell r="A292">
            <v>189</v>
          </cell>
          <cell r="B292" t="str">
            <v>Ste Mipan SARL Au</v>
          </cell>
          <cell r="C292" t="str">
            <v>MIPAN</v>
          </cell>
          <cell r="D292"/>
          <cell r="E292"/>
          <cell r="F292"/>
          <cell r="G292"/>
          <cell r="H292" t="str">
            <v>Done</v>
          </cell>
          <cell r="I292" t="str">
            <v>Présent à la formation</v>
          </cell>
          <cell r="J292" t="str">
            <v xml:space="preserve">Pas de post formation </v>
          </cell>
          <cell r="K292" t="str">
            <v>Non</v>
          </cell>
          <cell r="L292" t="str">
            <v>Pas accepté car pas de post formation</v>
          </cell>
          <cell r="M292" t="e">
            <v>#N/A</v>
          </cell>
          <cell r="N292" t="e">
            <v>#N/A</v>
          </cell>
          <cell r="O292" t="e">
            <v>#N/A</v>
          </cell>
          <cell r="P292" t="e">
            <v>#N/A</v>
          </cell>
          <cell r="Q292"/>
          <cell r="R292"/>
          <cell r="S292"/>
          <cell r="T292" t="e">
            <v>#N/A</v>
          </cell>
          <cell r="U292"/>
          <cell r="V292"/>
        </row>
        <row r="293">
          <cell r="A293">
            <v>191</v>
          </cell>
          <cell r="B293" t="str">
            <v>Tacos beldi</v>
          </cell>
          <cell r="C293" t="str">
            <v>Tacos Beldi</v>
          </cell>
          <cell r="D293"/>
          <cell r="E293"/>
          <cell r="F293"/>
          <cell r="G293"/>
          <cell r="H293" t="str">
            <v>Done</v>
          </cell>
          <cell r="I293" t="str">
            <v>Présent à la formation</v>
          </cell>
          <cell r="J293" t="str">
            <v xml:space="preserve">Pas de post formation </v>
          </cell>
          <cell r="K293" t="str">
            <v>Oui</v>
          </cell>
          <cell r="L293" t="str">
            <v>Pas accepté car pas de post formation</v>
          </cell>
          <cell r="M293" t="e">
            <v>#N/A</v>
          </cell>
          <cell r="N293" t="e">
            <v>#N/A</v>
          </cell>
          <cell r="O293" t="e">
            <v>#N/A</v>
          </cell>
          <cell r="P293" t="e">
            <v>#N/A</v>
          </cell>
          <cell r="Q293"/>
          <cell r="R293"/>
          <cell r="S293"/>
          <cell r="T293" t="e">
            <v>#N/A</v>
          </cell>
          <cell r="U293"/>
          <cell r="V293"/>
        </row>
        <row r="294">
          <cell r="A294">
            <v>210</v>
          </cell>
          <cell r="B294" t="str">
            <v>STE DOUMIA CAM</v>
          </cell>
          <cell r="C294" t="str">
            <v>Doumia</v>
          </cell>
          <cell r="D294"/>
          <cell r="E294"/>
          <cell r="F294"/>
          <cell r="G294"/>
          <cell r="H294" t="str">
            <v>Done</v>
          </cell>
          <cell r="I294" t="str">
            <v>Présent à la formation</v>
          </cell>
          <cell r="J294" t="str">
            <v xml:space="preserve">Pas de post formation </v>
          </cell>
          <cell r="K294" t="str">
            <v>Non</v>
          </cell>
          <cell r="L294" t="str">
            <v>Pas accepté car pas de post formation</v>
          </cell>
          <cell r="M294" t="e">
            <v>#N/A</v>
          </cell>
          <cell r="N294" t="e">
            <v>#N/A</v>
          </cell>
          <cell r="O294" t="e">
            <v>#N/A</v>
          </cell>
          <cell r="P294" t="e">
            <v>#N/A</v>
          </cell>
          <cell r="Q294"/>
          <cell r="R294"/>
          <cell r="S294"/>
          <cell r="T294" t="e">
            <v>#N/A</v>
          </cell>
          <cell r="U294"/>
          <cell r="V294"/>
        </row>
        <row r="295">
          <cell r="A295">
            <v>212</v>
          </cell>
          <cell r="B295" t="str">
            <v>تعاونية بنات الكرعان</v>
          </cell>
          <cell r="C295" t="str">
            <v>Coopérative Bnat Lgoraan</v>
          </cell>
          <cell r="D295"/>
          <cell r="E295"/>
          <cell r="F295"/>
          <cell r="G295"/>
          <cell r="H295" t="str">
            <v>Done</v>
          </cell>
          <cell r="I295" t="str">
            <v>Présent à la formation</v>
          </cell>
          <cell r="J295" t="str">
            <v xml:space="preserve">Pas de post formation </v>
          </cell>
          <cell r="K295" t="str">
            <v>Oui</v>
          </cell>
          <cell r="L295" t="str">
            <v>Pas accepté car pas de post formation</v>
          </cell>
          <cell r="M295" t="e">
            <v>#N/A</v>
          </cell>
          <cell r="N295" t="e">
            <v>#N/A</v>
          </cell>
          <cell r="O295" t="e">
            <v>#N/A</v>
          </cell>
          <cell r="P295" t="e">
            <v>#N/A</v>
          </cell>
          <cell r="Q295"/>
          <cell r="R295"/>
          <cell r="S295"/>
          <cell r="T295" t="e">
            <v>#N/A</v>
          </cell>
          <cell r="U295"/>
          <cell r="V295"/>
        </row>
        <row r="296">
          <cell r="A296">
            <v>220</v>
          </cell>
          <cell r="B296" t="str">
            <v>الابرة الماسية</v>
          </cell>
          <cell r="C296" t="str">
            <v>Coopérative Al Ibra Almassya</v>
          </cell>
          <cell r="D296"/>
          <cell r="E296"/>
          <cell r="F296"/>
          <cell r="G296"/>
          <cell r="H296" t="str">
            <v>Done</v>
          </cell>
          <cell r="I296" t="str">
            <v>Présent à la formation</v>
          </cell>
          <cell r="J296" t="str">
            <v xml:space="preserve">Pas de post formation </v>
          </cell>
          <cell r="K296" t="str">
            <v>Oui</v>
          </cell>
          <cell r="L296" t="str">
            <v>Pas accepté car pas de post formation</v>
          </cell>
          <cell r="M296" t="e">
            <v>#N/A</v>
          </cell>
          <cell r="N296" t="e">
            <v>#N/A</v>
          </cell>
          <cell r="O296" t="e">
            <v>#N/A</v>
          </cell>
          <cell r="P296" t="e">
            <v>#N/A</v>
          </cell>
          <cell r="Q296"/>
          <cell r="R296"/>
          <cell r="S296"/>
          <cell r="T296" t="e">
            <v>#N/A</v>
          </cell>
          <cell r="U296"/>
          <cell r="V296"/>
        </row>
        <row r="297">
          <cell r="A297">
            <v>224</v>
          </cell>
          <cell r="B297" t="str">
            <v>ArgaVie</v>
          </cell>
          <cell r="C297" t="str">
            <v>Coopérative Argavie</v>
          </cell>
          <cell r="D297"/>
          <cell r="E297"/>
          <cell r="F297"/>
          <cell r="G297"/>
          <cell r="H297" t="str">
            <v>Done</v>
          </cell>
          <cell r="I297" t="str">
            <v>Présent à la formation</v>
          </cell>
          <cell r="J297" t="str">
            <v xml:space="preserve">Pas de post formation </v>
          </cell>
          <cell r="K297" t="str">
            <v>Oui</v>
          </cell>
          <cell r="L297" t="str">
            <v>Pas accepté car pas de post formation</v>
          </cell>
          <cell r="M297" t="e">
            <v>#N/A</v>
          </cell>
          <cell r="N297" t="e">
            <v>#N/A</v>
          </cell>
          <cell r="O297" t="e">
            <v>#N/A</v>
          </cell>
          <cell r="P297" t="e">
            <v>#N/A</v>
          </cell>
          <cell r="Q297"/>
          <cell r="R297"/>
          <cell r="S297"/>
          <cell r="T297" t="e">
            <v>#N/A</v>
          </cell>
          <cell r="U297"/>
          <cell r="V297"/>
        </row>
        <row r="298">
          <cell r="A298">
            <v>225</v>
          </cell>
          <cell r="B298" t="str">
            <v>Azour Ntamazeght</v>
          </cell>
          <cell r="C298" t="str">
            <v>Coopérative Azour Ntamazeght</v>
          </cell>
          <cell r="D298"/>
          <cell r="E298"/>
          <cell r="F298"/>
          <cell r="G298"/>
          <cell r="H298" t="str">
            <v>Done</v>
          </cell>
          <cell r="I298" t="str">
            <v>Présent à la formation</v>
          </cell>
          <cell r="J298" t="str">
            <v xml:space="preserve">Pas de post formation </v>
          </cell>
          <cell r="K298" t="str">
            <v>Oui</v>
          </cell>
          <cell r="L298" t="str">
            <v>Pas accepté car pas de post formation</v>
          </cell>
          <cell r="M298" t="e">
            <v>#N/A</v>
          </cell>
          <cell r="N298" t="e">
            <v>#N/A</v>
          </cell>
          <cell r="O298" t="e">
            <v>#N/A</v>
          </cell>
          <cell r="P298" t="e">
            <v>#N/A</v>
          </cell>
          <cell r="Q298"/>
          <cell r="R298"/>
          <cell r="S298"/>
          <cell r="T298" t="e">
            <v>#N/A</v>
          </cell>
          <cell r="U298"/>
          <cell r="V298"/>
        </row>
        <row r="299">
          <cell r="A299">
            <v>226</v>
          </cell>
          <cell r="B299" t="str">
            <v>coopérative ARGANIUM</v>
          </cell>
          <cell r="C299" t="str">
            <v>Coopérative Arganium</v>
          </cell>
          <cell r="D299"/>
          <cell r="E299"/>
          <cell r="F299"/>
          <cell r="G299"/>
          <cell r="H299" t="str">
            <v>Done</v>
          </cell>
          <cell r="I299" t="str">
            <v>Présent à la formation</v>
          </cell>
          <cell r="J299" t="str">
            <v xml:space="preserve">Pas de post formation </v>
          </cell>
          <cell r="K299" t="str">
            <v>Oui</v>
          </cell>
          <cell r="L299" t="str">
            <v>Pas accepté car pas de post formation</v>
          </cell>
          <cell r="M299" t="e">
            <v>#N/A</v>
          </cell>
          <cell r="N299" t="e">
            <v>#N/A</v>
          </cell>
          <cell r="O299" t="e">
            <v>#N/A</v>
          </cell>
          <cell r="P299" t="e">
            <v>#N/A</v>
          </cell>
          <cell r="Q299"/>
          <cell r="R299"/>
          <cell r="S299"/>
          <cell r="T299" t="e">
            <v>#N/A</v>
          </cell>
          <cell r="U299"/>
          <cell r="V299"/>
        </row>
        <row r="300">
          <cell r="A300">
            <v>227</v>
          </cell>
          <cell r="B300" t="str">
            <v>Coopérative Féminine Ajddigue</v>
          </cell>
          <cell r="C300" t="str">
            <v>Coopérative Ajddigue</v>
          </cell>
          <cell r="D300"/>
          <cell r="E300"/>
          <cell r="F300"/>
          <cell r="G300"/>
          <cell r="H300" t="str">
            <v>Done</v>
          </cell>
          <cell r="I300" t="str">
            <v>Présent à la formation</v>
          </cell>
          <cell r="J300" t="str">
            <v xml:space="preserve">Pas de post formation </v>
          </cell>
          <cell r="K300" t="str">
            <v>Oui</v>
          </cell>
          <cell r="L300" t="str">
            <v>Pas accepté car pas de post formation</v>
          </cell>
          <cell r="M300" t="e">
            <v>#N/A</v>
          </cell>
          <cell r="N300" t="e">
            <v>#N/A</v>
          </cell>
          <cell r="O300" t="e">
            <v>#N/A</v>
          </cell>
          <cell r="P300" t="e">
            <v>#N/A</v>
          </cell>
          <cell r="Q300"/>
          <cell r="R300"/>
          <cell r="S300"/>
          <cell r="T300" t="e">
            <v>#N/A</v>
          </cell>
          <cell r="U300"/>
          <cell r="V300"/>
        </row>
        <row r="301">
          <cell r="A301">
            <v>231</v>
          </cell>
          <cell r="B301" t="str">
            <v>Maryouch Electronic Services</v>
          </cell>
          <cell r="C301" t="str">
            <v>Maryouch Electronic Services</v>
          </cell>
          <cell r="D301"/>
          <cell r="E301"/>
          <cell r="F301"/>
          <cell r="G301"/>
          <cell r="H301" t="str">
            <v>Done</v>
          </cell>
          <cell r="I301" t="str">
            <v>Présent à la formation</v>
          </cell>
          <cell r="J301" t="str">
            <v xml:space="preserve">Pas de post formation </v>
          </cell>
          <cell r="K301" t="str">
            <v>Non</v>
          </cell>
          <cell r="L301" t="str">
            <v>Pas accepté car pas de post formation</v>
          </cell>
          <cell r="M301" t="e">
            <v>#N/A</v>
          </cell>
          <cell r="N301" t="e">
            <v>#N/A</v>
          </cell>
          <cell r="O301" t="e">
            <v>#N/A</v>
          </cell>
          <cell r="P301" t="e">
            <v>#N/A</v>
          </cell>
          <cell r="Q301"/>
          <cell r="R301"/>
          <cell r="S301"/>
          <cell r="T301" t="e">
            <v>#N/A</v>
          </cell>
          <cell r="U301"/>
          <cell r="V301"/>
        </row>
        <row r="302">
          <cell r="A302">
            <v>242</v>
          </cell>
          <cell r="B302" t="str">
            <v>Grow Easy</v>
          </cell>
          <cell r="C302" t="str">
            <v>Grow Easy</v>
          </cell>
          <cell r="D302"/>
          <cell r="E302"/>
          <cell r="F302"/>
          <cell r="G302"/>
          <cell r="H302" t="str">
            <v>Done</v>
          </cell>
          <cell r="I302" t="str">
            <v>Présent à la formation</v>
          </cell>
          <cell r="J302" t="str">
            <v xml:space="preserve">Pas de post formation </v>
          </cell>
          <cell r="K302" t="str">
            <v>Non</v>
          </cell>
          <cell r="L302" t="str">
            <v>Pas accepté car pas de post formation</v>
          </cell>
          <cell r="M302" t="e">
            <v>#N/A</v>
          </cell>
          <cell r="N302" t="e">
            <v>#N/A</v>
          </cell>
          <cell r="O302" t="e">
            <v>#N/A</v>
          </cell>
          <cell r="P302" t="e">
            <v>#N/A</v>
          </cell>
          <cell r="Q302"/>
          <cell r="R302"/>
          <cell r="S302"/>
          <cell r="T302" t="e">
            <v>#N/A</v>
          </cell>
          <cell r="U302"/>
          <cell r="V302"/>
        </row>
        <row r="303">
          <cell r="A303">
            <v>259</v>
          </cell>
          <cell r="B303" t="str">
            <v>BAHJI EL HAWZI TEXTILE SARL AU</v>
          </cell>
          <cell r="C303" t="str">
            <v>Bahji El Hawzi Textile</v>
          </cell>
          <cell r="D303"/>
          <cell r="E303"/>
          <cell r="F303"/>
          <cell r="G303"/>
          <cell r="H303" t="str">
            <v>Done</v>
          </cell>
          <cell r="I303" t="str">
            <v>Présent à la formation</v>
          </cell>
          <cell r="J303" t="str">
            <v xml:space="preserve">Pas de post formation </v>
          </cell>
          <cell r="K303" t="str">
            <v>Non</v>
          </cell>
          <cell r="L303" t="str">
            <v>Pas accepté car pas de post formation</v>
          </cell>
          <cell r="M303" t="e">
            <v>#N/A</v>
          </cell>
          <cell r="N303" t="e">
            <v>#N/A</v>
          </cell>
          <cell r="O303" t="e">
            <v>#N/A</v>
          </cell>
          <cell r="P303" t="e">
            <v>#N/A</v>
          </cell>
          <cell r="Q303"/>
          <cell r="R303"/>
          <cell r="S303"/>
          <cell r="T303" t="e">
            <v>#N/A</v>
          </cell>
          <cell r="U303"/>
          <cell r="V303"/>
        </row>
        <row r="304">
          <cell r="A304">
            <v>260</v>
          </cell>
          <cell r="B304" t="str">
            <v>Brahim boungoul</v>
          </cell>
          <cell r="C304"/>
          <cell r="D304"/>
          <cell r="E304"/>
          <cell r="F304"/>
          <cell r="G304"/>
          <cell r="H304" t="str">
            <v>Done</v>
          </cell>
          <cell r="I304" t="str">
            <v>Présent à la formation</v>
          </cell>
          <cell r="J304" t="str">
            <v xml:space="preserve">Pas de post formation </v>
          </cell>
          <cell r="K304" t="str">
            <v>Non</v>
          </cell>
          <cell r="L304" t="str">
            <v>Pas accepté car pas de post formation</v>
          </cell>
          <cell r="M304" t="e">
            <v>#N/A</v>
          </cell>
          <cell r="N304" t="e">
            <v>#N/A</v>
          </cell>
          <cell r="O304" t="e">
            <v>#N/A</v>
          </cell>
          <cell r="P304" t="e">
            <v>#N/A</v>
          </cell>
          <cell r="Q304"/>
          <cell r="R304"/>
          <cell r="S304"/>
          <cell r="T304" t="e">
            <v>#N/A</v>
          </cell>
          <cell r="U304"/>
          <cell r="V304"/>
        </row>
        <row r="305">
          <cell r="A305">
            <v>263</v>
          </cell>
          <cell r="B305" t="str">
            <v>GO SERVICES &amp;amp; YOU PRINT</v>
          </cell>
          <cell r="C305" t="str">
            <v>Go Services &amp; You Print</v>
          </cell>
          <cell r="D305"/>
          <cell r="E305"/>
          <cell r="F305"/>
          <cell r="G305"/>
          <cell r="H305" t="str">
            <v>Done</v>
          </cell>
          <cell r="I305" t="str">
            <v>Présent à la formation</v>
          </cell>
          <cell r="J305" t="str">
            <v xml:space="preserve">Pas de post formation </v>
          </cell>
          <cell r="K305" t="str">
            <v>Non</v>
          </cell>
          <cell r="L305" t="str">
            <v>Pas accepté car pas de post formation</v>
          </cell>
          <cell r="M305" t="e">
            <v>#N/A</v>
          </cell>
          <cell r="N305" t="e">
            <v>#N/A</v>
          </cell>
          <cell r="O305" t="e">
            <v>#N/A</v>
          </cell>
          <cell r="P305" t="e">
            <v>#N/A</v>
          </cell>
          <cell r="Q305"/>
          <cell r="R305"/>
          <cell r="S305"/>
          <cell r="T305" t="e">
            <v>#N/A</v>
          </cell>
          <cell r="U305"/>
          <cell r="V305"/>
        </row>
        <row r="306">
          <cell r="A306">
            <v>266</v>
          </cell>
          <cell r="B306" t="str">
            <v>Media Mad</v>
          </cell>
          <cell r="C306" t="str">
            <v>Media Mad</v>
          </cell>
          <cell r="D306"/>
          <cell r="E306"/>
          <cell r="F306"/>
          <cell r="G306"/>
          <cell r="H306" t="str">
            <v>Done</v>
          </cell>
          <cell r="I306" t="str">
            <v>Présent à la formation</v>
          </cell>
          <cell r="J306" t="str">
            <v xml:space="preserve">Pas de post formation </v>
          </cell>
          <cell r="K306" t="str">
            <v>Non</v>
          </cell>
          <cell r="L306" t="str">
            <v>Pas accepté car pas de post formation</v>
          </cell>
          <cell r="M306" t="e">
            <v>#N/A</v>
          </cell>
          <cell r="N306" t="e">
            <v>#N/A</v>
          </cell>
          <cell r="O306" t="e">
            <v>#N/A</v>
          </cell>
          <cell r="P306" t="e">
            <v>#N/A</v>
          </cell>
          <cell r="Q306"/>
          <cell r="R306"/>
          <cell r="S306"/>
          <cell r="T306" t="e">
            <v>#N/A</v>
          </cell>
          <cell r="U306"/>
          <cell r="V306"/>
        </row>
        <row r="307">
          <cell r="A307">
            <v>268</v>
          </cell>
          <cell r="B307" t="str">
            <v>sté imprimerie et papeterie el madyouni</v>
          </cell>
          <cell r="C307" t="str">
            <v>Imprimerie Papeterie El Madyouni</v>
          </cell>
          <cell r="D307" t="str">
            <v>المديوني خديجة</v>
          </cell>
          <cell r="E307" t="str">
            <v>0664363253</v>
          </cell>
          <cell r="F307" t="str">
            <v>elmadyounikhadija@gmail.com</v>
          </cell>
          <cell r="G307"/>
          <cell r="H307" t="str">
            <v>Done</v>
          </cell>
          <cell r="I307" t="str">
            <v>Présent à la formation</v>
          </cell>
          <cell r="J307" t="str">
            <v xml:space="preserve">Pas de post formation </v>
          </cell>
          <cell r="K307" t="str">
            <v>Oui</v>
          </cell>
          <cell r="L307" t="str">
            <v>Pas accepté car pas de post formation</v>
          </cell>
          <cell r="M307" t="e">
            <v>#N/A</v>
          </cell>
          <cell r="N307" t="e">
            <v>#N/A</v>
          </cell>
          <cell r="O307" t="e">
            <v>#N/A</v>
          </cell>
          <cell r="P307" t="e">
            <v>#N/A</v>
          </cell>
          <cell r="Q307"/>
          <cell r="R307"/>
          <cell r="S307"/>
          <cell r="T307" t="e">
            <v>#N/A</v>
          </cell>
          <cell r="U307"/>
          <cell r="V307"/>
        </row>
        <row r="308">
          <cell r="A308">
            <v>271</v>
          </cell>
          <cell r="B308" t="str">
            <v>تعاونية مستقبل تالمست</v>
          </cell>
          <cell r="C308" t="str">
            <v>Coopérative Moustaqbal Talmest</v>
          </cell>
          <cell r="D308"/>
          <cell r="E308"/>
          <cell r="F308"/>
          <cell r="G308"/>
          <cell r="H308" t="str">
            <v>Done</v>
          </cell>
          <cell r="I308" t="str">
            <v>Présent à la formation</v>
          </cell>
          <cell r="J308" t="str">
            <v xml:space="preserve">Pas de post formation </v>
          </cell>
          <cell r="K308" t="str">
            <v>Non</v>
          </cell>
          <cell r="L308" t="str">
            <v>Pas accepté car pas de post formation</v>
          </cell>
          <cell r="M308" t="e">
            <v>#N/A</v>
          </cell>
          <cell r="N308" t="e">
            <v>#N/A</v>
          </cell>
          <cell r="O308" t="e">
            <v>#N/A</v>
          </cell>
          <cell r="P308" t="e">
            <v>#N/A</v>
          </cell>
          <cell r="Q308"/>
          <cell r="R308"/>
          <cell r="S308"/>
          <cell r="T308" t="e">
            <v>#N/A</v>
          </cell>
          <cell r="U308"/>
          <cell r="V308"/>
        </row>
        <row r="309">
          <cell r="A309">
            <v>272</v>
          </cell>
          <cell r="B309" t="str">
            <v>شركة</v>
          </cell>
          <cell r="C309" t="str">
            <v>Adisnim</v>
          </cell>
          <cell r="D309"/>
          <cell r="E309"/>
          <cell r="F309"/>
          <cell r="G309"/>
          <cell r="H309" t="str">
            <v>Done</v>
          </cell>
          <cell r="I309" t="str">
            <v>Présent à la formation</v>
          </cell>
          <cell r="J309" t="str">
            <v xml:space="preserve">Pas de post formation </v>
          </cell>
          <cell r="K309" t="str">
            <v>Non</v>
          </cell>
          <cell r="L309" t="str">
            <v>Pas accepté car pas de post formation</v>
          </cell>
          <cell r="M309" t="e">
            <v>#N/A</v>
          </cell>
          <cell r="N309" t="e">
            <v>#N/A</v>
          </cell>
          <cell r="O309" t="e">
            <v>#N/A</v>
          </cell>
          <cell r="P309" t="e">
            <v>#N/A</v>
          </cell>
          <cell r="Q309"/>
          <cell r="R309"/>
          <cell r="S309"/>
          <cell r="T309" t="e">
            <v>#N/A</v>
          </cell>
          <cell r="U309"/>
          <cell r="V309"/>
        </row>
        <row r="310">
          <cell r="A310">
            <v>278</v>
          </cell>
          <cell r="B310" t="str">
            <v>أدرار نياݣر</v>
          </cell>
          <cell r="C310" t="str">
            <v>Coopérative Adrar Niaguer</v>
          </cell>
          <cell r="D310"/>
          <cell r="E310"/>
          <cell r="F310"/>
          <cell r="G310"/>
          <cell r="H310" t="str">
            <v>Done</v>
          </cell>
          <cell r="I310" t="str">
            <v>Présent à la formation</v>
          </cell>
          <cell r="J310" t="str">
            <v xml:space="preserve">Pas de post formation </v>
          </cell>
          <cell r="K310" t="str">
            <v>Oui</v>
          </cell>
          <cell r="L310" t="str">
            <v>Pas accepté car pas de post formation</v>
          </cell>
          <cell r="M310" t="e">
            <v>#N/A</v>
          </cell>
          <cell r="N310" t="e">
            <v>#N/A</v>
          </cell>
          <cell r="O310" t="e">
            <v>#N/A</v>
          </cell>
          <cell r="P310" t="e">
            <v>#N/A</v>
          </cell>
          <cell r="Q310"/>
          <cell r="R310"/>
          <cell r="S310"/>
          <cell r="T310" t="e">
            <v>#N/A</v>
          </cell>
          <cell r="U310"/>
          <cell r="V310"/>
        </row>
        <row r="311">
          <cell r="A311">
            <v>281</v>
          </cell>
          <cell r="B311" t="str">
            <v>Divabrod</v>
          </cell>
          <cell r="C311" t="str">
            <v>Divabrod - AE</v>
          </cell>
          <cell r="D311" t="str">
            <v>Rhessal meryem</v>
          </cell>
          <cell r="E311">
            <v>611224422</v>
          </cell>
          <cell r="F311" t="str">
            <v>Meryem.rhessal@gmail.com</v>
          </cell>
          <cell r="G311"/>
          <cell r="H311" t="str">
            <v>Done</v>
          </cell>
          <cell r="I311" t="str">
            <v>Présent à la formation</v>
          </cell>
          <cell r="J311" t="str">
            <v xml:space="preserve">Pas de post formation </v>
          </cell>
          <cell r="K311" t="str">
            <v>Oui</v>
          </cell>
          <cell r="L311" t="str">
            <v>Pas accepté car pas de post formation</v>
          </cell>
          <cell r="M311" t="e">
            <v>#N/A</v>
          </cell>
          <cell r="N311" t="e">
            <v>#N/A</v>
          </cell>
          <cell r="O311" t="e">
            <v>#N/A</v>
          </cell>
          <cell r="P311" t="e">
            <v>#N/A</v>
          </cell>
          <cell r="Q311"/>
          <cell r="R311"/>
          <cell r="S311"/>
          <cell r="T311" t="e">
            <v>#N/A</v>
          </cell>
          <cell r="U311"/>
          <cell r="V311"/>
        </row>
        <row r="312">
          <cell r="A312">
            <v>303</v>
          </cell>
          <cell r="B312" t="str">
            <v>Oumayma el idrysy (OSTED)</v>
          </cell>
          <cell r="C312"/>
          <cell r="D312"/>
          <cell r="E312"/>
          <cell r="F312"/>
          <cell r="G312"/>
          <cell r="H312" t="str">
            <v>Done</v>
          </cell>
          <cell r="I312" t="str">
            <v>Présent à la formation</v>
          </cell>
          <cell r="J312" t="str">
            <v xml:space="preserve">Pas de post formation </v>
          </cell>
          <cell r="K312" t="str">
            <v>Oui</v>
          </cell>
          <cell r="L312" t="str">
            <v>Pas accepté car pas de post formation</v>
          </cell>
          <cell r="M312" t="e">
            <v>#N/A</v>
          </cell>
          <cell r="N312" t="e">
            <v>#N/A</v>
          </cell>
          <cell r="O312" t="e">
            <v>#N/A</v>
          </cell>
          <cell r="P312" t="e">
            <v>#N/A</v>
          </cell>
          <cell r="Q312"/>
          <cell r="R312"/>
          <cell r="S312"/>
          <cell r="T312" t="e">
            <v>#N/A</v>
          </cell>
          <cell r="U312"/>
          <cell r="V312"/>
        </row>
        <row r="313">
          <cell r="A313">
            <v>311</v>
          </cell>
          <cell r="B313" t="str">
            <v>Sami Dia</v>
          </cell>
          <cell r="C313"/>
          <cell r="D313"/>
          <cell r="E313"/>
          <cell r="F313"/>
          <cell r="G313"/>
          <cell r="H313" t="str">
            <v>Done</v>
          </cell>
          <cell r="I313" t="str">
            <v>Présent à la formation</v>
          </cell>
          <cell r="J313" t="str">
            <v xml:space="preserve">Pas de post formation </v>
          </cell>
          <cell r="K313" t="str">
            <v>Non</v>
          </cell>
          <cell r="L313" t="str">
            <v>Pas accepté car pas de post formation</v>
          </cell>
          <cell r="M313" t="e">
            <v>#N/A</v>
          </cell>
          <cell r="N313" t="e">
            <v>#N/A</v>
          </cell>
          <cell r="O313" t="e">
            <v>#N/A</v>
          </cell>
          <cell r="P313" t="e">
            <v>#N/A</v>
          </cell>
          <cell r="Q313"/>
          <cell r="R313"/>
          <cell r="S313"/>
          <cell r="T313" t="e">
            <v>#N/A</v>
          </cell>
          <cell r="U313"/>
          <cell r="V313"/>
        </row>
        <row r="314">
          <cell r="A314"/>
          <cell r="B314"/>
          <cell r="C314"/>
          <cell r="D314"/>
          <cell r="E314"/>
          <cell r="F314"/>
          <cell r="G314"/>
          <cell r="H314"/>
          <cell r="I314"/>
        </row>
        <row r="315">
          <cell r="A315"/>
          <cell r="B315"/>
          <cell r="C315"/>
          <cell r="D315"/>
          <cell r="E315"/>
          <cell r="F315"/>
          <cell r="G315"/>
          <cell r="H315"/>
          <cell r="I315"/>
        </row>
        <row r="316">
          <cell r="A316"/>
          <cell r="B316"/>
          <cell r="C316"/>
          <cell r="D316"/>
          <cell r="E316"/>
          <cell r="F316"/>
          <cell r="G316"/>
          <cell r="H316"/>
          <cell r="I316"/>
        </row>
        <row r="317">
          <cell r="A317"/>
          <cell r="B317"/>
          <cell r="C317"/>
          <cell r="D317"/>
          <cell r="E317"/>
          <cell r="F317"/>
          <cell r="G317"/>
          <cell r="H317"/>
          <cell r="I317"/>
        </row>
        <row r="318">
          <cell r="A318"/>
          <cell r="B318"/>
          <cell r="C318"/>
          <cell r="D318"/>
          <cell r="E318"/>
          <cell r="F318"/>
          <cell r="G318"/>
          <cell r="H318"/>
          <cell r="I318"/>
        </row>
        <row r="319">
          <cell r="A319"/>
          <cell r="B319"/>
          <cell r="C319"/>
          <cell r="D319"/>
          <cell r="E319"/>
          <cell r="F319"/>
          <cell r="G319"/>
          <cell r="H319"/>
          <cell r="I319"/>
        </row>
        <row r="320">
          <cell r="A320"/>
          <cell r="B320"/>
          <cell r="C320"/>
          <cell r="D320"/>
          <cell r="E320"/>
          <cell r="F320"/>
          <cell r="G320"/>
          <cell r="H320"/>
          <cell r="I320"/>
        </row>
        <row r="321">
          <cell r="A321"/>
          <cell r="B321"/>
          <cell r="C321"/>
          <cell r="D321"/>
          <cell r="E321"/>
          <cell r="F321"/>
          <cell r="G321"/>
          <cell r="H321"/>
          <cell r="I321"/>
        </row>
        <row r="322">
          <cell r="A322"/>
          <cell r="B322"/>
          <cell r="C322"/>
          <cell r="D322"/>
          <cell r="E322"/>
          <cell r="F322"/>
          <cell r="G322"/>
          <cell r="H322"/>
          <cell r="I322"/>
        </row>
        <row r="323">
          <cell r="A323"/>
          <cell r="B323"/>
          <cell r="C323"/>
          <cell r="D323"/>
          <cell r="E323"/>
          <cell r="F323"/>
          <cell r="G323"/>
          <cell r="H323"/>
          <cell r="I323"/>
        </row>
        <row r="324">
          <cell r="A324"/>
          <cell r="B324"/>
          <cell r="C324"/>
          <cell r="D324"/>
          <cell r="E324"/>
          <cell r="F324"/>
          <cell r="G324"/>
          <cell r="H324"/>
          <cell r="I324"/>
        </row>
        <row r="325">
          <cell r="A325"/>
          <cell r="B325"/>
          <cell r="C325"/>
          <cell r="D325"/>
          <cell r="E325"/>
          <cell r="F325"/>
          <cell r="G325"/>
          <cell r="H325"/>
          <cell r="I325"/>
        </row>
        <row r="326">
          <cell r="A326"/>
          <cell r="B326"/>
          <cell r="C326"/>
          <cell r="D326"/>
          <cell r="E326"/>
          <cell r="F326"/>
          <cell r="G326"/>
          <cell r="H326"/>
          <cell r="I326"/>
        </row>
        <row r="327">
          <cell r="A327"/>
          <cell r="B327"/>
          <cell r="C327"/>
          <cell r="D327"/>
          <cell r="E327"/>
          <cell r="F327"/>
          <cell r="G327"/>
          <cell r="H327"/>
          <cell r="I327"/>
        </row>
        <row r="328">
          <cell r="A328"/>
          <cell r="B328"/>
          <cell r="C328"/>
          <cell r="D328"/>
          <cell r="E328"/>
          <cell r="F328"/>
          <cell r="G328"/>
          <cell r="H328"/>
          <cell r="I328"/>
        </row>
        <row r="329">
          <cell r="A329"/>
          <cell r="B329"/>
          <cell r="C329"/>
          <cell r="D329"/>
          <cell r="E329"/>
          <cell r="F329"/>
          <cell r="G329"/>
          <cell r="H329"/>
          <cell r="I329"/>
        </row>
        <row r="330">
          <cell r="A330"/>
          <cell r="B330"/>
          <cell r="C330"/>
          <cell r="D330"/>
          <cell r="E330"/>
          <cell r="F330"/>
          <cell r="G330"/>
          <cell r="H330"/>
          <cell r="I330"/>
        </row>
        <row r="331">
          <cell r="A331"/>
          <cell r="B331"/>
          <cell r="C331"/>
          <cell r="D331"/>
          <cell r="E331"/>
          <cell r="F331"/>
          <cell r="G331"/>
          <cell r="H331"/>
          <cell r="I331"/>
        </row>
        <row r="332">
          <cell r="A332"/>
          <cell r="B332"/>
          <cell r="C332"/>
          <cell r="D332"/>
          <cell r="E332"/>
          <cell r="F332"/>
          <cell r="G332"/>
          <cell r="H332"/>
          <cell r="I332"/>
        </row>
        <row r="333">
          <cell r="A333"/>
          <cell r="B333"/>
          <cell r="C333"/>
          <cell r="D333"/>
          <cell r="E333"/>
          <cell r="F333"/>
          <cell r="G333"/>
          <cell r="H333"/>
          <cell r="I333"/>
        </row>
        <row r="334">
          <cell r="A334"/>
          <cell r="B334"/>
          <cell r="C334"/>
          <cell r="D334"/>
          <cell r="E334"/>
          <cell r="F334"/>
          <cell r="G334"/>
          <cell r="H334"/>
          <cell r="I334"/>
        </row>
        <row r="335">
          <cell r="A335"/>
          <cell r="B335"/>
          <cell r="C335"/>
          <cell r="D335"/>
          <cell r="E335"/>
          <cell r="F335"/>
          <cell r="G335"/>
          <cell r="H335"/>
          <cell r="I335"/>
        </row>
        <row r="336">
          <cell r="A336"/>
          <cell r="B336"/>
          <cell r="C336"/>
          <cell r="D336"/>
          <cell r="E336"/>
          <cell r="F336"/>
          <cell r="G336"/>
          <cell r="H336"/>
          <cell r="I336"/>
        </row>
        <row r="337">
          <cell r="A337"/>
          <cell r="B337"/>
          <cell r="C337"/>
          <cell r="D337"/>
          <cell r="E337"/>
          <cell r="F337"/>
          <cell r="G337"/>
          <cell r="H337"/>
          <cell r="I337"/>
        </row>
        <row r="338">
          <cell r="A338"/>
          <cell r="B338"/>
          <cell r="C338"/>
          <cell r="D338"/>
          <cell r="E338"/>
          <cell r="F338"/>
          <cell r="G338"/>
          <cell r="H338"/>
          <cell r="I338"/>
        </row>
        <row r="339">
          <cell r="A339"/>
          <cell r="B339"/>
          <cell r="C339"/>
          <cell r="D339"/>
          <cell r="E339"/>
          <cell r="F339"/>
          <cell r="G339"/>
          <cell r="H339"/>
          <cell r="I339"/>
        </row>
        <row r="340">
          <cell r="A340"/>
          <cell r="B340"/>
          <cell r="C340"/>
          <cell r="D340"/>
          <cell r="E340"/>
          <cell r="F340"/>
          <cell r="G340"/>
          <cell r="H340"/>
          <cell r="I340"/>
        </row>
        <row r="341">
          <cell r="A341"/>
          <cell r="B341"/>
          <cell r="C341"/>
          <cell r="D341"/>
          <cell r="E341"/>
          <cell r="F341"/>
          <cell r="G341"/>
          <cell r="H341"/>
          <cell r="I341"/>
        </row>
        <row r="342">
          <cell r="A342"/>
          <cell r="B342"/>
          <cell r="C342"/>
          <cell r="D342"/>
          <cell r="E342"/>
          <cell r="F342"/>
          <cell r="G342"/>
          <cell r="H342"/>
          <cell r="I342"/>
        </row>
        <row r="343">
          <cell r="A343"/>
          <cell r="B343"/>
          <cell r="C343"/>
          <cell r="D343"/>
          <cell r="E343"/>
          <cell r="F343"/>
          <cell r="G343"/>
          <cell r="H343"/>
          <cell r="I343"/>
        </row>
        <row r="344">
          <cell r="A344"/>
          <cell r="B344"/>
          <cell r="C344"/>
          <cell r="D344"/>
          <cell r="E344"/>
          <cell r="F344"/>
          <cell r="G344"/>
          <cell r="H344"/>
          <cell r="I344"/>
        </row>
        <row r="345">
          <cell r="A345"/>
          <cell r="B345"/>
          <cell r="C345"/>
          <cell r="D345"/>
          <cell r="E345"/>
          <cell r="F345"/>
          <cell r="G345"/>
          <cell r="H345"/>
          <cell r="I345"/>
        </row>
        <row r="346">
          <cell r="A346"/>
          <cell r="B346"/>
          <cell r="C346"/>
          <cell r="D346"/>
          <cell r="E346"/>
          <cell r="F346"/>
          <cell r="G346"/>
          <cell r="H346"/>
          <cell r="I346"/>
        </row>
        <row r="347">
          <cell r="A347"/>
          <cell r="B347"/>
          <cell r="C347"/>
          <cell r="D347"/>
          <cell r="E347"/>
          <cell r="F347"/>
          <cell r="G347"/>
          <cell r="H347"/>
          <cell r="I347"/>
        </row>
        <row r="348">
          <cell r="A348"/>
          <cell r="B348"/>
          <cell r="C348"/>
          <cell r="D348"/>
          <cell r="E348"/>
          <cell r="F348"/>
          <cell r="G348"/>
          <cell r="H348"/>
          <cell r="I348"/>
        </row>
        <row r="349">
          <cell r="A349"/>
          <cell r="B349"/>
          <cell r="C349"/>
          <cell r="D349"/>
          <cell r="E349"/>
          <cell r="F349"/>
          <cell r="G349"/>
          <cell r="H349"/>
          <cell r="I349"/>
        </row>
        <row r="350">
          <cell r="A350"/>
          <cell r="B350"/>
          <cell r="C350"/>
          <cell r="D350"/>
          <cell r="E350"/>
          <cell r="F350"/>
          <cell r="G350"/>
          <cell r="H350"/>
          <cell r="I350"/>
        </row>
        <row r="351">
          <cell r="A351"/>
          <cell r="B351"/>
          <cell r="C351"/>
          <cell r="D351"/>
          <cell r="E351"/>
          <cell r="F351"/>
          <cell r="G351"/>
          <cell r="H351"/>
          <cell r="I351"/>
        </row>
        <row r="352">
          <cell r="A352"/>
          <cell r="B352"/>
          <cell r="C352"/>
          <cell r="D352"/>
          <cell r="E352"/>
          <cell r="F352"/>
          <cell r="G352"/>
          <cell r="H352"/>
          <cell r="I352"/>
        </row>
        <row r="353">
          <cell r="A353"/>
          <cell r="B353"/>
          <cell r="C353"/>
          <cell r="D353"/>
          <cell r="E353"/>
          <cell r="F353"/>
          <cell r="G353"/>
          <cell r="H353"/>
          <cell r="I353"/>
        </row>
        <row r="354">
          <cell r="A354"/>
          <cell r="B354"/>
          <cell r="C354"/>
          <cell r="D354"/>
          <cell r="E354"/>
          <cell r="F354"/>
          <cell r="G354"/>
          <cell r="H354"/>
          <cell r="I354"/>
        </row>
        <row r="355">
          <cell r="A355"/>
          <cell r="B355"/>
          <cell r="C355"/>
          <cell r="D355"/>
          <cell r="E355"/>
          <cell r="F355"/>
          <cell r="G355"/>
          <cell r="H355"/>
          <cell r="I355"/>
        </row>
        <row r="356">
          <cell r="A356"/>
          <cell r="B356"/>
          <cell r="C356"/>
          <cell r="D356"/>
          <cell r="E356"/>
          <cell r="F356"/>
          <cell r="G356"/>
          <cell r="H356"/>
          <cell r="I356"/>
        </row>
        <row r="357">
          <cell r="A357"/>
          <cell r="B357"/>
          <cell r="C357"/>
          <cell r="D357"/>
          <cell r="E357"/>
          <cell r="F357"/>
          <cell r="G357"/>
          <cell r="H357"/>
          <cell r="I357"/>
        </row>
        <row r="358">
          <cell r="A358"/>
          <cell r="B358"/>
          <cell r="C358"/>
          <cell r="D358"/>
          <cell r="E358"/>
          <cell r="F358"/>
          <cell r="G358"/>
          <cell r="H358"/>
          <cell r="I358"/>
        </row>
        <row r="359">
          <cell r="A359"/>
          <cell r="B359"/>
          <cell r="C359"/>
          <cell r="D359"/>
          <cell r="E359"/>
          <cell r="F359"/>
          <cell r="G359"/>
          <cell r="H359"/>
          <cell r="I359"/>
        </row>
        <row r="360">
          <cell r="A360"/>
          <cell r="B360"/>
          <cell r="C360"/>
          <cell r="D360"/>
          <cell r="E360"/>
          <cell r="F360"/>
          <cell r="G360"/>
          <cell r="H360"/>
          <cell r="I360"/>
        </row>
        <row r="361">
          <cell r="A361"/>
          <cell r="B361"/>
          <cell r="C361"/>
          <cell r="D361"/>
          <cell r="E361"/>
          <cell r="F361"/>
          <cell r="G361"/>
          <cell r="H361"/>
          <cell r="I361"/>
        </row>
        <row r="362">
          <cell r="A362"/>
          <cell r="B362"/>
          <cell r="C362"/>
          <cell r="D362"/>
          <cell r="E362"/>
          <cell r="F362"/>
          <cell r="G362"/>
          <cell r="H362"/>
          <cell r="I362"/>
        </row>
        <row r="363">
          <cell r="A363"/>
          <cell r="B363"/>
          <cell r="C363"/>
          <cell r="D363"/>
          <cell r="E363"/>
          <cell r="F363"/>
          <cell r="G363"/>
          <cell r="H363"/>
          <cell r="I363"/>
        </row>
        <row r="364">
          <cell r="A364"/>
          <cell r="B364"/>
          <cell r="C364"/>
          <cell r="D364"/>
          <cell r="E364"/>
          <cell r="F364"/>
          <cell r="G364"/>
          <cell r="H364"/>
          <cell r="I364"/>
        </row>
        <row r="365">
          <cell r="A365"/>
          <cell r="B365"/>
          <cell r="C365"/>
          <cell r="D365"/>
          <cell r="E365"/>
          <cell r="F365"/>
          <cell r="G365"/>
          <cell r="H365"/>
          <cell r="I365"/>
        </row>
        <row r="366">
          <cell r="A366"/>
          <cell r="B366"/>
          <cell r="C366"/>
          <cell r="D366"/>
          <cell r="E366"/>
          <cell r="F366"/>
          <cell r="G366"/>
          <cell r="H366"/>
          <cell r="I366"/>
        </row>
        <row r="367">
          <cell r="A367"/>
          <cell r="B367"/>
          <cell r="C367"/>
          <cell r="D367"/>
          <cell r="E367"/>
          <cell r="F367"/>
          <cell r="G367"/>
          <cell r="H367"/>
          <cell r="I367"/>
        </row>
        <row r="368">
          <cell r="A368"/>
          <cell r="B368"/>
          <cell r="C368"/>
          <cell r="D368"/>
          <cell r="E368"/>
          <cell r="F368"/>
          <cell r="G368"/>
          <cell r="H368"/>
          <cell r="I368"/>
        </row>
        <row r="369">
          <cell r="A369"/>
          <cell r="B369"/>
          <cell r="C369"/>
          <cell r="D369"/>
          <cell r="E369"/>
          <cell r="F369"/>
          <cell r="G369"/>
          <cell r="H369"/>
          <cell r="I369"/>
        </row>
        <row r="370">
          <cell r="A370"/>
          <cell r="B370"/>
          <cell r="C370"/>
          <cell r="D370"/>
          <cell r="E370"/>
          <cell r="F370"/>
          <cell r="G370"/>
          <cell r="H370"/>
          <cell r="I370"/>
        </row>
        <row r="371">
          <cell r="A371"/>
          <cell r="B371"/>
          <cell r="C371"/>
          <cell r="D371"/>
          <cell r="E371"/>
          <cell r="F371"/>
          <cell r="G371"/>
          <cell r="H371"/>
          <cell r="I371"/>
        </row>
        <row r="372">
          <cell r="A372"/>
          <cell r="B372"/>
          <cell r="C372"/>
          <cell r="D372"/>
          <cell r="E372"/>
          <cell r="F372"/>
          <cell r="G372"/>
          <cell r="H372"/>
          <cell r="I372"/>
        </row>
        <row r="373">
          <cell r="A373"/>
          <cell r="B373"/>
          <cell r="C373"/>
          <cell r="D373"/>
          <cell r="E373"/>
          <cell r="F373"/>
          <cell r="G373"/>
          <cell r="H373"/>
          <cell r="I373"/>
        </row>
        <row r="374">
          <cell r="A374"/>
          <cell r="B374"/>
          <cell r="C374"/>
          <cell r="D374"/>
          <cell r="E374"/>
          <cell r="F374"/>
          <cell r="G374"/>
          <cell r="H374"/>
          <cell r="I374"/>
        </row>
        <row r="375">
          <cell r="A375"/>
          <cell r="B375"/>
          <cell r="C375"/>
          <cell r="D375"/>
          <cell r="E375"/>
          <cell r="F375"/>
          <cell r="G375"/>
          <cell r="H375"/>
          <cell r="I375"/>
        </row>
        <row r="376">
          <cell r="A376"/>
          <cell r="B376"/>
          <cell r="C376"/>
          <cell r="D376"/>
          <cell r="E376"/>
          <cell r="F376"/>
          <cell r="G376"/>
          <cell r="H376"/>
          <cell r="I376"/>
        </row>
        <row r="377">
          <cell r="A377"/>
          <cell r="B377"/>
          <cell r="C377"/>
          <cell r="D377"/>
          <cell r="E377"/>
          <cell r="F377"/>
          <cell r="G377"/>
          <cell r="H377"/>
          <cell r="I377"/>
        </row>
        <row r="378">
          <cell r="A378"/>
          <cell r="B378"/>
          <cell r="C378"/>
          <cell r="D378"/>
          <cell r="E378"/>
          <cell r="F378"/>
          <cell r="G378"/>
          <cell r="H378"/>
          <cell r="I378"/>
        </row>
        <row r="379">
          <cell r="A379"/>
          <cell r="B379"/>
          <cell r="C379"/>
          <cell r="D379"/>
          <cell r="E379"/>
          <cell r="F379"/>
          <cell r="G379"/>
          <cell r="H379"/>
          <cell r="I379"/>
        </row>
        <row r="380">
          <cell r="A380"/>
          <cell r="B380"/>
          <cell r="C380"/>
          <cell r="D380"/>
          <cell r="E380"/>
          <cell r="F380"/>
          <cell r="G380"/>
          <cell r="H380"/>
          <cell r="I380"/>
        </row>
        <row r="381">
          <cell r="A381"/>
          <cell r="B381"/>
          <cell r="C381"/>
          <cell r="D381"/>
          <cell r="E381"/>
          <cell r="F381"/>
          <cell r="G381"/>
          <cell r="H381"/>
          <cell r="I381"/>
        </row>
        <row r="382">
          <cell r="A382"/>
          <cell r="B382"/>
          <cell r="C382"/>
          <cell r="D382"/>
          <cell r="E382"/>
          <cell r="F382"/>
          <cell r="G382"/>
          <cell r="H382"/>
          <cell r="I382"/>
        </row>
        <row r="383">
          <cell r="A383"/>
          <cell r="B383"/>
          <cell r="C383"/>
          <cell r="D383"/>
          <cell r="E383"/>
          <cell r="F383"/>
          <cell r="G383"/>
          <cell r="H383"/>
          <cell r="I383"/>
        </row>
        <row r="384">
          <cell r="A384"/>
          <cell r="B384"/>
          <cell r="C384"/>
          <cell r="D384"/>
          <cell r="E384"/>
          <cell r="F384"/>
          <cell r="G384"/>
          <cell r="H384"/>
          <cell r="I384"/>
        </row>
        <row r="385">
          <cell r="A385"/>
          <cell r="B385"/>
          <cell r="C385"/>
          <cell r="D385"/>
          <cell r="E385"/>
          <cell r="F385"/>
          <cell r="G385"/>
          <cell r="H385"/>
          <cell r="I385"/>
        </row>
        <row r="386">
          <cell r="A386"/>
          <cell r="B386"/>
          <cell r="C386"/>
          <cell r="D386"/>
          <cell r="E386"/>
          <cell r="F386"/>
          <cell r="G386"/>
          <cell r="H386"/>
          <cell r="I386"/>
        </row>
        <row r="387">
          <cell r="A387"/>
          <cell r="B387"/>
          <cell r="C387"/>
          <cell r="D387"/>
          <cell r="E387"/>
          <cell r="F387"/>
          <cell r="G387"/>
          <cell r="H387"/>
          <cell r="I387"/>
        </row>
        <row r="388">
          <cell r="A388"/>
          <cell r="B388"/>
          <cell r="C388"/>
          <cell r="D388"/>
          <cell r="E388"/>
          <cell r="F388"/>
          <cell r="G388"/>
          <cell r="H388"/>
          <cell r="I388"/>
        </row>
        <row r="389">
          <cell r="A389"/>
          <cell r="B389"/>
          <cell r="C389"/>
          <cell r="D389"/>
          <cell r="E389"/>
          <cell r="F389"/>
          <cell r="G389"/>
          <cell r="H389"/>
          <cell r="I389"/>
        </row>
        <row r="390">
          <cell r="A390"/>
          <cell r="B390"/>
          <cell r="C390"/>
          <cell r="D390"/>
          <cell r="E390"/>
          <cell r="F390"/>
          <cell r="G390"/>
          <cell r="H390"/>
          <cell r="I390"/>
        </row>
        <row r="391">
          <cell r="A391"/>
          <cell r="B391"/>
          <cell r="C391"/>
          <cell r="D391"/>
          <cell r="E391"/>
          <cell r="F391"/>
          <cell r="G391"/>
          <cell r="H391"/>
          <cell r="I391"/>
        </row>
        <row r="392">
          <cell r="A392"/>
          <cell r="B392"/>
          <cell r="C392"/>
          <cell r="D392"/>
          <cell r="E392"/>
          <cell r="F392"/>
          <cell r="G392"/>
          <cell r="H392"/>
          <cell r="I392"/>
        </row>
        <row r="393">
          <cell r="A393"/>
          <cell r="B393"/>
          <cell r="C393"/>
          <cell r="D393"/>
          <cell r="E393"/>
          <cell r="F393"/>
          <cell r="G393"/>
          <cell r="H393"/>
          <cell r="I393"/>
        </row>
        <row r="394">
          <cell r="A394"/>
          <cell r="B394"/>
          <cell r="C394"/>
          <cell r="D394"/>
          <cell r="E394"/>
          <cell r="F394"/>
          <cell r="G394"/>
          <cell r="H394"/>
          <cell r="I394"/>
        </row>
        <row r="395">
          <cell r="A395"/>
          <cell r="B395"/>
          <cell r="C395"/>
          <cell r="D395"/>
          <cell r="E395"/>
          <cell r="F395"/>
          <cell r="G395"/>
          <cell r="H395"/>
          <cell r="I395"/>
        </row>
        <row r="396">
          <cell r="A396"/>
          <cell r="B396"/>
          <cell r="C396"/>
          <cell r="D396"/>
          <cell r="E396"/>
          <cell r="F396"/>
          <cell r="G396"/>
          <cell r="H396"/>
          <cell r="I396"/>
        </row>
        <row r="397">
          <cell r="A397"/>
          <cell r="B397"/>
          <cell r="C397"/>
          <cell r="D397"/>
          <cell r="E397"/>
          <cell r="F397"/>
          <cell r="G397"/>
          <cell r="H397"/>
          <cell r="I397"/>
        </row>
        <row r="398">
          <cell r="A398"/>
          <cell r="B398"/>
          <cell r="C398"/>
          <cell r="D398"/>
          <cell r="E398"/>
          <cell r="F398"/>
          <cell r="G398"/>
          <cell r="H398"/>
          <cell r="I398"/>
        </row>
        <row r="399">
          <cell r="A399"/>
          <cell r="B399"/>
          <cell r="C399"/>
          <cell r="D399"/>
          <cell r="E399"/>
          <cell r="F399"/>
          <cell r="G399"/>
          <cell r="H399"/>
          <cell r="I399"/>
        </row>
        <row r="400">
          <cell r="A400"/>
          <cell r="B400"/>
          <cell r="C400"/>
          <cell r="D400"/>
          <cell r="E400"/>
          <cell r="F400"/>
          <cell r="G400"/>
          <cell r="H400"/>
          <cell r="I400"/>
        </row>
        <row r="401">
          <cell r="A401"/>
          <cell r="B401"/>
          <cell r="C401"/>
          <cell r="D401"/>
          <cell r="E401"/>
          <cell r="F401"/>
          <cell r="G401"/>
          <cell r="H401"/>
          <cell r="I401"/>
        </row>
        <row r="402">
          <cell r="A402"/>
          <cell r="B402"/>
          <cell r="C402"/>
          <cell r="D402"/>
          <cell r="E402"/>
          <cell r="F402"/>
          <cell r="G402"/>
          <cell r="H402"/>
          <cell r="I402"/>
        </row>
        <row r="403">
          <cell r="A403"/>
          <cell r="B403"/>
          <cell r="C403"/>
          <cell r="D403"/>
          <cell r="E403"/>
          <cell r="F403"/>
          <cell r="G403"/>
          <cell r="H403"/>
          <cell r="I403"/>
        </row>
        <row r="404">
          <cell r="A404"/>
          <cell r="B404"/>
          <cell r="C404"/>
          <cell r="D404"/>
          <cell r="E404"/>
          <cell r="F404"/>
          <cell r="G404"/>
          <cell r="H404"/>
          <cell r="I404"/>
        </row>
        <row r="405">
          <cell r="A405"/>
          <cell r="B405"/>
          <cell r="C405"/>
          <cell r="D405"/>
          <cell r="E405"/>
          <cell r="F405"/>
          <cell r="G405"/>
          <cell r="H405"/>
          <cell r="I405"/>
        </row>
        <row r="406">
          <cell r="A406"/>
          <cell r="B406"/>
          <cell r="C406"/>
          <cell r="D406"/>
          <cell r="E406"/>
          <cell r="F406"/>
          <cell r="G406"/>
          <cell r="H406"/>
          <cell r="I406"/>
        </row>
        <row r="407">
          <cell r="A407"/>
          <cell r="B407"/>
          <cell r="C407"/>
          <cell r="D407"/>
          <cell r="E407"/>
          <cell r="F407"/>
          <cell r="G407"/>
          <cell r="H407"/>
          <cell r="I407"/>
        </row>
        <row r="408">
          <cell r="A408"/>
          <cell r="B408"/>
          <cell r="C408"/>
          <cell r="D408"/>
          <cell r="E408"/>
          <cell r="F408"/>
          <cell r="G408"/>
          <cell r="H408"/>
          <cell r="I408"/>
        </row>
        <row r="409">
          <cell r="A409"/>
          <cell r="B409"/>
          <cell r="C409"/>
          <cell r="D409"/>
          <cell r="E409"/>
          <cell r="F409"/>
          <cell r="G409"/>
          <cell r="H409"/>
          <cell r="I409"/>
        </row>
        <row r="410">
          <cell r="A410"/>
          <cell r="B410"/>
          <cell r="C410"/>
          <cell r="D410"/>
          <cell r="E410"/>
          <cell r="F410"/>
          <cell r="G410"/>
          <cell r="H410"/>
          <cell r="I410"/>
        </row>
        <row r="411">
          <cell r="A411"/>
          <cell r="B411"/>
          <cell r="C411"/>
          <cell r="D411"/>
          <cell r="E411"/>
          <cell r="F411"/>
          <cell r="G411"/>
          <cell r="H411"/>
          <cell r="I411"/>
        </row>
        <row r="412">
          <cell r="A412"/>
          <cell r="B412"/>
          <cell r="C412"/>
          <cell r="D412"/>
          <cell r="E412"/>
          <cell r="F412"/>
          <cell r="G412"/>
          <cell r="H412"/>
          <cell r="I412"/>
        </row>
        <row r="413">
          <cell r="A413"/>
          <cell r="B413"/>
          <cell r="C413"/>
          <cell r="D413"/>
          <cell r="E413"/>
          <cell r="F413"/>
          <cell r="G413"/>
          <cell r="H413"/>
          <cell r="I413"/>
        </row>
        <row r="414">
          <cell r="A414"/>
          <cell r="B414"/>
          <cell r="C414"/>
          <cell r="D414"/>
          <cell r="E414"/>
          <cell r="F414"/>
          <cell r="G414"/>
          <cell r="H414"/>
          <cell r="I414"/>
        </row>
        <row r="415">
          <cell r="A415"/>
          <cell r="B415"/>
          <cell r="C415"/>
          <cell r="D415"/>
          <cell r="E415"/>
          <cell r="F415"/>
          <cell r="G415"/>
          <cell r="H415"/>
          <cell r="I415"/>
        </row>
        <row r="416">
          <cell r="A416"/>
          <cell r="B416"/>
          <cell r="C416"/>
          <cell r="D416"/>
          <cell r="E416"/>
          <cell r="F416"/>
          <cell r="G416"/>
          <cell r="H416"/>
          <cell r="I416"/>
        </row>
        <row r="417">
          <cell r="A417"/>
          <cell r="B417"/>
          <cell r="C417"/>
          <cell r="D417"/>
          <cell r="E417"/>
          <cell r="F417"/>
          <cell r="G417"/>
          <cell r="H417"/>
          <cell r="I417"/>
        </row>
        <row r="418">
          <cell r="A418"/>
          <cell r="B418"/>
          <cell r="C418"/>
          <cell r="D418"/>
          <cell r="E418"/>
          <cell r="F418"/>
          <cell r="G418"/>
          <cell r="H418"/>
          <cell r="I418"/>
        </row>
        <row r="419">
          <cell r="A419"/>
          <cell r="B419"/>
          <cell r="C419"/>
          <cell r="D419"/>
          <cell r="E419"/>
          <cell r="F419"/>
          <cell r="G419"/>
          <cell r="H419"/>
          <cell r="I419"/>
        </row>
        <row r="420">
          <cell r="A420"/>
          <cell r="B420"/>
          <cell r="C420"/>
          <cell r="D420"/>
          <cell r="E420"/>
          <cell r="F420"/>
          <cell r="G420"/>
          <cell r="H420"/>
          <cell r="I420"/>
        </row>
        <row r="421">
          <cell r="A421"/>
          <cell r="B421"/>
          <cell r="C421"/>
          <cell r="D421"/>
          <cell r="E421"/>
          <cell r="F421"/>
          <cell r="G421"/>
          <cell r="H421"/>
          <cell r="I421"/>
        </row>
        <row r="422">
          <cell r="A422"/>
          <cell r="B422"/>
          <cell r="C422"/>
          <cell r="D422"/>
          <cell r="E422"/>
          <cell r="F422"/>
          <cell r="G422"/>
          <cell r="H422"/>
          <cell r="I422"/>
        </row>
        <row r="423">
          <cell r="A423"/>
          <cell r="B423"/>
          <cell r="C423"/>
          <cell r="D423"/>
          <cell r="E423"/>
          <cell r="F423"/>
          <cell r="G423"/>
          <cell r="H423"/>
          <cell r="I423"/>
        </row>
        <row r="424">
          <cell r="A424"/>
          <cell r="B424"/>
          <cell r="C424"/>
          <cell r="D424"/>
          <cell r="E424"/>
          <cell r="F424"/>
          <cell r="G424"/>
          <cell r="H424"/>
          <cell r="I424"/>
        </row>
        <row r="425">
          <cell r="A425"/>
          <cell r="B425"/>
          <cell r="C425"/>
          <cell r="D425"/>
          <cell r="E425"/>
          <cell r="F425"/>
          <cell r="G425"/>
          <cell r="H425"/>
          <cell r="I425"/>
        </row>
        <row r="426">
          <cell r="A426"/>
          <cell r="B426"/>
          <cell r="C426"/>
          <cell r="D426"/>
          <cell r="E426"/>
          <cell r="F426"/>
          <cell r="G426"/>
          <cell r="H426"/>
          <cell r="I426"/>
        </row>
        <row r="427">
          <cell r="A427"/>
          <cell r="B427"/>
          <cell r="C427"/>
          <cell r="D427"/>
          <cell r="E427"/>
          <cell r="F427"/>
          <cell r="G427"/>
          <cell r="H427"/>
          <cell r="I427"/>
        </row>
        <row r="428">
          <cell r="A428"/>
          <cell r="B428"/>
          <cell r="C428"/>
          <cell r="D428"/>
          <cell r="E428"/>
          <cell r="F428"/>
          <cell r="G428"/>
          <cell r="H428"/>
          <cell r="I428"/>
        </row>
        <row r="429">
          <cell r="A429"/>
          <cell r="B429"/>
          <cell r="C429"/>
          <cell r="D429"/>
          <cell r="E429"/>
          <cell r="F429"/>
          <cell r="G429"/>
          <cell r="H429"/>
          <cell r="I429"/>
        </row>
        <row r="430">
          <cell r="A430"/>
          <cell r="B430"/>
          <cell r="C430"/>
          <cell r="D430"/>
          <cell r="E430"/>
          <cell r="F430"/>
          <cell r="G430"/>
          <cell r="H430"/>
          <cell r="I430"/>
        </row>
        <row r="431">
          <cell r="A431"/>
          <cell r="B431"/>
          <cell r="C431"/>
          <cell r="D431"/>
          <cell r="E431"/>
          <cell r="F431"/>
          <cell r="G431"/>
          <cell r="H431"/>
          <cell r="I431"/>
        </row>
        <row r="432">
          <cell r="A432"/>
          <cell r="B432"/>
          <cell r="C432"/>
          <cell r="D432"/>
          <cell r="E432"/>
          <cell r="F432"/>
          <cell r="G432"/>
          <cell r="H432"/>
          <cell r="I432"/>
        </row>
        <row r="433">
          <cell r="A433"/>
          <cell r="B433"/>
          <cell r="C433"/>
          <cell r="D433"/>
          <cell r="E433"/>
          <cell r="F433"/>
          <cell r="G433"/>
          <cell r="H433"/>
          <cell r="I433"/>
        </row>
        <row r="434">
          <cell r="A434"/>
          <cell r="B434"/>
          <cell r="C434"/>
          <cell r="D434"/>
          <cell r="E434"/>
          <cell r="F434"/>
          <cell r="G434"/>
          <cell r="H434"/>
          <cell r="I434"/>
        </row>
        <row r="435">
          <cell r="A435"/>
          <cell r="B435"/>
          <cell r="C435"/>
          <cell r="D435"/>
          <cell r="E435"/>
          <cell r="F435"/>
          <cell r="G435"/>
          <cell r="H435"/>
          <cell r="I435"/>
        </row>
        <row r="436">
          <cell r="A436"/>
          <cell r="B436"/>
          <cell r="C436"/>
          <cell r="D436"/>
          <cell r="E436"/>
          <cell r="F436"/>
          <cell r="G436"/>
          <cell r="H436"/>
          <cell r="I436"/>
        </row>
        <row r="437">
          <cell r="A437"/>
          <cell r="B437"/>
          <cell r="C437"/>
          <cell r="D437"/>
          <cell r="E437"/>
          <cell r="F437"/>
          <cell r="G437"/>
          <cell r="H437"/>
          <cell r="I437"/>
        </row>
        <row r="438">
          <cell r="A438"/>
          <cell r="B438"/>
          <cell r="C438"/>
          <cell r="D438"/>
          <cell r="E438"/>
          <cell r="F438"/>
          <cell r="G438"/>
          <cell r="H438"/>
          <cell r="I438"/>
        </row>
        <row r="439">
          <cell r="A439"/>
          <cell r="B439"/>
          <cell r="C439"/>
          <cell r="D439"/>
          <cell r="E439"/>
          <cell r="F439"/>
          <cell r="G439"/>
          <cell r="H439"/>
          <cell r="I439"/>
        </row>
        <row r="440">
          <cell r="A440"/>
          <cell r="B440"/>
          <cell r="C440"/>
          <cell r="D440"/>
          <cell r="E440"/>
          <cell r="F440"/>
          <cell r="G440"/>
          <cell r="H440"/>
          <cell r="I440"/>
        </row>
        <row r="441">
          <cell r="A441"/>
          <cell r="B441"/>
          <cell r="C441"/>
          <cell r="D441"/>
          <cell r="E441"/>
          <cell r="F441"/>
          <cell r="G441"/>
          <cell r="H441"/>
          <cell r="I441"/>
        </row>
        <row r="442">
          <cell r="A442"/>
          <cell r="B442"/>
          <cell r="C442"/>
          <cell r="D442"/>
          <cell r="E442"/>
          <cell r="F442"/>
          <cell r="G442"/>
          <cell r="H442"/>
          <cell r="I442"/>
        </row>
        <row r="443">
          <cell r="A443"/>
          <cell r="B443"/>
          <cell r="C443"/>
          <cell r="D443"/>
          <cell r="E443"/>
          <cell r="F443"/>
          <cell r="G443"/>
          <cell r="H443"/>
          <cell r="I443"/>
        </row>
        <row r="444">
          <cell r="A444"/>
          <cell r="B444"/>
          <cell r="C444"/>
          <cell r="D444"/>
          <cell r="E444"/>
          <cell r="F444"/>
          <cell r="G444"/>
          <cell r="H444"/>
          <cell r="I444"/>
        </row>
        <row r="445">
          <cell r="A445"/>
          <cell r="B445"/>
          <cell r="C445"/>
          <cell r="D445"/>
          <cell r="E445"/>
          <cell r="F445"/>
          <cell r="G445"/>
          <cell r="H445"/>
          <cell r="I445"/>
        </row>
        <row r="446">
          <cell r="A446"/>
          <cell r="B446"/>
          <cell r="C446"/>
          <cell r="D446"/>
          <cell r="E446"/>
          <cell r="F446"/>
          <cell r="G446"/>
          <cell r="H446"/>
          <cell r="I446"/>
        </row>
        <row r="447">
          <cell r="A447"/>
          <cell r="B447"/>
          <cell r="C447"/>
          <cell r="D447"/>
          <cell r="E447"/>
          <cell r="F447"/>
          <cell r="G447"/>
          <cell r="H447"/>
          <cell r="I447"/>
        </row>
        <row r="448">
          <cell r="A448"/>
          <cell r="B448"/>
          <cell r="C448"/>
          <cell r="D448"/>
          <cell r="E448"/>
          <cell r="F448"/>
          <cell r="G448"/>
          <cell r="H448"/>
          <cell r="I448"/>
        </row>
        <row r="449">
          <cell r="A449"/>
          <cell r="B449"/>
          <cell r="C449"/>
          <cell r="D449"/>
          <cell r="E449"/>
          <cell r="F449"/>
          <cell r="G449"/>
          <cell r="H449"/>
          <cell r="I449"/>
        </row>
        <row r="450">
          <cell r="A450"/>
          <cell r="B450"/>
          <cell r="C450"/>
          <cell r="D450"/>
          <cell r="E450"/>
          <cell r="F450"/>
          <cell r="G450"/>
          <cell r="H450"/>
          <cell r="I450"/>
        </row>
        <row r="451">
          <cell r="A451"/>
          <cell r="B451"/>
          <cell r="C451"/>
          <cell r="D451"/>
          <cell r="E451"/>
          <cell r="F451"/>
          <cell r="G451"/>
          <cell r="H451"/>
          <cell r="I451"/>
        </row>
        <row r="452">
          <cell r="A452"/>
          <cell r="B452"/>
          <cell r="C452"/>
          <cell r="D452"/>
          <cell r="E452"/>
          <cell r="F452"/>
          <cell r="G452"/>
          <cell r="H452"/>
          <cell r="I452"/>
        </row>
        <row r="453">
          <cell r="A453"/>
          <cell r="B453"/>
          <cell r="C453"/>
          <cell r="D453"/>
          <cell r="E453"/>
          <cell r="F453"/>
          <cell r="G453"/>
          <cell r="H453"/>
          <cell r="I453"/>
        </row>
        <row r="454">
          <cell r="A454"/>
          <cell r="B454"/>
          <cell r="C454"/>
          <cell r="D454"/>
          <cell r="E454"/>
          <cell r="F454"/>
          <cell r="G454"/>
          <cell r="H454"/>
          <cell r="I454"/>
        </row>
        <row r="455">
          <cell r="A455"/>
          <cell r="B455"/>
          <cell r="C455"/>
          <cell r="D455"/>
          <cell r="E455"/>
          <cell r="F455"/>
          <cell r="G455"/>
          <cell r="H455"/>
          <cell r="I455"/>
        </row>
        <row r="456">
          <cell r="A456"/>
          <cell r="B456"/>
          <cell r="C456"/>
          <cell r="D456"/>
          <cell r="E456"/>
          <cell r="F456"/>
          <cell r="G456"/>
          <cell r="H456"/>
          <cell r="I456"/>
        </row>
        <row r="457">
          <cell r="A457"/>
          <cell r="B457"/>
          <cell r="C457"/>
          <cell r="D457"/>
          <cell r="E457"/>
          <cell r="F457"/>
          <cell r="G457"/>
          <cell r="H457"/>
          <cell r="I457"/>
        </row>
        <row r="458">
          <cell r="A458"/>
          <cell r="B458"/>
          <cell r="C458"/>
          <cell r="D458"/>
          <cell r="E458"/>
          <cell r="F458"/>
          <cell r="G458"/>
          <cell r="H458"/>
          <cell r="I458"/>
        </row>
        <row r="459">
          <cell r="A459"/>
          <cell r="B459"/>
          <cell r="C459"/>
          <cell r="D459"/>
          <cell r="E459"/>
          <cell r="F459"/>
          <cell r="G459"/>
          <cell r="H459"/>
          <cell r="I459"/>
        </row>
        <row r="460">
          <cell r="A460"/>
          <cell r="B460"/>
          <cell r="C460"/>
          <cell r="D460"/>
          <cell r="E460"/>
          <cell r="F460"/>
          <cell r="G460"/>
          <cell r="H460"/>
          <cell r="I460"/>
        </row>
        <row r="461">
          <cell r="A461"/>
          <cell r="B461"/>
          <cell r="C461"/>
          <cell r="D461"/>
          <cell r="E461"/>
          <cell r="F461"/>
          <cell r="G461"/>
          <cell r="H461"/>
          <cell r="I461"/>
        </row>
        <row r="462">
          <cell r="A462"/>
          <cell r="B462"/>
          <cell r="C462"/>
          <cell r="D462"/>
          <cell r="E462"/>
          <cell r="F462"/>
          <cell r="G462"/>
          <cell r="H462"/>
          <cell r="I462"/>
        </row>
        <row r="463">
          <cell r="A463"/>
          <cell r="B463"/>
          <cell r="C463"/>
          <cell r="D463"/>
          <cell r="E463"/>
          <cell r="F463"/>
          <cell r="G463"/>
          <cell r="H463"/>
          <cell r="I463"/>
        </row>
        <row r="464">
          <cell r="A464"/>
          <cell r="B464"/>
          <cell r="C464"/>
          <cell r="D464"/>
          <cell r="E464"/>
          <cell r="F464"/>
          <cell r="G464"/>
          <cell r="H464"/>
          <cell r="I464"/>
        </row>
        <row r="465">
          <cell r="A465"/>
          <cell r="B465"/>
          <cell r="C465"/>
          <cell r="D465"/>
          <cell r="E465"/>
          <cell r="F465"/>
          <cell r="G465"/>
          <cell r="H465"/>
          <cell r="I465"/>
        </row>
        <row r="466">
          <cell r="A466"/>
          <cell r="B466"/>
          <cell r="C466"/>
          <cell r="D466"/>
          <cell r="E466"/>
          <cell r="F466"/>
          <cell r="G466"/>
          <cell r="H466"/>
          <cell r="I466"/>
        </row>
        <row r="467">
          <cell r="A467"/>
          <cell r="B467"/>
          <cell r="C467"/>
          <cell r="D467"/>
          <cell r="E467"/>
          <cell r="F467"/>
          <cell r="G467"/>
          <cell r="H467"/>
          <cell r="I467"/>
        </row>
        <row r="468">
          <cell r="A468"/>
          <cell r="B468"/>
          <cell r="C468"/>
          <cell r="D468"/>
          <cell r="E468"/>
          <cell r="F468"/>
          <cell r="G468"/>
          <cell r="H468"/>
          <cell r="I468"/>
        </row>
        <row r="469">
          <cell r="A469"/>
          <cell r="B469"/>
          <cell r="C469"/>
          <cell r="D469"/>
          <cell r="E469"/>
          <cell r="F469"/>
          <cell r="G469"/>
          <cell r="H469"/>
          <cell r="I469"/>
        </row>
        <row r="470">
          <cell r="A470"/>
          <cell r="B470"/>
          <cell r="C470"/>
          <cell r="D470"/>
          <cell r="E470"/>
          <cell r="F470"/>
          <cell r="G470"/>
          <cell r="H470"/>
          <cell r="I470"/>
        </row>
        <row r="471">
          <cell r="A471"/>
          <cell r="B471"/>
          <cell r="C471"/>
          <cell r="D471"/>
          <cell r="E471"/>
          <cell r="F471"/>
          <cell r="G471"/>
          <cell r="H471"/>
          <cell r="I471"/>
        </row>
        <row r="472">
          <cell r="A472"/>
          <cell r="B472"/>
          <cell r="C472"/>
          <cell r="D472"/>
          <cell r="E472"/>
          <cell r="F472"/>
          <cell r="G472"/>
          <cell r="H472"/>
          <cell r="I472"/>
        </row>
        <row r="473">
          <cell r="A473"/>
          <cell r="B473"/>
          <cell r="C473"/>
          <cell r="D473"/>
          <cell r="E473"/>
          <cell r="F473"/>
          <cell r="G473"/>
          <cell r="H473"/>
          <cell r="I473"/>
        </row>
        <row r="474">
          <cell r="A474"/>
          <cell r="B474"/>
          <cell r="C474"/>
          <cell r="D474"/>
          <cell r="E474"/>
          <cell r="F474"/>
          <cell r="G474"/>
          <cell r="H474"/>
          <cell r="I474"/>
        </row>
        <row r="475">
          <cell r="A475"/>
          <cell r="B475"/>
          <cell r="C475"/>
          <cell r="D475"/>
          <cell r="E475"/>
          <cell r="F475"/>
          <cell r="G475"/>
          <cell r="H475"/>
          <cell r="I475"/>
        </row>
        <row r="476">
          <cell r="A476"/>
          <cell r="B476"/>
          <cell r="C476"/>
          <cell r="D476"/>
          <cell r="E476"/>
          <cell r="F476"/>
          <cell r="G476"/>
          <cell r="H476"/>
          <cell r="I476"/>
        </row>
        <row r="477">
          <cell r="A477"/>
          <cell r="B477"/>
          <cell r="C477"/>
          <cell r="D477"/>
          <cell r="E477"/>
          <cell r="F477"/>
          <cell r="G477"/>
          <cell r="H477"/>
          <cell r="I477"/>
        </row>
        <row r="478">
          <cell r="A478"/>
          <cell r="B478"/>
          <cell r="C478"/>
          <cell r="D478"/>
          <cell r="E478"/>
          <cell r="F478"/>
          <cell r="G478"/>
          <cell r="H478"/>
          <cell r="I478"/>
        </row>
        <row r="479">
          <cell r="A479"/>
          <cell r="B479"/>
          <cell r="C479"/>
          <cell r="D479"/>
          <cell r="E479"/>
          <cell r="F479"/>
          <cell r="G479"/>
          <cell r="H479"/>
          <cell r="I479"/>
        </row>
        <row r="480">
          <cell r="A480"/>
          <cell r="B480"/>
          <cell r="C480"/>
          <cell r="D480"/>
          <cell r="E480"/>
          <cell r="F480"/>
          <cell r="G480"/>
          <cell r="H480"/>
          <cell r="I480"/>
        </row>
        <row r="481">
          <cell r="A481"/>
          <cell r="B481"/>
          <cell r="C481"/>
          <cell r="D481"/>
          <cell r="E481"/>
          <cell r="F481"/>
          <cell r="G481"/>
          <cell r="H481"/>
          <cell r="I481"/>
        </row>
        <row r="482">
          <cell r="A482"/>
          <cell r="B482"/>
          <cell r="C482"/>
          <cell r="D482"/>
          <cell r="E482"/>
          <cell r="F482"/>
          <cell r="G482"/>
          <cell r="H482"/>
          <cell r="I482"/>
        </row>
        <row r="483">
          <cell r="A483"/>
          <cell r="B483"/>
          <cell r="C483"/>
          <cell r="D483"/>
          <cell r="E483"/>
          <cell r="F483"/>
          <cell r="G483"/>
          <cell r="H483"/>
          <cell r="I483"/>
        </row>
        <row r="484">
          <cell r="A484"/>
          <cell r="B484"/>
          <cell r="C484"/>
          <cell r="D484"/>
          <cell r="E484"/>
          <cell r="F484"/>
          <cell r="G484"/>
          <cell r="H484"/>
          <cell r="I484"/>
        </row>
        <row r="485">
          <cell r="A485"/>
          <cell r="B485"/>
          <cell r="C485"/>
          <cell r="D485"/>
          <cell r="E485"/>
          <cell r="F485"/>
          <cell r="G485"/>
          <cell r="H485"/>
          <cell r="I485"/>
        </row>
        <row r="486">
          <cell r="A486"/>
          <cell r="B486"/>
          <cell r="C486"/>
          <cell r="D486"/>
          <cell r="E486"/>
          <cell r="F486"/>
          <cell r="G486"/>
          <cell r="H486"/>
          <cell r="I486"/>
        </row>
        <row r="487">
          <cell r="A487"/>
          <cell r="B487"/>
          <cell r="C487"/>
          <cell r="D487"/>
          <cell r="E487"/>
          <cell r="F487"/>
          <cell r="G487"/>
          <cell r="H487"/>
          <cell r="I487"/>
        </row>
        <row r="488">
          <cell r="A488"/>
          <cell r="B488"/>
          <cell r="C488"/>
          <cell r="D488"/>
          <cell r="E488"/>
          <cell r="F488"/>
          <cell r="G488"/>
          <cell r="H488"/>
          <cell r="I488"/>
        </row>
        <row r="489">
          <cell r="A489"/>
          <cell r="B489"/>
          <cell r="C489"/>
          <cell r="D489"/>
          <cell r="E489"/>
          <cell r="F489"/>
          <cell r="G489"/>
          <cell r="H489"/>
          <cell r="I489"/>
        </row>
        <row r="490">
          <cell r="A490"/>
          <cell r="B490"/>
          <cell r="C490"/>
          <cell r="D490"/>
          <cell r="E490"/>
          <cell r="F490"/>
          <cell r="G490"/>
          <cell r="H490"/>
          <cell r="I490"/>
        </row>
        <row r="491">
          <cell r="A491"/>
          <cell r="B491"/>
          <cell r="C491"/>
          <cell r="D491"/>
          <cell r="E491"/>
          <cell r="F491"/>
          <cell r="G491"/>
          <cell r="H491"/>
          <cell r="I491"/>
        </row>
        <row r="492">
          <cell r="A492"/>
          <cell r="B492"/>
          <cell r="C492"/>
          <cell r="D492"/>
          <cell r="E492"/>
          <cell r="F492"/>
          <cell r="G492"/>
          <cell r="H492"/>
          <cell r="I492"/>
        </row>
        <row r="493">
          <cell r="A493"/>
          <cell r="B493"/>
          <cell r="C493"/>
          <cell r="D493"/>
          <cell r="E493"/>
          <cell r="F493"/>
          <cell r="G493"/>
          <cell r="H493"/>
          <cell r="I493"/>
        </row>
        <row r="494">
          <cell r="A494"/>
          <cell r="B494"/>
          <cell r="C494"/>
          <cell r="D494"/>
          <cell r="E494"/>
          <cell r="F494"/>
          <cell r="G494"/>
          <cell r="H494"/>
          <cell r="I494"/>
        </row>
        <row r="495">
          <cell r="A495"/>
          <cell r="B495"/>
          <cell r="C495"/>
          <cell r="D495"/>
          <cell r="E495"/>
          <cell r="F495"/>
          <cell r="G495"/>
          <cell r="H495"/>
          <cell r="I495"/>
        </row>
        <row r="496">
          <cell r="A496"/>
          <cell r="B496"/>
          <cell r="C496"/>
          <cell r="D496"/>
          <cell r="E496"/>
          <cell r="F496"/>
          <cell r="G496"/>
          <cell r="H496"/>
          <cell r="I496"/>
        </row>
        <row r="497">
          <cell r="A497"/>
          <cell r="B497"/>
          <cell r="C497"/>
          <cell r="D497"/>
          <cell r="E497"/>
          <cell r="F497"/>
          <cell r="G497"/>
          <cell r="H497"/>
          <cell r="I497"/>
        </row>
        <row r="498">
          <cell r="A498"/>
          <cell r="B498"/>
          <cell r="C498"/>
          <cell r="D498"/>
          <cell r="E498"/>
          <cell r="F498"/>
          <cell r="G498"/>
          <cell r="H498"/>
          <cell r="I498"/>
        </row>
        <row r="499">
          <cell r="A499"/>
          <cell r="B499"/>
          <cell r="C499"/>
          <cell r="D499"/>
          <cell r="E499"/>
          <cell r="F499"/>
          <cell r="G499"/>
          <cell r="H499"/>
          <cell r="I499"/>
        </row>
        <row r="500">
          <cell r="A500"/>
          <cell r="B500"/>
          <cell r="C500"/>
          <cell r="D500"/>
          <cell r="E500"/>
          <cell r="F500"/>
          <cell r="G500"/>
          <cell r="H500"/>
          <cell r="I500"/>
        </row>
        <row r="501">
          <cell r="A501"/>
          <cell r="B501"/>
          <cell r="C501"/>
          <cell r="D501"/>
          <cell r="E501"/>
          <cell r="F501"/>
          <cell r="G501"/>
          <cell r="H501"/>
          <cell r="I501"/>
        </row>
        <row r="502">
          <cell r="A502"/>
          <cell r="B502"/>
          <cell r="C502"/>
          <cell r="D502"/>
          <cell r="E502"/>
          <cell r="F502"/>
          <cell r="G502"/>
          <cell r="H502"/>
          <cell r="I502"/>
        </row>
        <row r="503">
          <cell r="A503"/>
          <cell r="B503"/>
          <cell r="C503"/>
          <cell r="D503"/>
          <cell r="E503"/>
          <cell r="F503"/>
          <cell r="G503"/>
          <cell r="H503"/>
          <cell r="I503"/>
        </row>
        <row r="504">
          <cell r="A504"/>
          <cell r="B504"/>
          <cell r="C504"/>
          <cell r="D504"/>
          <cell r="E504"/>
          <cell r="F504"/>
          <cell r="G504"/>
          <cell r="H504"/>
          <cell r="I504"/>
        </row>
        <row r="505">
          <cell r="A505"/>
          <cell r="B505"/>
          <cell r="C505"/>
          <cell r="D505"/>
          <cell r="E505"/>
          <cell r="F505"/>
          <cell r="G505"/>
          <cell r="H505"/>
          <cell r="I505"/>
        </row>
        <row r="506">
          <cell r="A506"/>
          <cell r="B506"/>
          <cell r="C506"/>
          <cell r="D506"/>
          <cell r="E506"/>
          <cell r="F506"/>
          <cell r="G506"/>
          <cell r="H506"/>
          <cell r="I506"/>
        </row>
        <row r="507">
          <cell r="A507"/>
          <cell r="B507"/>
          <cell r="C507"/>
          <cell r="D507"/>
          <cell r="E507"/>
          <cell r="F507"/>
          <cell r="G507"/>
          <cell r="H507"/>
          <cell r="I507"/>
        </row>
        <row r="508">
          <cell r="A508"/>
          <cell r="B508"/>
          <cell r="C508"/>
          <cell r="D508"/>
          <cell r="E508"/>
          <cell r="F508"/>
          <cell r="G508"/>
          <cell r="H508"/>
          <cell r="I508"/>
        </row>
        <row r="509">
          <cell r="A509"/>
          <cell r="B509"/>
          <cell r="C509"/>
          <cell r="D509"/>
          <cell r="E509"/>
          <cell r="F509"/>
          <cell r="G509"/>
          <cell r="H509"/>
          <cell r="I509"/>
        </row>
        <row r="510">
          <cell r="A510"/>
          <cell r="B510"/>
          <cell r="C510"/>
          <cell r="D510"/>
          <cell r="E510"/>
          <cell r="F510"/>
          <cell r="G510"/>
          <cell r="H510"/>
          <cell r="I510"/>
        </row>
        <row r="511">
          <cell r="A511"/>
          <cell r="B511"/>
          <cell r="C511"/>
          <cell r="D511"/>
          <cell r="E511"/>
          <cell r="F511"/>
          <cell r="G511"/>
          <cell r="H511"/>
          <cell r="I511"/>
        </row>
        <row r="512">
          <cell r="A512"/>
          <cell r="B512"/>
          <cell r="C512"/>
          <cell r="D512"/>
          <cell r="E512"/>
          <cell r="F512"/>
          <cell r="G512"/>
          <cell r="H512"/>
          <cell r="I512"/>
        </row>
        <row r="513">
          <cell r="A513"/>
          <cell r="B513"/>
          <cell r="C513"/>
          <cell r="D513"/>
          <cell r="E513"/>
          <cell r="F513"/>
          <cell r="G513"/>
          <cell r="H513"/>
          <cell r="I513"/>
        </row>
        <row r="514">
          <cell r="A514"/>
          <cell r="B514"/>
          <cell r="C514"/>
          <cell r="D514"/>
          <cell r="E514"/>
          <cell r="F514"/>
          <cell r="G514"/>
          <cell r="H514"/>
          <cell r="I514"/>
        </row>
        <row r="515">
          <cell r="A515"/>
          <cell r="B515"/>
          <cell r="C515"/>
          <cell r="D515"/>
          <cell r="E515"/>
          <cell r="F515"/>
          <cell r="G515"/>
          <cell r="H515"/>
          <cell r="I515"/>
        </row>
        <row r="516">
          <cell r="A516"/>
          <cell r="B516"/>
          <cell r="C516"/>
          <cell r="D516"/>
          <cell r="E516"/>
          <cell r="F516"/>
          <cell r="G516"/>
          <cell r="H516"/>
          <cell r="I516"/>
        </row>
        <row r="517">
          <cell r="A517"/>
          <cell r="B517"/>
          <cell r="C517"/>
          <cell r="D517"/>
          <cell r="E517"/>
          <cell r="F517"/>
          <cell r="G517"/>
          <cell r="H517"/>
          <cell r="I517"/>
        </row>
        <row r="518">
          <cell r="A518"/>
          <cell r="B518"/>
          <cell r="C518"/>
          <cell r="D518"/>
          <cell r="E518"/>
          <cell r="F518"/>
          <cell r="G518"/>
          <cell r="H518"/>
          <cell r="I518"/>
        </row>
        <row r="519">
          <cell r="A519"/>
          <cell r="B519"/>
          <cell r="C519"/>
          <cell r="D519"/>
          <cell r="E519"/>
          <cell r="F519"/>
          <cell r="G519"/>
          <cell r="H519"/>
          <cell r="I519"/>
        </row>
        <row r="520">
          <cell r="A520"/>
          <cell r="B520"/>
          <cell r="C520"/>
          <cell r="D520"/>
          <cell r="E520"/>
          <cell r="F520"/>
          <cell r="G520"/>
          <cell r="H520"/>
          <cell r="I520"/>
        </row>
        <row r="521">
          <cell r="A521"/>
          <cell r="B521"/>
          <cell r="C521"/>
          <cell r="D521"/>
          <cell r="E521"/>
          <cell r="F521"/>
          <cell r="G521"/>
          <cell r="H521"/>
          <cell r="I521"/>
        </row>
        <row r="522">
          <cell r="A522"/>
          <cell r="B522"/>
          <cell r="C522"/>
          <cell r="D522"/>
          <cell r="E522"/>
          <cell r="F522"/>
          <cell r="G522"/>
          <cell r="H522"/>
          <cell r="I522"/>
        </row>
        <row r="523">
          <cell r="A523"/>
          <cell r="B523"/>
          <cell r="C523"/>
          <cell r="D523"/>
          <cell r="E523"/>
          <cell r="F523"/>
          <cell r="G523"/>
          <cell r="H523"/>
          <cell r="I523"/>
        </row>
        <row r="524">
          <cell r="A524"/>
          <cell r="B524"/>
          <cell r="C524"/>
          <cell r="D524"/>
          <cell r="E524"/>
          <cell r="F524"/>
          <cell r="G524"/>
          <cell r="H524"/>
          <cell r="I524"/>
        </row>
        <row r="525">
          <cell r="A525"/>
          <cell r="B525"/>
          <cell r="C525"/>
          <cell r="D525"/>
          <cell r="E525"/>
          <cell r="F525"/>
          <cell r="G525"/>
          <cell r="H525"/>
          <cell r="I525"/>
        </row>
        <row r="526">
          <cell r="A526"/>
          <cell r="B526"/>
          <cell r="C526"/>
          <cell r="D526"/>
          <cell r="E526"/>
          <cell r="F526"/>
          <cell r="G526"/>
          <cell r="H526"/>
          <cell r="I526"/>
        </row>
        <row r="527">
          <cell r="A527"/>
          <cell r="B527"/>
          <cell r="C527"/>
          <cell r="D527"/>
          <cell r="E527"/>
          <cell r="F527"/>
          <cell r="G527"/>
          <cell r="H527"/>
          <cell r="I527"/>
        </row>
        <row r="528">
          <cell r="A528"/>
          <cell r="B528"/>
          <cell r="C528"/>
          <cell r="D528"/>
          <cell r="E528"/>
          <cell r="F528"/>
          <cell r="G528"/>
          <cell r="H528"/>
          <cell r="I528"/>
        </row>
        <row r="529">
          <cell r="A529"/>
          <cell r="B529"/>
          <cell r="C529"/>
          <cell r="D529"/>
          <cell r="E529"/>
          <cell r="F529"/>
          <cell r="G529"/>
          <cell r="H529"/>
          <cell r="I529"/>
        </row>
        <row r="530">
          <cell r="A530"/>
          <cell r="B530"/>
          <cell r="C530"/>
          <cell r="D530"/>
          <cell r="E530"/>
          <cell r="F530"/>
          <cell r="G530"/>
          <cell r="H530"/>
          <cell r="I530"/>
        </row>
        <row r="531">
          <cell r="A531"/>
          <cell r="B531"/>
          <cell r="C531"/>
          <cell r="D531"/>
          <cell r="E531"/>
          <cell r="F531"/>
          <cell r="G531"/>
          <cell r="H531"/>
          <cell r="I531"/>
        </row>
        <row r="532">
          <cell r="A532"/>
          <cell r="B532"/>
          <cell r="C532"/>
          <cell r="D532"/>
          <cell r="E532"/>
          <cell r="F532"/>
          <cell r="G532"/>
          <cell r="H532"/>
          <cell r="I532"/>
        </row>
        <row r="533">
          <cell r="A533"/>
          <cell r="B533"/>
          <cell r="C533"/>
          <cell r="D533"/>
          <cell r="E533"/>
          <cell r="F533"/>
          <cell r="G533"/>
          <cell r="H533"/>
          <cell r="I533"/>
        </row>
        <row r="534">
          <cell r="A534"/>
          <cell r="B534"/>
          <cell r="C534"/>
          <cell r="D534"/>
          <cell r="E534"/>
          <cell r="F534"/>
          <cell r="G534"/>
          <cell r="H534"/>
          <cell r="I534"/>
        </row>
        <row r="535">
          <cell r="A535"/>
          <cell r="B535"/>
          <cell r="C535"/>
          <cell r="D535"/>
          <cell r="E535"/>
          <cell r="F535"/>
          <cell r="G535"/>
          <cell r="H535"/>
          <cell r="I535"/>
        </row>
        <row r="536">
          <cell r="A536"/>
          <cell r="B536"/>
          <cell r="C536"/>
          <cell r="D536"/>
          <cell r="E536"/>
          <cell r="F536"/>
          <cell r="G536"/>
          <cell r="H536"/>
          <cell r="I536"/>
        </row>
        <row r="537">
          <cell r="A537"/>
          <cell r="B537"/>
          <cell r="C537"/>
          <cell r="D537"/>
          <cell r="E537"/>
          <cell r="F537"/>
          <cell r="G537"/>
          <cell r="H537"/>
          <cell r="I537"/>
        </row>
        <row r="538">
          <cell r="A538"/>
          <cell r="B538"/>
          <cell r="C538"/>
          <cell r="D538"/>
          <cell r="E538"/>
          <cell r="F538"/>
          <cell r="G538"/>
          <cell r="H538"/>
          <cell r="I538"/>
        </row>
        <row r="539">
          <cell r="A539"/>
          <cell r="B539"/>
          <cell r="C539"/>
          <cell r="D539"/>
          <cell r="E539"/>
          <cell r="F539"/>
          <cell r="G539"/>
          <cell r="H539"/>
          <cell r="I539"/>
        </row>
        <row r="540">
          <cell r="A540"/>
          <cell r="B540"/>
          <cell r="C540"/>
          <cell r="D540"/>
          <cell r="E540"/>
          <cell r="F540"/>
          <cell r="G540"/>
          <cell r="H540"/>
          <cell r="I540"/>
        </row>
        <row r="541">
          <cell r="A541"/>
          <cell r="B541"/>
          <cell r="C541"/>
          <cell r="D541"/>
          <cell r="E541"/>
          <cell r="F541"/>
          <cell r="G541"/>
          <cell r="H541"/>
          <cell r="I541"/>
        </row>
        <row r="542">
          <cell r="A542"/>
          <cell r="B542"/>
          <cell r="C542"/>
          <cell r="D542"/>
          <cell r="E542"/>
          <cell r="F542"/>
          <cell r="G542"/>
          <cell r="H542"/>
          <cell r="I542"/>
        </row>
        <row r="543">
          <cell r="A543"/>
          <cell r="B543"/>
          <cell r="C543"/>
          <cell r="D543"/>
          <cell r="E543"/>
          <cell r="F543"/>
          <cell r="G543"/>
          <cell r="H543"/>
          <cell r="I543"/>
        </row>
        <row r="544">
          <cell r="A544"/>
          <cell r="B544"/>
          <cell r="C544"/>
          <cell r="D544"/>
          <cell r="E544"/>
          <cell r="F544"/>
          <cell r="G544"/>
          <cell r="H544"/>
          <cell r="I544"/>
        </row>
        <row r="545">
          <cell r="A545"/>
          <cell r="B545"/>
          <cell r="C545"/>
          <cell r="D545"/>
          <cell r="E545"/>
          <cell r="F545"/>
          <cell r="G545"/>
          <cell r="H545"/>
          <cell r="I545"/>
        </row>
        <row r="546">
          <cell r="A546"/>
          <cell r="B546"/>
          <cell r="C546"/>
          <cell r="D546"/>
          <cell r="E546"/>
          <cell r="F546"/>
          <cell r="G546"/>
          <cell r="H546"/>
          <cell r="I546"/>
        </row>
        <row r="547">
          <cell r="A547"/>
          <cell r="B547"/>
          <cell r="C547"/>
          <cell r="D547"/>
          <cell r="E547"/>
          <cell r="F547"/>
          <cell r="G547"/>
          <cell r="H547"/>
          <cell r="I547"/>
        </row>
        <row r="548">
          <cell r="A548"/>
          <cell r="B548"/>
          <cell r="C548"/>
          <cell r="D548"/>
          <cell r="E548"/>
          <cell r="F548"/>
          <cell r="G548"/>
          <cell r="H548"/>
          <cell r="I548"/>
        </row>
        <row r="549">
          <cell r="A549"/>
          <cell r="B549"/>
          <cell r="C549"/>
          <cell r="D549"/>
          <cell r="E549"/>
          <cell r="F549"/>
          <cell r="G549"/>
          <cell r="H549"/>
          <cell r="I549"/>
        </row>
        <row r="550">
          <cell r="A550"/>
          <cell r="B550"/>
          <cell r="C550"/>
          <cell r="D550"/>
          <cell r="E550"/>
          <cell r="F550"/>
          <cell r="G550"/>
          <cell r="H550"/>
          <cell r="I550"/>
        </row>
        <row r="551">
          <cell r="A551"/>
          <cell r="B551"/>
          <cell r="C551"/>
          <cell r="D551"/>
          <cell r="E551"/>
          <cell r="F551"/>
          <cell r="G551"/>
          <cell r="H551"/>
          <cell r="I551"/>
        </row>
        <row r="552">
          <cell r="A552"/>
          <cell r="B552"/>
          <cell r="C552"/>
          <cell r="D552"/>
          <cell r="E552"/>
          <cell r="F552"/>
          <cell r="G552"/>
          <cell r="H552"/>
          <cell r="I552"/>
        </row>
        <row r="553">
          <cell r="A553"/>
          <cell r="B553"/>
          <cell r="C553"/>
          <cell r="D553"/>
          <cell r="E553"/>
          <cell r="F553"/>
          <cell r="G553"/>
          <cell r="H553"/>
          <cell r="I553"/>
        </row>
        <row r="554">
          <cell r="A554"/>
          <cell r="B554"/>
          <cell r="C554"/>
          <cell r="D554"/>
          <cell r="E554"/>
          <cell r="F554"/>
          <cell r="G554"/>
          <cell r="H554"/>
          <cell r="I554"/>
        </row>
        <row r="555">
          <cell r="A555"/>
          <cell r="B555"/>
          <cell r="C555"/>
          <cell r="D555"/>
          <cell r="E555"/>
          <cell r="F555"/>
          <cell r="G555"/>
          <cell r="H555"/>
          <cell r="I555"/>
        </row>
        <row r="556">
          <cell r="A556"/>
          <cell r="B556"/>
          <cell r="C556"/>
          <cell r="D556"/>
          <cell r="E556"/>
          <cell r="F556"/>
          <cell r="G556"/>
          <cell r="H556"/>
          <cell r="I556"/>
        </row>
        <row r="557">
          <cell r="A557"/>
          <cell r="B557"/>
          <cell r="C557"/>
          <cell r="D557"/>
          <cell r="E557"/>
          <cell r="F557"/>
          <cell r="G557"/>
          <cell r="H557"/>
          <cell r="I557"/>
        </row>
        <row r="558">
          <cell r="A558"/>
          <cell r="B558"/>
          <cell r="C558"/>
          <cell r="D558"/>
          <cell r="E558"/>
          <cell r="F558"/>
          <cell r="G558"/>
          <cell r="H558"/>
          <cell r="I558"/>
        </row>
        <row r="559">
          <cell r="A559"/>
          <cell r="B559"/>
          <cell r="C559"/>
          <cell r="D559"/>
          <cell r="E559"/>
          <cell r="F559"/>
          <cell r="G559"/>
          <cell r="H559"/>
          <cell r="I559"/>
        </row>
        <row r="560">
          <cell r="A560"/>
          <cell r="B560"/>
          <cell r="C560"/>
          <cell r="D560"/>
          <cell r="E560"/>
          <cell r="F560"/>
          <cell r="G560"/>
          <cell r="H560"/>
          <cell r="I560"/>
        </row>
        <row r="561">
          <cell r="A561"/>
          <cell r="B561"/>
          <cell r="C561"/>
          <cell r="D561"/>
          <cell r="E561"/>
          <cell r="F561"/>
          <cell r="G561"/>
          <cell r="H561"/>
          <cell r="I561"/>
        </row>
        <row r="562">
          <cell r="A562"/>
          <cell r="B562"/>
          <cell r="C562"/>
          <cell r="D562"/>
          <cell r="E562"/>
          <cell r="F562"/>
          <cell r="G562"/>
          <cell r="H562"/>
          <cell r="I562"/>
        </row>
        <row r="563">
          <cell r="A563"/>
          <cell r="B563"/>
          <cell r="C563"/>
          <cell r="D563"/>
          <cell r="E563"/>
          <cell r="F563"/>
          <cell r="G563"/>
          <cell r="H563"/>
          <cell r="I563"/>
        </row>
        <row r="564">
          <cell r="A564"/>
          <cell r="B564"/>
          <cell r="C564"/>
          <cell r="D564"/>
          <cell r="E564"/>
          <cell r="F564"/>
          <cell r="G564"/>
          <cell r="H564"/>
          <cell r="I564"/>
        </row>
        <row r="565">
          <cell r="A565"/>
          <cell r="B565"/>
          <cell r="C565"/>
          <cell r="D565"/>
          <cell r="E565"/>
          <cell r="F565"/>
          <cell r="G565"/>
          <cell r="H565"/>
          <cell r="I565"/>
        </row>
        <row r="566">
          <cell r="A566"/>
          <cell r="B566"/>
          <cell r="C566"/>
          <cell r="D566"/>
          <cell r="E566"/>
          <cell r="F566"/>
          <cell r="G566"/>
          <cell r="H566"/>
          <cell r="I566"/>
        </row>
        <row r="567">
          <cell r="A567"/>
          <cell r="B567"/>
          <cell r="C567"/>
          <cell r="D567"/>
          <cell r="E567"/>
          <cell r="F567"/>
          <cell r="G567"/>
          <cell r="H567"/>
          <cell r="I567"/>
        </row>
        <row r="568">
          <cell r="A568"/>
          <cell r="B568"/>
          <cell r="C568"/>
          <cell r="D568"/>
          <cell r="E568"/>
          <cell r="F568"/>
          <cell r="G568"/>
          <cell r="H568"/>
          <cell r="I568"/>
        </row>
        <row r="569">
          <cell r="A569"/>
          <cell r="B569"/>
          <cell r="C569"/>
          <cell r="D569"/>
          <cell r="E569"/>
          <cell r="F569"/>
          <cell r="G569"/>
          <cell r="H569"/>
          <cell r="I569"/>
        </row>
        <row r="570">
          <cell r="A570"/>
          <cell r="B570"/>
          <cell r="C570"/>
          <cell r="D570"/>
          <cell r="E570"/>
          <cell r="F570"/>
          <cell r="G570"/>
          <cell r="H570"/>
          <cell r="I570"/>
        </row>
        <row r="571">
          <cell r="A571"/>
          <cell r="B571"/>
          <cell r="C571"/>
          <cell r="D571"/>
          <cell r="E571"/>
          <cell r="F571"/>
          <cell r="G571"/>
          <cell r="H571"/>
          <cell r="I571"/>
        </row>
        <row r="572">
          <cell r="A572"/>
          <cell r="B572"/>
          <cell r="C572"/>
          <cell r="D572"/>
          <cell r="E572"/>
          <cell r="F572"/>
          <cell r="G572"/>
          <cell r="H572"/>
          <cell r="I572"/>
        </row>
        <row r="573">
          <cell r="A573"/>
          <cell r="B573"/>
          <cell r="C573"/>
          <cell r="D573"/>
          <cell r="E573"/>
          <cell r="F573"/>
          <cell r="G573"/>
          <cell r="H573"/>
          <cell r="I573"/>
        </row>
        <row r="574">
          <cell r="A574"/>
          <cell r="B574"/>
          <cell r="C574"/>
          <cell r="D574"/>
          <cell r="E574"/>
          <cell r="F574"/>
          <cell r="G574"/>
          <cell r="H574"/>
          <cell r="I574"/>
        </row>
        <row r="575">
          <cell r="A575"/>
          <cell r="B575"/>
          <cell r="C575"/>
          <cell r="D575"/>
          <cell r="E575"/>
          <cell r="F575"/>
          <cell r="G575"/>
          <cell r="H575"/>
          <cell r="I575"/>
        </row>
        <row r="576">
          <cell r="A576"/>
          <cell r="B576"/>
          <cell r="C576"/>
          <cell r="D576"/>
          <cell r="E576"/>
          <cell r="F576"/>
          <cell r="G576"/>
          <cell r="H576"/>
          <cell r="I576"/>
        </row>
        <row r="577">
          <cell r="A577"/>
          <cell r="B577"/>
          <cell r="C577"/>
          <cell r="D577"/>
          <cell r="E577"/>
          <cell r="F577"/>
          <cell r="G577"/>
          <cell r="H577"/>
          <cell r="I577"/>
        </row>
        <row r="578">
          <cell r="A578"/>
          <cell r="B578"/>
          <cell r="C578"/>
          <cell r="D578"/>
          <cell r="E578"/>
          <cell r="F578"/>
          <cell r="G578"/>
          <cell r="H578"/>
          <cell r="I578"/>
        </row>
        <row r="579">
          <cell r="A579"/>
          <cell r="B579"/>
          <cell r="C579"/>
          <cell r="D579"/>
          <cell r="E579"/>
          <cell r="F579"/>
          <cell r="G579"/>
          <cell r="H579"/>
          <cell r="I579"/>
        </row>
        <row r="580">
          <cell r="A580"/>
          <cell r="B580"/>
          <cell r="C580"/>
          <cell r="D580"/>
          <cell r="E580"/>
          <cell r="F580"/>
          <cell r="G580"/>
          <cell r="H580"/>
          <cell r="I580"/>
        </row>
        <row r="581">
          <cell r="A581"/>
          <cell r="B581"/>
          <cell r="C581"/>
          <cell r="D581"/>
          <cell r="E581"/>
          <cell r="F581"/>
          <cell r="G581"/>
          <cell r="H581"/>
          <cell r="I581"/>
        </row>
        <row r="582">
          <cell r="A582"/>
          <cell r="B582"/>
          <cell r="C582"/>
          <cell r="D582"/>
          <cell r="E582"/>
          <cell r="F582"/>
          <cell r="G582"/>
          <cell r="H582"/>
          <cell r="I582"/>
        </row>
        <row r="583">
          <cell r="A583"/>
          <cell r="B583"/>
          <cell r="C583"/>
          <cell r="D583"/>
          <cell r="E583"/>
          <cell r="F583"/>
          <cell r="G583"/>
          <cell r="H583"/>
          <cell r="I583"/>
        </row>
        <row r="584">
          <cell r="A584"/>
          <cell r="B584"/>
          <cell r="C584"/>
          <cell r="D584"/>
          <cell r="E584"/>
          <cell r="F584"/>
          <cell r="G584"/>
          <cell r="H584"/>
          <cell r="I584"/>
        </row>
        <row r="585">
          <cell r="A585"/>
          <cell r="B585"/>
          <cell r="C585"/>
          <cell r="D585"/>
          <cell r="E585"/>
          <cell r="F585"/>
          <cell r="G585"/>
          <cell r="H585"/>
          <cell r="I585"/>
        </row>
        <row r="586">
          <cell r="A586"/>
          <cell r="B586"/>
          <cell r="C586"/>
          <cell r="D586"/>
          <cell r="E586"/>
          <cell r="F586"/>
          <cell r="G586"/>
          <cell r="H586"/>
          <cell r="I586"/>
        </row>
        <row r="587">
          <cell r="A587"/>
          <cell r="B587"/>
          <cell r="C587"/>
          <cell r="D587"/>
          <cell r="E587"/>
          <cell r="F587"/>
          <cell r="G587"/>
          <cell r="H587"/>
          <cell r="I587"/>
        </row>
        <row r="588">
          <cell r="A588"/>
          <cell r="B588"/>
          <cell r="C588"/>
          <cell r="D588"/>
          <cell r="E588"/>
          <cell r="F588"/>
          <cell r="G588"/>
          <cell r="H588"/>
          <cell r="I588"/>
        </row>
        <row r="589">
          <cell r="A589"/>
          <cell r="B589"/>
          <cell r="C589"/>
          <cell r="D589"/>
          <cell r="E589"/>
          <cell r="F589"/>
          <cell r="G589"/>
          <cell r="H589"/>
          <cell r="I589"/>
        </row>
        <row r="590">
          <cell r="A590"/>
          <cell r="B590"/>
          <cell r="C590"/>
          <cell r="D590"/>
          <cell r="E590"/>
          <cell r="F590"/>
          <cell r="G590"/>
          <cell r="H590"/>
          <cell r="I590"/>
        </row>
        <row r="591">
          <cell r="A591"/>
          <cell r="B591"/>
          <cell r="C591"/>
          <cell r="D591"/>
          <cell r="E591"/>
          <cell r="F591"/>
          <cell r="G591"/>
          <cell r="H591"/>
          <cell r="I591"/>
        </row>
        <row r="592">
          <cell r="A592"/>
          <cell r="B592"/>
          <cell r="C592"/>
          <cell r="D592"/>
          <cell r="E592"/>
          <cell r="F592"/>
          <cell r="G592"/>
          <cell r="H592"/>
          <cell r="I592"/>
        </row>
        <row r="593">
          <cell r="A593"/>
          <cell r="B593"/>
          <cell r="C593"/>
          <cell r="D593"/>
          <cell r="E593"/>
          <cell r="F593"/>
          <cell r="G593"/>
          <cell r="H593"/>
          <cell r="I593"/>
        </row>
        <row r="594">
          <cell r="A594"/>
          <cell r="B594"/>
          <cell r="C594"/>
          <cell r="D594"/>
          <cell r="E594"/>
          <cell r="F594"/>
          <cell r="G594"/>
          <cell r="H594"/>
          <cell r="I594"/>
        </row>
        <row r="595">
          <cell r="A595"/>
          <cell r="B595"/>
          <cell r="C595"/>
          <cell r="D595"/>
          <cell r="E595"/>
          <cell r="F595"/>
          <cell r="G595"/>
          <cell r="H595"/>
          <cell r="I595"/>
        </row>
        <row r="596">
          <cell r="A596"/>
          <cell r="B596"/>
          <cell r="C596"/>
          <cell r="D596"/>
          <cell r="E596"/>
          <cell r="F596"/>
          <cell r="G596"/>
          <cell r="H596"/>
          <cell r="I596"/>
        </row>
        <row r="597">
          <cell r="A597"/>
          <cell r="B597"/>
          <cell r="C597"/>
          <cell r="D597"/>
          <cell r="E597"/>
          <cell r="F597"/>
          <cell r="G597"/>
          <cell r="H597"/>
          <cell r="I597"/>
        </row>
        <row r="598">
          <cell r="A598"/>
          <cell r="B598"/>
          <cell r="C598"/>
          <cell r="D598"/>
          <cell r="E598"/>
          <cell r="F598"/>
          <cell r="G598"/>
          <cell r="H598"/>
          <cell r="I598"/>
        </row>
        <row r="599">
          <cell r="A599"/>
          <cell r="B599"/>
          <cell r="C599"/>
          <cell r="D599"/>
          <cell r="E599"/>
          <cell r="F599"/>
          <cell r="G599"/>
          <cell r="H599"/>
          <cell r="I599"/>
        </row>
        <row r="600">
          <cell r="A600"/>
          <cell r="B600"/>
          <cell r="C600"/>
          <cell r="D600"/>
          <cell r="E600"/>
          <cell r="F600"/>
          <cell r="G600"/>
          <cell r="H600"/>
          <cell r="I600"/>
        </row>
        <row r="601">
          <cell r="A601"/>
          <cell r="B601"/>
          <cell r="C601"/>
          <cell r="D601"/>
          <cell r="E601"/>
          <cell r="F601"/>
          <cell r="G601"/>
          <cell r="H601"/>
          <cell r="I601"/>
        </row>
        <row r="602">
          <cell r="A602"/>
          <cell r="B602"/>
          <cell r="C602"/>
          <cell r="D602"/>
          <cell r="E602"/>
          <cell r="F602"/>
          <cell r="G602"/>
          <cell r="H602"/>
          <cell r="I602"/>
        </row>
        <row r="603">
          <cell r="A603"/>
          <cell r="B603"/>
          <cell r="C603"/>
          <cell r="D603"/>
          <cell r="E603"/>
          <cell r="F603"/>
          <cell r="G603"/>
          <cell r="H603"/>
          <cell r="I603"/>
        </row>
        <row r="604">
          <cell r="A604"/>
          <cell r="B604"/>
          <cell r="C604"/>
          <cell r="D604"/>
          <cell r="E604"/>
          <cell r="F604"/>
          <cell r="G604"/>
          <cell r="H604"/>
          <cell r="I604"/>
        </row>
        <row r="605">
          <cell r="A605"/>
          <cell r="B605"/>
          <cell r="C605"/>
          <cell r="D605"/>
          <cell r="E605"/>
          <cell r="F605"/>
          <cell r="G605"/>
          <cell r="H605"/>
          <cell r="I605"/>
        </row>
        <row r="606">
          <cell r="A606"/>
          <cell r="B606"/>
          <cell r="C606"/>
          <cell r="D606"/>
          <cell r="E606"/>
          <cell r="F606"/>
          <cell r="G606"/>
          <cell r="H606"/>
          <cell r="I606"/>
        </row>
        <row r="607">
          <cell r="A607"/>
          <cell r="B607"/>
          <cell r="C607"/>
          <cell r="D607"/>
          <cell r="E607"/>
          <cell r="F607"/>
          <cell r="G607"/>
          <cell r="H607"/>
          <cell r="I607"/>
        </row>
        <row r="608">
          <cell r="A608"/>
          <cell r="B608"/>
          <cell r="C608"/>
          <cell r="D608"/>
          <cell r="E608"/>
          <cell r="F608"/>
          <cell r="G608"/>
          <cell r="H608"/>
          <cell r="I608"/>
        </row>
        <row r="609">
          <cell r="A609"/>
          <cell r="B609"/>
          <cell r="C609"/>
          <cell r="D609"/>
          <cell r="E609"/>
          <cell r="F609"/>
          <cell r="G609"/>
          <cell r="H609"/>
          <cell r="I609"/>
        </row>
        <row r="610">
          <cell r="A610"/>
          <cell r="B610"/>
          <cell r="C610"/>
          <cell r="D610"/>
          <cell r="E610"/>
          <cell r="F610"/>
          <cell r="G610"/>
          <cell r="H610"/>
          <cell r="I610"/>
        </row>
        <row r="611">
          <cell r="A611"/>
          <cell r="B611"/>
          <cell r="C611"/>
          <cell r="D611"/>
          <cell r="E611"/>
          <cell r="F611"/>
          <cell r="G611"/>
          <cell r="H611"/>
          <cell r="I611"/>
        </row>
        <row r="612">
          <cell r="A612"/>
          <cell r="B612"/>
          <cell r="C612"/>
          <cell r="D612"/>
          <cell r="E612"/>
          <cell r="F612"/>
          <cell r="G612"/>
          <cell r="H612"/>
          <cell r="I612"/>
        </row>
        <row r="613">
          <cell r="A613"/>
          <cell r="B613"/>
          <cell r="C613"/>
          <cell r="D613"/>
          <cell r="E613"/>
          <cell r="F613"/>
          <cell r="G613"/>
          <cell r="H613"/>
          <cell r="I613"/>
        </row>
        <row r="614">
          <cell r="A614"/>
          <cell r="B614"/>
          <cell r="C614"/>
          <cell r="D614"/>
          <cell r="E614"/>
          <cell r="F614"/>
          <cell r="G614"/>
          <cell r="H614"/>
          <cell r="I614"/>
        </row>
        <row r="615">
          <cell r="A615"/>
          <cell r="B615"/>
          <cell r="C615"/>
          <cell r="D615"/>
          <cell r="E615"/>
          <cell r="F615"/>
          <cell r="G615"/>
          <cell r="H615"/>
          <cell r="I615"/>
        </row>
        <row r="616">
          <cell r="A616"/>
          <cell r="B616"/>
          <cell r="C616"/>
          <cell r="D616"/>
          <cell r="E616"/>
          <cell r="F616"/>
          <cell r="G616"/>
          <cell r="H616"/>
          <cell r="I616"/>
        </row>
        <row r="617">
          <cell r="A617"/>
          <cell r="B617"/>
          <cell r="C617"/>
          <cell r="D617"/>
          <cell r="E617"/>
          <cell r="F617"/>
          <cell r="G617"/>
          <cell r="H617"/>
          <cell r="I617"/>
        </row>
        <row r="618">
          <cell r="A618"/>
          <cell r="B618"/>
          <cell r="C618"/>
          <cell r="D618"/>
          <cell r="E618"/>
          <cell r="F618"/>
          <cell r="G618"/>
          <cell r="H618"/>
          <cell r="I618"/>
        </row>
        <row r="619">
          <cell r="A619"/>
          <cell r="B619"/>
          <cell r="C619"/>
          <cell r="D619"/>
          <cell r="E619"/>
          <cell r="F619"/>
          <cell r="G619"/>
          <cell r="H619"/>
          <cell r="I619"/>
        </row>
        <row r="620">
          <cell r="A620"/>
          <cell r="B620"/>
          <cell r="C620"/>
          <cell r="D620"/>
          <cell r="E620"/>
          <cell r="F620"/>
          <cell r="G620"/>
          <cell r="H620"/>
          <cell r="I620"/>
        </row>
        <row r="621">
          <cell r="A621"/>
          <cell r="B621"/>
          <cell r="C621"/>
          <cell r="D621"/>
          <cell r="E621"/>
          <cell r="F621"/>
          <cell r="G621"/>
          <cell r="H621"/>
          <cell r="I621"/>
        </row>
        <row r="622">
          <cell r="A622"/>
          <cell r="B622"/>
          <cell r="C622"/>
          <cell r="D622"/>
          <cell r="E622"/>
          <cell r="F622"/>
          <cell r="G622"/>
          <cell r="H622"/>
          <cell r="I622"/>
        </row>
        <row r="623">
          <cell r="A623"/>
          <cell r="B623"/>
          <cell r="C623"/>
          <cell r="D623"/>
          <cell r="E623"/>
          <cell r="F623"/>
          <cell r="G623"/>
          <cell r="H623"/>
          <cell r="I623"/>
        </row>
        <row r="624">
          <cell r="A624"/>
          <cell r="B624"/>
          <cell r="C624"/>
          <cell r="D624"/>
          <cell r="E624"/>
          <cell r="F624"/>
          <cell r="G624"/>
          <cell r="H624"/>
          <cell r="I624"/>
        </row>
        <row r="625">
          <cell r="A625"/>
          <cell r="B625"/>
          <cell r="C625"/>
          <cell r="D625"/>
          <cell r="E625"/>
          <cell r="F625"/>
          <cell r="G625"/>
          <cell r="H625"/>
          <cell r="I625"/>
        </row>
        <row r="626">
          <cell r="A626"/>
          <cell r="B626"/>
          <cell r="C626"/>
          <cell r="D626"/>
          <cell r="E626"/>
          <cell r="F626"/>
          <cell r="G626"/>
          <cell r="H626"/>
          <cell r="I626"/>
        </row>
        <row r="627">
          <cell r="A627"/>
          <cell r="B627"/>
          <cell r="C627"/>
          <cell r="D627"/>
          <cell r="E627"/>
          <cell r="F627"/>
          <cell r="G627"/>
          <cell r="H627"/>
          <cell r="I627"/>
        </row>
        <row r="628">
          <cell r="A628"/>
          <cell r="B628"/>
          <cell r="C628"/>
          <cell r="D628"/>
          <cell r="E628"/>
          <cell r="F628"/>
          <cell r="G628"/>
          <cell r="H628"/>
          <cell r="I628"/>
        </row>
        <row r="629">
          <cell r="A629"/>
          <cell r="B629"/>
          <cell r="C629"/>
          <cell r="D629"/>
          <cell r="E629"/>
          <cell r="F629"/>
          <cell r="G629"/>
          <cell r="H629"/>
          <cell r="I629"/>
        </row>
        <row r="630">
          <cell r="A630"/>
          <cell r="B630"/>
          <cell r="C630"/>
          <cell r="D630"/>
          <cell r="E630"/>
          <cell r="F630"/>
          <cell r="G630"/>
          <cell r="H630"/>
          <cell r="I630"/>
        </row>
        <row r="631">
          <cell r="A631"/>
          <cell r="B631"/>
          <cell r="C631"/>
          <cell r="D631"/>
          <cell r="E631"/>
          <cell r="F631"/>
          <cell r="G631"/>
          <cell r="H631"/>
          <cell r="I631"/>
        </row>
        <row r="632">
          <cell r="A632"/>
          <cell r="B632"/>
          <cell r="C632"/>
          <cell r="D632"/>
          <cell r="E632"/>
          <cell r="F632"/>
          <cell r="G632"/>
          <cell r="H632"/>
          <cell r="I632"/>
        </row>
        <row r="633">
          <cell r="A633"/>
          <cell r="B633"/>
          <cell r="C633"/>
          <cell r="D633"/>
          <cell r="E633"/>
          <cell r="F633"/>
          <cell r="G633"/>
          <cell r="H633"/>
          <cell r="I633"/>
        </row>
        <row r="634">
          <cell r="A634"/>
          <cell r="B634"/>
          <cell r="C634"/>
          <cell r="D634"/>
          <cell r="E634"/>
          <cell r="F634"/>
          <cell r="G634"/>
          <cell r="H634"/>
          <cell r="I634"/>
        </row>
        <row r="635">
          <cell r="A635"/>
          <cell r="B635"/>
          <cell r="C635"/>
          <cell r="D635"/>
          <cell r="E635"/>
          <cell r="F635"/>
          <cell r="G635"/>
          <cell r="H635"/>
          <cell r="I635"/>
        </row>
        <row r="636">
          <cell r="A636"/>
          <cell r="B636"/>
          <cell r="C636"/>
          <cell r="D636"/>
          <cell r="E636"/>
          <cell r="F636"/>
          <cell r="G636"/>
          <cell r="H636"/>
          <cell r="I636"/>
        </row>
        <row r="637">
          <cell r="A637"/>
          <cell r="B637"/>
          <cell r="C637"/>
          <cell r="D637"/>
          <cell r="E637"/>
          <cell r="F637"/>
          <cell r="G637"/>
          <cell r="H637"/>
          <cell r="I637"/>
        </row>
        <row r="638">
          <cell r="A638"/>
          <cell r="B638"/>
          <cell r="C638"/>
          <cell r="D638"/>
          <cell r="E638"/>
          <cell r="F638"/>
          <cell r="G638"/>
          <cell r="H638"/>
          <cell r="I638"/>
        </row>
        <row r="639">
          <cell r="A639"/>
          <cell r="B639"/>
          <cell r="C639"/>
          <cell r="D639"/>
          <cell r="E639"/>
          <cell r="F639"/>
          <cell r="G639"/>
          <cell r="H639"/>
          <cell r="I639"/>
        </row>
        <row r="640">
          <cell r="A640"/>
          <cell r="B640"/>
          <cell r="C640"/>
          <cell r="D640"/>
          <cell r="E640"/>
          <cell r="F640"/>
          <cell r="G640"/>
          <cell r="H640"/>
          <cell r="I640"/>
        </row>
        <row r="641">
          <cell r="A641"/>
          <cell r="B641"/>
          <cell r="C641"/>
          <cell r="D641"/>
          <cell r="E641"/>
          <cell r="F641"/>
          <cell r="G641"/>
          <cell r="H641"/>
          <cell r="I641"/>
        </row>
        <row r="642">
          <cell r="A642"/>
          <cell r="B642"/>
          <cell r="C642"/>
          <cell r="D642"/>
          <cell r="E642"/>
          <cell r="F642"/>
          <cell r="G642"/>
          <cell r="H642"/>
          <cell r="I642"/>
        </row>
        <row r="643">
          <cell r="A643"/>
          <cell r="B643"/>
          <cell r="C643"/>
          <cell r="D643"/>
          <cell r="E643"/>
          <cell r="F643"/>
          <cell r="G643"/>
          <cell r="H643"/>
          <cell r="I643"/>
        </row>
        <row r="644">
          <cell r="A644"/>
          <cell r="B644"/>
          <cell r="C644"/>
          <cell r="D644"/>
          <cell r="E644"/>
          <cell r="F644"/>
          <cell r="G644"/>
          <cell r="H644"/>
          <cell r="I644"/>
        </row>
        <row r="645">
          <cell r="A645"/>
          <cell r="B645"/>
          <cell r="C645"/>
          <cell r="D645"/>
          <cell r="E645"/>
          <cell r="F645"/>
          <cell r="G645"/>
          <cell r="H645"/>
          <cell r="I645"/>
        </row>
        <row r="646">
          <cell r="A646"/>
          <cell r="B646"/>
          <cell r="C646"/>
          <cell r="D646"/>
          <cell r="E646"/>
          <cell r="F646"/>
          <cell r="G646"/>
          <cell r="H646"/>
          <cell r="I646"/>
        </row>
        <row r="647">
          <cell r="A647"/>
          <cell r="B647"/>
          <cell r="C647"/>
          <cell r="D647"/>
          <cell r="E647"/>
          <cell r="F647"/>
          <cell r="G647"/>
          <cell r="H647"/>
          <cell r="I647"/>
        </row>
        <row r="648">
          <cell r="A648"/>
          <cell r="B648"/>
          <cell r="C648"/>
          <cell r="D648"/>
          <cell r="E648"/>
          <cell r="F648"/>
          <cell r="G648"/>
          <cell r="H648"/>
          <cell r="I648"/>
        </row>
        <row r="649">
          <cell r="A649"/>
          <cell r="B649"/>
          <cell r="C649"/>
          <cell r="D649"/>
          <cell r="E649"/>
          <cell r="F649"/>
          <cell r="G649"/>
          <cell r="H649"/>
          <cell r="I649"/>
        </row>
        <row r="650">
          <cell r="A650"/>
          <cell r="B650"/>
          <cell r="C650"/>
          <cell r="D650"/>
          <cell r="E650"/>
          <cell r="F650"/>
          <cell r="G650"/>
          <cell r="H650"/>
          <cell r="I650"/>
        </row>
        <row r="651">
          <cell r="A651"/>
          <cell r="B651"/>
          <cell r="C651"/>
          <cell r="D651"/>
          <cell r="E651"/>
          <cell r="F651"/>
          <cell r="G651"/>
          <cell r="H651"/>
          <cell r="I651"/>
        </row>
        <row r="652">
          <cell r="A652"/>
          <cell r="B652"/>
          <cell r="C652"/>
          <cell r="D652"/>
          <cell r="E652"/>
          <cell r="F652"/>
          <cell r="G652"/>
          <cell r="H652"/>
          <cell r="I652"/>
        </row>
        <row r="653">
          <cell r="A653"/>
          <cell r="B653"/>
          <cell r="C653"/>
          <cell r="D653"/>
          <cell r="E653"/>
          <cell r="F653"/>
          <cell r="G653"/>
          <cell r="H653"/>
          <cell r="I653"/>
        </row>
        <row r="654">
          <cell r="A654"/>
          <cell r="B654"/>
          <cell r="C654"/>
          <cell r="D654"/>
          <cell r="E654"/>
          <cell r="F654"/>
          <cell r="G654"/>
          <cell r="H654"/>
          <cell r="I654"/>
        </row>
        <row r="655">
          <cell r="A655"/>
          <cell r="B655"/>
          <cell r="C655"/>
          <cell r="D655"/>
          <cell r="E655"/>
          <cell r="F655"/>
          <cell r="G655"/>
          <cell r="H655"/>
          <cell r="I655"/>
        </row>
        <row r="656">
          <cell r="A656"/>
          <cell r="B656"/>
          <cell r="C656"/>
          <cell r="D656"/>
          <cell r="E656"/>
          <cell r="F656"/>
          <cell r="G656"/>
          <cell r="H656"/>
          <cell r="I656"/>
        </row>
        <row r="657">
          <cell r="A657"/>
          <cell r="B657"/>
          <cell r="C657"/>
          <cell r="D657"/>
          <cell r="E657"/>
          <cell r="F657"/>
          <cell r="G657"/>
          <cell r="H657"/>
          <cell r="I657"/>
        </row>
        <row r="658">
          <cell r="A658"/>
          <cell r="B658"/>
          <cell r="C658"/>
          <cell r="D658"/>
          <cell r="E658"/>
          <cell r="F658"/>
          <cell r="G658"/>
          <cell r="H658"/>
          <cell r="I658"/>
        </row>
        <row r="659">
          <cell r="A659"/>
          <cell r="B659"/>
          <cell r="C659"/>
          <cell r="D659"/>
          <cell r="E659"/>
          <cell r="F659"/>
          <cell r="G659"/>
          <cell r="H659"/>
          <cell r="I659"/>
        </row>
        <row r="660">
          <cell r="A660"/>
          <cell r="B660"/>
          <cell r="C660"/>
          <cell r="D660"/>
          <cell r="E660"/>
          <cell r="F660"/>
          <cell r="G660"/>
          <cell r="H660"/>
          <cell r="I660"/>
        </row>
        <row r="661">
          <cell r="A661"/>
          <cell r="B661"/>
          <cell r="C661"/>
          <cell r="D661"/>
          <cell r="E661"/>
          <cell r="F661"/>
          <cell r="G661"/>
          <cell r="H661"/>
          <cell r="I661"/>
        </row>
        <row r="662">
          <cell r="A662"/>
          <cell r="B662"/>
          <cell r="C662"/>
          <cell r="D662"/>
          <cell r="E662"/>
          <cell r="F662"/>
          <cell r="G662"/>
          <cell r="H662"/>
          <cell r="I662"/>
        </row>
        <row r="663">
          <cell r="A663"/>
          <cell r="B663"/>
          <cell r="C663"/>
          <cell r="D663"/>
          <cell r="E663"/>
          <cell r="F663"/>
          <cell r="G663"/>
          <cell r="H663"/>
          <cell r="I663"/>
        </row>
        <row r="664">
          <cell r="A664"/>
          <cell r="B664"/>
          <cell r="C664"/>
          <cell r="D664"/>
          <cell r="E664"/>
          <cell r="F664"/>
          <cell r="G664"/>
          <cell r="H664"/>
          <cell r="I664"/>
        </row>
        <row r="665">
          <cell r="A665"/>
          <cell r="B665"/>
          <cell r="C665"/>
          <cell r="D665"/>
          <cell r="E665"/>
          <cell r="F665"/>
          <cell r="G665"/>
          <cell r="H665"/>
          <cell r="I665"/>
        </row>
        <row r="666">
          <cell r="A666"/>
          <cell r="B666"/>
          <cell r="C666"/>
          <cell r="D666"/>
          <cell r="E666"/>
          <cell r="F666"/>
          <cell r="G666"/>
          <cell r="H666"/>
          <cell r="I666"/>
        </row>
        <row r="667">
          <cell r="A667"/>
          <cell r="B667"/>
          <cell r="C667"/>
          <cell r="D667"/>
          <cell r="E667"/>
          <cell r="F667"/>
          <cell r="G667"/>
          <cell r="H667"/>
          <cell r="I667"/>
        </row>
        <row r="668">
          <cell r="A668"/>
          <cell r="B668"/>
          <cell r="C668"/>
          <cell r="D668"/>
          <cell r="E668"/>
          <cell r="F668"/>
          <cell r="G668"/>
          <cell r="H668"/>
          <cell r="I668"/>
        </row>
        <row r="669">
          <cell r="A669"/>
          <cell r="B669"/>
          <cell r="C669"/>
          <cell r="D669"/>
          <cell r="E669"/>
          <cell r="F669"/>
          <cell r="G669"/>
          <cell r="H669"/>
          <cell r="I669"/>
        </row>
        <row r="670">
          <cell r="A670"/>
          <cell r="B670"/>
          <cell r="C670"/>
          <cell r="D670"/>
          <cell r="E670"/>
          <cell r="F670"/>
          <cell r="G670"/>
          <cell r="H670"/>
          <cell r="I670"/>
        </row>
        <row r="671">
          <cell r="A671"/>
          <cell r="B671"/>
          <cell r="C671"/>
          <cell r="D671"/>
          <cell r="E671"/>
          <cell r="F671"/>
          <cell r="G671"/>
          <cell r="H671"/>
          <cell r="I671"/>
        </row>
        <row r="672">
          <cell r="A672"/>
          <cell r="B672"/>
          <cell r="C672"/>
          <cell r="D672"/>
          <cell r="E672"/>
          <cell r="F672"/>
          <cell r="G672"/>
          <cell r="H672"/>
          <cell r="I672"/>
        </row>
        <row r="673">
          <cell r="A673"/>
          <cell r="B673"/>
          <cell r="C673"/>
          <cell r="D673"/>
          <cell r="E673"/>
          <cell r="F673"/>
          <cell r="G673"/>
          <cell r="H673"/>
          <cell r="I673"/>
        </row>
        <row r="674">
          <cell r="A674"/>
          <cell r="B674"/>
          <cell r="C674"/>
          <cell r="D674"/>
          <cell r="E674"/>
          <cell r="F674"/>
          <cell r="G674"/>
          <cell r="H674"/>
          <cell r="I674"/>
        </row>
        <row r="675">
          <cell r="A675"/>
          <cell r="B675"/>
          <cell r="C675"/>
          <cell r="D675"/>
          <cell r="E675"/>
          <cell r="F675"/>
          <cell r="G675"/>
          <cell r="H675"/>
          <cell r="I675"/>
        </row>
        <row r="676">
          <cell r="A676"/>
          <cell r="B676"/>
          <cell r="C676"/>
          <cell r="D676"/>
          <cell r="E676"/>
          <cell r="F676"/>
          <cell r="G676"/>
          <cell r="H676"/>
          <cell r="I676"/>
        </row>
        <row r="677">
          <cell r="A677"/>
          <cell r="B677"/>
          <cell r="C677"/>
          <cell r="D677"/>
          <cell r="E677"/>
          <cell r="F677"/>
          <cell r="G677"/>
          <cell r="H677"/>
          <cell r="I677"/>
        </row>
        <row r="678">
          <cell r="A678"/>
          <cell r="B678"/>
          <cell r="C678"/>
          <cell r="D678"/>
          <cell r="E678"/>
          <cell r="F678"/>
          <cell r="G678"/>
          <cell r="H678"/>
          <cell r="I678"/>
        </row>
        <row r="679">
          <cell r="A679"/>
          <cell r="B679"/>
          <cell r="C679"/>
          <cell r="D679"/>
          <cell r="E679"/>
          <cell r="F679"/>
          <cell r="G679"/>
          <cell r="H679"/>
          <cell r="I679"/>
        </row>
        <row r="680">
          <cell r="A680"/>
          <cell r="B680"/>
          <cell r="C680"/>
          <cell r="D680"/>
          <cell r="E680"/>
          <cell r="F680"/>
          <cell r="G680"/>
          <cell r="H680"/>
          <cell r="I680"/>
        </row>
        <row r="681">
          <cell r="A681"/>
          <cell r="B681"/>
          <cell r="C681"/>
          <cell r="D681"/>
          <cell r="E681"/>
          <cell r="F681"/>
          <cell r="G681"/>
          <cell r="H681"/>
          <cell r="I681"/>
        </row>
        <row r="682">
          <cell r="A682"/>
          <cell r="B682"/>
          <cell r="C682"/>
          <cell r="D682"/>
          <cell r="E682"/>
          <cell r="F682"/>
          <cell r="G682"/>
          <cell r="H682"/>
          <cell r="I682"/>
        </row>
        <row r="683">
          <cell r="A683"/>
          <cell r="B683"/>
          <cell r="C683"/>
          <cell r="D683"/>
          <cell r="E683"/>
          <cell r="F683"/>
          <cell r="G683"/>
          <cell r="H683"/>
          <cell r="I683"/>
        </row>
        <row r="684">
          <cell r="A684"/>
          <cell r="B684"/>
          <cell r="C684"/>
          <cell r="D684"/>
          <cell r="E684"/>
          <cell r="F684"/>
          <cell r="G684"/>
          <cell r="H684"/>
          <cell r="I684"/>
        </row>
        <row r="685">
          <cell r="A685"/>
          <cell r="B685"/>
          <cell r="C685"/>
          <cell r="D685"/>
          <cell r="E685"/>
          <cell r="F685"/>
          <cell r="G685"/>
          <cell r="H685"/>
          <cell r="I685"/>
        </row>
        <row r="686">
          <cell r="A686"/>
          <cell r="B686"/>
          <cell r="C686"/>
          <cell r="D686"/>
          <cell r="E686"/>
          <cell r="F686"/>
          <cell r="G686"/>
          <cell r="H686"/>
          <cell r="I686"/>
        </row>
        <row r="687">
          <cell r="A687"/>
          <cell r="B687"/>
          <cell r="C687"/>
          <cell r="D687"/>
          <cell r="E687"/>
          <cell r="F687"/>
          <cell r="G687"/>
          <cell r="H687"/>
          <cell r="I687"/>
        </row>
        <row r="688">
          <cell r="A688"/>
          <cell r="B688"/>
          <cell r="C688"/>
          <cell r="D688"/>
          <cell r="E688"/>
          <cell r="F688"/>
          <cell r="G688"/>
          <cell r="H688"/>
          <cell r="I688"/>
        </row>
        <row r="689">
          <cell r="A689"/>
          <cell r="B689"/>
          <cell r="C689"/>
          <cell r="D689"/>
          <cell r="E689"/>
          <cell r="F689"/>
          <cell r="G689"/>
          <cell r="H689"/>
          <cell r="I689"/>
        </row>
        <row r="690">
          <cell r="A690"/>
          <cell r="B690"/>
          <cell r="C690"/>
          <cell r="D690"/>
          <cell r="E690"/>
          <cell r="F690"/>
          <cell r="G690"/>
          <cell r="H690"/>
          <cell r="I690"/>
        </row>
        <row r="691">
          <cell r="A691"/>
          <cell r="B691"/>
          <cell r="C691"/>
          <cell r="D691"/>
          <cell r="E691"/>
          <cell r="F691"/>
          <cell r="G691"/>
          <cell r="H691"/>
          <cell r="I691"/>
        </row>
        <row r="692">
          <cell r="A692"/>
          <cell r="B692"/>
          <cell r="C692"/>
          <cell r="D692"/>
          <cell r="E692"/>
          <cell r="F692"/>
          <cell r="G692"/>
          <cell r="H692"/>
          <cell r="I692"/>
        </row>
        <row r="693">
          <cell r="A693"/>
          <cell r="B693"/>
          <cell r="C693"/>
          <cell r="D693"/>
          <cell r="E693"/>
          <cell r="F693"/>
          <cell r="G693"/>
          <cell r="H693"/>
          <cell r="I693"/>
        </row>
        <row r="694">
          <cell r="A694"/>
          <cell r="B694"/>
          <cell r="C694"/>
          <cell r="D694"/>
          <cell r="E694"/>
          <cell r="F694"/>
          <cell r="G694"/>
          <cell r="H694"/>
          <cell r="I694"/>
        </row>
        <row r="695">
          <cell r="A695"/>
          <cell r="B695"/>
          <cell r="C695"/>
          <cell r="D695"/>
          <cell r="E695"/>
          <cell r="F695"/>
          <cell r="G695"/>
          <cell r="H695"/>
          <cell r="I695"/>
        </row>
        <row r="696">
          <cell r="A696"/>
          <cell r="B696"/>
          <cell r="C696"/>
          <cell r="D696"/>
          <cell r="E696"/>
          <cell r="F696"/>
          <cell r="G696"/>
          <cell r="H696"/>
          <cell r="I696"/>
        </row>
        <row r="697">
          <cell r="A697"/>
          <cell r="B697"/>
          <cell r="C697"/>
          <cell r="D697"/>
          <cell r="E697"/>
          <cell r="F697"/>
          <cell r="G697"/>
          <cell r="H697"/>
          <cell r="I697"/>
        </row>
        <row r="698">
          <cell r="A698"/>
          <cell r="B698"/>
          <cell r="C698"/>
          <cell r="D698"/>
          <cell r="E698"/>
          <cell r="F698"/>
          <cell r="G698"/>
          <cell r="H698"/>
          <cell r="I698"/>
        </row>
        <row r="699">
          <cell r="A699"/>
          <cell r="B699"/>
          <cell r="C699"/>
          <cell r="D699"/>
          <cell r="E699"/>
          <cell r="F699"/>
          <cell r="G699"/>
          <cell r="H699"/>
          <cell r="I699"/>
        </row>
        <row r="700">
          <cell r="A700"/>
          <cell r="B700"/>
          <cell r="C700"/>
          <cell r="D700"/>
          <cell r="E700"/>
          <cell r="F700"/>
          <cell r="G700"/>
          <cell r="H700"/>
          <cell r="I700"/>
        </row>
        <row r="701">
          <cell r="A701"/>
          <cell r="B701"/>
          <cell r="C701"/>
          <cell r="D701"/>
          <cell r="E701"/>
          <cell r="F701"/>
          <cell r="G701"/>
          <cell r="H701"/>
          <cell r="I701"/>
        </row>
        <row r="702">
          <cell r="A702"/>
          <cell r="B702"/>
          <cell r="C702"/>
          <cell r="D702"/>
          <cell r="E702"/>
          <cell r="F702"/>
          <cell r="G702"/>
          <cell r="H702"/>
          <cell r="I702"/>
        </row>
        <row r="703">
          <cell r="A703"/>
          <cell r="B703"/>
          <cell r="C703"/>
          <cell r="D703"/>
          <cell r="E703"/>
          <cell r="F703"/>
          <cell r="G703"/>
          <cell r="H703"/>
          <cell r="I703"/>
        </row>
        <row r="704">
          <cell r="A704"/>
          <cell r="B704"/>
          <cell r="C704"/>
          <cell r="D704"/>
          <cell r="E704"/>
          <cell r="F704"/>
          <cell r="G704"/>
          <cell r="H704"/>
          <cell r="I704"/>
        </row>
        <row r="705">
          <cell r="A705"/>
          <cell r="B705"/>
          <cell r="C705"/>
          <cell r="D705"/>
          <cell r="E705"/>
          <cell r="F705"/>
          <cell r="G705"/>
          <cell r="H705"/>
          <cell r="I705"/>
        </row>
        <row r="706">
          <cell r="A706"/>
          <cell r="B706"/>
          <cell r="C706"/>
          <cell r="D706"/>
          <cell r="E706"/>
          <cell r="F706"/>
          <cell r="G706"/>
          <cell r="H706"/>
          <cell r="I706"/>
        </row>
        <row r="707">
          <cell r="A707"/>
          <cell r="B707"/>
          <cell r="C707"/>
          <cell r="D707"/>
          <cell r="E707"/>
          <cell r="F707"/>
          <cell r="G707"/>
          <cell r="H707"/>
          <cell r="I707"/>
        </row>
        <row r="708">
          <cell r="A708"/>
          <cell r="B708"/>
          <cell r="C708"/>
          <cell r="D708"/>
          <cell r="E708"/>
          <cell r="F708"/>
          <cell r="G708"/>
          <cell r="H708"/>
          <cell r="I708"/>
        </row>
        <row r="709">
          <cell r="A709"/>
          <cell r="B709"/>
          <cell r="C709"/>
          <cell r="D709"/>
          <cell r="E709"/>
          <cell r="F709"/>
          <cell r="G709"/>
          <cell r="H709"/>
          <cell r="I709"/>
        </row>
        <row r="710">
          <cell r="A710"/>
          <cell r="B710"/>
          <cell r="C710"/>
          <cell r="D710"/>
          <cell r="E710"/>
          <cell r="F710"/>
          <cell r="G710"/>
          <cell r="H710"/>
          <cell r="I710"/>
        </row>
        <row r="711">
          <cell r="A711"/>
          <cell r="B711"/>
          <cell r="C711"/>
          <cell r="D711"/>
          <cell r="E711"/>
          <cell r="F711"/>
          <cell r="G711"/>
          <cell r="H711"/>
          <cell r="I711"/>
        </row>
        <row r="712">
          <cell r="A712"/>
          <cell r="B712"/>
          <cell r="C712"/>
          <cell r="D712"/>
          <cell r="E712"/>
          <cell r="F712"/>
          <cell r="G712"/>
          <cell r="H712"/>
          <cell r="I712"/>
        </row>
        <row r="713">
          <cell r="A713"/>
          <cell r="B713"/>
          <cell r="C713"/>
          <cell r="D713"/>
          <cell r="E713"/>
          <cell r="F713"/>
          <cell r="G713"/>
          <cell r="H713"/>
          <cell r="I713"/>
        </row>
        <row r="714">
          <cell r="A714"/>
          <cell r="B714"/>
          <cell r="C714"/>
          <cell r="D714"/>
          <cell r="E714"/>
          <cell r="F714"/>
          <cell r="G714"/>
          <cell r="H714"/>
          <cell r="I714"/>
        </row>
        <row r="715">
          <cell r="A715"/>
          <cell r="B715"/>
          <cell r="C715"/>
          <cell r="D715"/>
          <cell r="E715"/>
          <cell r="F715"/>
          <cell r="G715"/>
          <cell r="H715"/>
          <cell r="I715"/>
        </row>
        <row r="716">
          <cell r="A716"/>
          <cell r="B716"/>
          <cell r="C716"/>
          <cell r="D716"/>
          <cell r="E716"/>
          <cell r="F716"/>
          <cell r="G716"/>
          <cell r="H716"/>
          <cell r="I716"/>
        </row>
        <row r="717">
          <cell r="A717"/>
          <cell r="B717"/>
          <cell r="C717"/>
          <cell r="D717"/>
          <cell r="E717"/>
          <cell r="F717"/>
          <cell r="G717"/>
          <cell r="H717"/>
          <cell r="I717"/>
        </row>
        <row r="718">
          <cell r="A718"/>
          <cell r="B718"/>
          <cell r="C718"/>
          <cell r="D718"/>
          <cell r="E718"/>
          <cell r="F718"/>
          <cell r="G718"/>
          <cell r="H718"/>
          <cell r="I718"/>
        </row>
        <row r="719">
          <cell r="A719"/>
          <cell r="B719"/>
          <cell r="C719"/>
          <cell r="D719"/>
          <cell r="E719"/>
          <cell r="F719"/>
          <cell r="G719"/>
          <cell r="H719"/>
          <cell r="I719"/>
        </row>
        <row r="720">
          <cell r="A720"/>
          <cell r="B720"/>
          <cell r="C720"/>
          <cell r="D720"/>
          <cell r="E720"/>
          <cell r="F720"/>
          <cell r="G720"/>
          <cell r="H720"/>
          <cell r="I720"/>
        </row>
        <row r="721">
          <cell r="A721"/>
          <cell r="B721"/>
          <cell r="C721"/>
          <cell r="D721"/>
          <cell r="E721"/>
          <cell r="F721"/>
          <cell r="G721"/>
          <cell r="H721"/>
          <cell r="I721"/>
        </row>
        <row r="722">
          <cell r="A722"/>
          <cell r="B722"/>
          <cell r="C722"/>
          <cell r="D722"/>
          <cell r="E722"/>
          <cell r="F722"/>
          <cell r="G722"/>
          <cell r="H722"/>
          <cell r="I722"/>
        </row>
        <row r="723">
          <cell r="A723"/>
          <cell r="B723"/>
          <cell r="C723"/>
          <cell r="D723"/>
          <cell r="E723"/>
          <cell r="F723"/>
          <cell r="G723"/>
          <cell r="H723"/>
          <cell r="I723"/>
        </row>
        <row r="724">
          <cell r="A724"/>
          <cell r="B724"/>
          <cell r="C724"/>
          <cell r="D724"/>
          <cell r="E724"/>
          <cell r="F724"/>
          <cell r="G724"/>
          <cell r="H724"/>
          <cell r="I724"/>
        </row>
        <row r="725">
          <cell r="A725"/>
          <cell r="B725"/>
          <cell r="C725"/>
          <cell r="D725"/>
          <cell r="E725"/>
          <cell r="F725"/>
          <cell r="G725"/>
          <cell r="H725"/>
          <cell r="I725"/>
        </row>
        <row r="726">
          <cell r="A726"/>
          <cell r="B726"/>
          <cell r="C726"/>
          <cell r="D726"/>
          <cell r="E726"/>
          <cell r="F726"/>
          <cell r="G726"/>
          <cell r="H726"/>
          <cell r="I726"/>
        </row>
        <row r="727">
          <cell r="A727"/>
          <cell r="B727"/>
          <cell r="C727"/>
          <cell r="D727"/>
          <cell r="E727"/>
          <cell r="F727"/>
          <cell r="G727"/>
          <cell r="H727"/>
          <cell r="I727"/>
        </row>
        <row r="728">
          <cell r="A728"/>
          <cell r="B728"/>
          <cell r="C728"/>
          <cell r="D728"/>
          <cell r="E728"/>
          <cell r="F728"/>
          <cell r="G728"/>
          <cell r="H728"/>
          <cell r="I728"/>
        </row>
        <row r="729">
          <cell r="A729"/>
          <cell r="B729"/>
          <cell r="C729"/>
          <cell r="D729"/>
          <cell r="E729"/>
          <cell r="F729"/>
          <cell r="G729"/>
          <cell r="H729"/>
          <cell r="I729"/>
        </row>
        <row r="730">
          <cell r="A730"/>
          <cell r="B730"/>
          <cell r="C730"/>
          <cell r="D730"/>
          <cell r="E730"/>
          <cell r="F730"/>
          <cell r="G730"/>
          <cell r="H730"/>
          <cell r="I730"/>
        </row>
        <row r="731">
          <cell r="A731"/>
          <cell r="B731"/>
          <cell r="C731"/>
          <cell r="D731"/>
          <cell r="E731"/>
          <cell r="F731"/>
          <cell r="G731"/>
          <cell r="H731"/>
          <cell r="I731"/>
        </row>
        <row r="732">
          <cell r="A732"/>
          <cell r="B732"/>
          <cell r="C732"/>
          <cell r="D732"/>
          <cell r="E732"/>
          <cell r="F732"/>
          <cell r="G732"/>
          <cell r="H732"/>
          <cell r="I732"/>
        </row>
        <row r="733">
          <cell r="A733"/>
          <cell r="B733"/>
          <cell r="C733"/>
          <cell r="D733"/>
          <cell r="E733"/>
          <cell r="F733"/>
          <cell r="G733"/>
          <cell r="H733"/>
          <cell r="I733"/>
        </row>
        <row r="734">
          <cell r="A734"/>
          <cell r="B734"/>
          <cell r="C734"/>
          <cell r="D734"/>
          <cell r="E734"/>
          <cell r="F734"/>
          <cell r="G734"/>
          <cell r="H734"/>
          <cell r="I734"/>
        </row>
        <row r="735">
          <cell r="A735"/>
          <cell r="B735"/>
          <cell r="C735"/>
          <cell r="D735"/>
          <cell r="E735"/>
          <cell r="F735"/>
          <cell r="G735"/>
          <cell r="H735"/>
          <cell r="I735"/>
        </row>
        <row r="736">
          <cell r="A736"/>
          <cell r="B736"/>
          <cell r="C736"/>
          <cell r="D736"/>
          <cell r="E736"/>
          <cell r="F736"/>
          <cell r="G736"/>
          <cell r="H736"/>
          <cell r="I736"/>
        </row>
        <row r="737">
          <cell r="A737"/>
          <cell r="B737"/>
          <cell r="C737"/>
          <cell r="D737"/>
          <cell r="E737"/>
          <cell r="F737"/>
          <cell r="G737"/>
          <cell r="H737"/>
          <cell r="I737"/>
        </row>
        <row r="738">
          <cell r="A738"/>
          <cell r="B738"/>
          <cell r="C738"/>
          <cell r="D738"/>
          <cell r="E738"/>
          <cell r="F738"/>
          <cell r="G738"/>
          <cell r="H738"/>
          <cell r="I738"/>
        </row>
        <row r="739">
          <cell r="A739"/>
          <cell r="B739"/>
          <cell r="C739"/>
          <cell r="D739"/>
          <cell r="E739"/>
          <cell r="F739"/>
          <cell r="G739"/>
          <cell r="H739"/>
          <cell r="I739"/>
        </row>
        <row r="740">
          <cell r="A740"/>
          <cell r="B740"/>
          <cell r="C740"/>
          <cell r="D740"/>
          <cell r="E740"/>
          <cell r="F740"/>
          <cell r="G740"/>
          <cell r="H740"/>
          <cell r="I740"/>
        </row>
        <row r="741">
          <cell r="A741"/>
          <cell r="B741"/>
          <cell r="C741"/>
          <cell r="D741"/>
          <cell r="E741"/>
          <cell r="F741"/>
          <cell r="G741"/>
          <cell r="H741"/>
          <cell r="I741"/>
        </row>
        <row r="742">
          <cell r="A742"/>
          <cell r="B742"/>
          <cell r="C742"/>
          <cell r="D742"/>
          <cell r="E742"/>
          <cell r="F742"/>
          <cell r="G742"/>
          <cell r="H742"/>
          <cell r="I742"/>
        </row>
        <row r="743">
          <cell r="A743"/>
          <cell r="B743"/>
          <cell r="C743"/>
          <cell r="D743"/>
          <cell r="E743"/>
          <cell r="F743"/>
          <cell r="G743"/>
          <cell r="H743"/>
          <cell r="I743"/>
        </row>
        <row r="744">
          <cell r="A744"/>
          <cell r="B744"/>
          <cell r="C744"/>
          <cell r="D744"/>
          <cell r="E744"/>
          <cell r="F744"/>
          <cell r="G744"/>
          <cell r="H744"/>
          <cell r="I744"/>
        </row>
        <row r="745">
          <cell r="A745"/>
          <cell r="B745"/>
          <cell r="C745"/>
          <cell r="D745"/>
          <cell r="E745"/>
          <cell r="F745"/>
          <cell r="G745"/>
          <cell r="H745"/>
          <cell r="I745"/>
        </row>
        <row r="746">
          <cell r="A746"/>
          <cell r="B746"/>
          <cell r="C746"/>
          <cell r="D746"/>
          <cell r="E746"/>
          <cell r="F746"/>
          <cell r="G746"/>
          <cell r="H746"/>
          <cell r="I746"/>
        </row>
        <row r="747">
          <cell r="A747"/>
          <cell r="B747"/>
          <cell r="C747"/>
          <cell r="D747"/>
          <cell r="E747"/>
          <cell r="F747"/>
          <cell r="G747"/>
          <cell r="H747"/>
          <cell r="I747"/>
        </row>
        <row r="748">
          <cell r="A748"/>
          <cell r="B748"/>
          <cell r="C748"/>
          <cell r="D748"/>
          <cell r="E748"/>
          <cell r="F748"/>
          <cell r="G748"/>
          <cell r="H748"/>
          <cell r="I748"/>
        </row>
        <row r="749">
          <cell r="A749"/>
          <cell r="B749"/>
          <cell r="C749"/>
          <cell r="D749"/>
          <cell r="E749"/>
          <cell r="F749"/>
          <cell r="G749"/>
          <cell r="H749"/>
          <cell r="I749"/>
        </row>
        <row r="750">
          <cell r="A750"/>
          <cell r="B750"/>
          <cell r="C750"/>
          <cell r="D750"/>
          <cell r="E750"/>
          <cell r="F750"/>
          <cell r="G750"/>
          <cell r="H750"/>
          <cell r="I750"/>
        </row>
        <row r="751">
          <cell r="A751"/>
          <cell r="B751"/>
          <cell r="C751"/>
          <cell r="D751"/>
          <cell r="E751"/>
          <cell r="F751"/>
          <cell r="G751"/>
          <cell r="H751"/>
          <cell r="I751"/>
        </row>
        <row r="752">
          <cell r="A752"/>
          <cell r="B752"/>
          <cell r="C752"/>
          <cell r="D752"/>
          <cell r="E752"/>
          <cell r="F752"/>
          <cell r="G752"/>
          <cell r="H752"/>
          <cell r="I752"/>
        </row>
        <row r="753">
          <cell r="A753"/>
          <cell r="B753"/>
          <cell r="C753"/>
          <cell r="D753"/>
          <cell r="E753"/>
          <cell r="F753"/>
          <cell r="G753"/>
          <cell r="H753"/>
          <cell r="I753"/>
        </row>
        <row r="754">
          <cell r="A754"/>
          <cell r="B754"/>
          <cell r="C754"/>
          <cell r="D754"/>
          <cell r="E754"/>
          <cell r="F754"/>
          <cell r="G754"/>
          <cell r="H754"/>
          <cell r="I754"/>
        </row>
        <row r="755">
          <cell r="A755"/>
          <cell r="B755"/>
          <cell r="C755"/>
          <cell r="D755"/>
          <cell r="E755"/>
          <cell r="F755"/>
          <cell r="G755"/>
          <cell r="H755"/>
          <cell r="I755"/>
        </row>
        <row r="756">
          <cell r="A756"/>
          <cell r="B756"/>
          <cell r="C756"/>
          <cell r="D756"/>
          <cell r="E756"/>
          <cell r="F756"/>
          <cell r="G756"/>
          <cell r="H756"/>
          <cell r="I756"/>
        </row>
        <row r="757">
          <cell r="A757"/>
          <cell r="B757"/>
          <cell r="C757"/>
          <cell r="D757"/>
          <cell r="E757"/>
          <cell r="F757"/>
          <cell r="G757"/>
          <cell r="H757"/>
          <cell r="I757"/>
        </row>
        <row r="758">
          <cell r="A758"/>
          <cell r="B758"/>
          <cell r="C758"/>
          <cell r="D758"/>
          <cell r="E758"/>
          <cell r="F758"/>
          <cell r="G758"/>
          <cell r="H758"/>
          <cell r="I758"/>
        </row>
        <row r="759">
          <cell r="A759"/>
          <cell r="B759"/>
          <cell r="C759"/>
          <cell r="D759"/>
          <cell r="E759"/>
          <cell r="F759"/>
          <cell r="G759"/>
          <cell r="H759"/>
          <cell r="I759"/>
        </row>
        <row r="760">
          <cell r="A760"/>
          <cell r="B760"/>
          <cell r="C760"/>
          <cell r="D760"/>
          <cell r="E760"/>
          <cell r="F760"/>
          <cell r="G760"/>
          <cell r="H760"/>
          <cell r="I760"/>
        </row>
        <row r="761">
          <cell r="A761"/>
          <cell r="B761"/>
          <cell r="C761"/>
          <cell r="D761"/>
          <cell r="E761"/>
          <cell r="F761"/>
          <cell r="G761"/>
          <cell r="H761"/>
          <cell r="I761"/>
        </row>
        <row r="762">
          <cell r="A762"/>
          <cell r="B762"/>
          <cell r="C762"/>
          <cell r="D762"/>
          <cell r="E762"/>
          <cell r="F762"/>
          <cell r="G762"/>
          <cell r="H762"/>
          <cell r="I762"/>
        </row>
        <row r="763">
          <cell r="A763"/>
          <cell r="B763"/>
          <cell r="C763"/>
          <cell r="D763"/>
          <cell r="E763"/>
          <cell r="F763"/>
          <cell r="G763"/>
          <cell r="H763"/>
          <cell r="I763"/>
        </row>
        <row r="764">
          <cell r="A764"/>
          <cell r="B764"/>
          <cell r="C764"/>
          <cell r="D764"/>
          <cell r="E764"/>
          <cell r="F764"/>
          <cell r="G764"/>
          <cell r="H764"/>
          <cell r="I764"/>
        </row>
        <row r="765">
          <cell r="A765"/>
          <cell r="B765"/>
          <cell r="C765"/>
          <cell r="D765"/>
          <cell r="E765"/>
          <cell r="F765"/>
          <cell r="G765"/>
          <cell r="H765"/>
          <cell r="I765"/>
        </row>
        <row r="766">
          <cell r="A766"/>
          <cell r="B766"/>
          <cell r="C766"/>
          <cell r="D766"/>
          <cell r="E766"/>
          <cell r="F766"/>
          <cell r="G766"/>
          <cell r="H766"/>
          <cell r="I766"/>
        </row>
        <row r="767">
          <cell r="A767"/>
          <cell r="B767"/>
          <cell r="C767"/>
          <cell r="D767"/>
          <cell r="E767"/>
          <cell r="F767"/>
          <cell r="G767"/>
          <cell r="H767"/>
          <cell r="I767"/>
        </row>
        <row r="768">
          <cell r="A768"/>
          <cell r="B768"/>
          <cell r="C768"/>
          <cell r="D768"/>
          <cell r="E768"/>
          <cell r="F768"/>
          <cell r="G768"/>
          <cell r="H768"/>
          <cell r="I768"/>
        </row>
        <row r="769">
          <cell r="A769"/>
          <cell r="B769"/>
          <cell r="C769"/>
          <cell r="D769"/>
          <cell r="E769"/>
          <cell r="F769"/>
          <cell r="G769"/>
          <cell r="H769"/>
          <cell r="I769"/>
        </row>
        <row r="770">
          <cell r="A770"/>
          <cell r="B770"/>
          <cell r="C770"/>
          <cell r="D770"/>
          <cell r="E770"/>
          <cell r="F770"/>
          <cell r="G770"/>
          <cell r="H770"/>
          <cell r="I770"/>
        </row>
        <row r="771">
          <cell r="A771"/>
          <cell r="B771"/>
          <cell r="C771"/>
          <cell r="D771"/>
          <cell r="E771"/>
          <cell r="F771"/>
          <cell r="G771"/>
          <cell r="H771"/>
          <cell r="I771"/>
        </row>
        <row r="772">
          <cell r="A772"/>
          <cell r="B772"/>
          <cell r="C772"/>
          <cell r="D772"/>
          <cell r="E772"/>
          <cell r="F772"/>
          <cell r="G772"/>
          <cell r="H772"/>
          <cell r="I772"/>
        </row>
        <row r="773">
          <cell r="A773"/>
          <cell r="B773"/>
          <cell r="C773"/>
          <cell r="D773"/>
          <cell r="E773"/>
          <cell r="F773"/>
          <cell r="G773"/>
          <cell r="H773"/>
          <cell r="I773"/>
        </row>
        <row r="774">
          <cell r="A774"/>
          <cell r="B774"/>
          <cell r="C774"/>
          <cell r="D774"/>
          <cell r="E774"/>
          <cell r="F774"/>
          <cell r="G774"/>
          <cell r="H774"/>
          <cell r="I774"/>
        </row>
        <row r="775">
          <cell r="A775"/>
          <cell r="B775"/>
          <cell r="C775"/>
          <cell r="D775"/>
          <cell r="E775"/>
          <cell r="F775"/>
          <cell r="G775"/>
          <cell r="H775"/>
          <cell r="I775"/>
        </row>
        <row r="776">
          <cell r="A776"/>
          <cell r="B776"/>
          <cell r="C776"/>
          <cell r="D776"/>
          <cell r="E776"/>
          <cell r="F776"/>
          <cell r="G776"/>
          <cell r="H776"/>
          <cell r="I776"/>
        </row>
        <row r="777">
          <cell r="A777"/>
          <cell r="B777"/>
          <cell r="C777"/>
          <cell r="D777"/>
          <cell r="E777"/>
          <cell r="F777"/>
          <cell r="G777"/>
          <cell r="H777"/>
          <cell r="I777"/>
        </row>
        <row r="778">
          <cell r="A778"/>
          <cell r="B778"/>
          <cell r="C778"/>
          <cell r="D778"/>
          <cell r="E778"/>
          <cell r="F778"/>
          <cell r="G778"/>
          <cell r="H778"/>
          <cell r="I778"/>
        </row>
        <row r="779">
          <cell r="A779"/>
          <cell r="B779"/>
          <cell r="C779"/>
          <cell r="D779"/>
          <cell r="E779"/>
          <cell r="F779"/>
          <cell r="G779"/>
          <cell r="H779"/>
          <cell r="I779"/>
        </row>
        <row r="780">
          <cell r="A780"/>
          <cell r="B780"/>
          <cell r="C780"/>
          <cell r="D780"/>
          <cell r="E780"/>
          <cell r="F780"/>
          <cell r="G780"/>
          <cell r="H780"/>
          <cell r="I780"/>
        </row>
        <row r="781">
          <cell r="A781"/>
          <cell r="B781"/>
          <cell r="C781"/>
          <cell r="D781"/>
          <cell r="E781"/>
          <cell r="F781"/>
          <cell r="G781"/>
          <cell r="H781"/>
          <cell r="I781"/>
        </row>
        <row r="782">
          <cell r="A782"/>
          <cell r="B782"/>
          <cell r="C782"/>
          <cell r="D782"/>
          <cell r="E782"/>
          <cell r="F782"/>
          <cell r="G782"/>
          <cell r="H782"/>
          <cell r="I782"/>
        </row>
        <row r="783">
          <cell r="A783"/>
          <cell r="B783"/>
          <cell r="C783"/>
          <cell r="D783"/>
          <cell r="E783"/>
          <cell r="F783"/>
          <cell r="G783"/>
          <cell r="H783"/>
          <cell r="I783"/>
        </row>
        <row r="784">
          <cell r="A784"/>
          <cell r="B784"/>
          <cell r="C784"/>
          <cell r="D784"/>
          <cell r="E784"/>
          <cell r="F784"/>
          <cell r="G784"/>
          <cell r="H784"/>
          <cell r="I784"/>
        </row>
        <row r="785">
          <cell r="A785"/>
          <cell r="B785"/>
          <cell r="C785"/>
          <cell r="D785"/>
          <cell r="E785"/>
          <cell r="F785"/>
          <cell r="G785"/>
          <cell r="H785"/>
          <cell r="I785"/>
        </row>
        <row r="786">
          <cell r="A786"/>
          <cell r="B786"/>
          <cell r="C786"/>
          <cell r="D786"/>
          <cell r="E786"/>
          <cell r="F786"/>
          <cell r="G786"/>
          <cell r="H786"/>
          <cell r="I786"/>
        </row>
        <row r="787">
          <cell r="A787"/>
          <cell r="B787"/>
          <cell r="C787"/>
          <cell r="D787"/>
          <cell r="E787"/>
          <cell r="F787"/>
          <cell r="G787"/>
          <cell r="H787"/>
          <cell r="I787"/>
        </row>
        <row r="788">
          <cell r="A788"/>
          <cell r="B788"/>
          <cell r="C788"/>
          <cell r="D788"/>
          <cell r="E788"/>
          <cell r="F788"/>
          <cell r="G788"/>
          <cell r="H788"/>
          <cell r="I788"/>
        </row>
        <row r="789">
          <cell r="A789"/>
          <cell r="B789"/>
          <cell r="C789"/>
          <cell r="D789"/>
          <cell r="E789"/>
          <cell r="F789"/>
          <cell r="G789"/>
          <cell r="H789"/>
          <cell r="I789"/>
        </row>
        <row r="790">
          <cell r="A790"/>
          <cell r="B790"/>
          <cell r="C790"/>
          <cell r="D790"/>
          <cell r="E790"/>
          <cell r="F790"/>
          <cell r="G790"/>
          <cell r="H790"/>
          <cell r="I790"/>
        </row>
        <row r="791">
          <cell r="A791"/>
          <cell r="B791"/>
          <cell r="C791"/>
          <cell r="D791"/>
          <cell r="E791"/>
          <cell r="F791"/>
          <cell r="G791"/>
          <cell r="H791"/>
          <cell r="I791"/>
        </row>
        <row r="792">
          <cell r="A792"/>
          <cell r="B792"/>
          <cell r="C792"/>
          <cell r="D792"/>
          <cell r="E792"/>
          <cell r="F792"/>
          <cell r="G792"/>
          <cell r="H792"/>
          <cell r="I792"/>
        </row>
        <row r="793">
          <cell r="A793"/>
          <cell r="B793"/>
          <cell r="C793"/>
          <cell r="D793"/>
          <cell r="E793"/>
          <cell r="F793"/>
          <cell r="G793"/>
          <cell r="H793"/>
          <cell r="I793"/>
        </row>
        <row r="794">
          <cell r="A794"/>
          <cell r="B794"/>
          <cell r="C794"/>
          <cell r="D794"/>
          <cell r="E794"/>
          <cell r="F794"/>
          <cell r="G794"/>
          <cell r="H794"/>
          <cell r="I794"/>
        </row>
        <row r="795">
          <cell r="A795"/>
          <cell r="B795"/>
          <cell r="C795"/>
          <cell r="D795"/>
          <cell r="E795"/>
          <cell r="F795"/>
          <cell r="G795"/>
          <cell r="H795"/>
          <cell r="I795"/>
        </row>
        <row r="796">
          <cell r="A796"/>
          <cell r="B796"/>
          <cell r="C796"/>
          <cell r="D796"/>
          <cell r="E796"/>
          <cell r="F796"/>
          <cell r="G796"/>
          <cell r="H796"/>
          <cell r="I796"/>
        </row>
        <row r="797">
          <cell r="A797"/>
          <cell r="B797"/>
          <cell r="C797"/>
          <cell r="D797"/>
          <cell r="E797"/>
          <cell r="F797"/>
          <cell r="G797"/>
          <cell r="H797"/>
          <cell r="I797"/>
        </row>
        <row r="798">
          <cell r="A798"/>
          <cell r="B798"/>
          <cell r="C798"/>
          <cell r="D798"/>
          <cell r="E798"/>
          <cell r="F798"/>
          <cell r="G798"/>
          <cell r="H798"/>
          <cell r="I798"/>
        </row>
        <row r="799">
          <cell r="A799"/>
          <cell r="B799"/>
          <cell r="C799"/>
          <cell r="D799"/>
          <cell r="E799"/>
          <cell r="F799"/>
          <cell r="G799"/>
          <cell r="H799"/>
          <cell r="I799"/>
        </row>
        <row r="800">
          <cell r="A800"/>
          <cell r="B800"/>
          <cell r="C800"/>
          <cell r="D800"/>
          <cell r="E800"/>
          <cell r="F800"/>
          <cell r="G800"/>
          <cell r="H800"/>
          <cell r="I800"/>
        </row>
        <row r="801">
          <cell r="A801"/>
          <cell r="B801"/>
          <cell r="C801"/>
          <cell r="D801"/>
          <cell r="E801"/>
          <cell r="F801"/>
          <cell r="G801"/>
          <cell r="H801"/>
          <cell r="I801"/>
        </row>
        <row r="802">
          <cell r="A802"/>
          <cell r="B802"/>
          <cell r="C802"/>
          <cell r="D802"/>
          <cell r="E802"/>
          <cell r="F802"/>
          <cell r="G802"/>
          <cell r="H802"/>
          <cell r="I802"/>
        </row>
        <row r="803">
          <cell r="A803"/>
          <cell r="B803"/>
          <cell r="C803"/>
          <cell r="D803"/>
          <cell r="E803"/>
          <cell r="F803"/>
          <cell r="G803"/>
          <cell r="H803"/>
          <cell r="I803"/>
        </row>
        <row r="804">
          <cell r="A804"/>
          <cell r="B804"/>
          <cell r="C804"/>
          <cell r="D804"/>
          <cell r="E804"/>
          <cell r="F804"/>
          <cell r="G804"/>
          <cell r="H804"/>
          <cell r="I804"/>
        </row>
        <row r="805">
          <cell r="A805"/>
          <cell r="B805"/>
          <cell r="C805"/>
          <cell r="D805"/>
          <cell r="E805"/>
          <cell r="F805"/>
          <cell r="G805"/>
          <cell r="H805"/>
          <cell r="I805"/>
        </row>
        <row r="806">
          <cell r="A806"/>
          <cell r="B806"/>
          <cell r="C806"/>
          <cell r="D806"/>
          <cell r="E806"/>
          <cell r="F806"/>
          <cell r="G806"/>
          <cell r="H806"/>
          <cell r="I806"/>
        </row>
        <row r="807">
          <cell r="A807"/>
          <cell r="B807"/>
          <cell r="C807"/>
          <cell r="D807"/>
          <cell r="E807"/>
          <cell r="F807"/>
          <cell r="G807"/>
          <cell r="H807"/>
          <cell r="I807"/>
        </row>
        <row r="808">
          <cell r="A808"/>
          <cell r="B808"/>
          <cell r="C808"/>
          <cell r="D808"/>
          <cell r="E808"/>
          <cell r="F808"/>
          <cell r="G808"/>
          <cell r="H808"/>
          <cell r="I808"/>
        </row>
        <row r="809">
          <cell r="A809"/>
          <cell r="B809"/>
          <cell r="C809"/>
          <cell r="D809"/>
          <cell r="E809"/>
          <cell r="F809"/>
          <cell r="G809"/>
          <cell r="H809"/>
          <cell r="I809"/>
        </row>
        <row r="810">
          <cell r="A810"/>
          <cell r="B810"/>
          <cell r="C810"/>
          <cell r="D810"/>
          <cell r="E810"/>
          <cell r="F810"/>
          <cell r="G810"/>
          <cell r="H810"/>
          <cell r="I810"/>
        </row>
        <row r="811">
          <cell r="A811"/>
          <cell r="B811"/>
          <cell r="C811"/>
          <cell r="D811"/>
          <cell r="E811"/>
          <cell r="F811"/>
          <cell r="G811"/>
          <cell r="H811"/>
          <cell r="I811"/>
        </row>
        <row r="812">
          <cell r="A812"/>
          <cell r="B812"/>
          <cell r="C812"/>
          <cell r="D812"/>
          <cell r="E812"/>
          <cell r="F812"/>
          <cell r="G812"/>
          <cell r="H812"/>
          <cell r="I812"/>
        </row>
        <row r="813">
          <cell r="A813"/>
          <cell r="B813"/>
          <cell r="C813"/>
          <cell r="D813"/>
          <cell r="E813"/>
          <cell r="F813"/>
          <cell r="G813"/>
          <cell r="H813"/>
          <cell r="I813"/>
        </row>
        <row r="814">
          <cell r="A814"/>
          <cell r="B814"/>
          <cell r="C814"/>
          <cell r="D814"/>
          <cell r="E814"/>
          <cell r="F814"/>
          <cell r="G814"/>
          <cell r="H814"/>
          <cell r="I814"/>
        </row>
        <row r="815">
          <cell r="A815"/>
          <cell r="B815"/>
          <cell r="C815"/>
          <cell r="D815"/>
          <cell r="E815"/>
          <cell r="F815"/>
          <cell r="G815"/>
          <cell r="H815"/>
          <cell r="I815"/>
        </row>
        <row r="816">
          <cell r="A816"/>
          <cell r="B816"/>
          <cell r="C816"/>
          <cell r="D816"/>
          <cell r="E816"/>
          <cell r="F816"/>
          <cell r="G816"/>
          <cell r="H816"/>
          <cell r="I816"/>
        </row>
        <row r="817">
          <cell r="A817"/>
          <cell r="B817"/>
          <cell r="C817"/>
          <cell r="D817"/>
          <cell r="E817"/>
          <cell r="F817"/>
          <cell r="G817"/>
          <cell r="H817"/>
          <cell r="I817"/>
        </row>
        <row r="818">
          <cell r="A818"/>
          <cell r="B818"/>
          <cell r="C818"/>
          <cell r="D818"/>
          <cell r="E818"/>
          <cell r="F818"/>
          <cell r="G818"/>
          <cell r="H818"/>
          <cell r="I818"/>
        </row>
        <row r="819">
          <cell r="A819"/>
          <cell r="B819"/>
          <cell r="C819"/>
          <cell r="D819"/>
          <cell r="E819"/>
          <cell r="F819"/>
          <cell r="G819"/>
          <cell r="H819"/>
          <cell r="I819"/>
        </row>
        <row r="820">
          <cell r="A820"/>
          <cell r="B820"/>
          <cell r="C820"/>
          <cell r="D820"/>
          <cell r="E820"/>
          <cell r="F820"/>
          <cell r="G820"/>
          <cell r="H820"/>
          <cell r="I820"/>
        </row>
        <row r="821">
          <cell r="A821"/>
          <cell r="B821"/>
          <cell r="C821"/>
          <cell r="D821"/>
          <cell r="E821"/>
          <cell r="F821"/>
          <cell r="G821"/>
          <cell r="H821"/>
          <cell r="I821"/>
        </row>
        <row r="822">
          <cell r="A822"/>
          <cell r="B822"/>
          <cell r="C822"/>
          <cell r="D822"/>
          <cell r="E822"/>
          <cell r="F822"/>
          <cell r="G822"/>
          <cell r="H822"/>
          <cell r="I822"/>
        </row>
        <row r="823">
          <cell r="A823"/>
          <cell r="B823"/>
          <cell r="C823"/>
          <cell r="D823"/>
          <cell r="E823"/>
          <cell r="F823"/>
          <cell r="G823"/>
          <cell r="H823"/>
          <cell r="I823"/>
        </row>
        <row r="824">
          <cell r="A824"/>
          <cell r="B824"/>
          <cell r="C824"/>
          <cell r="D824"/>
          <cell r="E824"/>
          <cell r="F824"/>
          <cell r="G824"/>
          <cell r="H824"/>
          <cell r="I824"/>
        </row>
        <row r="825">
          <cell r="A825"/>
          <cell r="B825"/>
          <cell r="C825"/>
          <cell r="D825"/>
          <cell r="E825"/>
          <cell r="F825"/>
          <cell r="G825"/>
          <cell r="H825"/>
          <cell r="I825"/>
        </row>
        <row r="826">
          <cell r="A826"/>
          <cell r="B826"/>
          <cell r="C826"/>
          <cell r="D826"/>
          <cell r="E826"/>
          <cell r="F826"/>
          <cell r="G826"/>
          <cell r="H826"/>
          <cell r="I826"/>
        </row>
        <row r="827">
          <cell r="A827"/>
          <cell r="B827"/>
          <cell r="C827"/>
          <cell r="D827"/>
          <cell r="E827"/>
          <cell r="F827"/>
          <cell r="G827"/>
          <cell r="H827"/>
          <cell r="I827"/>
        </row>
        <row r="828">
          <cell r="A828"/>
          <cell r="B828"/>
          <cell r="C828"/>
          <cell r="D828"/>
          <cell r="E828"/>
          <cell r="F828"/>
          <cell r="G828"/>
          <cell r="H828"/>
          <cell r="I828"/>
        </row>
        <row r="829">
          <cell r="A829"/>
          <cell r="B829"/>
          <cell r="C829"/>
          <cell r="D829"/>
          <cell r="E829"/>
          <cell r="F829"/>
          <cell r="G829"/>
          <cell r="H829"/>
          <cell r="I829"/>
        </row>
        <row r="830">
          <cell r="A830"/>
          <cell r="B830"/>
          <cell r="C830"/>
          <cell r="D830"/>
          <cell r="E830"/>
          <cell r="F830"/>
          <cell r="G830"/>
          <cell r="H830"/>
          <cell r="I830"/>
        </row>
        <row r="831">
          <cell r="A831"/>
          <cell r="B831"/>
          <cell r="C831"/>
          <cell r="D831"/>
          <cell r="E831"/>
          <cell r="F831"/>
          <cell r="G831"/>
          <cell r="H831"/>
          <cell r="I831"/>
        </row>
        <row r="832">
          <cell r="A832"/>
          <cell r="B832"/>
          <cell r="C832"/>
          <cell r="D832"/>
          <cell r="E832"/>
          <cell r="F832"/>
          <cell r="G832"/>
          <cell r="H832"/>
          <cell r="I832"/>
        </row>
        <row r="833">
          <cell r="A833"/>
          <cell r="B833"/>
          <cell r="C833"/>
          <cell r="D833"/>
          <cell r="E833"/>
          <cell r="F833"/>
          <cell r="G833"/>
          <cell r="H833"/>
          <cell r="I833"/>
        </row>
        <row r="834">
          <cell r="A834"/>
          <cell r="B834"/>
          <cell r="C834"/>
          <cell r="D834"/>
          <cell r="E834"/>
          <cell r="F834"/>
          <cell r="G834"/>
          <cell r="H834"/>
          <cell r="I834"/>
        </row>
        <row r="835">
          <cell r="A835"/>
          <cell r="B835"/>
          <cell r="C835"/>
          <cell r="D835"/>
          <cell r="E835"/>
          <cell r="F835"/>
          <cell r="G835"/>
          <cell r="H835"/>
          <cell r="I835"/>
        </row>
        <row r="836">
          <cell r="A836"/>
          <cell r="B836"/>
          <cell r="C836"/>
          <cell r="D836"/>
          <cell r="E836"/>
          <cell r="F836"/>
          <cell r="G836"/>
          <cell r="H836"/>
          <cell r="I836"/>
        </row>
        <row r="837">
          <cell r="A837"/>
          <cell r="B837"/>
          <cell r="C837"/>
          <cell r="D837"/>
          <cell r="E837"/>
          <cell r="F837"/>
          <cell r="G837"/>
          <cell r="H837"/>
          <cell r="I837"/>
        </row>
        <row r="838">
          <cell r="A838"/>
          <cell r="B838"/>
          <cell r="C838"/>
          <cell r="D838"/>
          <cell r="E838"/>
          <cell r="F838"/>
          <cell r="G838"/>
          <cell r="H838"/>
          <cell r="I838"/>
        </row>
        <row r="839">
          <cell r="A839"/>
          <cell r="B839"/>
          <cell r="C839"/>
          <cell r="D839"/>
          <cell r="E839"/>
          <cell r="F839"/>
          <cell r="G839"/>
          <cell r="H839"/>
          <cell r="I839"/>
        </row>
        <row r="840">
          <cell r="A840"/>
          <cell r="B840"/>
          <cell r="C840"/>
          <cell r="D840"/>
          <cell r="E840"/>
          <cell r="F840"/>
          <cell r="G840"/>
          <cell r="H840"/>
          <cell r="I840"/>
        </row>
        <row r="841">
          <cell r="A841"/>
          <cell r="B841"/>
          <cell r="C841"/>
          <cell r="D841"/>
          <cell r="E841"/>
          <cell r="F841"/>
          <cell r="G841"/>
          <cell r="H841"/>
          <cell r="I841"/>
        </row>
        <row r="842">
          <cell r="A842"/>
          <cell r="B842"/>
          <cell r="C842"/>
          <cell r="D842"/>
          <cell r="E842"/>
          <cell r="F842"/>
          <cell r="G842"/>
          <cell r="H842"/>
          <cell r="I842"/>
        </row>
        <row r="843">
          <cell r="A843"/>
          <cell r="B843"/>
          <cell r="C843"/>
          <cell r="D843"/>
          <cell r="E843"/>
          <cell r="F843"/>
          <cell r="G843"/>
          <cell r="H843"/>
          <cell r="I843"/>
        </row>
        <row r="844">
          <cell r="A844"/>
          <cell r="B844"/>
          <cell r="C844"/>
          <cell r="D844"/>
          <cell r="E844"/>
          <cell r="F844"/>
          <cell r="G844"/>
          <cell r="H844"/>
          <cell r="I844"/>
        </row>
        <row r="845">
          <cell r="A845"/>
          <cell r="B845"/>
          <cell r="C845"/>
          <cell r="D845"/>
          <cell r="E845"/>
          <cell r="F845"/>
          <cell r="G845"/>
          <cell r="H845"/>
          <cell r="I845"/>
        </row>
        <row r="846">
          <cell r="A846"/>
          <cell r="B846"/>
          <cell r="C846"/>
          <cell r="D846"/>
          <cell r="E846"/>
          <cell r="F846"/>
          <cell r="G846"/>
          <cell r="H846"/>
          <cell r="I846"/>
        </row>
        <row r="847">
          <cell r="A847"/>
          <cell r="B847"/>
          <cell r="C847"/>
          <cell r="D847"/>
          <cell r="E847"/>
          <cell r="F847"/>
          <cell r="G847"/>
          <cell r="H847"/>
          <cell r="I847"/>
        </row>
        <row r="848">
          <cell r="A848"/>
          <cell r="B848"/>
          <cell r="C848"/>
          <cell r="D848"/>
          <cell r="E848"/>
          <cell r="F848"/>
          <cell r="G848"/>
          <cell r="H848"/>
          <cell r="I848"/>
        </row>
        <row r="849">
          <cell r="A849"/>
          <cell r="B849"/>
          <cell r="C849"/>
          <cell r="D849"/>
          <cell r="E849"/>
          <cell r="F849"/>
          <cell r="G849"/>
          <cell r="H849"/>
          <cell r="I849"/>
        </row>
        <row r="850">
          <cell r="A850"/>
          <cell r="B850"/>
          <cell r="C850"/>
          <cell r="D850"/>
          <cell r="E850"/>
          <cell r="F850"/>
          <cell r="G850"/>
          <cell r="H850"/>
          <cell r="I850"/>
        </row>
        <row r="851">
          <cell r="A851"/>
          <cell r="B851"/>
          <cell r="C851"/>
          <cell r="D851"/>
          <cell r="E851"/>
          <cell r="F851"/>
          <cell r="G851"/>
          <cell r="H851"/>
          <cell r="I851"/>
        </row>
        <row r="852">
          <cell r="A852"/>
          <cell r="B852"/>
          <cell r="C852"/>
          <cell r="D852"/>
          <cell r="E852"/>
          <cell r="F852"/>
          <cell r="G852"/>
          <cell r="H852"/>
          <cell r="I852"/>
        </row>
        <row r="853">
          <cell r="A853"/>
          <cell r="B853"/>
          <cell r="C853"/>
          <cell r="D853"/>
          <cell r="E853"/>
          <cell r="F853"/>
          <cell r="G853"/>
          <cell r="H853"/>
          <cell r="I853"/>
        </row>
        <row r="854">
          <cell r="A854"/>
          <cell r="B854"/>
          <cell r="C854"/>
          <cell r="D854"/>
          <cell r="E854"/>
          <cell r="F854"/>
          <cell r="G854"/>
          <cell r="H854"/>
          <cell r="I854"/>
        </row>
        <row r="855">
          <cell r="A855"/>
          <cell r="B855"/>
          <cell r="C855"/>
          <cell r="D855"/>
          <cell r="E855"/>
          <cell r="F855"/>
          <cell r="G855"/>
          <cell r="H855"/>
          <cell r="I855"/>
        </row>
        <row r="856">
          <cell r="A856"/>
          <cell r="B856"/>
          <cell r="C856"/>
          <cell r="D856"/>
          <cell r="E856"/>
          <cell r="F856"/>
          <cell r="G856"/>
          <cell r="H856"/>
          <cell r="I856"/>
        </row>
        <row r="857">
          <cell r="A857"/>
          <cell r="B857"/>
          <cell r="C857"/>
          <cell r="D857"/>
          <cell r="E857"/>
          <cell r="F857"/>
          <cell r="G857"/>
          <cell r="H857"/>
          <cell r="I857"/>
        </row>
        <row r="858">
          <cell r="A858"/>
          <cell r="B858"/>
          <cell r="C858"/>
          <cell r="D858"/>
          <cell r="E858"/>
          <cell r="F858"/>
          <cell r="G858"/>
          <cell r="H858"/>
          <cell r="I858"/>
        </row>
        <row r="859">
          <cell r="A859"/>
          <cell r="B859"/>
          <cell r="C859"/>
          <cell r="D859"/>
          <cell r="E859"/>
          <cell r="F859"/>
          <cell r="G859"/>
          <cell r="H859"/>
          <cell r="I859"/>
        </row>
        <row r="860">
          <cell r="A860"/>
          <cell r="B860"/>
          <cell r="C860"/>
          <cell r="D860"/>
          <cell r="E860"/>
          <cell r="F860"/>
          <cell r="G860"/>
          <cell r="H860"/>
          <cell r="I860"/>
        </row>
        <row r="861">
          <cell r="A861"/>
          <cell r="B861"/>
          <cell r="C861"/>
          <cell r="D861"/>
          <cell r="E861"/>
          <cell r="F861"/>
          <cell r="G861"/>
          <cell r="H861"/>
          <cell r="I861"/>
        </row>
        <row r="862">
          <cell r="A862"/>
          <cell r="B862"/>
          <cell r="C862"/>
          <cell r="D862"/>
          <cell r="E862"/>
          <cell r="F862"/>
          <cell r="G862"/>
          <cell r="H862"/>
          <cell r="I862"/>
        </row>
        <row r="863">
          <cell r="A863"/>
          <cell r="B863"/>
          <cell r="C863"/>
          <cell r="D863"/>
          <cell r="E863"/>
          <cell r="F863"/>
          <cell r="G863"/>
          <cell r="H863"/>
          <cell r="I863"/>
        </row>
        <row r="864">
          <cell r="A864"/>
          <cell r="B864"/>
          <cell r="C864"/>
          <cell r="D864"/>
          <cell r="E864"/>
          <cell r="F864"/>
          <cell r="G864"/>
          <cell r="H864"/>
          <cell r="I864"/>
        </row>
        <row r="865">
          <cell r="A865"/>
          <cell r="B865"/>
          <cell r="C865"/>
          <cell r="D865"/>
          <cell r="E865"/>
          <cell r="F865"/>
          <cell r="G865"/>
          <cell r="H865"/>
          <cell r="I865"/>
        </row>
        <row r="866">
          <cell r="A866"/>
          <cell r="B866"/>
          <cell r="C866"/>
          <cell r="D866"/>
          <cell r="E866"/>
          <cell r="F866"/>
          <cell r="G866"/>
          <cell r="H866"/>
          <cell r="I866"/>
        </row>
        <row r="867">
          <cell r="A867"/>
          <cell r="B867"/>
          <cell r="C867"/>
          <cell r="D867"/>
          <cell r="E867"/>
          <cell r="F867"/>
          <cell r="G867"/>
          <cell r="H867"/>
          <cell r="I867"/>
        </row>
        <row r="868">
          <cell r="A868"/>
          <cell r="B868"/>
          <cell r="C868"/>
          <cell r="D868"/>
          <cell r="E868"/>
          <cell r="F868"/>
          <cell r="G868"/>
          <cell r="H868"/>
          <cell r="I868"/>
        </row>
        <row r="869">
          <cell r="A869"/>
          <cell r="B869"/>
          <cell r="C869"/>
          <cell r="D869"/>
          <cell r="E869"/>
          <cell r="F869"/>
          <cell r="G869"/>
          <cell r="H869"/>
          <cell r="I869"/>
        </row>
        <row r="870">
          <cell r="A870"/>
          <cell r="B870"/>
          <cell r="C870"/>
          <cell r="D870"/>
          <cell r="E870"/>
          <cell r="F870"/>
          <cell r="G870"/>
          <cell r="H870"/>
          <cell r="I870"/>
        </row>
        <row r="871">
          <cell r="A871"/>
          <cell r="B871"/>
          <cell r="C871"/>
          <cell r="D871"/>
          <cell r="E871"/>
          <cell r="F871"/>
          <cell r="G871"/>
          <cell r="H871"/>
          <cell r="I871"/>
        </row>
        <row r="872">
          <cell r="A872"/>
          <cell r="B872"/>
          <cell r="C872"/>
          <cell r="D872"/>
          <cell r="E872"/>
          <cell r="F872"/>
          <cell r="G872"/>
          <cell r="H872"/>
          <cell r="I872"/>
        </row>
        <row r="873">
          <cell r="A873"/>
          <cell r="B873"/>
          <cell r="C873"/>
          <cell r="D873"/>
          <cell r="E873"/>
          <cell r="F873"/>
          <cell r="G873"/>
          <cell r="H873"/>
          <cell r="I873"/>
        </row>
        <row r="874">
          <cell r="A874"/>
          <cell r="B874"/>
          <cell r="C874"/>
          <cell r="D874"/>
          <cell r="E874"/>
          <cell r="F874"/>
          <cell r="G874"/>
          <cell r="H874"/>
          <cell r="I874"/>
        </row>
        <row r="875">
          <cell r="A875"/>
          <cell r="B875"/>
          <cell r="C875"/>
          <cell r="D875"/>
          <cell r="E875"/>
          <cell r="F875"/>
          <cell r="G875"/>
          <cell r="H875"/>
          <cell r="I875"/>
        </row>
        <row r="876">
          <cell r="A876"/>
          <cell r="B876"/>
          <cell r="C876"/>
          <cell r="D876"/>
          <cell r="E876"/>
          <cell r="F876"/>
          <cell r="G876"/>
          <cell r="H876"/>
          <cell r="I876"/>
        </row>
        <row r="877">
          <cell r="A877"/>
          <cell r="B877"/>
          <cell r="C877"/>
          <cell r="D877"/>
          <cell r="E877"/>
          <cell r="F877"/>
          <cell r="G877"/>
          <cell r="H877"/>
          <cell r="I877"/>
        </row>
        <row r="878">
          <cell r="A878"/>
          <cell r="B878"/>
          <cell r="C878"/>
          <cell r="D878"/>
          <cell r="E878"/>
          <cell r="F878"/>
          <cell r="G878"/>
          <cell r="H878"/>
          <cell r="I878"/>
        </row>
        <row r="879">
          <cell r="A879"/>
          <cell r="B879"/>
          <cell r="C879"/>
          <cell r="D879"/>
          <cell r="E879"/>
          <cell r="F879"/>
          <cell r="G879"/>
          <cell r="H879"/>
          <cell r="I879"/>
        </row>
        <row r="880">
          <cell r="A880"/>
          <cell r="B880"/>
          <cell r="C880"/>
          <cell r="D880"/>
          <cell r="E880"/>
          <cell r="F880"/>
          <cell r="G880"/>
          <cell r="H880"/>
          <cell r="I880"/>
        </row>
        <row r="881">
          <cell r="A881"/>
          <cell r="B881"/>
          <cell r="C881"/>
          <cell r="D881"/>
          <cell r="E881"/>
          <cell r="F881"/>
          <cell r="G881"/>
          <cell r="H881"/>
          <cell r="I881"/>
        </row>
        <row r="882">
          <cell r="A882"/>
          <cell r="B882"/>
          <cell r="C882"/>
          <cell r="D882"/>
          <cell r="E882"/>
          <cell r="F882"/>
          <cell r="G882"/>
          <cell r="H882"/>
          <cell r="I882"/>
        </row>
        <row r="883">
          <cell r="A883"/>
          <cell r="B883"/>
          <cell r="C883"/>
          <cell r="D883"/>
          <cell r="E883"/>
          <cell r="F883"/>
          <cell r="G883"/>
          <cell r="H883"/>
          <cell r="I883"/>
        </row>
        <row r="884">
          <cell r="A884"/>
          <cell r="B884"/>
          <cell r="C884"/>
          <cell r="D884"/>
          <cell r="E884"/>
          <cell r="F884"/>
          <cell r="G884"/>
          <cell r="H884"/>
          <cell r="I884"/>
        </row>
        <row r="885">
          <cell r="A885"/>
          <cell r="B885"/>
          <cell r="C885"/>
          <cell r="D885"/>
          <cell r="E885"/>
          <cell r="F885"/>
          <cell r="G885"/>
          <cell r="H885"/>
          <cell r="I885"/>
        </row>
        <row r="886">
          <cell r="A886"/>
          <cell r="B886"/>
          <cell r="C886"/>
          <cell r="D886"/>
          <cell r="E886"/>
          <cell r="F886"/>
          <cell r="G886"/>
          <cell r="H886"/>
          <cell r="I886"/>
        </row>
        <row r="887">
          <cell r="A887"/>
          <cell r="B887"/>
          <cell r="C887"/>
          <cell r="D887"/>
          <cell r="E887"/>
          <cell r="F887"/>
          <cell r="G887"/>
          <cell r="H887"/>
          <cell r="I887"/>
        </row>
        <row r="888">
          <cell r="A888"/>
          <cell r="B888"/>
          <cell r="C888"/>
          <cell r="D888"/>
          <cell r="E888"/>
          <cell r="F888"/>
          <cell r="G888"/>
          <cell r="H888"/>
          <cell r="I888"/>
        </row>
        <row r="889">
          <cell r="A889"/>
          <cell r="B889"/>
          <cell r="C889"/>
          <cell r="D889"/>
          <cell r="E889"/>
          <cell r="F889"/>
          <cell r="G889"/>
          <cell r="H889"/>
          <cell r="I889"/>
        </row>
        <row r="890">
          <cell r="A890"/>
          <cell r="B890"/>
          <cell r="C890"/>
          <cell r="D890"/>
          <cell r="E890"/>
          <cell r="F890"/>
          <cell r="G890"/>
          <cell r="H890"/>
          <cell r="I890"/>
        </row>
        <row r="891">
          <cell r="A891"/>
          <cell r="B891"/>
          <cell r="C891"/>
          <cell r="D891"/>
          <cell r="E891"/>
          <cell r="F891"/>
          <cell r="G891"/>
          <cell r="H891"/>
          <cell r="I891"/>
        </row>
        <row r="892">
          <cell r="A892"/>
          <cell r="B892"/>
          <cell r="C892"/>
          <cell r="D892"/>
          <cell r="E892"/>
          <cell r="F892"/>
          <cell r="G892"/>
          <cell r="H892"/>
          <cell r="I892"/>
        </row>
        <row r="893">
          <cell r="A893"/>
          <cell r="B893"/>
          <cell r="C893"/>
          <cell r="D893"/>
          <cell r="E893"/>
          <cell r="F893"/>
          <cell r="G893"/>
          <cell r="H893"/>
          <cell r="I893"/>
        </row>
        <row r="894">
          <cell r="A894"/>
          <cell r="B894"/>
          <cell r="C894"/>
          <cell r="D894"/>
          <cell r="E894"/>
          <cell r="F894"/>
          <cell r="G894"/>
          <cell r="H894"/>
          <cell r="I894"/>
        </row>
        <row r="895">
          <cell r="A895"/>
          <cell r="B895"/>
          <cell r="C895"/>
          <cell r="D895"/>
          <cell r="E895"/>
          <cell r="F895"/>
          <cell r="G895"/>
          <cell r="H895"/>
          <cell r="I895"/>
        </row>
        <row r="896">
          <cell r="A896"/>
          <cell r="B896"/>
          <cell r="C896"/>
          <cell r="D896"/>
          <cell r="E896"/>
          <cell r="F896"/>
          <cell r="G896"/>
          <cell r="H896"/>
          <cell r="I896"/>
        </row>
        <row r="897">
          <cell r="A897"/>
          <cell r="B897"/>
          <cell r="C897"/>
          <cell r="D897"/>
          <cell r="E897"/>
          <cell r="F897"/>
          <cell r="G897"/>
          <cell r="H897"/>
          <cell r="I897"/>
        </row>
        <row r="898">
          <cell r="A898"/>
          <cell r="B898"/>
          <cell r="C898"/>
          <cell r="D898"/>
          <cell r="E898"/>
          <cell r="F898"/>
          <cell r="G898"/>
          <cell r="H898"/>
          <cell r="I898"/>
        </row>
        <row r="899">
          <cell r="A899"/>
          <cell r="B899"/>
          <cell r="C899"/>
          <cell r="D899"/>
          <cell r="E899"/>
          <cell r="F899"/>
          <cell r="G899"/>
          <cell r="H899"/>
          <cell r="I899"/>
        </row>
        <row r="900">
          <cell r="A900"/>
          <cell r="B900"/>
          <cell r="C900"/>
          <cell r="D900"/>
          <cell r="E900"/>
          <cell r="F900"/>
          <cell r="G900"/>
          <cell r="H900"/>
          <cell r="I900"/>
        </row>
        <row r="901">
          <cell r="A901"/>
          <cell r="B901"/>
          <cell r="C901"/>
          <cell r="D901"/>
          <cell r="E901"/>
          <cell r="F901"/>
          <cell r="G901"/>
          <cell r="H901"/>
          <cell r="I901"/>
        </row>
        <row r="902">
          <cell r="A902"/>
          <cell r="B902"/>
          <cell r="C902"/>
          <cell r="D902"/>
          <cell r="E902"/>
          <cell r="F902"/>
          <cell r="G902"/>
          <cell r="H902"/>
          <cell r="I902"/>
        </row>
        <row r="903">
          <cell r="A903"/>
          <cell r="B903"/>
          <cell r="C903"/>
          <cell r="D903"/>
          <cell r="E903"/>
          <cell r="F903"/>
          <cell r="G903"/>
          <cell r="H903"/>
          <cell r="I903"/>
        </row>
        <row r="904">
          <cell r="A904"/>
          <cell r="B904"/>
          <cell r="C904"/>
          <cell r="D904"/>
          <cell r="E904"/>
          <cell r="F904"/>
          <cell r="G904"/>
          <cell r="H904"/>
          <cell r="I904"/>
        </row>
        <row r="905">
          <cell r="A905"/>
          <cell r="B905"/>
          <cell r="C905"/>
          <cell r="D905"/>
          <cell r="E905"/>
          <cell r="F905"/>
          <cell r="G905"/>
          <cell r="H905"/>
          <cell r="I905"/>
        </row>
        <row r="906">
          <cell r="A906"/>
          <cell r="B906"/>
          <cell r="C906"/>
          <cell r="D906"/>
          <cell r="E906"/>
          <cell r="F906"/>
          <cell r="G906"/>
          <cell r="H906"/>
          <cell r="I906"/>
        </row>
        <row r="907">
          <cell r="A907"/>
          <cell r="B907"/>
          <cell r="C907"/>
          <cell r="D907"/>
          <cell r="E907"/>
          <cell r="F907"/>
          <cell r="G907"/>
          <cell r="H907"/>
          <cell r="I907"/>
        </row>
        <row r="908">
          <cell r="A908"/>
          <cell r="B908"/>
          <cell r="C908"/>
          <cell r="D908"/>
          <cell r="E908"/>
          <cell r="F908"/>
          <cell r="G908"/>
          <cell r="H908"/>
          <cell r="I908"/>
        </row>
        <row r="909">
          <cell r="A909"/>
          <cell r="B909"/>
          <cell r="C909"/>
          <cell r="D909"/>
          <cell r="E909"/>
          <cell r="F909"/>
          <cell r="G909"/>
          <cell r="H909"/>
          <cell r="I909"/>
        </row>
        <row r="910">
          <cell r="A910"/>
          <cell r="B910"/>
          <cell r="C910"/>
          <cell r="D910"/>
          <cell r="E910"/>
          <cell r="F910"/>
          <cell r="G910"/>
          <cell r="H910"/>
          <cell r="I910"/>
        </row>
        <row r="911">
          <cell r="A911"/>
          <cell r="B911"/>
          <cell r="C911"/>
          <cell r="D911"/>
          <cell r="E911"/>
          <cell r="F911"/>
          <cell r="G911"/>
          <cell r="H911"/>
          <cell r="I911"/>
        </row>
        <row r="912">
          <cell r="A912"/>
          <cell r="B912"/>
          <cell r="C912"/>
          <cell r="D912"/>
          <cell r="E912"/>
          <cell r="F912"/>
          <cell r="G912"/>
          <cell r="H912"/>
          <cell r="I912"/>
        </row>
        <row r="913">
          <cell r="A913"/>
          <cell r="B913"/>
          <cell r="C913"/>
          <cell r="D913"/>
          <cell r="E913"/>
          <cell r="F913"/>
          <cell r="G913"/>
          <cell r="H913"/>
          <cell r="I913"/>
        </row>
        <row r="914">
          <cell r="A914"/>
          <cell r="B914"/>
          <cell r="C914"/>
          <cell r="D914"/>
          <cell r="E914"/>
          <cell r="F914"/>
          <cell r="G914"/>
          <cell r="H914"/>
          <cell r="I914"/>
        </row>
        <row r="915">
          <cell r="A915"/>
          <cell r="B915"/>
          <cell r="C915"/>
          <cell r="D915"/>
          <cell r="E915"/>
          <cell r="F915"/>
          <cell r="G915"/>
          <cell r="H915"/>
          <cell r="I915"/>
        </row>
        <row r="916">
          <cell r="A916"/>
          <cell r="B916"/>
          <cell r="C916"/>
          <cell r="D916"/>
          <cell r="E916"/>
          <cell r="F916"/>
          <cell r="G916"/>
          <cell r="H916"/>
          <cell r="I916"/>
        </row>
        <row r="917">
          <cell r="A917"/>
          <cell r="B917"/>
          <cell r="C917"/>
          <cell r="D917"/>
          <cell r="E917"/>
          <cell r="F917"/>
          <cell r="G917"/>
          <cell r="H917"/>
          <cell r="I917"/>
        </row>
        <row r="918">
          <cell r="A918"/>
          <cell r="B918"/>
          <cell r="C918"/>
          <cell r="D918"/>
          <cell r="E918"/>
          <cell r="F918"/>
          <cell r="G918"/>
          <cell r="H918"/>
          <cell r="I918"/>
        </row>
        <row r="919">
          <cell r="A919"/>
          <cell r="B919"/>
          <cell r="C919"/>
          <cell r="D919"/>
          <cell r="E919"/>
          <cell r="F919"/>
          <cell r="G919"/>
          <cell r="H919"/>
          <cell r="I919"/>
        </row>
        <row r="920">
          <cell r="A920"/>
          <cell r="B920"/>
          <cell r="C920"/>
          <cell r="D920"/>
          <cell r="E920"/>
          <cell r="F920"/>
          <cell r="G920"/>
          <cell r="H920"/>
          <cell r="I920"/>
        </row>
        <row r="921">
          <cell r="A921"/>
          <cell r="B921"/>
          <cell r="C921"/>
          <cell r="D921"/>
          <cell r="E921"/>
          <cell r="F921"/>
          <cell r="G921"/>
          <cell r="H921"/>
          <cell r="I921"/>
        </row>
        <row r="922">
          <cell r="A922"/>
          <cell r="B922"/>
          <cell r="C922"/>
          <cell r="D922"/>
          <cell r="E922"/>
          <cell r="F922"/>
          <cell r="G922"/>
          <cell r="H922"/>
          <cell r="I922"/>
        </row>
        <row r="923">
          <cell r="A923"/>
          <cell r="B923"/>
          <cell r="C923"/>
          <cell r="D923"/>
          <cell r="E923"/>
          <cell r="F923"/>
          <cell r="G923"/>
          <cell r="H923"/>
          <cell r="I923"/>
        </row>
        <row r="924">
          <cell r="A924"/>
          <cell r="B924"/>
          <cell r="C924"/>
          <cell r="D924"/>
          <cell r="E924"/>
          <cell r="F924"/>
          <cell r="G924"/>
          <cell r="H924"/>
          <cell r="I924"/>
        </row>
        <row r="925">
          <cell r="A925"/>
          <cell r="B925"/>
          <cell r="C925"/>
          <cell r="D925"/>
          <cell r="E925"/>
          <cell r="F925"/>
          <cell r="G925"/>
          <cell r="H925"/>
          <cell r="I925"/>
        </row>
        <row r="926">
          <cell r="A926"/>
          <cell r="B926"/>
          <cell r="C926"/>
          <cell r="D926"/>
          <cell r="E926"/>
          <cell r="F926"/>
          <cell r="G926"/>
          <cell r="H926"/>
          <cell r="I926"/>
        </row>
        <row r="927">
          <cell r="A927"/>
          <cell r="B927"/>
          <cell r="C927"/>
          <cell r="D927"/>
          <cell r="E927"/>
          <cell r="F927"/>
          <cell r="G927"/>
          <cell r="H927"/>
          <cell r="I927"/>
        </row>
        <row r="928">
          <cell r="A928"/>
          <cell r="B928"/>
          <cell r="C928"/>
          <cell r="D928"/>
          <cell r="E928"/>
          <cell r="F928"/>
          <cell r="G928"/>
          <cell r="H928"/>
          <cell r="I928"/>
        </row>
        <row r="929">
          <cell r="A929"/>
          <cell r="B929"/>
          <cell r="C929"/>
          <cell r="D929"/>
          <cell r="E929"/>
          <cell r="F929"/>
          <cell r="G929"/>
          <cell r="H929"/>
          <cell r="I929"/>
        </row>
        <row r="930">
          <cell r="A930"/>
          <cell r="B930"/>
          <cell r="C930"/>
          <cell r="D930"/>
          <cell r="E930"/>
          <cell r="F930"/>
          <cell r="G930"/>
          <cell r="H930"/>
          <cell r="I930"/>
        </row>
        <row r="931">
          <cell r="A931"/>
          <cell r="B931"/>
          <cell r="C931"/>
          <cell r="D931"/>
          <cell r="E931"/>
          <cell r="F931"/>
          <cell r="G931"/>
          <cell r="H931"/>
          <cell r="I931"/>
        </row>
        <row r="932">
          <cell r="A932"/>
          <cell r="B932"/>
          <cell r="C932"/>
          <cell r="D932"/>
          <cell r="E932"/>
          <cell r="F932"/>
          <cell r="G932"/>
          <cell r="H932"/>
          <cell r="I932"/>
        </row>
        <row r="933">
          <cell r="A933"/>
          <cell r="B933"/>
          <cell r="C933"/>
          <cell r="D933"/>
          <cell r="E933"/>
          <cell r="F933"/>
          <cell r="G933"/>
          <cell r="H933"/>
          <cell r="I933"/>
        </row>
        <row r="934">
          <cell r="A934"/>
          <cell r="B934"/>
          <cell r="C934"/>
          <cell r="D934"/>
          <cell r="E934"/>
          <cell r="F934"/>
          <cell r="G934"/>
          <cell r="H934"/>
          <cell r="I934"/>
        </row>
        <row r="935">
          <cell r="A935"/>
          <cell r="B935"/>
          <cell r="C935"/>
          <cell r="D935"/>
          <cell r="E935"/>
          <cell r="F935"/>
          <cell r="G935"/>
          <cell r="H935"/>
          <cell r="I935"/>
        </row>
        <row r="936">
          <cell r="A936"/>
          <cell r="B936"/>
          <cell r="C936"/>
          <cell r="D936"/>
          <cell r="E936"/>
          <cell r="F936"/>
          <cell r="G936"/>
          <cell r="H936"/>
          <cell r="I936"/>
        </row>
        <row r="937">
          <cell r="A937"/>
          <cell r="B937"/>
          <cell r="C937"/>
          <cell r="D937"/>
          <cell r="E937"/>
          <cell r="F937"/>
          <cell r="G937"/>
          <cell r="H937"/>
          <cell r="I937"/>
        </row>
        <row r="938">
          <cell r="A938"/>
          <cell r="B938"/>
          <cell r="C938"/>
          <cell r="D938"/>
          <cell r="E938"/>
          <cell r="F938"/>
          <cell r="G938"/>
          <cell r="H938"/>
          <cell r="I938"/>
        </row>
        <row r="939">
          <cell r="A939"/>
          <cell r="B939"/>
          <cell r="C939"/>
          <cell r="D939"/>
          <cell r="E939"/>
          <cell r="F939"/>
          <cell r="G939"/>
          <cell r="H939"/>
          <cell r="I939"/>
        </row>
        <row r="940">
          <cell r="A940"/>
          <cell r="B940"/>
          <cell r="C940"/>
          <cell r="D940"/>
          <cell r="E940"/>
          <cell r="F940"/>
          <cell r="G940"/>
          <cell r="H940"/>
          <cell r="I940"/>
        </row>
        <row r="941">
          <cell r="A941"/>
          <cell r="B941"/>
          <cell r="C941"/>
          <cell r="D941"/>
          <cell r="E941"/>
          <cell r="F941"/>
          <cell r="G941"/>
          <cell r="H941"/>
          <cell r="I941"/>
        </row>
        <row r="942">
          <cell r="A942"/>
          <cell r="B942"/>
          <cell r="C942"/>
          <cell r="D942"/>
          <cell r="E942"/>
          <cell r="F942"/>
          <cell r="G942"/>
          <cell r="H942"/>
          <cell r="I942"/>
        </row>
        <row r="943">
          <cell r="A943"/>
          <cell r="B943"/>
          <cell r="C943"/>
          <cell r="D943"/>
          <cell r="E943"/>
          <cell r="F943"/>
          <cell r="G943"/>
          <cell r="H943"/>
          <cell r="I943"/>
        </row>
        <row r="944">
          <cell r="A944"/>
          <cell r="B944"/>
          <cell r="C944"/>
          <cell r="D944"/>
          <cell r="E944"/>
          <cell r="F944"/>
          <cell r="G944"/>
          <cell r="H944"/>
          <cell r="I944"/>
        </row>
        <row r="945">
          <cell r="A945"/>
          <cell r="B945"/>
          <cell r="C945"/>
          <cell r="D945"/>
          <cell r="E945"/>
          <cell r="F945"/>
          <cell r="G945"/>
          <cell r="H945"/>
          <cell r="I945"/>
        </row>
        <row r="946">
          <cell r="A946"/>
          <cell r="B946"/>
          <cell r="C946"/>
          <cell r="D946"/>
          <cell r="E946"/>
          <cell r="F946"/>
          <cell r="G946"/>
          <cell r="H946"/>
          <cell r="I946"/>
        </row>
        <row r="947">
          <cell r="A947"/>
          <cell r="B947"/>
          <cell r="C947"/>
          <cell r="D947"/>
          <cell r="E947"/>
          <cell r="F947"/>
          <cell r="G947"/>
          <cell r="H947"/>
          <cell r="I947"/>
        </row>
        <row r="948">
          <cell r="A948"/>
          <cell r="B948"/>
          <cell r="C948"/>
          <cell r="D948"/>
          <cell r="E948"/>
          <cell r="F948"/>
          <cell r="G948"/>
          <cell r="H948"/>
          <cell r="I948"/>
        </row>
        <row r="949">
          <cell r="A949"/>
          <cell r="B949"/>
          <cell r="C949"/>
          <cell r="D949"/>
          <cell r="E949"/>
          <cell r="F949"/>
          <cell r="G949"/>
          <cell r="H949"/>
          <cell r="I949"/>
        </row>
        <row r="950">
          <cell r="A950"/>
          <cell r="B950"/>
          <cell r="C950"/>
          <cell r="D950"/>
          <cell r="E950"/>
          <cell r="F950"/>
          <cell r="G950"/>
          <cell r="H950"/>
          <cell r="I950"/>
        </row>
        <row r="951">
          <cell r="A951"/>
          <cell r="B951"/>
          <cell r="C951"/>
          <cell r="D951"/>
          <cell r="E951"/>
          <cell r="F951"/>
          <cell r="G951"/>
          <cell r="H951"/>
          <cell r="I951"/>
        </row>
        <row r="952">
          <cell r="A952"/>
          <cell r="B952"/>
          <cell r="C952"/>
          <cell r="D952"/>
          <cell r="E952"/>
          <cell r="F952"/>
          <cell r="G952"/>
          <cell r="H952"/>
          <cell r="I952"/>
        </row>
        <row r="953">
          <cell r="A953"/>
          <cell r="B953"/>
          <cell r="C953"/>
          <cell r="D953"/>
          <cell r="E953"/>
          <cell r="F953"/>
          <cell r="G953"/>
          <cell r="H953"/>
          <cell r="I953"/>
        </row>
        <row r="954">
          <cell r="A954"/>
          <cell r="B954"/>
          <cell r="C954"/>
          <cell r="D954"/>
          <cell r="E954"/>
          <cell r="F954"/>
          <cell r="G954"/>
          <cell r="H954"/>
          <cell r="I954"/>
        </row>
        <row r="955">
          <cell r="A955"/>
          <cell r="B955"/>
          <cell r="C955"/>
          <cell r="D955"/>
          <cell r="E955"/>
          <cell r="F955"/>
          <cell r="G955"/>
          <cell r="H955"/>
          <cell r="I955"/>
        </row>
        <row r="956">
          <cell r="A956"/>
          <cell r="B956"/>
          <cell r="C956"/>
          <cell r="D956"/>
          <cell r="E956"/>
          <cell r="F956"/>
          <cell r="G956"/>
          <cell r="H956"/>
          <cell r="I956"/>
        </row>
        <row r="957">
          <cell r="A957"/>
          <cell r="B957"/>
          <cell r="C957"/>
          <cell r="D957"/>
          <cell r="E957"/>
          <cell r="F957"/>
          <cell r="G957"/>
          <cell r="H957"/>
          <cell r="I957"/>
        </row>
        <row r="958">
          <cell r="A958"/>
          <cell r="B958"/>
          <cell r="C958"/>
          <cell r="D958"/>
          <cell r="E958"/>
          <cell r="F958"/>
          <cell r="G958"/>
          <cell r="H958"/>
          <cell r="I958"/>
        </row>
        <row r="959">
          <cell r="A959"/>
          <cell r="B959"/>
          <cell r="C959"/>
          <cell r="D959"/>
          <cell r="E959"/>
          <cell r="F959"/>
          <cell r="G959"/>
          <cell r="H959"/>
          <cell r="I959"/>
        </row>
        <row r="960">
          <cell r="A960"/>
          <cell r="B960"/>
          <cell r="C960"/>
          <cell r="D960"/>
          <cell r="E960"/>
          <cell r="F960"/>
          <cell r="G960"/>
          <cell r="H960"/>
          <cell r="I960"/>
        </row>
        <row r="961">
          <cell r="A961"/>
          <cell r="B961"/>
          <cell r="C961"/>
          <cell r="D961"/>
          <cell r="E961"/>
          <cell r="F961"/>
          <cell r="G961"/>
          <cell r="H961"/>
          <cell r="I961"/>
        </row>
        <row r="962">
          <cell r="A962"/>
          <cell r="B962"/>
          <cell r="C962"/>
          <cell r="D962"/>
          <cell r="E962"/>
          <cell r="F962"/>
          <cell r="G962"/>
          <cell r="H962"/>
          <cell r="I962"/>
        </row>
        <row r="963">
          <cell r="A963"/>
          <cell r="B963"/>
          <cell r="C963"/>
          <cell r="D963"/>
          <cell r="E963"/>
          <cell r="F963"/>
          <cell r="G963"/>
          <cell r="H963"/>
          <cell r="I963"/>
        </row>
        <row r="964">
          <cell r="A964"/>
          <cell r="B964"/>
          <cell r="C964"/>
          <cell r="D964"/>
          <cell r="E964"/>
          <cell r="F964"/>
          <cell r="G964"/>
          <cell r="H964"/>
          <cell r="I964"/>
        </row>
        <row r="965">
          <cell r="A965"/>
          <cell r="B965"/>
          <cell r="C965"/>
          <cell r="D965"/>
          <cell r="E965"/>
          <cell r="F965"/>
          <cell r="G965"/>
          <cell r="H965"/>
          <cell r="I965"/>
        </row>
        <row r="966">
          <cell r="A966"/>
          <cell r="B966"/>
          <cell r="C966"/>
          <cell r="D966"/>
          <cell r="E966"/>
          <cell r="F966"/>
          <cell r="G966"/>
          <cell r="H966"/>
          <cell r="I966"/>
        </row>
        <row r="967">
          <cell r="A967"/>
          <cell r="B967"/>
          <cell r="C967"/>
          <cell r="D967"/>
          <cell r="E967"/>
          <cell r="F967"/>
          <cell r="G967"/>
          <cell r="H967"/>
          <cell r="I967"/>
        </row>
        <row r="968">
          <cell r="A968"/>
          <cell r="B968"/>
          <cell r="C968"/>
          <cell r="D968"/>
          <cell r="E968"/>
          <cell r="F968"/>
          <cell r="G968"/>
          <cell r="H968"/>
          <cell r="I968"/>
        </row>
        <row r="969">
          <cell r="A969"/>
          <cell r="B969"/>
          <cell r="C969"/>
          <cell r="D969"/>
          <cell r="E969"/>
          <cell r="F969"/>
          <cell r="G969"/>
          <cell r="H969"/>
          <cell r="I969"/>
        </row>
        <row r="970">
          <cell r="A970"/>
          <cell r="B970"/>
          <cell r="C970"/>
          <cell r="D970"/>
          <cell r="E970"/>
          <cell r="F970"/>
          <cell r="G970"/>
          <cell r="H970"/>
          <cell r="I970"/>
        </row>
        <row r="971">
          <cell r="A971"/>
          <cell r="B971"/>
          <cell r="C971"/>
          <cell r="D971"/>
          <cell r="E971"/>
          <cell r="F971"/>
          <cell r="G971"/>
          <cell r="H971"/>
          <cell r="I971"/>
        </row>
        <row r="972">
          <cell r="A972"/>
          <cell r="B972"/>
          <cell r="C972"/>
          <cell r="D972"/>
          <cell r="E972"/>
          <cell r="F972"/>
          <cell r="G972"/>
          <cell r="H972"/>
          <cell r="I972"/>
        </row>
        <row r="973">
          <cell r="A973"/>
          <cell r="B973"/>
          <cell r="C973"/>
          <cell r="D973"/>
          <cell r="E973"/>
          <cell r="F973"/>
          <cell r="G973"/>
          <cell r="H973"/>
          <cell r="I973"/>
        </row>
        <row r="974">
          <cell r="A974"/>
          <cell r="B974"/>
          <cell r="C974"/>
          <cell r="D974"/>
          <cell r="E974"/>
          <cell r="F974"/>
          <cell r="G974"/>
          <cell r="H974"/>
          <cell r="I974"/>
        </row>
        <row r="975">
          <cell r="A975"/>
          <cell r="B975"/>
          <cell r="C975"/>
          <cell r="D975"/>
          <cell r="E975"/>
          <cell r="F975"/>
          <cell r="G975"/>
          <cell r="H975"/>
          <cell r="I975"/>
        </row>
        <row r="976">
          <cell r="A976"/>
          <cell r="B976"/>
          <cell r="C976"/>
          <cell r="D976"/>
          <cell r="E976"/>
          <cell r="F976"/>
          <cell r="G976"/>
          <cell r="H976"/>
          <cell r="I976"/>
        </row>
        <row r="977">
          <cell r="A977"/>
          <cell r="B977"/>
          <cell r="C977"/>
          <cell r="D977"/>
          <cell r="E977"/>
          <cell r="F977"/>
          <cell r="G977"/>
          <cell r="H977"/>
          <cell r="I977"/>
        </row>
        <row r="978">
          <cell r="A978"/>
          <cell r="B978"/>
          <cell r="C978"/>
          <cell r="D978"/>
          <cell r="E978"/>
          <cell r="F978"/>
          <cell r="G978"/>
          <cell r="H978"/>
          <cell r="I978"/>
        </row>
        <row r="979">
          <cell r="A979"/>
          <cell r="B979"/>
          <cell r="C979"/>
          <cell r="D979"/>
          <cell r="E979"/>
          <cell r="F979"/>
          <cell r="G979"/>
          <cell r="H979"/>
          <cell r="I979"/>
        </row>
        <row r="980">
          <cell r="A980"/>
          <cell r="B980"/>
          <cell r="C980"/>
          <cell r="D980"/>
          <cell r="E980"/>
          <cell r="F980"/>
          <cell r="G980"/>
          <cell r="H980"/>
          <cell r="I980"/>
        </row>
        <row r="981">
          <cell r="A981"/>
          <cell r="B981"/>
          <cell r="C981"/>
          <cell r="D981"/>
          <cell r="E981"/>
          <cell r="F981"/>
          <cell r="G981"/>
          <cell r="H981"/>
          <cell r="I981"/>
        </row>
        <row r="982">
          <cell r="A982"/>
          <cell r="B982"/>
          <cell r="C982"/>
          <cell r="D982"/>
          <cell r="E982"/>
          <cell r="F982"/>
          <cell r="G982"/>
          <cell r="H982"/>
          <cell r="I982"/>
        </row>
        <row r="983">
          <cell r="A983"/>
          <cell r="B983"/>
          <cell r="C983"/>
          <cell r="D983"/>
          <cell r="E983"/>
          <cell r="F983"/>
          <cell r="G983"/>
          <cell r="H983"/>
          <cell r="I983"/>
        </row>
        <row r="984">
          <cell r="A984"/>
          <cell r="B984"/>
          <cell r="C984"/>
          <cell r="D984"/>
          <cell r="E984"/>
          <cell r="F984"/>
          <cell r="G984"/>
          <cell r="H984"/>
          <cell r="I984"/>
        </row>
        <row r="985">
          <cell r="A985"/>
          <cell r="B985"/>
          <cell r="C985"/>
          <cell r="D985"/>
          <cell r="E985"/>
          <cell r="F985"/>
          <cell r="G985"/>
          <cell r="H985"/>
          <cell r="I985"/>
        </row>
        <row r="986">
          <cell r="A986"/>
          <cell r="B986"/>
          <cell r="C986"/>
          <cell r="D986"/>
          <cell r="E986"/>
          <cell r="F986"/>
          <cell r="G986"/>
          <cell r="H986"/>
          <cell r="I986"/>
        </row>
        <row r="987">
          <cell r="A987"/>
          <cell r="B987"/>
          <cell r="C987"/>
          <cell r="D987"/>
          <cell r="E987"/>
          <cell r="F987"/>
          <cell r="G987"/>
          <cell r="H987"/>
          <cell r="I987"/>
        </row>
        <row r="988">
          <cell r="A988"/>
          <cell r="B988"/>
          <cell r="C988"/>
          <cell r="D988"/>
          <cell r="E988"/>
          <cell r="F988"/>
          <cell r="G988"/>
          <cell r="H988"/>
          <cell r="I988"/>
        </row>
        <row r="989">
          <cell r="A989"/>
          <cell r="B989"/>
          <cell r="C989"/>
          <cell r="D989"/>
          <cell r="E989"/>
          <cell r="F989"/>
          <cell r="G989"/>
          <cell r="H989"/>
          <cell r="I989"/>
        </row>
        <row r="990">
          <cell r="A990"/>
          <cell r="B990"/>
          <cell r="C990"/>
          <cell r="D990"/>
          <cell r="E990"/>
          <cell r="F990"/>
          <cell r="G990"/>
          <cell r="H990"/>
          <cell r="I990"/>
        </row>
        <row r="991">
          <cell r="A991"/>
          <cell r="B991"/>
          <cell r="C991"/>
          <cell r="D991"/>
          <cell r="E991"/>
          <cell r="F991"/>
          <cell r="G991"/>
          <cell r="H991"/>
          <cell r="I991"/>
        </row>
        <row r="992">
          <cell r="A992"/>
          <cell r="B992"/>
          <cell r="C992"/>
          <cell r="D992"/>
          <cell r="E992"/>
          <cell r="F992"/>
          <cell r="G992"/>
          <cell r="H992"/>
          <cell r="I992"/>
        </row>
        <row r="993">
          <cell r="A993"/>
          <cell r="B993"/>
          <cell r="C993"/>
          <cell r="D993"/>
          <cell r="E993"/>
          <cell r="F993"/>
          <cell r="G993"/>
          <cell r="H993"/>
          <cell r="I993"/>
        </row>
        <row r="994">
          <cell r="A994"/>
          <cell r="B994"/>
          <cell r="C994"/>
          <cell r="D994"/>
          <cell r="E994"/>
          <cell r="F994"/>
          <cell r="G994"/>
          <cell r="H994"/>
          <cell r="I994"/>
        </row>
        <row r="995">
          <cell r="A995"/>
          <cell r="B995"/>
          <cell r="C995"/>
          <cell r="D995"/>
          <cell r="E995"/>
          <cell r="F995"/>
          <cell r="G995"/>
          <cell r="H995"/>
          <cell r="I995"/>
        </row>
        <row r="996">
          <cell r="A996"/>
          <cell r="B996"/>
          <cell r="C996"/>
          <cell r="D996"/>
          <cell r="E996"/>
          <cell r="F996"/>
          <cell r="G996"/>
          <cell r="H996"/>
          <cell r="I996"/>
        </row>
        <row r="997">
          <cell r="A997"/>
          <cell r="B997"/>
          <cell r="C997"/>
          <cell r="D997"/>
          <cell r="E997"/>
          <cell r="F997"/>
          <cell r="G997"/>
          <cell r="H997"/>
          <cell r="I997"/>
        </row>
        <row r="998">
          <cell r="A998"/>
          <cell r="B998"/>
          <cell r="C998"/>
          <cell r="D998"/>
          <cell r="E998"/>
          <cell r="F998"/>
          <cell r="G998"/>
          <cell r="H998"/>
          <cell r="I998"/>
        </row>
        <row r="999">
          <cell r="A999"/>
          <cell r="B999"/>
          <cell r="C999"/>
          <cell r="D999"/>
          <cell r="E999"/>
          <cell r="F999"/>
          <cell r="G999"/>
          <cell r="H999"/>
          <cell r="I999"/>
        </row>
        <row r="1000">
          <cell r="A1000"/>
          <cell r="B1000"/>
          <cell r="C1000"/>
          <cell r="D1000"/>
          <cell r="E1000"/>
          <cell r="F1000"/>
          <cell r="G1000"/>
          <cell r="H1000"/>
          <cell r="I1000"/>
        </row>
        <row r="1001">
          <cell r="A1001"/>
          <cell r="B1001"/>
          <cell r="C1001"/>
          <cell r="D1001"/>
          <cell r="E1001"/>
          <cell r="F1001"/>
          <cell r="G1001"/>
          <cell r="H1001"/>
          <cell r="I1001"/>
        </row>
        <row r="1047656">
          <cell r="L1047656"/>
        </row>
        <row r="1047657">
          <cell r="L1047657"/>
        </row>
        <row r="1047658">
          <cell r="L1047658"/>
        </row>
        <row r="1047659">
          <cell r="L1047659"/>
        </row>
        <row r="1047660">
          <cell r="L1047660"/>
        </row>
        <row r="1047661">
          <cell r="L1047661"/>
        </row>
        <row r="1047662">
          <cell r="L1047662"/>
        </row>
        <row r="1047663">
          <cell r="L1047663"/>
        </row>
        <row r="1047664">
          <cell r="L1047664"/>
        </row>
        <row r="1047665">
          <cell r="L1047665"/>
        </row>
        <row r="1047666">
          <cell r="L1047666"/>
        </row>
        <row r="1047667">
          <cell r="L1047667"/>
        </row>
        <row r="1047668">
          <cell r="L1047668"/>
        </row>
        <row r="1047669">
          <cell r="L1047669"/>
        </row>
        <row r="1047670">
          <cell r="L1047670"/>
        </row>
        <row r="1047671">
          <cell r="L1047671"/>
        </row>
        <row r="1047672">
          <cell r="L1047672"/>
        </row>
        <row r="1047673">
          <cell r="L1047673"/>
        </row>
        <row r="1047674">
          <cell r="L1047674"/>
        </row>
        <row r="1047675">
          <cell r="L1047675"/>
        </row>
        <row r="1047676">
          <cell r="L1047676"/>
        </row>
        <row r="1047677">
          <cell r="L1047677"/>
        </row>
        <row r="1047678">
          <cell r="L1047678"/>
        </row>
        <row r="1047679">
          <cell r="L1047679"/>
        </row>
        <row r="1047680">
          <cell r="L1047680"/>
        </row>
        <row r="1047681">
          <cell r="L1047681"/>
        </row>
        <row r="1047682">
          <cell r="L1047682"/>
        </row>
        <row r="1047683">
          <cell r="L1047683"/>
        </row>
        <row r="1047684">
          <cell r="L1047684"/>
        </row>
        <row r="1047685">
          <cell r="L1047685"/>
        </row>
        <row r="1047686">
          <cell r="L1047686"/>
        </row>
        <row r="1047687">
          <cell r="L1047687"/>
        </row>
        <row r="1047688">
          <cell r="L1047688"/>
        </row>
        <row r="1047689">
          <cell r="L1047689"/>
        </row>
        <row r="1047690">
          <cell r="L1047690"/>
        </row>
        <row r="1047691">
          <cell r="L1047691"/>
        </row>
        <row r="1047692">
          <cell r="L1047692"/>
        </row>
        <row r="1047693">
          <cell r="L1047693"/>
        </row>
        <row r="1047694">
          <cell r="L1047694"/>
        </row>
        <row r="1047695">
          <cell r="L1047695"/>
        </row>
        <row r="1047696">
          <cell r="L1047696"/>
        </row>
        <row r="1047697">
          <cell r="L1047697"/>
        </row>
        <row r="1047698">
          <cell r="L1047698"/>
        </row>
        <row r="1047699">
          <cell r="L1047699"/>
        </row>
        <row r="1047700">
          <cell r="L1047700"/>
        </row>
        <row r="1047701">
          <cell r="L1047701"/>
        </row>
        <row r="1047702">
          <cell r="L1047702"/>
        </row>
        <row r="1047703">
          <cell r="L1047703"/>
        </row>
        <row r="1047704">
          <cell r="L1047704"/>
        </row>
        <row r="1047705">
          <cell r="L1047705"/>
        </row>
        <row r="1047706">
          <cell r="L1047706"/>
        </row>
        <row r="1047707">
          <cell r="L1047707"/>
        </row>
        <row r="1047708">
          <cell r="L1047708"/>
        </row>
        <row r="1047709">
          <cell r="L1047709"/>
        </row>
        <row r="1047710">
          <cell r="L1047710"/>
        </row>
        <row r="1047711">
          <cell r="L1047711"/>
        </row>
        <row r="1047712">
          <cell r="L1047712"/>
        </row>
        <row r="1047713">
          <cell r="L1047713"/>
        </row>
        <row r="1047714">
          <cell r="L1047714"/>
        </row>
        <row r="1047715">
          <cell r="L1047715"/>
        </row>
        <row r="1047716">
          <cell r="L1047716"/>
        </row>
        <row r="1047717">
          <cell r="L1047717"/>
        </row>
        <row r="1047718">
          <cell r="L1047718"/>
        </row>
        <row r="1047719">
          <cell r="L1047719"/>
        </row>
        <row r="1047720">
          <cell r="L1047720"/>
        </row>
        <row r="1047721">
          <cell r="L1047721"/>
        </row>
        <row r="1047722">
          <cell r="L1047722"/>
        </row>
        <row r="1047723">
          <cell r="L1047723"/>
        </row>
        <row r="1047724">
          <cell r="L1047724"/>
        </row>
        <row r="1047725">
          <cell r="L1047725"/>
        </row>
        <row r="1047726">
          <cell r="L1047726"/>
        </row>
        <row r="1047727">
          <cell r="L1047727"/>
        </row>
        <row r="1047728">
          <cell r="L1047728"/>
        </row>
        <row r="1047729">
          <cell r="L1047729"/>
        </row>
        <row r="1047730">
          <cell r="L1047730"/>
        </row>
        <row r="1047731">
          <cell r="L1047731"/>
        </row>
        <row r="1047732">
          <cell r="L1047732"/>
        </row>
        <row r="1047733">
          <cell r="L1047733"/>
        </row>
      </sheetData>
      <sheetData sheetId="3"/>
      <sheetData sheetId="4"/>
      <sheetData sheetId="5"/>
      <sheetData sheetId="6"/>
      <sheetData sheetId="7"/>
      <sheetData sheetId="8"/>
      <sheetData sheetId="9"/>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79B86-70C1-4738-AED4-D336E8D19CC5}">
  <dimension ref="A1:I133"/>
  <sheetViews>
    <sheetView showGridLines="0" topLeftCell="A40" zoomScale="65" zoomScaleNormal="85" workbookViewId="0">
      <selection activeCell="B16" sqref="B16"/>
    </sheetView>
  </sheetViews>
  <sheetFormatPr defaultColWidth="11.42578125" defaultRowHeight="15" x14ac:dyDescent="0.25"/>
  <cols>
    <col min="1" max="1" width="14.140625" style="121" customWidth="1"/>
    <col min="2" max="2" width="79.140625" style="2" customWidth="1"/>
    <col min="3" max="3" width="12.42578125" style="5" customWidth="1"/>
    <col min="4" max="4" width="20.42578125" customWidth="1"/>
    <col min="5" max="5" width="22.7109375" style="127" customWidth="1"/>
    <col min="6" max="6" width="12.42578125" customWidth="1"/>
    <col min="7" max="7" width="81.85546875" style="2" customWidth="1"/>
    <col min="8" max="8" width="19.140625" customWidth="1"/>
    <col min="10" max="10" width="22.42578125" bestFit="1" customWidth="1"/>
  </cols>
  <sheetData>
    <row r="1" spans="1:8" s="3" customFormat="1" ht="57.6" customHeight="1" x14ac:dyDescent="0.25">
      <c r="A1" s="102" t="s">
        <v>122</v>
      </c>
      <c r="B1" s="103" t="s">
        <v>123</v>
      </c>
      <c r="C1" s="104" t="s">
        <v>124</v>
      </c>
      <c r="D1"/>
      <c r="E1" s="124" t="s">
        <v>2734</v>
      </c>
      <c r="F1"/>
      <c r="G1" s="103" t="s">
        <v>125</v>
      </c>
      <c r="H1" s="103" t="s">
        <v>126</v>
      </c>
    </row>
    <row r="2" spans="1:8" ht="30" x14ac:dyDescent="0.25">
      <c r="A2" s="141" t="s">
        <v>0</v>
      </c>
      <c r="B2" s="92" t="s">
        <v>1</v>
      </c>
      <c r="C2" s="105"/>
      <c r="G2" s="91" t="s">
        <v>127</v>
      </c>
      <c r="H2" s="93" t="s">
        <v>128</v>
      </c>
    </row>
    <row r="3" spans="1:8" s="1" customFormat="1" ht="30" x14ac:dyDescent="0.25">
      <c r="A3" s="142"/>
      <c r="B3" s="94" t="s">
        <v>2</v>
      </c>
      <c r="C3" s="119">
        <v>100</v>
      </c>
      <c r="D3"/>
      <c r="E3" s="126" t="s">
        <v>2736</v>
      </c>
      <c r="F3"/>
      <c r="G3" s="94" t="s">
        <v>129</v>
      </c>
      <c r="H3" s="119">
        <v>100</v>
      </c>
    </row>
    <row r="4" spans="1:8" x14ac:dyDescent="0.25">
      <c r="A4" s="142"/>
      <c r="B4" s="94" t="s">
        <v>3</v>
      </c>
      <c r="C4" s="99">
        <v>50</v>
      </c>
      <c r="E4" s="126"/>
      <c r="G4" s="94" t="s">
        <v>130</v>
      </c>
      <c r="H4" s="99">
        <v>50</v>
      </c>
    </row>
    <row r="5" spans="1:8" ht="30" x14ac:dyDescent="0.25">
      <c r="A5" s="142"/>
      <c r="B5" s="94" t="s">
        <v>4</v>
      </c>
      <c r="C5" s="99">
        <v>5</v>
      </c>
      <c r="E5" s="126"/>
      <c r="G5" s="94" t="s">
        <v>131</v>
      </c>
      <c r="H5" s="99">
        <v>5</v>
      </c>
    </row>
    <row r="6" spans="1:8" ht="45" x14ac:dyDescent="0.25">
      <c r="A6" s="142"/>
      <c r="B6" s="92" t="s">
        <v>5</v>
      </c>
      <c r="C6" s="105"/>
      <c r="G6" s="92" t="s">
        <v>132</v>
      </c>
      <c r="H6" s="93" t="s">
        <v>133</v>
      </c>
    </row>
    <row r="7" spans="1:8" s="1" customFormat="1" x14ac:dyDescent="0.25">
      <c r="A7" s="142"/>
      <c r="B7" s="94" t="s">
        <v>6</v>
      </c>
      <c r="C7" s="119">
        <v>100</v>
      </c>
      <c r="D7"/>
      <c r="E7" s="126"/>
      <c r="F7"/>
      <c r="G7" s="94" t="s">
        <v>129</v>
      </c>
      <c r="H7" s="119">
        <v>100</v>
      </c>
    </row>
    <row r="8" spans="1:8" ht="30" x14ac:dyDescent="0.25">
      <c r="A8" s="142"/>
      <c r="B8" s="94" t="s">
        <v>7</v>
      </c>
      <c r="C8" s="99">
        <v>50</v>
      </c>
      <c r="E8" s="126" t="s">
        <v>2736</v>
      </c>
      <c r="G8" s="94" t="s">
        <v>131</v>
      </c>
      <c r="H8" s="99">
        <v>50</v>
      </c>
    </row>
    <row r="9" spans="1:8" x14ac:dyDescent="0.25">
      <c r="A9" s="142"/>
      <c r="B9" s="94" t="s">
        <v>8</v>
      </c>
      <c r="C9" s="99">
        <v>5</v>
      </c>
      <c r="E9" s="126"/>
      <c r="G9" s="94" t="s">
        <v>130</v>
      </c>
      <c r="H9" s="99">
        <v>5</v>
      </c>
    </row>
    <row r="10" spans="1:8" ht="30" x14ac:dyDescent="0.25">
      <c r="A10" s="142"/>
      <c r="B10" s="92" t="s">
        <v>9</v>
      </c>
      <c r="C10" s="105"/>
      <c r="G10" s="96" t="s">
        <v>134</v>
      </c>
      <c r="H10" s="93" t="s">
        <v>135</v>
      </c>
    </row>
    <row r="11" spans="1:8" s="1" customFormat="1" x14ac:dyDescent="0.25">
      <c r="A11" s="142"/>
      <c r="B11" s="94" t="s">
        <v>10</v>
      </c>
      <c r="C11" s="119">
        <v>100</v>
      </c>
      <c r="D11"/>
      <c r="E11" s="126"/>
      <c r="F11"/>
      <c r="G11" s="94" t="s">
        <v>136</v>
      </c>
      <c r="H11" s="119">
        <v>100</v>
      </c>
    </row>
    <row r="12" spans="1:8" x14ac:dyDescent="0.25">
      <c r="A12" s="142"/>
      <c r="B12" s="94" t="s">
        <v>11</v>
      </c>
      <c r="C12" s="99">
        <v>50</v>
      </c>
      <c r="E12" s="126"/>
      <c r="G12" s="94" t="s">
        <v>137</v>
      </c>
      <c r="H12" s="99">
        <v>50</v>
      </c>
    </row>
    <row r="13" spans="1:8" ht="45" x14ac:dyDescent="0.25">
      <c r="A13" s="143"/>
      <c r="B13" s="94" t="s">
        <v>12</v>
      </c>
      <c r="C13" s="99">
        <v>5</v>
      </c>
      <c r="E13" s="126" t="s">
        <v>2736</v>
      </c>
      <c r="G13" s="94" t="s">
        <v>138</v>
      </c>
      <c r="H13" s="99">
        <v>5</v>
      </c>
    </row>
    <row r="14" spans="1:8" ht="31.5" customHeight="1" x14ac:dyDescent="0.25">
      <c r="A14"/>
      <c r="B14"/>
      <c r="C14"/>
      <c r="D14" s="125" t="s">
        <v>2735</v>
      </c>
      <c r="E14" s="128">
        <f>SUMIF(E3:E13,"x",C3:C13)/3</f>
        <v>51.666666666666664</v>
      </c>
      <c r="G14"/>
    </row>
    <row r="15" spans="1:8" x14ac:dyDescent="0.25">
      <c r="A15"/>
      <c r="C15"/>
      <c r="G15"/>
    </row>
    <row r="16" spans="1:8" ht="57.95" customHeight="1" x14ac:dyDescent="0.25">
      <c r="A16" s="141" t="s">
        <v>13</v>
      </c>
      <c r="B16" s="92" t="s">
        <v>14</v>
      </c>
      <c r="C16" s="105"/>
      <c r="G16" s="96" t="s">
        <v>139</v>
      </c>
      <c r="H16" s="93" t="s">
        <v>140</v>
      </c>
    </row>
    <row r="17" spans="1:8" s="1" customFormat="1" x14ac:dyDescent="0.25">
      <c r="A17" s="142"/>
      <c r="B17" s="94" t="s">
        <v>15</v>
      </c>
      <c r="C17" s="119">
        <v>100</v>
      </c>
      <c r="D17"/>
      <c r="E17" s="126"/>
      <c r="F17"/>
      <c r="G17" s="94" t="s">
        <v>141</v>
      </c>
      <c r="H17" s="119">
        <v>100</v>
      </c>
    </row>
    <row r="18" spans="1:8" ht="30" x14ac:dyDescent="0.25">
      <c r="A18" s="142"/>
      <c r="B18" s="94" t="s">
        <v>16</v>
      </c>
      <c r="C18" s="99">
        <v>50</v>
      </c>
      <c r="E18" s="126"/>
      <c r="G18" s="94" t="s">
        <v>142</v>
      </c>
      <c r="H18" s="99">
        <v>50</v>
      </c>
    </row>
    <row r="19" spans="1:8" x14ac:dyDescent="0.25">
      <c r="A19" s="142"/>
      <c r="B19" s="94" t="s">
        <v>17</v>
      </c>
      <c r="C19" s="99">
        <v>5</v>
      </c>
      <c r="E19" s="126" t="s">
        <v>2736</v>
      </c>
      <c r="G19" s="94" t="s">
        <v>143</v>
      </c>
      <c r="H19" s="99">
        <v>5</v>
      </c>
    </row>
    <row r="20" spans="1:8" ht="30" x14ac:dyDescent="0.25">
      <c r="A20" s="142"/>
      <c r="B20" s="97" t="s">
        <v>18</v>
      </c>
      <c r="C20" s="105"/>
      <c r="G20" s="94"/>
      <c r="H20" s="93"/>
    </row>
    <row r="21" spans="1:8" s="1" customFormat="1" ht="30" x14ac:dyDescent="0.25">
      <c r="A21" s="142"/>
      <c r="B21" s="94" t="s">
        <v>19</v>
      </c>
      <c r="C21" s="119">
        <v>100</v>
      </c>
      <c r="D21"/>
      <c r="E21" s="126"/>
      <c r="F21"/>
      <c r="G21" s="92"/>
      <c r="H21" s="101"/>
    </row>
    <row r="22" spans="1:8" ht="30" x14ac:dyDescent="0.25">
      <c r="A22" s="142"/>
      <c r="B22" s="94" t="s">
        <v>20</v>
      </c>
      <c r="C22" s="99">
        <v>50</v>
      </c>
      <c r="E22" s="126" t="s">
        <v>2736</v>
      </c>
      <c r="G22" s="94"/>
      <c r="H22" s="99"/>
    </row>
    <row r="23" spans="1:8" x14ac:dyDescent="0.25">
      <c r="A23" s="142"/>
      <c r="B23" s="94" t="s">
        <v>21</v>
      </c>
      <c r="C23" s="99">
        <v>5</v>
      </c>
      <c r="E23" s="126"/>
      <c r="G23" s="94"/>
      <c r="H23" s="99"/>
    </row>
    <row r="24" spans="1:8" ht="30" x14ac:dyDescent="0.25">
      <c r="A24" s="142"/>
      <c r="B24" s="92" t="s">
        <v>22</v>
      </c>
      <c r="C24" s="105"/>
      <c r="G24" s="92" t="s">
        <v>144</v>
      </c>
      <c r="H24" s="93" t="s">
        <v>145</v>
      </c>
    </row>
    <row r="25" spans="1:8" s="1" customFormat="1" x14ac:dyDescent="0.25">
      <c r="A25" s="142"/>
      <c r="B25" s="94" t="s">
        <v>23</v>
      </c>
      <c r="C25" s="119">
        <v>100</v>
      </c>
      <c r="D25"/>
      <c r="E25" s="126"/>
      <c r="F25"/>
      <c r="G25" s="94" t="s">
        <v>146</v>
      </c>
      <c r="H25" s="119">
        <v>100</v>
      </c>
    </row>
    <row r="26" spans="1:8" ht="60" x14ac:dyDescent="0.25">
      <c r="A26" s="142"/>
      <c r="B26" s="94" t="s">
        <v>24</v>
      </c>
      <c r="C26" s="99">
        <v>50</v>
      </c>
      <c r="E26" s="126" t="s">
        <v>2736</v>
      </c>
      <c r="G26" s="94" t="s">
        <v>147</v>
      </c>
      <c r="H26" s="99">
        <v>50</v>
      </c>
    </row>
    <row r="27" spans="1:8" x14ac:dyDescent="0.25">
      <c r="A27" s="143"/>
      <c r="B27" s="94" t="s">
        <v>25</v>
      </c>
      <c r="C27" s="99">
        <v>5</v>
      </c>
      <c r="E27" s="126"/>
      <c r="G27" s="94" t="s">
        <v>148</v>
      </c>
      <c r="H27" s="99">
        <v>5</v>
      </c>
    </row>
    <row r="28" spans="1:8" x14ac:dyDescent="0.25">
      <c r="A28"/>
      <c r="B28"/>
      <c r="C28"/>
      <c r="D28" s="125" t="s">
        <v>2735</v>
      </c>
      <c r="E28" s="128">
        <f>SUMIF(E17:E27,"x",C17:C27)/3</f>
        <v>35</v>
      </c>
      <c r="G28"/>
    </row>
    <row r="29" spans="1:8" x14ac:dyDescent="0.25">
      <c r="A29"/>
      <c r="B29"/>
      <c r="C29"/>
      <c r="G29"/>
    </row>
    <row r="30" spans="1:8" ht="43.5" customHeight="1" x14ac:dyDescent="0.25">
      <c r="A30" s="140" t="s">
        <v>26</v>
      </c>
      <c r="B30" s="92" t="s">
        <v>27</v>
      </c>
      <c r="C30" s="105"/>
      <c r="G30" s="92" t="s">
        <v>149</v>
      </c>
      <c r="H30" s="93" t="s">
        <v>150</v>
      </c>
    </row>
    <row r="31" spans="1:8" s="1" customFormat="1" ht="30" x14ac:dyDescent="0.25">
      <c r="A31" s="140"/>
      <c r="B31" s="94" t="s">
        <v>28</v>
      </c>
      <c r="C31" s="119">
        <v>100</v>
      </c>
      <c r="D31"/>
      <c r="E31" s="126"/>
      <c r="F31"/>
      <c r="G31" s="106" t="s">
        <v>151</v>
      </c>
      <c r="H31" s="119">
        <v>100</v>
      </c>
    </row>
    <row r="32" spans="1:8" ht="30" x14ac:dyDescent="0.25">
      <c r="A32" s="140"/>
      <c r="B32" s="94" t="s">
        <v>29</v>
      </c>
      <c r="C32" s="99">
        <v>50</v>
      </c>
      <c r="E32" s="126" t="s">
        <v>2736</v>
      </c>
      <c r="G32" s="106" t="s">
        <v>152</v>
      </c>
      <c r="H32" s="99">
        <v>50</v>
      </c>
    </row>
    <row r="33" spans="1:8" x14ac:dyDescent="0.25">
      <c r="A33" s="140"/>
      <c r="B33" s="94" t="s">
        <v>30</v>
      </c>
      <c r="C33" s="99">
        <v>5</v>
      </c>
      <c r="E33" s="126"/>
      <c r="G33" s="106" t="s">
        <v>153</v>
      </c>
      <c r="H33" s="99">
        <v>5</v>
      </c>
    </row>
    <row r="34" spans="1:8" ht="45" x14ac:dyDescent="0.25">
      <c r="A34" s="140"/>
      <c r="B34" s="92" t="s">
        <v>31</v>
      </c>
      <c r="C34" s="105"/>
      <c r="G34" s="92" t="s">
        <v>154</v>
      </c>
      <c r="H34" s="93" t="s">
        <v>155</v>
      </c>
    </row>
    <row r="35" spans="1:8" s="1" customFormat="1" x14ac:dyDescent="0.25">
      <c r="A35" s="140"/>
      <c r="B35" s="94" t="s">
        <v>32</v>
      </c>
      <c r="C35" s="119">
        <v>100</v>
      </c>
      <c r="D35"/>
      <c r="E35" s="126"/>
      <c r="F35"/>
      <c r="G35" s="106" t="s">
        <v>151</v>
      </c>
      <c r="H35" s="119">
        <v>100</v>
      </c>
    </row>
    <row r="36" spans="1:8" ht="30" x14ac:dyDescent="0.25">
      <c r="A36" s="140"/>
      <c r="B36" s="94" t="s">
        <v>33</v>
      </c>
      <c r="C36" s="99">
        <v>50</v>
      </c>
      <c r="E36" s="126" t="s">
        <v>2736</v>
      </c>
      <c r="G36" s="106" t="s">
        <v>152</v>
      </c>
      <c r="H36" s="99">
        <v>50</v>
      </c>
    </row>
    <row r="37" spans="1:8" x14ac:dyDescent="0.25">
      <c r="A37" s="140"/>
      <c r="B37" s="94" t="s">
        <v>34</v>
      </c>
      <c r="C37" s="99">
        <v>5</v>
      </c>
      <c r="E37" s="126"/>
      <c r="G37" s="106" t="s">
        <v>153</v>
      </c>
      <c r="H37" s="99">
        <v>5</v>
      </c>
    </row>
    <row r="38" spans="1:8" ht="30" x14ac:dyDescent="0.25">
      <c r="A38" s="140"/>
      <c r="B38" s="97" t="s">
        <v>35</v>
      </c>
      <c r="C38" s="105"/>
      <c r="G38" s="94"/>
      <c r="H38" s="93"/>
    </row>
    <row r="39" spans="1:8" s="1" customFormat="1" ht="30" x14ac:dyDescent="0.25">
      <c r="A39" s="140"/>
      <c r="B39" s="94" t="s">
        <v>36</v>
      </c>
      <c r="C39" s="119">
        <v>100</v>
      </c>
      <c r="D39"/>
      <c r="E39" s="126"/>
      <c r="F39"/>
      <c r="G39" s="92"/>
      <c r="H39" s="95"/>
    </row>
    <row r="40" spans="1:8" ht="45" x14ac:dyDescent="0.25">
      <c r="A40" s="140"/>
      <c r="B40" s="94" t="s">
        <v>37</v>
      </c>
      <c r="C40" s="99">
        <v>50</v>
      </c>
      <c r="E40" s="126" t="s">
        <v>2736</v>
      </c>
      <c r="G40" s="94"/>
      <c r="H40" s="93"/>
    </row>
    <row r="41" spans="1:8" x14ac:dyDescent="0.25">
      <c r="A41" s="140"/>
      <c r="B41" s="94" t="s">
        <v>38</v>
      </c>
      <c r="C41" s="99">
        <v>5</v>
      </c>
      <c r="E41" s="126"/>
      <c r="G41" s="94"/>
      <c r="H41" s="93"/>
    </row>
    <row r="42" spans="1:8" x14ac:dyDescent="0.25">
      <c r="A42" s="140"/>
      <c r="B42" s="97" t="s">
        <v>39</v>
      </c>
      <c r="C42" s="100"/>
      <c r="G42" s="94"/>
      <c r="H42" s="93"/>
    </row>
    <row r="43" spans="1:8" s="1" customFormat="1" ht="30" x14ac:dyDescent="0.25">
      <c r="A43" s="140"/>
      <c r="B43" s="94" t="s">
        <v>40</v>
      </c>
      <c r="C43" s="119">
        <v>100</v>
      </c>
      <c r="D43"/>
      <c r="E43" s="126" t="s">
        <v>2736</v>
      </c>
      <c r="F43"/>
      <c r="G43" s="92"/>
      <c r="H43" s="95"/>
    </row>
    <row r="44" spans="1:8" ht="30" x14ac:dyDescent="0.25">
      <c r="A44" s="140"/>
      <c r="B44" s="94" t="s">
        <v>41</v>
      </c>
      <c r="C44" s="99">
        <v>50</v>
      </c>
      <c r="E44" s="126"/>
      <c r="G44" s="94"/>
      <c r="H44" s="93"/>
    </row>
    <row r="45" spans="1:8" x14ac:dyDescent="0.25">
      <c r="A45" s="140"/>
      <c r="B45" s="94" t="s">
        <v>42</v>
      </c>
      <c r="C45" s="99">
        <v>5</v>
      </c>
      <c r="E45" s="126"/>
      <c r="G45" s="94"/>
      <c r="H45" s="93"/>
    </row>
    <row r="46" spans="1:8" x14ac:dyDescent="0.25">
      <c r="A46" s="140"/>
      <c r="B46" s="92" t="s">
        <v>43</v>
      </c>
      <c r="C46" s="100"/>
      <c r="G46" s="92" t="s">
        <v>156</v>
      </c>
      <c r="H46" s="93" t="s">
        <v>157</v>
      </c>
    </row>
    <row r="47" spans="1:8" s="1" customFormat="1" x14ac:dyDescent="0.25">
      <c r="A47" s="140"/>
      <c r="B47" s="94" t="s">
        <v>158</v>
      </c>
      <c r="C47" s="119">
        <v>100</v>
      </c>
      <c r="D47"/>
      <c r="E47" s="126"/>
      <c r="F47"/>
      <c r="G47" s="106" t="s">
        <v>151</v>
      </c>
      <c r="H47" s="119">
        <v>100</v>
      </c>
    </row>
    <row r="48" spans="1:8" ht="30" x14ac:dyDescent="0.25">
      <c r="A48" s="140"/>
      <c r="B48" s="94" t="s">
        <v>44</v>
      </c>
      <c r="C48" s="99">
        <v>50</v>
      </c>
      <c r="E48" s="126" t="s">
        <v>2736</v>
      </c>
      <c r="G48" s="106" t="s">
        <v>152</v>
      </c>
      <c r="H48" s="99">
        <v>50</v>
      </c>
    </row>
    <row r="49" spans="1:8" x14ac:dyDescent="0.25">
      <c r="A49" s="140"/>
      <c r="B49" s="94" t="s">
        <v>45</v>
      </c>
      <c r="C49" s="99">
        <v>5</v>
      </c>
      <c r="E49" s="126"/>
      <c r="G49" s="106" t="s">
        <v>153</v>
      </c>
      <c r="H49" s="99">
        <v>5</v>
      </c>
    </row>
    <row r="50" spans="1:8" ht="30" x14ac:dyDescent="0.25">
      <c r="A50" s="140"/>
      <c r="B50" s="92" t="s">
        <v>46</v>
      </c>
      <c r="C50" s="100"/>
      <c r="G50" s="92" t="s">
        <v>159</v>
      </c>
      <c r="H50" s="93" t="s">
        <v>160</v>
      </c>
    </row>
    <row r="51" spans="1:8" s="1" customFormat="1" ht="30" x14ac:dyDescent="0.25">
      <c r="A51" s="140"/>
      <c r="B51" s="94" t="s">
        <v>47</v>
      </c>
      <c r="C51" s="119">
        <v>100</v>
      </c>
      <c r="D51"/>
      <c r="E51" s="126"/>
      <c r="F51"/>
      <c r="G51" s="106" t="s">
        <v>151</v>
      </c>
      <c r="H51" s="119">
        <v>100</v>
      </c>
    </row>
    <row r="52" spans="1:8" ht="30" x14ac:dyDescent="0.25">
      <c r="A52" s="140"/>
      <c r="B52" s="94" t="s">
        <v>48</v>
      </c>
      <c r="C52" s="99">
        <v>50</v>
      </c>
      <c r="E52" s="126" t="s">
        <v>2736</v>
      </c>
      <c r="G52" s="106" t="s">
        <v>152</v>
      </c>
      <c r="H52" s="99">
        <v>50</v>
      </c>
    </row>
    <row r="53" spans="1:8" x14ac:dyDescent="0.25">
      <c r="A53" s="140"/>
      <c r="B53" s="94" t="s">
        <v>49</v>
      </c>
      <c r="C53" s="99">
        <v>5</v>
      </c>
      <c r="E53" s="126"/>
      <c r="G53" s="106" t="s">
        <v>153</v>
      </c>
      <c r="H53" s="99">
        <v>5</v>
      </c>
    </row>
    <row r="54" spans="1:8" ht="30" x14ac:dyDescent="0.25">
      <c r="A54" s="140"/>
      <c r="B54" s="98" t="s">
        <v>50</v>
      </c>
      <c r="C54" s="100"/>
      <c r="G54" s="92" t="s">
        <v>161</v>
      </c>
      <c r="H54" s="93" t="s">
        <v>162</v>
      </c>
    </row>
    <row r="55" spans="1:8" s="1" customFormat="1" ht="45" x14ac:dyDescent="0.25">
      <c r="A55" s="140"/>
      <c r="B55" s="94" t="s">
        <v>51</v>
      </c>
      <c r="C55" s="119">
        <v>100</v>
      </c>
      <c r="D55"/>
      <c r="E55" s="126" t="s">
        <v>2736</v>
      </c>
      <c r="F55"/>
      <c r="G55" s="106" t="s">
        <v>151</v>
      </c>
      <c r="H55" s="119">
        <v>100</v>
      </c>
    </row>
    <row r="56" spans="1:8" ht="30" x14ac:dyDescent="0.25">
      <c r="A56" s="140"/>
      <c r="B56" s="94" t="s">
        <v>52</v>
      </c>
      <c r="C56" s="99">
        <v>50</v>
      </c>
      <c r="E56" s="126"/>
      <c r="G56" s="106" t="s">
        <v>152</v>
      </c>
      <c r="H56" s="99">
        <v>50</v>
      </c>
    </row>
    <row r="57" spans="1:8" x14ac:dyDescent="0.25">
      <c r="A57" s="140"/>
      <c r="B57" s="94" t="s">
        <v>53</v>
      </c>
      <c r="C57" s="99">
        <v>5</v>
      </c>
      <c r="E57" s="126"/>
      <c r="G57" s="106" t="s">
        <v>153</v>
      </c>
      <c r="H57" s="99">
        <v>5</v>
      </c>
    </row>
    <row r="58" spans="1:8" x14ac:dyDescent="0.25">
      <c r="A58" s="140"/>
      <c r="B58" s="97" t="s">
        <v>54</v>
      </c>
      <c r="C58" s="100"/>
      <c r="G58" s="94"/>
      <c r="H58" s="93"/>
    </row>
    <row r="59" spans="1:8" s="1" customFormat="1" ht="45" x14ac:dyDescent="0.25">
      <c r="A59" s="140"/>
      <c r="B59" s="94" t="s">
        <v>55</v>
      </c>
      <c r="C59" s="119">
        <v>100</v>
      </c>
      <c r="D59"/>
      <c r="E59" s="126" t="s">
        <v>2736</v>
      </c>
      <c r="F59"/>
      <c r="G59" s="92"/>
      <c r="H59" s="95"/>
    </row>
    <row r="60" spans="1:8" ht="30" x14ac:dyDescent="0.25">
      <c r="A60" s="140"/>
      <c r="B60" s="94" t="s">
        <v>56</v>
      </c>
      <c r="C60" s="99">
        <v>50</v>
      </c>
      <c r="E60" s="126"/>
      <c r="G60" s="94"/>
      <c r="H60" s="93"/>
    </row>
    <row r="61" spans="1:8" x14ac:dyDescent="0.25">
      <c r="A61" s="140"/>
      <c r="B61" s="94" t="s">
        <v>57</v>
      </c>
      <c r="C61" s="99">
        <v>5</v>
      </c>
      <c r="E61" s="126"/>
      <c r="G61" s="94"/>
      <c r="H61" s="93"/>
    </row>
    <row r="62" spans="1:8" x14ac:dyDescent="0.25">
      <c r="A62" s="140"/>
      <c r="B62" s="97" t="s">
        <v>58</v>
      </c>
      <c r="C62" s="100"/>
      <c r="G62" s="94"/>
      <c r="H62" s="93"/>
    </row>
    <row r="63" spans="1:8" s="1" customFormat="1" ht="30" x14ac:dyDescent="0.25">
      <c r="A63" s="140"/>
      <c r="B63" s="94" t="s">
        <v>59</v>
      </c>
      <c r="C63" s="119">
        <v>100</v>
      </c>
      <c r="D63"/>
      <c r="E63" s="126"/>
      <c r="F63"/>
      <c r="G63" s="92"/>
      <c r="H63" s="95"/>
    </row>
    <row r="64" spans="1:8" ht="30" x14ac:dyDescent="0.25">
      <c r="A64" s="140"/>
      <c r="B64" s="94" t="s">
        <v>60</v>
      </c>
      <c r="C64" s="99">
        <v>50</v>
      </c>
      <c r="E64" s="126" t="s">
        <v>2736</v>
      </c>
      <c r="G64" s="94"/>
      <c r="H64" s="93"/>
    </row>
    <row r="65" spans="1:8" x14ac:dyDescent="0.25">
      <c r="A65" s="140"/>
      <c r="B65" s="94" t="s">
        <v>61</v>
      </c>
      <c r="C65" s="99">
        <v>5</v>
      </c>
      <c r="E65" s="126"/>
      <c r="G65" s="94"/>
      <c r="H65" s="93"/>
    </row>
    <row r="66" spans="1:8" x14ac:dyDescent="0.25">
      <c r="A66"/>
      <c r="B66"/>
      <c r="C66"/>
      <c r="D66" s="125" t="s">
        <v>2735</v>
      </c>
      <c r="E66" s="128">
        <f>SUMIF(E30:E65,"x",C30:C65)/9</f>
        <v>66.666666666666671</v>
      </c>
      <c r="G66"/>
    </row>
    <row r="67" spans="1:8" x14ac:dyDescent="0.25">
      <c r="A67"/>
      <c r="B67"/>
      <c r="C67"/>
      <c r="G67"/>
    </row>
    <row r="68" spans="1:8" ht="30" x14ac:dyDescent="0.25">
      <c r="A68" s="140" t="s">
        <v>62</v>
      </c>
      <c r="B68" s="92" t="s">
        <v>63</v>
      </c>
      <c r="C68" s="100"/>
      <c r="G68" s="92" t="s">
        <v>163</v>
      </c>
      <c r="H68" s="93" t="s">
        <v>164</v>
      </c>
    </row>
    <row r="69" spans="1:8" s="1" customFormat="1" ht="30" x14ac:dyDescent="0.25">
      <c r="A69" s="140"/>
      <c r="B69" s="94" t="s">
        <v>64</v>
      </c>
      <c r="C69" s="119">
        <v>100</v>
      </c>
      <c r="D69"/>
      <c r="E69" s="126"/>
      <c r="F69"/>
      <c r="G69" s="106" t="s">
        <v>151</v>
      </c>
      <c r="H69" s="119">
        <v>100</v>
      </c>
    </row>
    <row r="70" spans="1:8" ht="45" x14ac:dyDescent="0.25">
      <c r="A70" s="140"/>
      <c r="B70" s="94" t="s">
        <v>65</v>
      </c>
      <c r="C70" s="99">
        <v>50</v>
      </c>
      <c r="E70" s="126" t="s">
        <v>2736</v>
      </c>
      <c r="G70" s="106" t="s">
        <v>152</v>
      </c>
      <c r="H70" s="99">
        <v>50</v>
      </c>
    </row>
    <row r="71" spans="1:8" x14ac:dyDescent="0.25">
      <c r="A71" s="140"/>
      <c r="B71" s="94" t="s">
        <v>66</v>
      </c>
      <c r="C71" s="99">
        <v>5</v>
      </c>
      <c r="E71" s="126"/>
      <c r="G71" s="106" t="s">
        <v>153</v>
      </c>
      <c r="H71" s="99">
        <v>5</v>
      </c>
    </row>
    <row r="72" spans="1:8" ht="30" x14ac:dyDescent="0.25">
      <c r="A72" s="140"/>
      <c r="B72" s="92" t="s">
        <v>67</v>
      </c>
      <c r="C72" s="100"/>
      <c r="G72" s="92" t="s">
        <v>165</v>
      </c>
      <c r="H72" s="93" t="s">
        <v>166</v>
      </c>
    </row>
    <row r="73" spans="1:8" s="1" customFormat="1" ht="30" x14ac:dyDescent="0.25">
      <c r="A73" s="140"/>
      <c r="B73" s="94" t="s">
        <v>68</v>
      </c>
      <c r="C73" s="119">
        <v>100</v>
      </c>
      <c r="D73"/>
      <c r="E73" s="126"/>
      <c r="F73"/>
      <c r="G73" s="106" t="s">
        <v>151</v>
      </c>
      <c r="H73" s="119">
        <v>100</v>
      </c>
    </row>
    <row r="74" spans="1:8" ht="45" x14ac:dyDescent="0.25">
      <c r="A74" s="140"/>
      <c r="B74" s="94" t="s">
        <v>69</v>
      </c>
      <c r="C74" s="99">
        <v>50</v>
      </c>
      <c r="E74" s="126" t="s">
        <v>2736</v>
      </c>
      <c r="G74" s="106" t="s">
        <v>152</v>
      </c>
      <c r="H74" s="99">
        <v>50</v>
      </c>
    </row>
    <row r="75" spans="1:8" ht="30" x14ac:dyDescent="0.25">
      <c r="A75" s="140"/>
      <c r="B75" s="94" t="s">
        <v>70</v>
      </c>
      <c r="C75" s="99">
        <v>5</v>
      </c>
      <c r="E75" s="126"/>
      <c r="G75" s="106" t="s">
        <v>153</v>
      </c>
      <c r="H75" s="99">
        <v>5</v>
      </c>
    </row>
    <row r="76" spans="1:8" ht="30" x14ac:dyDescent="0.25">
      <c r="A76" s="140"/>
      <c r="B76" s="92" t="s">
        <v>71</v>
      </c>
      <c r="C76" s="100"/>
      <c r="G76" s="92" t="s">
        <v>167</v>
      </c>
      <c r="H76" s="93" t="s">
        <v>168</v>
      </c>
    </row>
    <row r="77" spans="1:8" s="1" customFormat="1" ht="45" x14ac:dyDescent="0.25">
      <c r="A77" s="140"/>
      <c r="B77" s="94" t="s">
        <v>72</v>
      </c>
      <c r="C77" s="119">
        <v>100</v>
      </c>
      <c r="D77"/>
      <c r="E77" s="126"/>
      <c r="F77"/>
      <c r="G77" s="106" t="s">
        <v>151</v>
      </c>
      <c r="H77" s="119">
        <v>100</v>
      </c>
    </row>
    <row r="78" spans="1:8" ht="45" x14ac:dyDescent="0.25">
      <c r="A78" s="140"/>
      <c r="B78" s="94" t="s">
        <v>73</v>
      </c>
      <c r="C78" s="99">
        <v>50</v>
      </c>
      <c r="E78" s="126" t="s">
        <v>2736</v>
      </c>
      <c r="G78" s="106" t="s">
        <v>152</v>
      </c>
      <c r="H78" s="99">
        <v>50</v>
      </c>
    </row>
    <row r="79" spans="1:8" x14ac:dyDescent="0.25">
      <c r="A79" s="140"/>
      <c r="B79" s="94" t="s">
        <v>74</v>
      </c>
      <c r="C79" s="99">
        <v>5</v>
      </c>
      <c r="E79" s="126"/>
      <c r="G79" s="106" t="s">
        <v>153</v>
      </c>
      <c r="H79" s="99">
        <v>5</v>
      </c>
    </row>
    <row r="80" spans="1:8" x14ac:dyDescent="0.25">
      <c r="A80"/>
      <c r="B80"/>
      <c r="C80"/>
      <c r="D80" s="125" t="s">
        <v>2735</v>
      </c>
      <c r="E80" s="128">
        <f>SUMIF(E69:E79,"x",C69:C79)/3</f>
        <v>50</v>
      </c>
      <c r="G80"/>
    </row>
    <row r="81" spans="1:9" x14ac:dyDescent="0.25">
      <c r="A81"/>
      <c r="B81"/>
      <c r="C81"/>
      <c r="G81"/>
    </row>
    <row r="82" spans="1:9" ht="43.5" customHeight="1" x14ac:dyDescent="0.25">
      <c r="A82" s="140" t="s">
        <v>75</v>
      </c>
      <c r="B82" s="92" t="s">
        <v>76</v>
      </c>
      <c r="C82" s="100"/>
      <c r="G82" s="92" t="s">
        <v>169</v>
      </c>
      <c r="H82" s="93"/>
    </row>
    <row r="83" spans="1:9" s="1" customFormat="1" ht="45" x14ac:dyDescent="0.25">
      <c r="A83" s="140"/>
      <c r="B83" s="94" t="s">
        <v>77</v>
      </c>
      <c r="C83" s="119">
        <v>100</v>
      </c>
      <c r="D83"/>
      <c r="E83" s="126" t="s">
        <v>2736</v>
      </c>
      <c r="F83"/>
      <c r="G83" s="94" t="s">
        <v>170</v>
      </c>
      <c r="H83" s="119" t="s">
        <v>171</v>
      </c>
      <c r="I83" t="s">
        <v>172</v>
      </c>
    </row>
    <row r="84" spans="1:9" ht="45" x14ac:dyDescent="0.25">
      <c r="A84" s="140"/>
      <c r="B84" s="94" t="s">
        <v>78</v>
      </c>
      <c r="C84" s="99">
        <v>50</v>
      </c>
      <c r="E84" s="126" t="s">
        <v>2737</v>
      </c>
      <c r="G84" s="94" t="s">
        <v>170</v>
      </c>
      <c r="H84" s="119" t="s">
        <v>171</v>
      </c>
      <c r="I84" t="s">
        <v>173</v>
      </c>
    </row>
    <row r="85" spans="1:9" ht="45" x14ac:dyDescent="0.25">
      <c r="A85" s="140"/>
      <c r="B85" s="94" t="s">
        <v>79</v>
      </c>
      <c r="C85" s="99">
        <v>5</v>
      </c>
      <c r="E85" s="126" t="s">
        <v>2736</v>
      </c>
      <c r="G85" s="94" t="s">
        <v>170</v>
      </c>
      <c r="H85" s="119" t="s">
        <v>171</v>
      </c>
      <c r="I85" t="s">
        <v>174</v>
      </c>
    </row>
    <row r="86" spans="1:9" ht="30" x14ac:dyDescent="0.25">
      <c r="A86" s="140"/>
      <c r="B86" s="92" t="s">
        <v>80</v>
      </c>
      <c r="C86" s="100"/>
      <c r="G86" s="92" t="s">
        <v>169</v>
      </c>
      <c r="H86" s="93" t="s">
        <v>175</v>
      </c>
    </row>
    <row r="87" spans="1:9" s="1" customFormat="1" ht="30" x14ac:dyDescent="0.25">
      <c r="A87" s="140"/>
      <c r="B87" s="94" t="s">
        <v>81</v>
      </c>
      <c r="C87" s="119">
        <v>100</v>
      </c>
      <c r="D87"/>
      <c r="E87" s="126" t="s">
        <v>2736</v>
      </c>
      <c r="F87"/>
      <c r="G87" s="94" t="s">
        <v>176</v>
      </c>
      <c r="H87" s="119">
        <v>100</v>
      </c>
    </row>
    <row r="88" spans="1:9" ht="30" x14ac:dyDescent="0.25">
      <c r="A88" s="140"/>
      <c r="B88" s="94" t="s">
        <v>82</v>
      </c>
      <c r="C88" s="99">
        <v>50</v>
      </c>
      <c r="E88" s="126"/>
      <c r="G88" s="94" t="s">
        <v>177</v>
      </c>
      <c r="H88" s="99">
        <v>50</v>
      </c>
    </row>
    <row r="89" spans="1:9" x14ac:dyDescent="0.25">
      <c r="A89" s="140"/>
      <c r="B89" s="94" t="s">
        <v>83</v>
      </c>
      <c r="C89" s="99">
        <v>5</v>
      </c>
      <c r="E89" s="126"/>
      <c r="G89" s="94" t="s">
        <v>178</v>
      </c>
      <c r="H89" s="99">
        <v>5</v>
      </c>
    </row>
    <row r="90" spans="1:9" x14ac:dyDescent="0.25">
      <c r="A90" s="140"/>
      <c r="B90" s="92" t="s">
        <v>84</v>
      </c>
      <c r="C90" s="100"/>
      <c r="G90" s="92" t="s">
        <v>179</v>
      </c>
      <c r="H90" s="93"/>
    </row>
    <row r="91" spans="1:9" s="1" customFormat="1" x14ac:dyDescent="0.25">
      <c r="A91" s="140"/>
      <c r="B91" s="94" t="s">
        <v>85</v>
      </c>
      <c r="C91" s="119">
        <v>100</v>
      </c>
      <c r="D91"/>
      <c r="E91" s="126"/>
      <c r="F91"/>
      <c r="G91" s="94" t="s">
        <v>180</v>
      </c>
      <c r="H91" s="119">
        <v>50</v>
      </c>
      <c r="I91" t="s">
        <v>181</v>
      </c>
    </row>
    <row r="92" spans="1:9" ht="30" x14ac:dyDescent="0.25">
      <c r="A92" s="140"/>
      <c r="B92" s="94" t="s">
        <v>86</v>
      </c>
      <c r="C92" s="99">
        <v>50</v>
      </c>
      <c r="E92" s="126" t="s">
        <v>2736</v>
      </c>
      <c r="G92" s="94" t="s">
        <v>182</v>
      </c>
      <c r="H92" s="119">
        <v>50</v>
      </c>
      <c r="I92" t="s">
        <v>183</v>
      </c>
    </row>
    <row r="93" spans="1:9" x14ac:dyDescent="0.25">
      <c r="A93" s="140"/>
      <c r="B93" s="94" t="s">
        <v>87</v>
      </c>
      <c r="C93" s="99">
        <v>5</v>
      </c>
      <c r="E93" s="126"/>
      <c r="G93" s="94" t="s">
        <v>184</v>
      </c>
      <c r="H93" s="119">
        <v>0</v>
      </c>
    </row>
    <row r="94" spans="1:9" x14ac:dyDescent="0.25">
      <c r="A94" s="140"/>
      <c r="B94" s="92" t="s">
        <v>88</v>
      </c>
      <c r="C94" s="100"/>
      <c r="G94" s="92" t="s">
        <v>179</v>
      </c>
      <c r="H94" s="93"/>
    </row>
    <row r="95" spans="1:9" s="1" customFormat="1" x14ac:dyDescent="0.25">
      <c r="A95" s="140"/>
      <c r="B95" s="94" t="s">
        <v>89</v>
      </c>
      <c r="C95" s="119">
        <v>100</v>
      </c>
      <c r="D95"/>
      <c r="E95" s="126"/>
      <c r="F95"/>
      <c r="G95" s="94" t="s">
        <v>185</v>
      </c>
      <c r="H95" s="119">
        <v>25</v>
      </c>
      <c r="I95" t="s">
        <v>186</v>
      </c>
    </row>
    <row r="96" spans="1:9" x14ac:dyDescent="0.25">
      <c r="A96" s="140"/>
      <c r="B96" s="94" t="s">
        <v>90</v>
      </c>
      <c r="C96" s="99">
        <v>50</v>
      </c>
      <c r="E96" s="126" t="s">
        <v>2736</v>
      </c>
      <c r="G96" s="94" t="s">
        <v>187</v>
      </c>
      <c r="H96" s="119">
        <v>25</v>
      </c>
      <c r="I96" t="s">
        <v>188</v>
      </c>
    </row>
    <row r="97" spans="1:9" x14ac:dyDescent="0.25">
      <c r="A97" s="140"/>
      <c r="B97" s="94" t="s">
        <v>91</v>
      </c>
      <c r="C97" s="99">
        <v>5</v>
      </c>
      <c r="E97" s="126"/>
      <c r="G97" s="94" t="s">
        <v>189</v>
      </c>
      <c r="H97" s="119">
        <v>25</v>
      </c>
      <c r="I97" t="s">
        <v>190</v>
      </c>
    </row>
    <row r="98" spans="1:9" x14ac:dyDescent="0.25">
      <c r="A98" s="140"/>
      <c r="B98" s="94" t="s">
        <v>92</v>
      </c>
      <c r="C98" s="99"/>
      <c r="G98" s="94" t="s">
        <v>191</v>
      </c>
      <c r="H98" s="119">
        <v>25</v>
      </c>
      <c r="I98" t="s">
        <v>192</v>
      </c>
    </row>
    <row r="99" spans="1:9" x14ac:dyDescent="0.25">
      <c r="A99" s="140"/>
      <c r="B99" s="97" t="s">
        <v>93</v>
      </c>
      <c r="C99" s="100"/>
      <c r="G99" s="94"/>
      <c r="H99" s="93"/>
    </row>
    <row r="100" spans="1:9" s="1" customFormat="1" x14ac:dyDescent="0.25">
      <c r="A100" s="140"/>
      <c r="B100" s="94" t="s">
        <v>94</v>
      </c>
      <c r="C100" s="119">
        <v>100</v>
      </c>
      <c r="D100"/>
      <c r="E100" s="126"/>
      <c r="F100"/>
      <c r="G100" s="92"/>
      <c r="H100" s="95"/>
    </row>
    <row r="101" spans="1:9" ht="30" x14ac:dyDescent="0.25">
      <c r="A101" s="140"/>
      <c r="B101" s="94" t="s">
        <v>95</v>
      </c>
      <c r="C101" s="99">
        <v>50</v>
      </c>
      <c r="E101" s="126" t="s">
        <v>2736</v>
      </c>
      <c r="G101" s="94"/>
      <c r="H101" s="93"/>
    </row>
    <row r="102" spans="1:9" ht="30" x14ac:dyDescent="0.25">
      <c r="A102" s="140"/>
      <c r="B102" s="94" t="s">
        <v>96</v>
      </c>
      <c r="C102" s="99">
        <v>5</v>
      </c>
      <c r="E102" s="126"/>
      <c r="G102" s="94"/>
      <c r="H102" s="93"/>
    </row>
    <row r="103" spans="1:9" x14ac:dyDescent="0.25">
      <c r="A103" s="140"/>
      <c r="B103" s="97" t="s">
        <v>97</v>
      </c>
      <c r="C103" s="100"/>
      <c r="G103" s="94"/>
      <c r="H103" s="93"/>
    </row>
    <row r="104" spans="1:9" s="1" customFormat="1" ht="45" x14ac:dyDescent="0.25">
      <c r="A104" s="140"/>
      <c r="B104" s="94" t="s">
        <v>98</v>
      </c>
      <c r="C104" s="119">
        <v>100</v>
      </c>
      <c r="D104"/>
      <c r="E104" s="126" t="s">
        <v>2736</v>
      </c>
      <c r="F104"/>
      <c r="G104" s="92"/>
      <c r="H104" s="95"/>
    </row>
    <row r="105" spans="1:9" ht="30" x14ac:dyDescent="0.25">
      <c r="A105" s="140"/>
      <c r="B105" s="94" t="s">
        <v>99</v>
      </c>
      <c r="C105" s="99">
        <v>50</v>
      </c>
      <c r="E105" s="126"/>
      <c r="G105" s="94"/>
      <c r="H105" s="93"/>
    </row>
    <row r="106" spans="1:9" x14ac:dyDescent="0.25">
      <c r="A106" s="140"/>
      <c r="B106" s="94" t="s">
        <v>100</v>
      </c>
      <c r="C106" s="99">
        <v>5</v>
      </c>
      <c r="E106" s="126"/>
      <c r="G106" s="94"/>
      <c r="H106" s="93"/>
    </row>
    <row r="107" spans="1:9" ht="30" x14ac:dyDescent="0.25">
      <c r="A107" s="140"/>
      <c r="B107" s="92" t="s">
        <v>101</v>
      </c>
      <c r="C107" s="100"/>
      <c r="G107" s="92" t="s">
        <v>193</v>
      </c>
      <c r="H107" s="93" t="s">
        <v>194</v>
      </c>
    </row>
    <row r="108" spans="1:9" s="1" customFormat="1" ht="30" x14ac:dyDescent="0.25">
      <c r="A108" s="140"/>
      <c r="B108" s="94" t="s">
        <v>102</v>
      </c>
      <c r="C108" s="119">
        <v>100</v>
      </c>
      <c r="D108"/>
      <c r="E108" s="126" t="s">
        <v>2736</v>
      </c>
      <c r="F108"/>
      <c r="G108" s="106" t="s">
        <v>151</v>
      </c>
      <c r="H108" s="119">
        <v>100</v>
      </c>
    </row>
    <row r="109" spans="1:9" ht="30" x14ac:dyDescent="0.25">
      <c r="A109" s="140"/>
      <c r="B109" s="94" t="s">
        <v>103</v>
      </c>
      <c r="C109" s="99">
        <v>50</v>
      </c>
      <c r="E109" s="126"/>
      <c r="G109" s="106" t="s">
        <v>152</v>
      </c>
      <c r="H109" s="99">
        <v>50</v>
      </c>
    </row>
    <row r="110" spans="1:9" x14ac:dyDescent="0.25">
      <c r="A110" s="140"/>
      <c r="B110" s="94" t="s">
        <v>104</v>
      </c>
      <c r="C110" s="99">
        <v>5</v>
      </c>
      <c r="E110" s="126"/>
      <c r="G110" s="106" t="s">
        <v>153</v>
      </c>
      <c r="H110" s="99">
        <v>5</v>
      </c>
    </row>
    <row r="111" spans="1:9" x14ac:dyDescent="0.25">
      <c r="A111"/>
      <c r="B111"/>
      <c r="C111"/>
      <c r="D111" s="125" t="s">
        <v>2735</v>
      </c>
      <c r="E111" s="128">
        <f>SUMIF(E82:E110,"x",C82:C110)/7</f>
        <v>86.428571428571431</v>
      </c>
      <c r="G111"/>
    </row>
    <row r="112" spans="1:9" x14ac:dyDescent="0.25">
      <c r="A112"/>
      <c r="B112"/>
      <c r="C112"/>
      <c r="G112"/>
    </row>
    <row r="113" spans="1:9" ht="30" x14ac:dyDescent="0.25">
      <c r="A113" s="140" t="s">
        <v>105</v>
      </c>
      <c r="B113" s="92" t="s">
        <v>106</v>
      </c>
      <c r="C113" s="100"/>
      <c r="G113" s="92" t="s">
        <v>195</v>
      </c>
      <c r="H113" s="93" t="s">
        <v>196</v>
      </c>
    </row>
    <row r="114" spans="1:9" s="1" customFormat="1" ht="45" x14ac:dyDescent="0.25">
      <c r="A114" s="140"/>
      <c r="B114" s="94" t="s">
        <v>107</v>
      </c>
      <c r="C114" s="119">
        <v>100</v>
      </c>
      <c r="D114"/>
      <c r="E114" s="126" t="s">
        <v>2736</v>
      </c>
      <c r="F114"/>
      <c r="G114" s="94" t="s">
        <v>197</v>
      </c>
      <c r="H114" s="119">
        <v>100</v>
      </c>
    </row>
    <row r="115" spans="1:9" x14ac:dyDescent="0.25">
      <c r="A115" s="140"/>
      <c r="B115" s="94" t="s">
        <v>108</v>
      </c>
      <c r="C115" s="99">
        <v>0</v>
      </c>
      <c r="E115" s="126"/>
      <c r="G115" s="94" t="s">
        <v>198</v>
      </c>
      <c r="H115" s="99">
        <v>0</v>
      </c>
    </row>
    <row r="116" spans="1:9" ht="30" x14ac:dyDescent="0.25">
      <c r="A116" s="140"/>
      <c r="B116" s="92" t="s">
        <v>109</v>
      </c>
      <c r="C116" s="99"/>
      <c r="G116" s="92" t="s">
        <v>199</v>
      </c>
      <c r="H116" s="93" t="s">
        <v>200</v>
      </c>
    </row>
    <row r="117" spans="1:9" s="1" customFormat="1" ht="30" x14ac:dyDescent="0.25">
      <c r="A117" s="140"/>
      <c r="B117" s="94" t="s">
        <v>110</v>
      </c>
      <c r="C117" s="119">
        <v>100</v>
      </c>
      <c r="D117"/>
      <c r="E117" s="126"/>
      <c r="F117"/>
      <c r="G117" s="94" t="s">
        <v>201</v>
      </c>
      <c r="H117" s="119">
        <v>100</v>
      </c>
    </row>
    <row r="118" spans="1:9" ht="30" x14ac:dyDescent="0.25">
      <c r="A118" s="140"/>
      <c r="B118" s="94" t="s">
        <v>111</v>
      </c>
      <c r="C118" s="99">
        <v>50</v>
      </c>
      <c r="E118" s="126" t="s">
        <v>2736</v>
      </c>
      <c r="G118" s="94" t="s">
        <v>202</v>
      </c>
      <c r="H118" s="99">
        <v>50</v>
      </c>
    </row>
    <row r="119" spans="1:9" x14ac:dyDescent="0.25">
      <c r="A119" s="140"/>
      <c r="B119" s="94" t="s">
        <v>112</v>
      </c>
      <c r="C119" s="99">
        <v>5</v>
      </c>
      <c r="E119" s="126"/>
      <c r="G119" s="94" t="s">
        <v>203</v>
      </c>
      <c r="H119" s="99">
        <v>0</v>
      </c>
    </row>
    <row r="120" spans="1:9" ht="30" x14ac:dyDescent="0.25">
      <c r="A120" s="140"/>
      <c r="B120" s="92" t="s">
        <v>113</v>
      </c>
      <c r="C120" s="100"/>
      <c r="G120" s="92" t="s">
        <v>199</v>
      </c>
      <c r="H120" s="93"/>
    </row>
    <row r="121" spans="1:9" s="1" customFormat="1" x14ac:dyDescent="0.25">
      <c r="A121" s="140"/>
      <c r="B121" s="94" t="s">
        <v>114</v>
      </c>
      <c r="C121" s="119">
        <v>25</v>
      </c>
      <c r="D121"/>
      <c r="E121" s="126"/>
      <c r="F121"/>
      <c r="G121" s="94" t="s">
        <v>204</v>
      </c>
      <c r="H121" s="119">
        <v>25</v>
      </c>
      <c r="I121" t="s">
        <v>205</v>
      </c>
    </row>
    <row r="122" spans="1:9" ht="30" x14ac:dyDescent="0.25">
      <c r="A122" s="140"/>
      <c r="B122" s="94" t="s">
        <v>115</v>
      </c>
      <c r="C122" s="99">
        <v>25</v>
      </c>
      <c r="E122" s="126" t="s">
        <v>2736</v>
      </c>
      <c r="G122" s="94" t="s">
        <v>206</v>
      </c>
      <c r="H122" s="99">
        <v>25</v>
      </c>
      <c r="I122" t="s">
        <v>207</v>
      </c>
    </row>
    <row r="123" spans="1:9" x14ac:dyDescent="0.25">
      <c r="A123" s="140"/>
      <c r="B123" s="94" t="s">
        <v>116</v>
      </c>
      <c r="C123" s="99">
        <v>25</v>
      </c>
      <c r="E123" s="126" t="s">
        <v>2736</v>
      </c>
      <c r="G123" s="94" t="s">
        <v>208</v>
      </c>
      <c r="H123" s="99">
        <v>25</v>
      </c>
      <c r="I123" t="s">
        <v>209</v>
      </c>
    </row>
    <row r="124" spans="1:9" x14ac:dyDescent="0.25">
      <c r="A124" s="140"/>
      <c r="B124" s="94" t="s">
        <v>117</v>
      </c>
      <c r="C124" s="99">
        <v>25</v>
      </c>
      <c r="E124" s="126"/>
      <c r="G124" s="94" t="s">
        <v>210</v>
      </c>
      <c r="H124" s="99">
        <v>25</v>
      </c>
      <c r="I124" t="s">
        <v>211</v>
      </c>
    </row>
    <row r="125" spans="1:9" ht="30" x14ac:dyDescent="0.25">
      <c r="A125" s="140"/>
      <c r="B125" s="92" t="s">
        <v>118</v>
      </c>
      <c r="C125" s="100"/>
      <c r="G125" s="92" t="s">
        <v>212</v>
      </c>
      <c r="H125" s="93" t="s">
        <v>213</v>
      </c>
    </row>
    <row r="126" spans="1:9" s="1" customFormat="1" ht="30" x14ac:dyDescent="0.25">
      <c r="A126" s="140"/>
      <c r="B126" s="94" t="s">
        <v>119</v>
      </c>
      <c r="C126" s="119">
        <v>100</v>
      </c>
      <c r="D126"/>
      <c r="E126" s="126"/>
      <c r="F126"/>
      <c r="G126" s="94" t="s">
        <v>214</v>
      </c>
      <c r="H126" s="119">
        <v>100</v>
      </c>
    </row>
    <row r="127" spans="1:9" ht="30" x14ac:dyDescent="0.25">
      <c r="A127" s="140"/>
      <c r="B127" s="94" t="s">
        <v>120</v>
      </c>
      <c r="C127" s="99">
        <v>50</v>
      </c>
      <c r="E127" s="126"/>
      <c r="G127" s="94" t="s">
        <v>215</v>
      </c>
      <c r="H127" s="99">
        <v>50</v>
      </c>
    </row>
    <row r="128" spans="1:9" x14ac:dyDescent="0.25">
      <c r="A128" s="140"/>
      <c r="B128" s="94" t="s">
        <v>121</v>
      </c>
      <c r="C128" s="99">
        <v>5</v>
      </c>
      <c r="E128" s="126" t="s">
        <v>2736</v>
      </c>
      <c r="G128" s="94" t="s">
        <v>216</v>
      </c>
      <c r="H128" s="99">
        <v>0</v>
      </c>
    </row>
    <row r="129" spans="4:5" x14ac:dyDescent="0.25">
      <c r="D129" s="125" t="s">
        <v>2735</v>
      </c>
      <c r="E129" s="127">
        <f>SUMIF(E114:E128,"x",C114:C128)/4</f>
        <v>51.25</v>
      </c>
    </row>
    <row r="132" spans="4:5" x14ac:dyDescent="0.25">
      <c r="D132" s="125" t="s">
        <v>2738</v>
      </c>
      <c r="E132" s="128">
        <f>(E129+E111+E80+E66+E28+E14)/6</f>
        <v>56.835317460317469</v>
      </c>
    </row>
    <row r="133" spans="4:5" x14ac:dyDescent="0.25">
      <c r="E133" s="127" t="str">
        <f>IF(E132&lt;25,"Débutant",IF(E132&lt;=50,"Émergent",IF(E132&lt;=75,"Challenger","Leader")))</f>
        <v>Challenger</v>
      </c>
    </row>
  </sheetData>
  <mergeCells count="6">
    <mergeCell ref="A113:A128"/>
    <mergeCell ref="A82:A110"/>
    <mergeCell ref="A68:A79"/>
    <mergeCell ref="A30:A65"/>
    <mergeCell ref="A2:A13"/>
    <mergeCell ref="A16:A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D6BBA-88BF-41F1-B82D-9257C28DC652}">
  <sheetPr>
    <tabColor rgb="FFFF0000"/>
  </sheetPr>
  <dimension ref="A1:IK158"/>
  <sheetViews>
    <sheetView topLeftCell="CT1" zoomScale="114" zoomScaleNormal="110" workbookViewId="0">
      <selection activeCell="CW2" sqref="CW2"/>
    </sheetView>
  </sheetViews>
  <sheetFormatPr defaultColWidth="11.42578125" defaultRowHeight="12" x14ac:dyDescent="0.2"/>
  <cols>
    <col min="1" max="10" width="11.42578125" style="6"/>
    <col min="11" max="11" width="37.85546875" style="6" customWidth="1"/>
    <col min="12" max="15" width="11.42578125" style="6"/>
    <col min="16" max="16" width="34.28515625" style="6" customWidth="1"/>
    <col min="17" max="17" width="47.42578125" style="6" customWidth="1"/>
    <col min="18" max="31" width="11.42578125" style="6"/>
    <col min="32" max="32" width="16.28515625" style="6" customWidth="1"/>
    <col min="33" max="33" width="15.5703125" style="6" customWidth="1"/>
    <col min="34" max="34" width="11.42578125" style="6"/>
    <col min="35" max="35" width="255.5703125" style="6" bestFit="1" customWidth="1"/>
    <col min="36" max="75" width="11.42578125" style="6"/>
    <col min="76" max="104" width="33.7109375" style="6" customWidth="1"/>
    <col min="105" max="113" width="11.42578125" style="6"/>
    <col min="114" max="114" width="26.42578125" style="6" customWidth="1"/>
    <col min="115" max="124" width="11.42578125" style="6"/>
    <col min="125" max="125" width="16.42578125" style="6" customWidth="1"/>
    <col min="126" max="131" width="11.42578125" style="6"/>
    <col min="132" max="132" width="33.42578125" style="6" bestFit="1" customWidth="1"/>
    <col min="133" max="133" width="16.42578125" style="6" bestFit="1" customWidth="1"/>
    <col min="134" max="134" width="20.5703125" style="6" customWidth="1"/>
    <col min="135" max="179" width="11.42578125" style="6"/>
    <col min="180" max="180" width="34.42578125" style="6" customWidth="1"/>
    <col min="181" max="181" width="41.42578125" style="6" customWidth="1"/>
    <col min="182" max="209" width="11.42578125" style="6"/>
    <col min="210" max="210" width="37.42578125" style="6" customWidth="1"/>
    <col min="211" max="213" width="11.42578125" style="6"/>
    <col min="214" max="214" width="7.140625" style="6" bestFit="1" customWidth="1"/>
    <col min="215" max="215" width="11.42578125" style="6"/>
    <col min="216" max="216" width="13.85546875" style="6" customWidth="1"/>
    <col min="217" max="217" width="11.42578125" style="6"/>
    <col min="218" max="218" width="7.140625" style="6" bestFit="1" customWidth="1"/>
    <col min="219" max="227" width="11.42578125" style="6"/>
    <col min="228" max="228" width="8.42578125" style="6" customWidth="1"/>
    <col min="229" max="231" width="11.42578125" style="6"/>
    <col min="232" max="232" width="8.140625" style="6" customWidth="1"/>
    <col min="233" max="239" width="11.42578125" style="6"/>
    <col min="240" max="240" width="7.85546875" style="6" customWidth="1"/>
    <col min="241" max="16384" width="11.42578125" style="6"/>
  </cols>
  <sheetData>
    <row r="1" spans="1:245" ht="12.75" thickBot="1" x14ac:dyDescent="0.25">
      <c r="A1" s="6">
        <v>1</v>
      </c>
      <c r="B1" s="6">
        <f>A1+1</f>
        <v>2</v>
      </c>
      <c r="C1" s="6">
        <f t="shared" ref="C1:BN1" si="0">B1+1</f>
        <v>3</v>
      </c>
      <c r="D1" s="6">
        <f t="shared" si="0"/>
        <v>4</v>
      </c>
      <c r="E1" s="6">
        <f t="shared" si="0"/>
        <v>5</v>
      </c>
      <c r="F1" s="6">
        <f t="shared" si="0"/>
        <v>6</v>
      </c>
      <c r="G1" s="6">
        <f t="shared" si="0"/>
        <v>7</v>
      </c>
      <c r="H1" s="6">
        <f t="shared" si="0"/>
        <v>8</v>
      </c>
      <c r="I1" s="6">
        <f t="shared" si="0"/>
        <v>9</v>
      </c>
      <c r="J1" s="6">
        <f t="shared" si="0"/>
        <v>10</v>
      </c>
      <c r="K1" s="6">
        <f t="shared" si="0"/>
        <v>11</v>
      </c>
      <c r="L1" s="6">
        <f t="shared" si="0"/>
        <v>12</v>
      </c>
      <c r="M1" s="6">
        <f t="shared" si="0"/>
        <v>13</v>
      </c>
      <c r="N1" s="6">
        <f t="shared" si="0"/>
        <v>14</v>
      </c>
      <c r="O1" s="6">
        <f t="shared" si="0"/>
        <v>15</v>
      </c>
      <c r="P1" s="6">
        <f t="shared" si="0"/>
        <v>16</v>
      </c>
      <c r="Q1" s="6">
        <f t="shared" si="0"/>
        <v>17</v>
      </c>
      <c r="R1" s="6">
        <f t="shared" si="0"/>
        <v>18</v>
      </c>
      <c r="S1" s="153">
        <f t="shared" si="0"/>
        <v>19</v>
      </c>
      <c r="T1" s="153">
        <f t="shared" si="0"/>
        <v>20</v>
      </c>
      <c r="U1" s="153">
        <f t="shared" si="0"/>
        <v>21</v>
      </c>
      <c r="V1" s="153">
        <f t="shared" si="0"/>
        <v>22</v>
      </c>
      <c r="W1" s="153">
        <f t="shared" si="0"/>
        <v>23</v>
      </c>
      <c r="X1" s="153">
        <f t="shared" si="0"/>
        <v>24</v>
      </c>
      <c r="Y1" s="153">
        <f t="shared" si="0"/>
        <v>25</v>
      </c>
      <c r="Z1" s="6">
        <f t="shared" si="0"/>
        <v>26</v>
      </c>
      <c r="AA1" s="6">
        <f t="shared" si="0"/>
        <v>27</v>
      </c>
      <c r="AB1" s="6">
        <f t="shared" si="0"/>
        <v>28</v>
      </c>
      <c r="AC1" s="6">
        <f t="shared" si="0"/>
        <v>29</v>
      </c>
      <c r="AD1" s="6">
        <f t="shared" si="0"/>
        <v>30</v>
      </c>
      <c r="AE1" s="6">
        <f t="shared" si="0"/>
        <v>31</v>
      </c>
      <c r="AF1" s="6">
        <f t="shared" si="0"/>
        <v>32</v>
      </c>
      <c r="AG1" s="6">
        <f t="shared" si="0"/>
        <v>33</v>
      </c>
      <c r="AH1" s="6">
        <f t="shared" si="0"/>
        <v>34</v>
      </c>
      <c r="AI1" s="153">
        <f t="shared" si="0"/>
        <v>35</v>
      </c>
      <c r="AJ1" s="153">
        <f t="shared" si="0"/>
        <v>36</v>
      </c>
      <c r="AK1" s="153">
        <f t="shared" si="0"/>
        <v>37</v>
      </c>
      <c r="AL1" s="153">
        <f t="shared" si="0"/>
        <v>38</v>
      </c>
      <c r="AM1" s="153">
        <f t="shared" si="0"/>
        <v>39</v>
      </c>
      <c r="AN1" s="153">
        <f t="shared" si="0"/>
        <v>40</v>
      </c>
      <c r="AO1" s="153">
        <f t="shared" si="0"/>
        <v>41</v>
      </c>
      <c r="AP1" s="153">
        <f t="shared" si="0"/>
        <v>42</v>
      </c>
      <c r="AQ1" s="6">
        <f t="shared" si="0"/>
        <v>43</v>
      </c>
      <c r="AR1" s="6">
        <f t="shared" si="0"/>
        <v>44</v>
      </c>
      <c r="AS1" s="6">
        <f t="shared" si="0"/>
        <v>45</v>
      </c>
      <c r="AT1" s="6">
        <f t="shared" si="0"/>
        <v>46</v>
      </c>
      <c r="AU1" s="6">
        <f t="shared" si="0"/>
        <v>47</v>
      </c>
      <c r="AV1" s="6">
        <f t="shared" si="0"/>
        <v>48</v>
      </c>
      <c r="AW1" s="6">
        <f t="shared" si="0"/>
        <v>49</v>
      </c>
      <c r="AX1" s="6">
        <f t="shared" si="0"/>
        <v>50</v>
      </c>
      <c r="AY1" s="153">
        <f t="shared" si="0"/>
        <v>51</v>
      </c>
      <c r="AZ1" s="153">
        <f t="shared" si="0"/>
        <v>52</v>
      </c>
      <c r="BA1" s="153">
        <f t="shared" si="0"/>
        <v>53</v>
      </c>
      <c r="BB1" s="153">
        <f t="shared" si="0"/>
        <v>54</v>
      </c>
      <c r="BC1" s="153">
        <f t="shared" si="0"/>
        <v>55</v>
      </c>
      <c r="BD1" s="153">
        <f t="shared" si="0"/>
        <v>56</v>
      </c>
      <c r="BE1" s="153">
        <f t="shared" si="0"/>
        <v>57</v>
      </c>
      <c r="BF1" s="153">
        <f t="shared" si="0"/>
        <v>58</v>
      </c>
      <c r="BG1" s="6">
        <f t="shared" si="0"/>
        <v>59</v>
      </c>
      <c r="BH1" s="6">
        <f t="shared" si="0"/>
        <v>60</v>
      </c>
      <c r="BI1" s="6">
        <f t="shared" si="0"/>
        <v>61</v>
      </c>
      <c r="BJ1" s="6">
        <f t="shared" si="0"/>
        <v>62</v>
      </c>
      <c r="BK1" s="6">
        <f t="shared" si="0"/>
        <v>63</v>
      </c>
      <c r="BL1" s="6">
        <f t="shared" si="0"/>
        <v>64</v>
      </c>
      <c r="BM1" s="6">
        <f t="shared" si="0"/>
        <v>65</v>
      </c>
      <c r="BN1" s="6">
        <f t="shared" si="0"/>
        <v>66</v>
      </c>
      <c r="BO1" s="6">
        <f t="shared" ref="BO1:DZ1" si="1">BN1+1</f>
        <v>67</v>
      </c>
      <c r="BP1" s="6">
        <f t="shared" si="1"/>
        <v>68</v>
      </c>
      <c r="BQ1" s="6">
        <f t="shared" si="1"/>
        <v>69</v>
      </c>
      <c r="BR1" s="6">
        <f t="shared" si="1"/>
        <v>70</v>
      </c>
      <c r="BS1" s="6">
        <f t="shared" si="1"/>
        <v>71</v>
      </c>
      <c r="BT1" s="6">
        <f t="shared" si="1"/>
        <v>72</v>
      </c>
      <c r="BU1" s="6">
        <f t="shared" si="1"/>
        <v>73</v>
      </c>
      <c r="BV1" s="6">
        <f t="shared" si="1"/>
        <v>74</v>
      </c>
      <c r="BW1" s="6">
        <f t="shared" si="1"/>
        <v>75</v>
      </c>
      <c r="BX1" s="6">
        <f t="shared" si="1"/>
        <v>76</v>
      </c>
      <c r="BY1" s="6">
        <f>BX1+1</f>
        <v>77</v>
      </c>
      <c r="BZ1" s="6">
        <f t="shared" si="1"/>
        <v>78</v>
      </c>
      <c r="CA1" s="6">
        <f t="shared" si="1"/>
        <v>79</v>
      </c>
      <c r="CB1" s="6">
        <f t="shared" si="1"/>
        <v>80</v>
      </c>
      <c r="CC1" s="6">
        <f t="shared" si="1"/>
        <v>81</v>
      </c>
      <c r="CD1" s="6">
        <f t="shared" si="1"/>
        <v>82</v>
      </c>
      <c r="CE1" s="6">
        <f t="shared" si="1"/>
        <v>83</v>
      </c>
      <c r="CF1" s="6">
        <f t="shared" si="1"/>
        <v>84</v>
      </c>
      <c r="CG1" s="6">
        <f t="shared" si="1"/>
        <v>85</v>
      </c>
      <c r="CH1" s="6">
        <f t="shared" si="1"/>
        <v>86</v>
      </c>
      <c r="CI1" s="6">
        <f t="shared" si="1"/>
        <v>87</v>
      </c>
      <c r="CJ1" s="6">
        <f t="shared" si="1"/>
        <v>88</v>
      </c>
      <c r="CK1" s="6">
        <f t="shared" si="1"/>
        <v>89</v>
      </c>
      <c r="CL1" s="6">
        <f t="shared" si="1"/>
        <v>90</v>
      </c>
      <c r="CM1" s="6">
        <f t="shared" si="1"/>
        <v>91</v>
      </c>
      <c r="CN1" s="6">
        <f t="shared" si="1"/>
        <v>92</v>
      </c>
      <c r="CO1" s="6">
        <f t="shared" si="1"/>
        <v>93</v>
      </c>
      <c r="CP1" s="6">
        <f t="shared" si="1"/>
        <v>94</v>
      </c>
      <c r="CQ1" s="6">
        <f t="shared" si="1"/>
        <v>95</v>
      </c>
      <c r="CR1" s="6">
        <f t="shared" si="1"/>
        <v>96</v>
      </c>
      <c r="CS1" s="6">
        <f t="shared" si="1"/>
        <v>97</v>
      </c>
      <c r="CT1" s="6">
        <f t="shared" si="1"/>
        <v>98</v>
      </c>
      <c r="CU1" s="6">
        <f t="shared" si="1"/>
        <v>99</v>
      </c>
      <c r="CV1" s="6">
        <f t="shared" si="1"/>
        <v>100</v>
      </c>
      <c r="CW1" s="6">
        <f t="shared" si="1"/>
        <v>101</v>
      </c>
      <c r="CX1" s="6">
        <f t="shared" si="1"/>
        <v>102</v>
      </c>
      <c r="CY1" s="6">
        <f t="shared" si="1"/>
        <v>103</v>
      </c>
      <c r="CZ1" s="6">
        <f t="shared" si="1"/>
        <v>104</v>
      </c>
      <c r="DA1" s="6">
        <f t="shared" si="1"/>
        <v>105</v>
      </c>
      <c r="DB1" s="6">
        <f t="shared" si="1"/>
        <v>106</v>
      </c>
      <c r="DC1" s="6">
        <f t="shared" si="1"/>
        <v>107</v>
      </c>
      <c r="DD1" s="6">
        <f t="shared" si="1"/>
        <v>108</v>
      </c>
      <c r="DE1" s="6">
        <f t="shared" si="1"/>
        <v>109</v>
      </c>
      <c r="DF1" s="6">
        <f t="shared" si="1"/>
        <v>110</v>
      </c>
      <c r="DG1" s="6">
        <f t="shared" si="1"/>
        <v>111</v>
      </c>
      <c r="DH1" s="6">
        <f t="shared" si="1"/>
        <v>112</v>
      </c>
      <c r="DI1" s="6">
        <f t="shared" si="1"/>
        <v>113</v>
      </c>
      <c r="DJ1" s="6">
        <f t="shared" si="1"/>
        <v>114</v>
      </c>
      <c r="DK1" s="6">
        <f t="shared" si="1"/>
        <v>115</v>
      </c>
      <c r="DL1" s="6">
        <f t="shared" si="1"/>
        <v>116</v>
      </c>
      <c r="DM1" s="6">
        <f t="shared" si="1"/>
        <v>117</v>
      </c>
      <c r="DN1" s="6">
        <f t="shared" si="1"/>
        <v>118</v>
      </c>
      <c r="DO1" s="6">
        <f t="shared" si="1"/>
        <v>119</v>
      </c>
      <c r="DP1" s="6">
        <f t="shared" si="1"/>
        <v>120</v>
      </c>
      <c r="DQ1" s="6">
        <f t="shared" si="1"/>
        <v>121</v>
      </c>
      <c r="DR1" s="6">
        <f t="shared" si="1"/>
        <v>122</v>
      </c>
      <c r="DS1" s="6">
        <f t="shared" si="1"/>
        <v>123</v>
      </c>
      <c r="DT1" s="6">
        <f t="shared" si="1"/>
        <v>124</v>
      </c>
      <c r="DU1" s="6">
        <f t="shared" si="1"/>
        <v>125</v>
      </c>
      <c r="DV1" s="6">
        <f t="shared" si="1"/>
        <v>126</v>
      </c>
      <c r="DW1" s="6">
        <f t="shared" si="1"/>
        <v>127</v>
      </c>
      <c r="DX1" s="6">
        <f t="shared" si="1"/>
        <v>128</v>
      </c>
      <c r="DY1" s="6">
        <f t="shared" si="1"/>
        <v>129</v>
      </c>
      <c r="DZ1" s="6">
        <f t="shared" si="1"/>
        <v>130</v>
      </c>
      <c r="EA1" s="6">
        <f t="shared" ref="EA1:GL1" si="2">DZ1+1</f>
        <v>131</v>
      </c>
      <c r="EB1" s="6">
        <f t="shared" si="2"/>
        <v>132</v>
      </c>
      <c r="EC1" s="6">
        <f t="shared" si="2"/>
        <v>133</v>
      </c>
      <c r="ED1" s="6">
        <f t="shared" si="2"/>
        <v>134</v>
      </c>
      <c r="EE1" s="6">
        <f t="shared" si="2"/>
        <v>135</v>
      </c>
      <c r="EF1" s="6">
        <f t="shared" si="2"/>
        <v>136</v>
      </c>
      <c r="EG1" s="6">
        <f t="shared" si="2"/>
        <v>137</v>
      </c>
      <c r="EH1" s="6">
        <f t="shared" si="2"/>
        <v>138</v>
      </c>
      <c r="EI1" s="6">
        <f t="shared" si="2"/>
        <v>139</v>
      </c>
      <c r="EJ1" s="6">
        <f t="shared" si="2"/>
        <v>140</v>
      </c>
      <c r="EK1" s="6">
        <f t="shared" si="2"/>
        <v>141</v>
      </c>
      <c r="EL1" s="6">
        <f t="shared" si="2"/>
        <v>142</v>
      </c>
      <c r="EM1" s="6">
        <f t="shared" si="2"/>
        <v>143</v>
      </c>
      <c r="EN1" s="6">
        <f t="shared" si="2"/>
        <v>144</v>
      </c>
      <c r="EO1" s="6">
        <f t="shared" si="2"/>
        <v>145</v>
      </c>
      <c r="EP1" s="6">
        <f t="shared" si="2"/>
        <v>146</v>
      </c>
      <c r="EQ1" s="6">
        <f t="shared" si="2"/>
        <v>147</v>
      </c>
      <c r="ER1" s="6">
        <f t="shared" si="2"/>
        <v>148</v>
      </c>
      <c r="ES1" s="6">
        <f t="shared" si="2"/>
        <v>149</v>
      </c>
      <c r="ET1" s="6">
        <f t="shared" si="2"/>
        <v>150</v>
      </c>
      <c r="EU1" s="6">
        <f t="shared" si="2"/>
        <v>151</v>
      </c>
      <c r="EV1" s="6">
        <f t="shared" si="2"/>
        <v>152</v>
      </c>
      <c r="EW1" s="6">
        <f t="shared" si="2"/>
        <v>153</v>
      </c>
      <c r="EX1" s="6">
        <f t="shared" si="2"/>
        <v>154</v>
      </c>
      <c r="EY1" s="6">
        <f t="shared" si="2"/>
        <v>155</v>
      </c>
      <c r="EZ1" s="6">
        <f t="shared" si="2"/>
        <v>156</v>
      </c>
      <c r="FA1" s="6">
        <f t="shared" si="2"/>
        <v>157</v>
      </c>
      <c r="FB1" s="6">
        <f t="shared" si="2"/>
        <v>158</v>
      </c>
      <c r="FC1" s="6">
        <f t="shared" si="2"/>
        <v>159</v>
      </c>
      <c r="FD1" s="6">
        <f t="shared" si="2"/>
        <v>160</v>
      </c>
      <c r="FE1" s="6">
        <f t="shared" si="2"/>
        <v>161</v>
      </c>
      <c r="FF1" s="6">
        <f t="shared" si="2"/>
        <v>162</v>
      </c>
      <c r="FG1" s="6">
        <f t="shared" si="2"/>
        <v>163</v>
      </c>
      <c r="FH1" s="6">
        <f t="shared" si="2"/>
        <v>164</v>
      </c>
      <c r="FI1" s="6">
        <f t="shared" si="2"/>
        <v>165</v>
      </c>
      <c r="FJ1" s="6">
        <f t="shared" si="2"/>
        <v>166</v>
      </c>
      <c r="FK1" s="6">
        <f t="shared" si="2"/>
        <v>167</v>
      </c>
      <c r="FL1" s="6">
        <f t="shared" si="2"/>
        <v>168</v>
      </c>
      <c r="FM1" s="6">
        <f t="shared" si="2"/>
        <v>169</v>
      </c>
      <c r="FN1" s="6">
        <f t="shared" si="2"/>
        <v>170</v>
      </c>
      <c r="FO1" s="6">
        <f t="shared" si="2"/>
        <v>171</v>
      </c>
      <c r="FP1" s="6">
        <f t="shared" si="2"/>
        <v>172</v>
      </c>
      <c r="FQ1" s="6">
        <f t="shared" si="2"/>
        <v>173</v>
      </c>
      <c r="FR1" s="6">
        <f t="shared" si="2"/>
        <v>174</v>
      </c>
      <c r="FS1" s="6">
        <f t="shared" si="2"/>
        <v>175</v>
      </c>
      <c r="FT1" s="6">
        <f t="shared" si="2"/>
        <v>176</v>
      </c>
      <c r="FU1" s="6">
        <f t="shared" si="2"/>
        <v>177</v>
      </c>
      <c r="FV1" s="6">
        <f t="shared" si="2"/>
        <v>178</v>
      </c>
      <c r="FW1" s="6">
        <f t="shared" si="2"/>
        <v>179</v>
      </c>
      <c r="FX1" s="6">
        <f t="shared" si="2"/>
        <v>180</v>
      </c>
      <c r="FY1" s="6">
        <f t="shared" si="2"/>
        <v>181</v>
      </c>
      <c r="FZ1" s="6">
        <f t="shared" si="2"/>
        <v>182</v>
      </c>
      <c r="GA1" s="6">
        <f t="shared" si="2"/>
        <v>183</v>
      </c>
      <c r="GB1" s="6">
        <f t="shared" si="2"/>
        <v>184</v>
      </c>
      <c r="GC1" s="6">
        <f t="shared" si="2"/>
        <v>185</v>
      </c>
      <c r="GD1" s="6">
        <f t="shared" si="2"/>
        <v>186</v>
      </c>
      <c r="GE1" s="6">
        <f t="shared" si="2"/>
        <v>187</v>
      </c>
      <c r="GF1" s="6">
        <f t="shared" si="2"/>
        <v>188</v>
      </c>
      <c r="GG1" s="6">
        <f t="shared" si="2"/>
        <v>189</v>
      </c>
      <c r="GH1" s="6">
        <f t="shared" si="2"/>
        <v>190</v>
      </c>
      <c r="GI1" s="6">
        <f t="shared" si="2"/>
        <v>191</v>
      </c>
      <c r="GJ1" s="6">
        <f t="shared" si="2"/>
        <v>192</v>
      </c>
      <c r="GK1" s="6">
        <f t="shared" si="2"/>
        <v>193</v>
      </c>
      <c r="GL1" s="6">
        <f t="shared" si="2"/>
        <v>194</v>
      </c>
      <c r="GM1" s="6">
        <f t="shared" ref="GM1:HA1" si="3">GL1+1</f>
        <v>195</v>
      </c>
      <c r="GN1" s="6">
        <f t="shared" si="3"/>
        <v>196</v>
      </c>
      <c r="GO1" s="6">
        <f t="shared" si="3"/>
        <v>197</v>
      </c>
      <c r="GP1" s="6">
        <f t="shared" si="3"/>
        <v>198</v>
      </c>
      <c r="GQ1" s="6">
        <f t="shared" si="3"/>
        <v>199</v>
      </c>
      <c r="GR1" s="6">
        <f t="shared" si="3"/>
        <v>200</v>
      </c>
      <c r="GS1" s="6">
        <f t="shared" si="3"/>
        <v>201</v>
      </c>
      <c r="GT1" s="6">
        <f t="shared" si="3"/>
        <v>202</v>
      </c>
      <c r="GU1" s="6">
        <f t="shared" si="3"/>
        <v>203</v>
      </c>
      <c r="GV1" s="6">
        <f t="shared" si="3"/>
        <v>204</v>
      </c>
      <c r="GW1" s="6">
        <f t="shared" si="3"/>
        <v>205</v>
      </c>
      <c r="GX1" s="6">
        <f t="shared" si="3"/>
        <v>206</v>
      </c>
      <c r="GY1" s="6">
        <f t="shared" si="3"/>
        <v>207</v>
      </c>
      <c r="GZ1" s="6">
        <f t="shared" si="3"/>
        <v>208</v>
      </c>
      <c r="HA1" s="6">
        <f t="shared" si="3"/>
        <v>209</v>
      </c>
      <c r="HB1" s="6">
        <v>210</v>
      </c>
      <c r="HC1" s="6">
        <f t="shared" ref="HC1" si="4">HB1+1</f>
        <v>211</v>
      </c>
      <c r="HD1" s="6">
        <f t="shared" ref="HD1" si="5">HC1+1</f>
        <v>212</v>
      </c>
      <c r="HE1" s="6">
        <v>213</v>
      </c>
      <c r="HF1" s="6">
        <f t="shared" ref="HF1" si="6">HE1+1</f>
        <v>214</v>
      </c>
      <c r="HG1" s="6">
        <f t="shared" ref="HG1" si="7">HF1+1</f>
        <v>215</v>
      </c>
      <c r="HH1" s="6">
        <f t="shared" ref="HH1" si="8">HG1+1</f>
        <v>216</v>
      </c>
      <c r="HI1" s="6">
        <f t="shared" ref="HI1" si="9">HH1+1</f>
        <v>217</v>
      </c>
      <c r="HJ1" s="6">
        <f t="shared" ref="HJ1" si="10">HI1+1</f>
        <v>218</v>
      </c>
      <c r="HK1" s="6">
        <f t="shared" ref="HK1" si="11">HJ1+1</f>
        <v>219</v>
      </c>
      <c r="HL1" s="6">
        <f t="shared" ref="HL1" si="12">HK1+1</f>
        <v>220</v>
      </c>
      <c r="HM1" s="6">
        <f t="shared" ref="HM1" si="13">HL1+1</f>
        <v>221</v>
      </c>
      <c r="HN1" s="6">
        <f t="shared" ref="HN1" si="14">HM1+1</f>
        <v>222</v>
      </c>
      <c r="HO1" s="6">
        <f t="shared" ref="HO1" si="15">HN1+1</f>
        <v>223</v>
      </c>
      <c r="HP1" s="6">
        <f t="shared" ref="HP1" si="16">HO1+1</f>
        <v>224</v>
      </c>
      <c r="HQ1" s="6">
        <f t="shared" ref="HQ1" si="17">HP1+1</f>
        <v>225</v>
      </c>
      <c r="HR1" s="6">
        <f t="shared" ref="HR1" si="18">HQ1+1</f>
        <v>226</v>
      </c>
      <c r="HS1" s="6">
        <f t="shared" ref="HS1:HT1" si="19">HR1+1</f>
        <v>227</v>
      </c>
      <c r="HT1" s="6">
        <f t="shared" si="19"/>
        <v>228</v>
      </c>
      <c r="HU1" s="6">
        <f t="shared" ref="HU1" si="20">HT1+1</f>
        <v>229</v>
      </c>
      <c r="HV1" s="6">
        <f t="shared" ref="HV1" si="21">HU1+1</f>
        <v>230</v>
      </c>
      <c r="HW1" s="6">
        <f t="shared" ref="HW1" si="22">HV1+1</f>
        <v>231</v>
      </c>
      <c r="HX1" s="6">
        <f t="shared" ref="HX1" si="23">HW1+1</f>
        <v>232</v>
      </c>
      <c r="HY1" s="6">
        <f t="shared" ref="HY1" si="24">HX1+1</f>
        <v>233</v>
      </c>
      <c r="HZ1" s="6">
        <f t="shared" ref="HZ1" si="25">HY1+1</f>
        <v>234</v>
      </c>
      <c r="IA1" s="6">
        <f t="shared" ref="IA1" si="26">HZ1+1</f>
        <v>235</v>
      </c>
      <c r="IB1" s="6">
        <f t="shared" ref="IB1" si="27">IA1+1</f>
        <v>236</v>
      </c>
      <c r="IC1" s="6">
        <f t="shared" ref="IC1" si="28">IB1+1</f>
        <v>237</v>
      </c>
      <c r="ID1" s="6">
        <f t="shared" ref="ID1" si="29">IC1+1</f>
        <v>238</v>
      </c>
      <c r="IE1" s="6">
        <f t="shared" ref="IE1" si="30">ID1+1</f>
        <v>239</v>
      </c>
      <c r="IF1" s="6">
        <f t="shared" ref="IF1" si="31">IE1+1</f>
        <v>240</v>
      </c>
      <c r="IG1" s="6">
        <f t="shared" ref="IG1" si="32">IF1+1</f>
        <v>241</v>
      </c>
      <c r="IH1" s="6">
        <f t="shared" ref="IH1" si="33">IG1+1</f>
        <v>242</v>
      </c>
      <c r="II1" s="6">
        <f t="shared" ref="II1" si="34">IH1+1</f>
        <v>243</v>
      </c>
      <c r="IJ1" s="6">
        <f t="shared" ref="IJ1:IK1" si="35">II1+1</f>
        <v>244</v>
      </c>
      <c r="IK1" s="6">
        <f t="shared" si="35"/>
        <v>245</v>
      </c>
    </row>
    <row r="2" spans="1:245" s="34" customFormat="1" ht="92.45" customHeight="1" thickBot="1" x14ac:dyDescent="0.3">
      <c r="A2" s="7" t="s">
        <v>217</v>
      </c>
      <c r="B2" s="7" t="s">
        <v>218</v>
      </c>
      <c r="C2" s="7" t="s">
        <v>219</v>
      </c>
      <c r="D2" s="7" t="s">
        <v>220</v>
      </c>
      <c r="E2" s="7" t="s">
        <v>221</v>
      </c>
      <c r="F2" s="7" t="s">
        <v>222</v>
      </c>
      <c r="G2" s="7" t="s">
        <v>223</v>
      </c>
      <c r="H2" s="7" t="s">
        <v>224</v>
      </c>
      <c r="I2" s="7" t="s">
        <v>225</v>
      </c>
      <c r="J2" s="7" t="s">
        <v>226</v>
      </c>
      <c r="K2" s="7" t="s">
        <v>227</v>
      </c>
      <c r="L2" s="7" t="s">
        <v>228</v>
      </c>
      <c r="M2" s="7" t="s">
        <v>229</v>
      </c>
      <c r="N2" s="7" t="s">
        <v>230</v>
      </c>
      <c r="O2" s="7" t="s">
        <v>231</v>
      </c>
      <c r="P2" s="7" t="s">
        <v>232</v>
      </c>
      <c r="Q2" s="7" t="s">
        <v>233</v>
      </c>
      <c r="R2" s="8" t="s">
        <v>234</v>
      </c>
      <c r="S2" s="131" t="s">
        <v>2759</v>
      </c>
      <c r="T2" s="10" t="s">
        <v>2753</v>
      </c>
      <c r="U2" s="10" t="s">
        <v>2754</v>
      </c>
      <c r="V2" s="10" t="s">
        <v>2755</v>
      </c>
      <c r="W2" s="10" t="s">
        <v>2756</v>
      </c>
      <c r="X2" s="10" t="s">
        <v>2757</v>
      </c>
      <c r="Y2" s="11" t="s">
        <v>2758</v>
      </c>
      <c r="Z2" s="12" t="s">
        <v>235</v>
      </c>
      <c r="AA2" s="13" t="s">
        <v>236</v>
      </c>
      <c r="AB2" s="13" t="s">
        <v>237</v>
      </c>
      <c r="AC2" s="13" t="s">
        <v>238</v>
      </c>
      <c r="AD2" s="13" t="s">
        <v>239</v>
      </c>
      <c r="AE2" s="13" t="s">
        <v>240</v>
      </c>
      <c r="AF2" s="13" t="s">
        <v>241</v>
      </c>
      <c r="AG2" s="13" t="s">
        <v>242</v>
      </c>
      <c r="AH2" s="14" t="s">
        <v>243</v>
      </c>
      <c r="AI2" s="15" t="s">
        <v>244</v>
      </c>
      <c r="AJ2" s="9" t="s">
        <v>245</v>
      </c>
      <c r="AK2" s="10" t="s">
        <v>246</v>
      </c>
      <c r="AL2" s="10" t="s">
        <v>247</v>
      </c>
      <c r="AM2" s="10" t="s">
        <v>248</v>
      </c>
      <c r="AN2" s="10" t="s">
        <v>249</v>
      </c>
      <c r="AO2" s="11" t="s">
        <v>250</v>
      </c>
      <c r="AP2" s="16" t="s">
        <v>251</v>
      </c>
      <c r="AQ2" s="8" t="s">
        <v>252</v>
      </c>
      <c r="AR2" s="12" t="s">
        <v>253</v>
      </c>
      <c r="AS2" s="13" t="s">
        <v>254</v>
      </c>
      <c r="AT2" s="13" t="s">
        <v>255</v>
      </c>
      <c r="AU2" s="13" t="s">
        <v>256</v>
      </c>
      <c r="AV2" s="14" t="s">
        <v>257</v>
      </c>
      <c r="AW2" s="17" t="s">
        <v>258</v>
      </c>
      <c r="AX2" s="8" t="s">
        <v>259</v>
      </c>
      <c r="AY2" s="113" t="s">
        <v>260</v>
      </c>
      <c r="AZ2" s="114" t="s">
        <v>261</v>
      </c>
      <c r="BA2" s="114" t="s">
        <v>262</v>
      </c>
      <c r="BB2" s="114" t="s">
        <v>263</v>
      </c>
      <c r="BC2" s="114" t="s">
        <v>264</v>
      </c>
      <c r="BD2" s="114" t="s">
        <v>265</v>
      </c>
      <c r="BE2" s="114" t="s">
        <v>266</v>
      </c>
      <c r="BF2" s="115" t="s">
        <v>267</v>
      </c>
      <c r="BG2" s="15" t="s">
        <v>268</v>
      </c>
      <c r="BH2" s="9" t="s">
        <v>269</v>
      </c>
      <c r="BI2" s="10" t="s">
        <v>270</v>
      </c>
      <c r="BJ2" s="10" t="s">
        <v>271</v>
      </c>
      <c r="BK2" s="10" t="s">
        <v>272</v>
      </c>
      <c r="BL2" s="10" t="s">
        <v>273</v>
      </c>
      <c r="BM2" s="10" t="s">
        <v>274</v>
      </c>
      <c r="BN2" s="10" t="s">
        <v>275</v>
      </c>
      <c r="BO2" s="10" t="s">
        <v>276</v>
      </c>
      <c r="BP2" s="10" t="s">
        <v>277</v>
      </c>
      <c r="BQ2" s="10" t="s">
        <v>278</v>
      </c>
      <c r="BR2" s="10" t="s">
        <v>279</v>
      </c>
      <c r="BS2" s="10" t="s">
        <v>280</v>
      </c>
      <c r="BT2" s="10" t="s">
        <v>281</v>
      </c>
      <c r="BU2" s="11" t="s">
        <v>282</v>
      </c>
      <c r="BV2" s="16" t="s">
        <v>283</v>
      </c>
      <c r="BW2" s="8" t="s">
        <v>284</v>
      </c>
      <c r="BX2" s="18" t="s">
        <v>285</v>
      </c>
      <c r="BY2" s="19" t="s">
        <v>286</v>
      </c>
      <c r="BZ2" s="19" t="s">
        <v>287</v>
      </c>
      <c r="CA2" s="19" t="s">
        <v>288</v>
      </c>
      <c r="CB2" s="19" t="s">
        <v>289</v>
      </c>
      <c r="CC2" s="19" t="s">
        <v>290</v>
      </c>
      <c r="CD2" s="19" t="s">
        <v>291</v>
      </c>
      <c r="CE2" s="19" t="s">
        <v>292</v>
      </c>
      <c r="CF2" s="19" t="s">
        <v>293</v>
      </c>
      <c r="CG2" s="19" t="s">
        <v>294</v>
      </c>
      <c r="CH2" s="19" t="s">
        <v>295</v>
      </c>
      <c r="CI2" s="19" t="s">
        <v>296</v>
      </c>
      <c r="CJ2" s="19" t="s">
        <v>297</v>
      </c>
      <c r="CK2" s="13" t="s">
        <v>298</v>
      </c>
      <c r="CL2" s="13" t="s">
        <v>299</v>
      </c>
      <c r="CM2" s="13" t="s">
        <v>300</v>
      </c>
      <c r="CN2" s="13" t="s">
        <v>301</v>
      </c>
      <c r="CO2" s="13" t="s">
        <v>302</v>
      </c>
      <c r="CP2" s="13" t="s">
        <v>303</v>
      </c>
      <c r="CQ2" s="13" t="s">
        <v>304</v>
      </c>
      <c r="CR2" s="13" t="s">
        <v>305</v>
      </c>
      <c r="CS2" s="13" t="s">
        <v>306</v>
      </c>
      <c r="CT2" s="13" t="s">
        <v>307</v>
      </c>
      <c r="CU2" s="20" t="s">
        <v>308</v>
      </c>
      <c r="CV2" s="21" t="s">
        <v>309</v>
      </c>
      <c r="CW2" s="22" t="s">
        <v>310</v>
      </c>
      <c r="CX2" s="22" t="s">
        <v>311</v>
      </c>
      <c r="CY2" s="22" t="s">
        <v>312</v>
      </c>
      <c r="CZ2" s="23" t="s">
        <v>313</v>
      </c>
      <c r="DA2" s="24" t="s">
        <v>314</v>
      </c>
      <c r="DB2" s="25" t="s">
        <v>315</v>
      </c>
      <c r="DC2" s="25" t="s">
        <v>316</v>
      </c>
      <c r="DD2" s="25" t="s">
        <v>317</v>
      </c>
      <c r="DE2" s="25" t="s">
        <v>318</v>
      </c>
      <c r="DF2" s="25" t="s">
        <v>319</v>
      </c>
      <c r="DG2" s="26" t="s">
        <v>320</v>
      </c>
      <c r="DH2" s="16" t="s">
        <v>321</v>
      </c>
      <c r="DI2" s="7" t="s">
        <v>322</v>
      </c>
      <c r="DJ2" s="8" t="s">
        <v>323</v>
      </c>
      <c r="DK2" s="21" t="s">
        <v>324</v>
      </c>
      <c r="DL2" s="22" t="s">
        <v>325</v>
      </c>
      <c r="DM2" s="22" t="s">
        <v>326</v>
      </c>
      <c r="DN2" s="22" t="s">
        <v>327</v>
      </c>
      <c r="DO2" s="22" t="s">
        <v>328</v>
      </c>
      <c r="DP2" s="22" t="s">
        <v>329</v>
      </c>
      <c r="DQ2" s="22" t="s">
        <v>330</v>
      </c>
      <c r="DR2" s="22" t="s">
        <v>331</v>
      </c>
      <c r="DS2" s="23" t="s">
        <v>332</v>
      </c>
      <c r="DT2" s="16" t="s">
        <v>333</v>
      </c>
      <c r="DU2" s="8" t="s">
        <v>334</v>
      </c>
      <c r="DV2" s="21" t="s">
        <v>335</v>
      </c>
      <c r="DW2" s="22" t="s">
        <v>336</v>
      </c>
      <c r="DX2" s="22" t="s">
        <v>337</v>
      </c>
      <c r="DY2" s="23" t="s">
        <v>338</v>
      </c>
      <c r="DZ2" s="16" t="s">
        <v>339</v>
      </c>
      <c r="EA2" s="7" t="s">
        <v>340</v>
      </c>
      <c r="EB2" s="27" t="s">
        <v>341</v>
      </c>
      <c r="EC2" s="28" t="s">
        <v>342</v>
      </c>
      <c r="ED2" s="27" t="s">
        <v>343</v>
      </c>
      <c r="EE2" s="27" t="s">
        <v>344</v>
      </c>
      <c r="EF2" s="27" t="s">
        <v>345</v>
      </c>
      <c r="EG2" s="27" t="s">
        <v>346</v>
      </c>
      <c r="EH2" s="27" t="s">
        <v>347</v>
      </c>
      <c r="EI2" s="27" t="s">
        <v>348</v>
      </c>
      <c r="EJ2" s="28" t="s">
        <v>349</v>
      </c>
      <c r="EK2" s="28" t="s">
        <v>350</v>
      </c>
      <c r="EL2" s="27" t="s">
        <v>351</v>
      </c>
      <c r="EM2" s="27" t="s">
        <v>352</v>
      </c>
      <c r="EN2" s="28" t="s">
        <v>353</v>
      </c>
      <c r="EO2" s="27" t="s">
        <v>354</v>
      </c>
      <c r="EP2" s="27" t="s">
        <v>355</v>
      </c>
      <c r="EQ2" s="29" t="s">
        <v>356</v>
      </c>
      <c r="ER2" s="29" t="s">
        <v>219</v>
      </c>
      <c r="ES2" s="29" t="s">
        <v>220</v>
      </c>
      <c r="ET2" s="29" t="s">
        <v>221</v>
      </c>
      <c r="EU2" s="29" t="s">
        <v>222</v>
      </c>
      <c r="EV2" s="29" t="s">
        <v>223</v>
      </c>
      <c r="EW2" s="29" t="s">
        <v>224</v>
      </c>
      <c r="EX2" s="29" t="s">
        <v>225</v>
      </c>
      <c r="EY2" s="29" t="s">
        <v>226</v>
      </c>
      <c r="EZ2" s="29" t="s">
        <v>227</v>
      </c>
      <c r="FA2" s="29" t="s">
        <v>357</v>
      </c>
      <c r="FB2" s="29" t="s">
        <v>358</v>
      </c>
      <c r="FC2" s="29" t="s">
        <v>359</v>
      </c>
      <c r="FD2" s="29" t="s">
        <v>360</v>
      </c>
      <c r="FE2" s="29" t="s">
        <v>232</v>
      </c>
      <c r="FF2" s="29" t="s">
        <v>361</v>
      </c>
      <c r="FG2" s="29" t="s">
        <v>362</v>
      </c>
      <c r="FH2" s="29" t="s">
        <v>363</v>
      </c>
      <c r="FI2" s="30" t="s">
        <v>364</v>
      </c>
      <c r="FJ2" s="30" t="s">
        <v>365</v>
      </c>
      <c r="FK2" s="30" t="s">
        <v>366</v>
      </c>
      <c r="FL2" s="30" t="s">
        <v>367</v>
      </c>
      <c r="FM2" s="29" t="s">
        <v>362</v>
      </c>
      <c r="FN2" s="31" t="s">
        <v>235</v>
      </c>
      <c r="FO2" s="31" t="s">
        <v>236</v>
      </c>
      <c r="FP2" s="31" t="s">
        <v>237</v>
      </c>
      <c r="FQ2" s="31" t="s">
        <v>238</v>
      </c>
      <c r="FR2" s="31" t="s">
        <v>239</v>
      </c>
      <c r="FS2" s="31" t="s">
        <v>240</v>
      </c>
      <c r="FT2" s="31" t="s">
        <v>241</v>
      </c>
      <c r="FU2" s="31" t="s">
        <v>242</v>
      </c>
      <c r="FV2" s="31" t="s">
        <v>243</v>
      </c>
      <c r="FW2" s="29" t="s">
        <v>362</v>
      </c>
      <c r="FX2" s="22" t="s">
        <v>285</v>
      </c>
      <c r="FY2" s="22" t="s">
        <v>286</v>
      </c>
      <c r="FZ2" s="22" t="s">
        <v>287</v>
      </c>
      <c r="GA2" s="22" t="s">
        <v>288</v>
      </c>
      <c r="GB2" s="22" t="s">
        <v>289</v>
      </c>
      <c r="GC2" s="22" t="s">
        <v>290</v>
      </c>
      <c r="GD2" s="22" t="s">
        <v>291</v>
      </c>
      <c r="GE2" s="22" t="s">
        <v>292</v>
      </c>
      <c r="GF2" s="22" t="s">
        <v>293</v>
      </c>
      <c r="GG2" s="22" t="s">
        <v>294</v>
      </c>
      <c r="GH2" s="22" t="s">
        <v>295</v>
      </c>
      <c r="GI2" s="22" t="s">
        <v>296</v>
      </c>
      <c r="GJ2" s="22" t="s">
        <v>297</v>
      </c>
      <c r="GK2" s="22" t="s">
        <v>298</v>
      </c>
      <c r="GL2" s="22" t="s">
        <v>299</v>
      </c>
      <c r="GM2" s="22" t="s">
        <v>300</v>
      </c>
      <c r="GN2" s="22" t="s">
        <v>301</v>
      </c>
      <c r="GO2" s="22" t="s">
        <v>302</v>
      </c>
      <c r="GP2" s="22" t="s">
        <v>303</v>
      </c>
      <c r="GQ2" s="22" t="s">
        <v>304</v>
      </c>
      <c r="GR2" s="22" t="s">
        <v>305</v>
      </c>
      <c r="GS2" s="22" t="s">
        <v>306</v>
      </c>
      <c r="GT2" s="22" t="s">
        <v>307</v>
      </c>
      <c r="GU2" s="22" t="s">
        <v>308</v>
      </c>
      <c r="GV2" s="29" t="s">
        <v>368</v>
      </c>
      <c r="GW2" s="29" t="s">
        <v>369</v>
      </c>
      <c r="GX2" s="32" t="s">
        <v>370</v>
      </c>
      <c r="GY2" s="29" t="s">
        <v>371</v>
      </c>
      <c r="GZ2" s="29" t="s">
        <v>372</v>
      </c>
      <c r="HA2" s="27" t="s">
        <v>373</v>
      </c>
      <c r="HB2" s="33" t="s">
        <v>374</v>
      </c>
      <c r="HC2" s="108" t="s">
        <v>375</v>
      </c>
      <c r="HD2" s="108" t="s">
        <v>376</v>
      </c>
      <c r="HE2" s="108" t="s">
        <v>377</v>
      </c>
      <c r="HF2" s="109" t="s">
        <v>378</v>
      </c>
      <c r="HG2" s="108" t="s">
        <v>379</v>
      </c>
      <c r="HH2" s="118" t="s">
        <v>18</v>
      </c>
      <c r="HI2" s="108" t="s">
        <v>380</v>
      </c>
      <c r="HJ2" s="109" t="s">
        <v>381</v>
      </c>
      <c r="HK2" s="108" t="s">
        <v>382</v>
      </c>
      <c r="HL2" s="108" t="s">
        <v>383</v>
      </c>
      <c r="HM2" s="118" t="s">
        <v>35</v>
      </c>
      <c r="HN2" s="118" t="s">
        <v>39</v>
      </c>
      <c r="HO2" s="108" t="s">
        <v>384</v>
      </c>
      <c r="HP2" s="108" t="s">
        <v>385</v>
      </c>
      <c r="HQ2" s="108" t="s">
        <v>386</v>
      </c>
      <c r="HR2" s="118" t="s">
        <v>54</v>
      </c>
      <c r="HS2" s="118" t="s">
        <v>58</v>
      </c>
      <c r="HT2" s="109" t="s">
        <v>387</v>
      </c>
      <c r="HU2" s="108" t="s">
        <v>388</v>
      </c>
      <c r="HV2" s="108" t="s">
        <v>389</v>
      </c>
      <c r="HW2" s="108" t="s">
        <v>390</v>
      </c>
      <c r="HX2" s="109" t="s">
        <v>391</v>
      </c>
      <c r="HY2" s="108" t="s">
        <v>392</v>
      </c>
      <c r="HZ2" s="108" t="s">
        <v>393</v>
      </c>
      <c r="IA2" s="108" t="s">
        <v>394</v>
      </c>
      <c r="IB2" s="108" t="s">
        <v>395</v>
      </c>
      <c r="IC2" s="118" t="s">
        <v>93</v>
      </c>
      <c r="ID2" s="118" t="s">
        <v>97</v>
      </c>
      <c r="IE2" s="108" t="s">
        <v>396</v>
      </c>
      <c r="IF2" s="109" t="s">
        <v>397</v>
      </c>
      <c r="IG2" s="108" t="s">
        <v>398</v>
      </c>
      <c r="IH2" s="108" t="s">
        <v>399</v>
      </c>
      <c r="II2" s="108" t="s">
        <v>400</v>
      </c>
      <c r="IJ2" s="108" t="s">
        <v>401</v>
      </c>
      <c r="IK2" s="109" t="s">
        <v>402</v>
      </c>
    </row>
    <row r="3" spans="1:245" x14ac:dyDescent="0.2">
      <c r="A3" s="6">
        <v>1</v>
      </c>
      <c r="B3" s="6">
        <v>77</v>
      </c>
      <c r="C3" s="6" t="s">
        <v>403</v>
      </c>
      <c r="D3" s="6">
        <v>6</v>
      </c>
      <c r="E3" s="6" t="s">
        <v>404</v>
      </c>
      <c r="F3" s="6" t="s">
        <v>405</v>
      </c>
      <c r="G3" s="6" t="s">
        <v>406</v>
      </c>
      <c r="H3" s="6" t="s">
        <v>403</v>
      </c>
      <c r="I3" s="6" t="s">
        <v>407</v>
      </c>
      <c r="K3" s="6" t="s">
        <v>408</v>
      </c>
      <c r="L3" s="6" t="s">
        <v>409</v>
      </c>
      <c r="M3" s="6" t="s">
        <v>410</v>
      </c>
      <c r="O3" s="6" t="s">
        <v>411</v>
      </c>
      <c r="Q3" s="6" t="s">
        <v>412</v>
      </c>
      <c r="R3" s="6" t="s">
        <v>413</v>
      </c>
      <c r="S3" s="6">
        <v>1</v>
      </c>
      <c r="T3" s="6">
        <v>1</v>
      </c>
      <c r="U3" s="6">
        <v>0</v>
      </c>
      <c r="V3" s="6">
        <v>0</v>
      </c>
      <c r="W3" s="6">
        <v>1</v>
      </c>
      <c r="X3" s="6">
        <v>0</v>
      </c>
      <c r="Y3" s="6">
        <v>0</v>
      </c>
      <c r="Z3" s="6" t="s">
        <v>414</v>
      </c>
      <c r="AA3" s="6" t="s">
        <v>415</v>
      </c>
      <c r="AB3" s="6" t="s">
        <v>416</v>
      </c>
      <c r="AC3" s="6" t="s">
        <v>414</v>
      </c>
      <c r="AD3" s="6" t="s">
        <v>414</v>
      </c>
      <c r="AE3" s="6" t="s">
        <v>414</v>
      </c>
      <c r="AF3" s="6" t="s">
        <v>416</v>
      </c>
      <c r="AG3" s="6" t="s">
        <v>416</v>
      </c>
      <c r="AH3" s="6" t="s">
        <v>414</v>
      </c>
      <c r="AI3" s="6" t="s">
        <v>417</v>
      </c>
      <c r="AJ3" s="6">
        <v>0</v>
      </c>
      <c r="AK3" s="6">
        <v>1</v>
      </c>
      <c r="AL3" s="6">
        <v>0</v>
      </c>
      <c r="AM3" s="6">
        <v>0</v>
      </c>
      <c r="AN3" s="6">
        <v>0</v>
      </c>
      <c r="AO3" s="6">
        <v>0</v>
      </c>
      <c r="AQ3" s="6" t="s">
        <v>418</v>
      </c>
      <c r="AR3" s="6" t="s">
        <v>419</v>
      </c>
      <c r="AS3" s="6" t="s">
        <v>419</v>
      </c>
      <c r="AT3" s="6" t="s">
        <v>420</v>
      </c>
      <c r="AU3" s="6" t="s">
        <v>420</v>
      </c>
      <c r="AV3" s="6" t="s">
        <v>420</v>
      </c>
      <c r="AW3" s="6" t="s">
        <v>421</v>
      </c>
      <c r="AX3" s="6" t="s">
        <v>422</v>
      </c>
      <c r="AY3" s="6">
        <v>0</v>
      </c>
      <c r="AZ3" s="6">
        <v>0</v>
      </c>
      <c r="BA3" s="6">
        <v>1</v>
      </c>
      <c r="BB3" s="6">
        <v>0</v>
      </c>
      <c r="BC3" s="6">
        <v>0</v>
      </c>
      <c r="BD3" s="6">
        <v>1</v>
      </c>
      <c r="BE3" s="6">
        <v>0</v>
      </c>
      <c r="BF3" s="6">
        <v>0</v>
      </c>
      <c r="BH3" s="6">
        <v>0</v>
      </c>
      <c r="BI3" s="6">
        <v>1</v>
      </c>
      <c r="BJ3" s="6">
        <v>0</v>
      </c>
      <c r="BK3" s="6">
        <v>1</v>
      </c>
      <c r="BL3" s="6">
        <v>1</v>
      </c>
      <c r="BM3" s="6">
        <v>1</v>
      </c>
      <c r="BN3" s="6">
        <v>0</v>
      </c>
      <c r="BO3" s="6">
        <v>1</v>
      </c>
      <c r="BP3" s="6">
        <v>1</v>
      </c>
      <c r="BQ3" s="6">
        <v>0</v>
      </c>
      <c r="BR3" s="6">
        <v>0</v>
      </c>
      <c r="BS3" s="6">
        <v>0</v>
      </c>
      <c r="BT3" s="6">
        <v>0</v>
      </c>
      <c r="BU3" s="6">
        <v>1</v>
      </c>
      <c r="BX3" s="6" t="s">
        <v>151</v>
      </c>
      <c r="BY3" s="6" t="s">
        <v>423</v>
      </c>
      <c r="BZ3" s="6" t="s">
        <v>423</v>
      </c>
      <c r="CA3" s="6" t="s">
        <v>424</v>
      </c>
      <c r="CB3" s="6" t="s">
        <v>423</v>
      </c>
      <c r="CC3" s="6" t="s">
        <v>423</v>
      </c>
      <c r="CD3" s="6" t="s">
        <v>425</v>
      </c>
      <c r="CE3" s="6" t="s">
        <v>426</v>
      </c>
      <c r="CF3" s="6" t="s">
        <v>423</v>
      </c>
      <c r="CG3" s="6" t="s">
        <v>423</v>
      </c>
      <c r="CH3" s="6" t="s">
        <v>424</v>
      </c>
      <c r="CI3" s="6" t="s">
        <v>423</v>
      </c>
      <c r="CJ3" s="6" t="s">
        <v>423</v>
      </c>
      <c r="CK3" s="6" t="s">
        <v>151</v>
      </c>
      <c r="CL3" s="6" t="s">
        <v>425</v>
      </c>
      <c r="CM3" s="6" t="s">
        <v>423</v>
      </c>
      <c r="CN3" s="6" t="s">
        <v>423</v>
      </c>
      <c r="CO3" s="6" t="s">
        <v>423</v>
      </c>
      <c r="CP3" s="6" t="s">
        <v>151</v>
      </c>
      <c r="CQ3" s="6" t="s">
        <v>151</v>
      </c>
      <c r="CR3" s="6" t="s">
        <v>151</v>
      </c>
      <c r="CS3" s="6" t="s">
        <v>423</v>
      </c>
      <c r="CT3" s="6" t="s">
        <v>426</v>
      </c>
      <c r="CU3" s="6" t="s">
        <v>426</v>
      </c>
      <c r="CV3" s="6" t="s">
        <v>176</v>
      </c>
      <c r="CW3" s="6" t="s">
        <v>176</v>
      </c>
      <c r="CX3" s="6" t="s">
        <v>176</v>
      </c>
      <c r="CY3" s="6" t="s">
        <v>427</v>
      </c>
      <c r="CZ3" s="6" t="s">
        <v>428</v>
      </c>
      <c r="DA3" s="6">
        <v>1</v>
      </c>
      <c r="DB3" s="6">
        <v>1</v>
      </c>
      <c r="DC3" s="6">
        <v>1</v>
      </c>
      <c r="DD3" s="6">
        <v>1</v>
      </c>
      <c r="DE3" s="6">
        <v>0</v>
      </c>
      <c r="DF3" s="6">
        <v>0</v>
      </c>
      <c r="DG3" s="6">
        <v>0</v>
      </c>
      <c r="DJ3" s="6" t="s">
        <v>429</v>
      </c>
      <c r="DU3" s="6" t="s">
        <v>430</v>
      </c>
      <c r="EA3" s="6">
        <v>649.54</v>
      </c>
      <c r="EB3" s="6" t="s">
        <v>431</v>
      </c>
      <c r="EC3" s="6" t="s">
        <v>432</v>
      </c>
      <c r="ED3" s="6" t="s">
        <v>433</v>
      </c>
      <c r="EE3" s="6" t="s">
        <v>434</v>
      </c>
      <c r="EF3" s="6" t="s">
        <v>435</v>
      </c>
      <c r="EG3" s="6" t="s">
        <v>436</v>
      </c>
      <c r="EH3" s="6" t="s">
        <v>437</v>
      </c>
      <c r="EI3" s="6">
        <v>2022</v>
      </c>
      <c r="EJ3" s="6" t="s">
        <v>438</v>
      </c>
      <c r="EK3" s="6" t="s">
        <v>439</v>
      </c>
      <c r="EL3" s="6" t="s">
        <v>440</v>
      </c>
      <c r="EM3" s="6">
        <v>2</v>
      </c>
      <c r="EN3" s="6" t="s">
        <v>441</v>
      </c>
      <c r="EO3" s="6" t="s">
        <v>442</v>
      </c>
      <c r="EP3" s="6" t="s">
        <v>443</v>
      </c>
      <c r="EQ3" s="6">
        <v>95</v>
      </c>
      <c r="ER3" s="6" t="s">
        <v>444</v>
      </c>
      <c r="ES3" s="6">
        <v>4</v>
      </c>
      <c r="ET3" s="6" t="s">
        <v>404</v>
      </c>
      <c r="EU3" s="6" t="s">
        <v>445</v>
      </c>
      <c r="EV3" s="6" t="s">
        <v>446</v>
      </c>
      <c r="EW3" s="6" t="s">
        <v>444</v>
      </c>
      <c r="EX3" s="6" t="s">
        <v>447</v>
      </c>
      <c r="EZ3" s="6" t="s">
        <v>448</v>
      </c>
      <c r="FA3" s="6" t="s">
        <v>409</v>
      </c>
      <c r="FB3" s="6" t="s">
        <v>410</v>
      </c>
      <c r="FD3" s="6" t="s">
        <v>411</v>
      </c>
      <c r="FF3" s="6" t="s">
        <v>441</v>
      </c>
      <c r="FH3" s="6" t="s">
        <v>449</v>
      </c>
      <c r="FI3" s="6" t="s">
        <v>450</v>
      </c>
      <c r="FJ3" s="6" t="s">
        <v>450</v>
      </c>
      <c r="FK3" s="6" t="s">
        <v>450</v>
      </c>
      <c r="FL3" s="6" t="s">
        <v>450</v>
      </c>
      <c r="FN3" s="6" t="s">
        <v>414</v>
      </c>
      <c r="FO3" s="6" t="s">
        <v>416</v>
      </c>
      <c r="FP3" s="6" t="s">
        <v>416</v>
      </c>
      <c r="FQ3" s="6" t="s">
        <v>414</v>
      </c>
      <c r="FR3" s="6" t="s">
        <v>415</v>
      </c>
      <c r="FS3" s="6" t="s">
        <v>415</v>
      </c>
      <c r="FT3" s="6" t="s">
        <v>416</v>
      </c>
      <c r="FU3" s="6" t="s">
        <v>416</v>
      </c>
      <c r="FV3" s="6" t="s">
        <v>416</v>
      </c>
      <c r="FX3" s="6" t="s">
        <v>451</v>
      </c>
      <c r="FY3" s="6" t="s">
        <v>451</v>
      </c>
      <c r="FZ3" s="6" t="s">
        <v>451</v>
      </c>
      <c r="GA3" s="6" t="s">
        <v>451</v>
      </c>
      <c r="GB3" s="6" t="s">
        <v>451</v>
      </c>
      <c r="GC3" s="6" t="s">
        <v>451</v>
      </c>
      <c r="GD3" s="6" t="s">
        <v>451</v>
      </c>
      <c r="GE3" s="6" t="s">
        <v>451</v>
      </c>
      <c r="GF3" s="6" t="s">
        <v>451</v>
      </c>
      <c r="GG3" s="6" t="s">
        <v>451</v>
      </c>
      <c r="GH3" s="6" t="s">
        <v>451</v>
      </c>
      <c r="GI3" s="6" t="s">
        <v>451</v>
      </c>
      <c r="GJ3" s="6" t="s">
        <v>451</v>
      </c>
      <c r="GK3" s="6" t="s">
        <v>451</v>
      </c>
      <c r="GL3" s="6" t="s">
        <v>451</v>
      </c>
      <c r="GM3" s="6" t="s">
        <v>451</v>
      </c>
      <c r="GN3" s="6" t="s">
        <v>451</v>
      </c>
      <c r="GO3" s="6" t="s">
        <v>451</v>
      </c>
      <c r="GP3" s="6" t="s">
        <v>451</v>
      </c>
      <c r="GQ3" s="6" t="s">
        <v>451</v>
      </c>
      <c r="GR3" s="6" t="s">
        <v>452</v>
      </c>
      <c r="GS3" s="6" t="s">
        <v>452</v>
      </c>
      <c r="GT3" s="6" t="s">
        <v>452</v>
      </c>
      <c r="GU3" s="6" t="s">
        <v>451</v>
      </c>
      <c r="GV3" s="6" t="s">
        <v>453</v>
      </c>
      <c r="GW3" s="6" t="s">
        <v>454</v>
      </c>
      <c r="GY3" s="6" t="s">
        <v>441</v>
      </c>
      <c r="GZ3" s="6">
        <v>264.27</v>
      </c>
      <c r="HB3" s="6" t="str">
        <f t="shared" ref="HB3:HB34" si="36">VLOOKUP(A3,Statut,12,FALSE)</f>
        <v>Accepté pour Conseil 1er round Fem</v>
      </c>
      <c r="HC3" s="6">
        <f>IF(AF3="Pas du tout d'accord", 100, IF(AF3="Tout à fait d'accord", 5, 50))</f>
        <v>100</v>
      </c>
      <c r="HD3" s="110">
        <f>(IF(AB3="Pas du tout d'accord", 100, IF(AB3="Tout à fait d'accord", 5, 50))+IF(Z3="Pas du tout d'accord", 100, IF(Z3="Tout à fait d'accord", 5, 50))) /2</f>
        <v>75</v>
      </c>
      <c r="HE3" s="6">
        <f>IF(AQ3="Plus de 20 %", 100, IF(AQ3="Entre 5 et 20%", 50, 5))</f>
        <v>100</v>
      </c>
      <c r="HF3" s="110">
        <f>AVERAGE(HC3:HE3)</f>
        <v>91.666666666666671</v>
      </c>
      <c r="HG3" s="6">
        <f>IF(AW3="Elevées", 100, IF(AW3="Moyennes", 50, 5))</f>
        <v>50</v>
      </c>
      <c r="HI3" s="6">
        <f t="shared" ref="HI3:HI34" si="37">IF(BF3=1, 100, IF(BB3=1, 5, 50))</f>
        <v>50</v>
      </c>
      <c r="HJ3" s="110">
        <f t="shared" ref="HJ3:HJ34" si="38">AVERAGE(HG3:HI3)</f>
        <v>50</v>
      </c>
      <c r="HK3" s="110">
        <f>(IF(BX3="Existant et je suis satisfait(e)", 100, IF(OR(BX3="Je ne sais pas en quoi cela consiste",BX3="Inexistant et non nécessaire dans notre cas "), 5, 50))
+IF(BY3="Existant et je suis satisfait(e)", 100, IF(OR(BY3="Je ne sais pas en quoi cela consiste",BY3="Inexistant et non nécessaire dans notre cas "), 5, 50))) /2</f>
        <v>75</v>
      </c>
      <c r="HL3" s="110">
        <f>(IF(CA3="Existant et je suis satisfait(e)", 100, IF(OR(CA3="Je ne sais pas en quoi cela consiste",CA3="Inexistant et non nécessaire dans notre cas "), 5, 50))
+IF(CB3="Existant et je suis satisfait(e)", 100, IF(OR(CB3="Je ne sais pas en quoi cela consiste",CB3="Inexistant et non nécessaire dans notre cas "), 5, 50))) /2</f>
        <v>50</v>
      </c>
      <c r="HO3" s="6">
        <f>IF(CG3="Existant et je suis satisfait(e)", 100, IF(OR(CG3="Je ne sais pas en quoi cela consiste",CG3="Inexistant et non nécessaire dans notre cas "), 5, 50))</f>
        <v>50</v>
      </c>
      <c r="HP3" s="110">
        <f>(IF(CE3="Existant et je suis satisfait(e)", 100, IF(OR(CE3="Je ne sais pas en quoi cela consiste",CE3="Inexistant et non nécessaire dans notre cas "), 5, 50))
+IF(CF3="Existant et je suis satisfait(e)", 100, IF(OR(CF3="Je ne sais pas en quoi cela consiste",CF3="Inexistant et non nécessaire dans notre cas "), 5, 50))) /2</f>
        <v>27.5</v>
      </c>
      <c r="HQ3" s="110">
        <f>(IF(CH3="Existant et je suis satisfait(e)", 100, IF(OR(CH3="Je ne sais pas en quoi cela consiste",CH3="Inexistant et non nécessaire dans notre cas "), 5, 50))
+IF(CI3="Existant et je suis satisfait(e)", 100, IF(OR(CI3="Je ne sais pas en quoi cela consiste",CI3="Inexistant et non nécessaire dans notre cas "), 5, 50))) /2</f>
        <v>50</v>
      </c>
      <c r="HT3" s="110">
        <f>AVERAGE(HK3:HS3)</f>
        <v>50.5</v>
      </c>
      <c r="HU3" s="6">
        <f>IF(CL3="Existant et je suis satisfait(e)", 100, IF(OR(CL3="Je ne sais pas en quoi cela consiste",CL3="Inexistant et non nécessaire dans notre cas "), 5, 50))</f>
        <v>50</v>
      </c>
      <c r="HV3" s="6">
        <f t="shared" ref="HV3:HW3" si="39">IF(CM3="Existant et je suis satisfait(e)", 100, IF(OR(CM3="Je ne sais pas en quoi cela consiste",CM3="Inexistant et non nécessaire dans notre cas "), 5, 50))</f>
        <v>50</v>
      </c>
      <c r="HW3" s="6">
        <f t="shared" si="39"/>
        <v>50</v>
      </c>
      <c r="HX3" s="110">
        <f>AVERAGE(HU3:HW3)</f>
        <v>50</v>
      </c>
      <c r="HY3" s="6">
        <f>IF(OR(CV3="Inexistant OU Non utilisé",CX3="Inexistant OU Non utilisé",CW3="Inexistant OU Non utilisé"),0,100)</f>
        <v>100</v>
      </c>
      <c r="HZ3" s="6">
        <f t="shared" ref="HZ3:HZ34" si="40">IF(OR(CV3="Stable et fiable",CX3="Stable et fiable",CW3="Stable et fiable"),100,0)</f>
        <v>100</v>
      </c>
      <c r="IA3" s="6">
        <f>IF(DG3=1,50,0) + IF(DE3=1,50,0)</f>
        <v>0</v>
      </c>
      <c r="IB3" s="6">
        <f>IF(DB3=1,25,0) + IF(DD3=1,25,0) + IF(DA3=1,25,0) + IF(DC3=1,25,0)</f>
        <v>100</v>
      </c>
      <c r="IE3" s="110">
        <f>(IF(CP3="Existant et je suis satisfait(e)", 100, IF(OR(CP3="Je ne sais pas en quoi cela consiste",CP3="Inexistant et non nécessaire dans notre cas "), 5, 50))
+IF(CQ3="Existant et je suis satisfait(e)", 100, IF(OR(CQ3="Je ne sais pas en quoi cela consiste",CQ3="Inexistant et non nécessaire dans notre cas "), 5, 50))) /2</f>
        <v>100</v>
      </c>
      <c r="IF3" s="110">
        <f>AVERAGE(HY3:IE3)</f>
        <v>80</v>
      </c>
      <c r="IG3" s="6">
        <f>IF(DJ3="Je ne sais pas ce que c'est", 0, 100)</f>
        <v>100</v>
      </c>
      <c r="IH3" s="6">
        <f>IF(AND(DK3=1, DL3=1, DQ3=1), 100, IF(OR(DK3=1, DL3=1, DQ3=1), 50, 0))</f>
        <v>0</v>
      </c>
      <c r="II3" s="6">
        <f>IF(DN3=1,25,0) + IF(DM3=1,25,0) + IF(DR3=1,25,0) + IF(DS3=1,25,0)</f>
        <v>0</v>
      </c>
      <c r="IJ3" s="6">
        <f>IF(DU3="Oui, et nous avons mis en place des mesures de conformité", 100, IF(DU3="Non, je n'ai jamais entendu parler de cette loi", 0, 50))</f>
        <v>50</v>
      </c>
      <c r="IK3" s="110">
        <f>AVERAGE(IG3:IJ3)</f>
        <v>37.5</v>
      </c>
    </row>
    <row r="4" spans="1:245" x14ac:dyDescent="0.2">
      <c r="A4" s="6">
        <v>2</v>
      </c>
      <c r="B4" s="6">
        <v>84</v>
      </c>
      <c r="C4" s="6" t="s">
        <v>455</v>
      </c>
      <c r="D4" s="6">
        <v>6</v>
      </c>
      <c r="E4" s="6" t="s">
        <v>404</v>
      </c>
      <c r="F4" s="6" t="s">
        <v>456</v>
      </c>
      <c r="G4" s="6" t="s">
        <v>457</v>
      </c>
      <c r="H4" s="6" t="s">
        <v>455</v>
      </c>
      <c r="I4" s="6" t="s">
        <v>458</v>
      </c>
      <c r="K4" s="6" t="s">
        <v>459</v>
      </c>
      <c r="L4" s="6" t="s">
        <v>409</v>
      </c>
      <c r="M4" s="6" t="s">
        <v>410</v>
      </c>
      <c r="O4" s="6" t="s">
        <v>460</v>
      </c>
      <c r="Q4" s="6" t="s">
        <v>461</v>
      </c>
      <c r="R4" s="6" t="s">
        <v>413</v>
      </c>
      <c r="S4" s="6">
        <v>1</v>
      </c>
      <c r="T4" s="6">
        <v>1</v>
      </c>
      <c r="U4" s="6">
        <v>0</v>
      </c>
      <c r="V4" s="6">
        <v>1</v>
      </c>
      <c r="W4" s="6">
        <v>0</v>
      </c>
      <c r="X4" s="6">
        <v>0</v>
      </c>
      <c r="Y4" s="6">
        <v>0</v>
      </c>
      <c r="Z4" s="6" t="s">
        <v>414</v>
      </c>
      <c r="AA4" s="6" t="s">
        <v>415</v>
      </c>
      <c r="AB4" s="6" t="s">
        <v>416</v>
      </c>
      <c r="AC4" s="6" t="s">
        <v>414</v>
      </c>
      <c r="AD4" s="6" t="s">
        <v>462</v>
      </c>
      <c r="AE4" s="6" t="s">
        <v>414</v>
      </c>
      <c r="AF4" s="6" t="s">
        <v>416</v>
      </c>
      <c r="AG4" s="6" t="s">
        <v>462</v>
      </c>
      <c r="AH4" s="6" t="s">
        <v>414</v>
      </c>
      <c r="AJ4" s="6">
        <v>1</v>
      </c>
      <c r="AK4" s="6">
        <v>0</v>
      </c>
      <c r="AL4" s="6">
        <v>1</v>
      </c>
      <c r="AM4" s="6">
        <v>0</v>
      </c>
      <c r="AN4" s="6">
        <v>0</v>
      </c>
      <c r="AO4" s="6">
        <v>0</v>
      </c>
      <c r="AQ4" s="6" t="s">
        <v>463</v>
      </c>
      <c r="AR4" s="6" t="s">
        <v>436</v>
      </c>
      <c r="AS4" s="6" t="s">
        <v>419</v>
      </c>
      <c r="AT4" s="6" t="s">
        <v>420</v>
      </c>
      <c r="AU4" s="6" t="s">
        <v>436</v>
      </c>
      <c r="AV4" s="6" t="s">
        <v>436</v>
      </c>
      <c r="AW4" s="6" t="s">
        <v>421</v>
      </c>
      <c r="AX4" s="6" t="s">
        <v>464</v>
      </c>
      <c r="BF4" s="6">
        <v>1</v>
      </c>
      <c r="BH4" s="6">
        <v>0</v>
      </c>
      <c r="BI4" s="6">
        <v>0</v>
      </c>
      <c r="BJ4" s="6">
        <v>0</v>
      </c>
      <c r="BK4" s="6">
        <v>0</v>
      </c>
      <c r="BL4" s="6">
        <v>0</v>
      </c>
      <c r="BM4" s="6">
        <v>1</v>
      </c>
      <c r="BN4" s="6">
        <v>0</v>
      </c>
      <c r="BO4" s="6">
        <v>0</v>
      </c>
      <c r="BP4" s="6">
        <v>0</v>
      </c>
      <c r="BQ4" s="6">
        <v>1</v>
      </c>
      <c r="BR4" s="6">
        <v>0</v>
      </c>
      <c r="BS4" s="6">
        <v>0</v>
      </c>
      <c r="BT4" s="6">
        <v>0</v>
      </c>
      <c r="BU4" s="6">
        <v>0</v>
      </c>
      <c r="BV4" s="6" t="s">
        <v>465</v>
      </c>
      <c r="BX4" s="6" t="s">
        <v>151</v>
      </c>
      <c r="BY4" s="6" t="s">
        <v>151</v>
      </c>
      <c r="BZ4" s="6" t="s">
        <v>424</v>
      </c>
      <c r="CA4" s="6" t="s">
        <v>151</v>
      </c>
      <c r="CB4" s="6" t="s">
        <v>423</v>
      </c>
      <c r="CC4" s="6" t="s">
        <v>425</v>
      </c>
      <c r="CD4" s="6" t="s">
        <v>425</v>
      </c>
      <c r="CE4" s="6" t="s">
        <v>423</v>
      </c>
      <c r="CF4" s="6" t="s">
        <v>425</v>
      </c>
      <c r="CG4" s="6" t="s">
        <v>423</v>
      </c>
      <c r="CH4" s="6" t="s">
        <v>424</v>
      </c>
      <c r="CI4" s="6" t="s">
        <v>424</v>
      </c>
      <c r="CJ4" s="6" t="s">
        <v>423</v>
      </c>
      <c r="CK4" s="6" t="s">
        <v>151</v>
      </c>
      <c r="CL4" s="6" t="s">
        <v>425</v>
      </c>
      <c r="CM4" s="6" t="s">
        <v>423</v>
      </c>
      <c r="CN4" s="6" t="s">
        <v>423</v>
      </c>
      <c r="CO4" s="6" t="s">
        <v>423</v>
      </c>
      <c r="CP4" s="6" t="s">
        <v>423</v>
      </c>
      <c r="CQ4" s="6" t="s">
        <v>424</v>
      </c>
      <c r="CR4" s="6" t="s">
        <v>423</v>
      </c>
      <c r="CS4" s="6" t="s">
        <v>425</v>
      </c>
      <c r="CT4" s="6" t="s">
        <v>426</v>
      </c>
      <c r="CU4" s="6" t="s">
        <v>426</v>
      </c>
      <c r="CV4" s="6" t="s">
        <v>428</v>
      </c>
      <c r="CW4" s="6" t="s">
        <v>176</v>
      </c>
      <c r="CX4" s="6" t="s">
        <v>176</v>
      </c>
      <c r="CY4" s="6" t="s">
        <v>428</v>
      </c>
      <c r="CZ4" s="6" t="s">
        <v>428</v>
      </c>
      <c r="DA4" s="6">
        <v>1</v>
      </c>
      <c r="DB4" s="6">
        <v>1</v>
      </c>
      <c r="DC4" s="6">
        <v>1</v>
      </c>
      <c r="DD4" s="6">
        <v>1</v>
      </c>
      <c r="DE4" s="6">
        <v>0</v>
      </c>
      <c r="DF4" s="6">
        <v>1</v>
      </c>
      <c r="DG4" s="6">
        <v>0</v>
      </c>
      <c r="DJ4" s="6" t="s">
        <v>429</v>
      </c>
      <c r="DU4" s="6" t="s">
        <v>430</v>
      </c>
      <c r="EA4" s="6">
        <v>542.92999999999995</v>
      </c>
      <c r="EB4" s="6" t="s">
        <v>466</v>
      </c>
      <c r="EC4" s="6" t="s">
        <v>432</v>
      </c>
      <c r="ED4" s="6" t="s">
        <v>467</v>
      </c>
      <c r="EE4" s="6" t="s">
        <v>434</v>
      </c>
      <c r="EF4" s="6" t="s">
        <v>435</v>
      </c>
      <c r="EG4" s="6" t="s">
        <v>436</v>
      </c>
      <c r="EH4" s="6" t="s">
        <v>437</v>
      </c>
      <c r="EI4" s="6">
        <v>2021</v>
      </c>
      <c r="EJ4" s="6" t="s">
        <v>438</v>
      </c>
      <c r="EK4" s="6" t="s">
        <v>439</v>
      </c>
      <c r="EL4" s="6" t="s">
        <v>440</v>
      </c>
      <c r="EM4" s="6">
        <v>3</v>
      </c>
      <c r="EN4" s="6" t="s">
        <v>468</v>
      </c>
      <c r="EO4" s="6" t="s">
        <v>442</v>
      </c>
      <c r="EP4" s="6" t="s">
        <v>443</v>
      </c>
      <c r="EQ4" s="6">
        <v>153</v>
      </c>
      <c r="ER4" s="6" t="s">
        <v>469</v>
      </c>
      <c r="ES4" s="6">
        <v>4</v>
      </c>
      <c r="ET4" s="6" t="s">
        <v>470</v>
      </c>
      <c r="EU4" s="6" t="s">
        <v>471</v>
      </c>
      <c r="EV4" s="6" t="s">
        <v>472</v>
      </c>
      <c r="EW4" s="6" t="s">
        <v>469</v>
      </c>
      <c r="EX4" s="6" t="s">
        <v>473</v>
      </c>
      <c r="EZ4" s="6" t="s">
        <v>459</v>
      </c>
      <c r="FA4" s="6" t="s">
        <v>409</v>
      </c>
      <c r="FB4" s="6" t="s">
        <v>410</v>
      </c>
      <c r="FD4" s="6" t="s">
        <v>460</v>
      </c>
      <c r="FF4" s="6" t="s">
        <v>441</v>
      </c>
      <c r="FH4" s="6" t="s">
        <v>450</v>
      </c>
      <c r="FI4" s="6" t="s">
        <v>450</v>
      </c>
      <c r="FJ4" s="6" t="s">
        <v>450</v>
      </c>
      <c r="FK4" s="6" t="s">
        <v>450</v>
      </c>
      <c r="FL4" s="6" t="s">
        <v>450</v>
      </c>
      <c r="FN4" s="6" t="s">
        <v>414</v>
      </c>
      <c r="FO4" s="6" t="s">
        <v>416</v>
      </c>
      <c r="FP4" s="6" t="s">
        <v>416</v>
      </c>
      <c r="FQ4" s="6" t="s">
        <v>416</v>
      </c>
      <c r="FR4" s="6" t="s">
        <v>414</v>
      </c>
      <c r="FS4" s="6" t="s">
        <v>416</v>
      </c>
      <c r="FT4" s="6" t="s">
        <v>416</v>
      </c>
      <c r="FU4" s="6" t="s">
        <v>416</v>
      </c>
      <c r="FV4" s="6" t="s">
        <v>131</v>
      </c>
      <c r="FX4" s="6" t="s">
        <v>451</v>
      </c>
      <c r="FY4" s="6" t="s">
        <v>451</v>
      </c>
      <c r="FZ4" s="6" t="s">
        <v>451</v>
      </c>
      <c r="GA4" s="6" t="s">
        <v>451</v>
      </c>
      <c r="GB4" s="6" t="s">
        <v>451</v>
      </c>
      <c r="GC4" s="6" t="s">
        <v>451</v>
      </c>
      <c r="GD4" s="6" t="s">
        <v>451</v>
      </c>
      <c r="GE4" s="6" t="s">
        <v>451</v>
      </c>
      <c r="GF4" s="6" t="s">
        <v>451</v>
      </c>
      <c r="GG4" s="6" t="s">
        <v>451</v>
      </c>
      <c r="GH4" s="6" t="s">
        <v>451</v>
      </c>
      <c r="GI4" s="6" t="s">
        <v>451</v>
      </c>
      <c r="GJ4" s="6" t="s">
        <v>451</v>
      </c>
      <c r="GK4" s="6" t="s">
        <v>451</v>
      </c>
      <c r="GL4" s="6" t="s">
        <v>451</v>
      </c>
      <c r="GM4" s="6" t="s">
        <v>451</v>
      </c>
      <c r="GN4" s="6" t="s">
        <v>451</v>
      </c>
      <c r="GO4" s="6" t="s">
        <v>451</v>
      </c>
      <c r="GP4" s="6" t="s">
        <v>451</v>
      </c>
      <c r="GQ4" s="6" t="s">
        <v>451</v>
      </c>
      <c r="GR4" s="6" t="s">
        <v>451</v>
      </c>
      <c r="GS4" s="6" t="s">
        <v>451</v>
      </c>
      <c r="GT4" s="6" t="s">
        <v>451</v>
      </c>
      <c r="GU4" s="6" t="s">
        <v>451</v>
      </c>
      <c r="GV4" s="6" t="s">
        <v>474</v>
      </c>
      <c r="GW4" s="6" t="s">
        <v>475</v>
      </c>
      <c r="GY4" s="6" t="s">
        <v>441</v>
      </c>
      <c r="GZ4" s="6">
        <v>178.79</v>
      </c>
      <c r="HB4" s="6" t="str">
        <f t="shared" si="36"/>
        <v xml:space="preserve">Accepté pour le Conseil 4round IS -5 </v>
      </c>
      <c r="HC4" s="6">
        <f t="shared" ref="HC4:HC67" si="41">IF(AF4="Pas du tout d'accord", 100, IF(AF4="Tout à fait d'accord", 5, 50))</f>
        <v>100</v>
      </c>
      <c r="HD4" s="110">
        <f t="shared" ref="HD4:HD67" si="42">(IF(AB4="Pas du tout d'accord", 100, IF(AB4="Tout à fait d'accord", 5, 50))+IF(Z4="Pas du tout d'accord", 100, IF(Z4="Tout à fait d'accord", 5, 50))) /2</f>
        <v>75</v>
      </c>
      <c r="HE4" s="6">
        <f t="shared" ref="HE4:HE67" si="43">IF(AQ4="Plus de 20 %", 100, IF(AQ4="Entre 5 et 20%", 50, 5))</f>
        <v>5</v>
      </c>
      <c r="HF4" s="110">
        <f t="shared" ref="HF4:HF9" si="44">AVERAGE(HC4:HE4)</f>
        <v>60</v>
      </c>
      <c r="HG4" s="6">
        <f t="shared" ref="HG4:HG67" si="45">IF(AW4="Elevées", 100, IF(AW4="Moyennes", 50, 5))</f>
        <v>50</v>
      </c>
      <c r="HI4" s="6">
        <f t="shared" si="37"/>
        <v>100</v>
      </c>
      <c r="HJ4" s="110">
        <f t="shared" si="38"/>
        <v>75</v>
      </c>
      <c r="HK4" s="110">
        <f t="shared" ref="HK4:HK67" si="46">(IF(BX4="Existant et je suis satisfait(e)", 100, IF(OR(BX4="Je ne sais pas en quoi cela consiste",BX4="Inexistant et non nécessaire dans notre cas "), 5, 50))
+IF(BY4="Existant et je suis satisfait(e)", 100, IF(OR(BY4="Je ne sais pas en quoi cela consiste",BY4="Inexistant et non nécessaire dans notre cas "), 5, 50))) /2</f>
        <v>100</v>
      </c>
      <c r="HL4" s="110">
        <f t="shared" ref="HL4:HL67" si="47">(IF(CA4="Existant et je suis satisfait(e)", 100, IF(OR(CA4="Je ne sais pas en quoi cela consiste",CA4="Inexistant et non nécessaire dans notre cas "), 5, 50))
+IF(CB4="Existant et je suis satisfait(e)", 100, IF(OR(CB4="Je ne sais pas en quoi cela consiste",CB4="Inexistant et non nécessaire dans notre cas "), 5, 50))) /2</f>
        <v>75</v>
      </c>
      <c r="HO4" s="6">
        <f t="shared" ref="HO4:HO67" si="48">IF(CG4="Existant et je suis satisfait(e)", 100, IF(OR(CG4="Je ne sais pas en quoi cela consiste",CG4="Inexistant et non nécessaire dans notre cas "), 5, 50))</f>
        <v>50</v>
      </c>
      <c r="HP4" s="110">
        <f t="shared" ref="HP4:HP67" si="49">(IF(CE4="Existant et je suis satisfait(e)", 100, IF(OR(CE4="Je ne sais pas en quoi cela consiste",CE4="Inexistant et non nécessaire dans notre cas "), 5, 50))
+IF(CF4="Existant et je suis satisfait(e)", 100, IF(OR(CF4="Je ne sais pas en quoi cela consiste",CF4="Inexistant et non nécessaire dans notre cas "), 5, 50))) /2</f>
        <v>50</v>
      </c>
      <c r="HQ4" s="110">
        <f t="shared" ref="HQ4:HQ67" si="50">(IF(CH4="Existant et je suis satisfait(e)", 100, IF(OR(CH4="Je ne sais pas en quoi cela consiste",CH4="Inexistant et non nécessaire dans notre cas "), 5, 50))
+IF(CI4="Existant et je suis satisfait(e)", 100, IF(OR(CI4="Je ne sais pas en quoi cela consiste",CI4="Inexistant et non nécessaire dans notre cas "), 5, 50))) /2</f>
        <v>50</v>
      </c>
      <c r="HT4" s="110">
        <f t="shared" ref="HT4:HT67" si="51">AVERAGE(HK4:HS4)</f>
        <v>65</v>
      </c>
      <c r="HU4" s="6">
        <f t="shared" ref="HU4:HU67" si="52">IF(CL4="Existant et je suis satisfait(e)", 100, IF(OR(CL4="Je ne sais pas en quoi cela consiste",CL4="Inexistant et non nécessaire dans notre cas "), 5, 50))</f>
        <v>50</v>
      </c>
      <c r="HV4" s="6">
        <f t="shared" ref="HV4:HV67" si="53">IF(CM4="Existant et je suis satisfait(e)", 100, IF(OR(CM4="Je ne sais pas en quoi cela consiste",CM4="Inexistant et non nécessaire dans notre cas "), 5, 50))</f>
        <v>50</v>
      </c>
      <c r="HW4" s="6">
        <f t="shared" ref="HW4:HW67" si="54">IF(CN4="Existant et je suis satisfait(e)", 100, IF(OR(CN4="Je ne sais pas en quoi cela consiste",CN4="Inexistant et non nécessaire dans notre cas "), 5, 50))</f>
        <v>50</v>
      </c>
      <c r="HX4" s="110">
        <f t="shared" ref="HX4:HX67" si="55">AVERAGE(HU4:HW4)</f>
        <v>50</v>
      </c>
      <c r="HY4" s="6">
        <f t="shared" ref="HY4:HY67" si="56">IF(OR(CV4="Inexistant OU Non utilisé",CX4="Inexistant OU Non utilisé",CW4="Inexistant OU Non utilisé"),0,100)</f>
        <v>0</v>
      </c>
      <c r="HZ4" s="6">
        <f t="shared" si="40"/>
        <v>100</v>
      </c>
      <c r="IA4" s="6">
        <f t="shared" ref="IA4:IA67" si="57">IF(DG4=1,50,0) + IF(DE4=1,50,0)</f>
        <v>0</v>
      </c>
      <c r="IB4" s="6">
        <f t="shared" ref="IB4:IB67" si="58">IF(DB4=1,25,0) + IF(DD4=1,25,0) + IF(DA4=1,25,0) + IF(DC4=1,25,0)</f>
        <v>100</v>
      </c>
      <c r="IE4" s="110">
        <f t="shared" ref="IE4:IE67" si="59">(IF(CP4="Existant et je suis satisfait(e)", 100, IF(OR(CP4="Je ne sais pas en quoi cela consiste",CP4="Inexistant et non nécessaire dans notre cas "), 5, 50))
+IF(CQ4="Existant et je suis satisfait(e)", 100, IF(OR(CQ4="Je ne sais pas en quoi cela consiste",CQ4="Inexistant et non nécessaire dans notre cas "), 5, 50))) /2</f>
        <v>50</v>
      </c>
      <c r="IF4" s="110">
        <f t="shared" ref="IF4:IF67" si="60">AVERAGE(HY4:IE4)</f>
        <v>50</v>
      </c>
      <c r="IG4" s="6">
        <f t="shared" ref="IG4:IG67" si="61">IF(DJ4="Je ne sais pas ce que c'est", 0, 100)</f>
        <v>100</v>
      </c>
      <c r="IH4" s="6">
        <f t="shared" ref="IH4:IH67" si="62">IF(AND(DK4=1, DL4=1, DQ4=1), 100, IF(OR(DK4=1, DL4=1, DQ4=1), 50, 0))</f>
        <v>0</v>
      </c>
      <c r="II4" s="6">
        <f t="shared" ref="II4:II67" si="63">IF(DN4=1,25,0) + IF(DM4=1,25,0) + IF(DR4=1,25,0) + IF(DS4=1,25,0)</f>
        <v>0</v>
      </c>
      <c r="IJ4" s="6">
        <f t="shared" ref="IJ4:IJ67" si="64">IF(DU4="Oui, et nous avons mis en place des mesures de conformité", 100, IF(DU4="Non, je n'ai jamais entendu parler de cette loi", 0, 50))</f>
        <v>50</v>
      </c>
      <c r="IK4" s="110">
        <f t="shared" ref="IK4:IK67" si="65">AVERAGE(IG4:IJ4)</f>
        <v>37.5</v>
      </c>
    </row>
    <row r="5" spans="1:245" x14ac:dyDescent="0.2">
      <c r="A5" s="6">
        <v>4</v>
      </c>
      <c r="B5" s="6">
        <v>98</v>
      </c>
      <c r="C5" s="6" t="s">
        <v>476</v>
      </c>
      <c r="D5" s="6">
        <v>6</v>
      </c>
      <c r="E5" s="6" t="s">
        <v>470</v>
      </c>
      <c r="F5" s="6" t="s">
        <v>477</v>
      </c>
      <c r="G5" s="6" t="s">
        <v>478</v>
      </c>
      <c r="H5" s="6" t="s">
        <v>476</v>
      </c>
      <c r="I5" s="6" t="s">
        <v>479</v>
      </c>
      <c r="K5" s="6" t="s">
        <v>480</v>
      </c>
      <c r="L5" s="6" t="s">
        <v>409</v>
      </c>
      <c r="M5" s="6" t="s">
        <v>410</v>
      </c>
      <c r="O5" s="6" t="s">
        <v>481</v>
      </c>
      <c r="P5" s="6" t="s">
        <v>482</v>
      </c>
      <c r="Q5" s="6" t="s">
        <v>483</v>
      </c>
      <c r="R5" s="6" t="s">
        <v>413</v>
      </c>
      <c r="S5" s="6">
        <v>0</v>
      </c>
      <c r="T5" s="6">
        <v>1</v>
      </c>
      <c r="U5" s="6">
        <v>0</v>
      </c>
      <c r="V5" s="6">
        <v>1</v>
      </c>
      <c r="W5" s="6">
        <v>1</v>
      </c>
      <c r="X5" s="6">
        <v>0</v>
      </c>
      <c r="Y5" s="6">
        <v>0</v>
      </c>
      <c r="Z5" s="6" t="s">
        <v>415</v>
      </c>
      <c r="AA5" s="6" t="s">
        <v>462</v>
      </c>
      <c r="AB5" s="6" t="s">
        <v>462</v>
      </c>
      <c r="AC5" s="6" t="s">
        <v>415</v>
      </c>
      <c r="AD5" s="6" t="s">
        <v>462</v>
      </c>
      <c r="AE5" s="6" t="s">
        <v>414</v>
      </c>
      <c r="AF5" s="6" t="s">
        <v>415</v>
      </c>
      <c r="AG5" s="6" t="s">
        <v>416</v>
      </c>
      <c r="AH5" s="6" t="s">
        <v>415</v>
      </c>
      <c r="AI5" s="6" t="s">
        <v>484</v>
      </c>
      <c r="AJ5" s="6">
        <v>1</v>
      </c>
      <c r="AK5" s="6">
        <v>1</v>
      </c>
      <c r="AL5" s="6">
        <v>1</v>
      </c>
      <c r="AM5" s="6">
        <v>1</v>
      </c>
      <c r="AN5" s="6">
        <v>0</v>
      </c>
      <c r="AO5" s="6">
        <v>0</v>
      </c>
      <c r="AQ5" s="6" t="s">
        <v>463</v>
      </c>
      <c r="AR5" s="6" t="s">
        <v>436</v>
      </c>
      <c r="AS5" s="6" t="s">
        <v>436</v>
      </c>
      <c r="AT5" s="6" t="s">
        <v>436</v>
      </c>
      <c r="AU5" s="6" t="s">
        <v>420</v>
      </c>
      <c r="AV5" s="6" t="s">
        <v>420</v>
      </c>
      <c r="AW5" s="6" t="s">
        <v>421</v>
      </c>
      <c r="AX5" s="6" t="s">
        <v>485</v>
      </c>
      <c r="AY5" s="6">
        <v>0</v>
      </c>
      <c r="AZ5" s="6">
        <v>0</v>
      </c>
      <c r="BA5" s="6">
        <v>1</v>
      </c>
      <c r="BB5" s="6">
        <v>1</v>
      </c>
      <c r="BC5" s="6">
        <v>0</v>
      </c>
      <c r="BD5" s="6">
        <v>0</v>
      </c>
      <c r="BE5" s="6">
        <v>0</v>
      </c>
      <c r="BF5" s="6">
        <v>0</v>
      </c>
      <c r="BH5" s="6">
        <v>0</v>
      </c>
      <c r="BI5" s="6">
        <v>1</v>
      </c>
      <c r="BJ5" s="6">
        <v>0</v>
      </c>
      <c r="BK5" s="6">
        <v>0</v>
      </c>
      <c r="BL5" s="6">
        <v>0</v>
      </c>
      <c r="BM5" s="6">
        <v>0</v>
      </c>
      <c r="BN5" s="6">
        <v>0</v>
      </c>
      <c r="BO5" s="6">
        <v>1</v>
      </c>
      <c r="BP5" s="6">
        <v>0</v>
      </c>
      <c r="BQ5" s="6">
        <v>0</v>
      </c>
      <c r="BR5" s="6">
        <v>0</v>
      </c>
      <c r="BS5" s="6">
        <v>0</v>
      </c>
      <c r="BT5" s="6">
        <v>0</v>
      </c>
      <c r="BU5" s="6">
        <v>1</v>
      </c>
      <c r="BX5" s="6" t="s">
        <v>424</v>
      </c>
      <c r="BY5" s="6" t="s">
        <v>424</v>
      </c>
      <c r="BZ5" s="6" t="s">
        <v>423</v>
      </c>
      <c r="CA5" s="6" t="s">
        <v>151</v>
      </c>
      <c r="CB5" s="6" t="s">
        <v>424</v>
      </c>
      <c r="CC5" s="6" t="s">
        <v>151</v>
      </c>
      <c r="CD5" s="6" t="s">
        <v>424</v>
      </c>
      <c r="CE5" s="6" t="s">
        <v>151</v>
      </c>
      <c r="CF5" s="6" t="s">
        <v>423</v>
      </c>
      <c r="CG5" s="6" t="s">
        <v>423</v>
      </c>
      <c r="CH5" s="6" t="s">
        <v>151</v>
      </c>
      <c r="CI5" s="6" t="s">
        <v>423</v>
      </c>
      <c r="CJ5" s="6" t="s">
        <v>151</v>
      </c>
      <c r="CK5" s="6" t="s">
        <v>151</v>
      </c>
      <c r="CL5" s="6" t="s">
        <v>151</v>
      </c>
      <c r="CM5" s="6" t="s">
        <v>151</v>
      </c>
      <c r="CN5" s="6" t="s">
        <v>151</v>
      </c>
      <c r="CO5" s="6" t="s">
        <v>151</v>
      </c>
      <c r="CP5" s="6" t="s">
        <v>151</v>
      </c>
      <c r="CQ5" s="6" t="s">
        <v>151</v>
      </c>
      <c r="CR5" s="6" t="s">
        <v>151</v>
      </c>
      <c r="CS5" s="6" t="s">
        <v>423</v>
      </c>
      <c r="CT5" s="6" t="s">
        <v>423</v>
      </c>
      <c r="CU5" s="6" t="s">
        <v>423</v>
      </c>
      <c r="CV5" s="6" t="s">
        <v>176</v>
      </c>
      <c r="CW5" s="6" t="s">
        <v>176</v>
      </c>
      <c r="CX5" s="6" t="s">
        <v>428</v>
      </c>
      <c r="CY5" s="6" t="s">
        <v>176</v>
      </c>
      <c r="CZ5" s="6" t="s">
        <v>428</v>
      </c>
      <c r="DA5" s="6">
        <v>1</v>
      </c>
      <c r="DB5" s="6">
        <v>1</v>
      </c>
      <c r="DC5" s="6">
        <v>1</v>
      </c>
      <c r="DD5" s="6">
        <v>1</v>
      </c>
      <c r="DE5" s="6">
        <v>1</v>
      </c>
      <c r="DF5" s="6">
        <v>1</v>
      </c>
      <c r="DG5" s="6">
        <v>1</v>
      </c>
      <c r="DJ5" s="6" t="s">
        <v>486</v>
      </c>
      <c r="DK5" s="6">
        <v>1</v>
      </c>
      <c r="DL5" s="6">
        <v>1</v>
      </c>
      <c r="DM5" s="6">
        <v>1</v>
      </c>
      <c r="DN5" s="6">
        <v>1</v>
      </c>
      <c r="DO5" s="6">
        <v>1</v>
      </c>
      <c r="DP5" s="6">
        <v>0</v>
      </c>
      <c r="DQ5" s="6">
        <v>1</v>
      </c>
      <c r="DR5" s="6">
        <v>1</v>
      </c>
      <c r="DS5" s="6">
        <v>1</v>
      </c>
      <c r="DU5" s="6" t="s">
        <v>430</v>
      </c>
      <c r="EA5" s="6">
        <v>894.77</v>
      </c>
      <c r="EB5" s="6" t="s">
        <v>487</v>
      </c>
      <c r="EC5" s="6" t="s">
        <v>488</v>
      </c>
      <c r="ED5" s="6" t="s">
        <v>489</v>
      </c>
      <c r="EE5" s="6" t="s">
        <v>490</v>
      </c>
      <c r="EF5" s="6" t="s">
        <v>435</v>
      </c>
      <c r="EG5" s="6" t="s">
        <v>436</v>
      </c>
      <c r="EH5" s="6" t="s">
        <v>437</v>
      </c>
      <c r="EI5" s="6">
        <v>2023</v>
      </c>
      <c r="EJ5" s="6" t="s">
        <v>438</v>
      </c>
      <c r="EK5" s="6" t="s">
        <v>439</v>
      </c>
      <c r="EL5" s="6" t="s">
        <v>440</v>
      </c>
      <c r="EM5" s="6">
        <v>3</v>
      </c>
      <c r="EN5" s="6" t="s">
        <v>468</v>
      </c>
      <c r="EO5" s="6" t="s">
        <v>491</v>
      </c>
      <c r="EP5" s="6" t="s">
        <v>443</v>
      </c>
      <c r="EQ5" s="6">
        <v>90</v>
      </c>
      <c r="ER5" s="6" t="s">
        <v>492</v>
      </c>
      <c r="ES5" s="6">
        <v>4</v>
      </c>
      <c r="ET5" s="6" t="s">
        <v>470</v>
      </c>
      <c r="EU5" s="6" t="s">
        <v>493</v>
      </c>
      <c r="EV5" s="6" t="s">
        <v>494</v>
      </c>
      <c r="EW5" s="6" t="s">
        <v>492</v>
      </c>
      <c r="EX5" s="6" t="s">
        <v>495</v>
      </c>
      <c r="EZ5" s="6" t="s">
        <v>480</v>
      </c>
      <c r="FA5" s="6" t="s">
        <v>409</v>
      </c>
      <c r="FB5" s="6" t="s">
        <v>410</v>
      </c>
      <c r="FD5" s="6" t="s">
        <v>481</v>
      </c>
      <c r="FE5" s="6" t="s">
        <v>482</v>
      </c>
      <c r="FF5" s="6" t="s">
        <v>441</v>
      </c>
      <c r="FH5" s="6" t="s">
        <v>450</v>
      </c>
      <c r="FI5" s="6" t="s">
        <v>450</v>
      </c>
      <c r="FJ5" s="6" t="s">
        <v>450</v>
      </c>
      <c r="FK5" s="6" t="s">
        <v>450</v>
      </c>
      <c r="FL5" s="6" t="s">
        <v>450</v>
      </c>
      <c r="FN5" s="6" t="s">
        <v>462</v>
      </c>
      <c r="FO5" s="6" t="s">
        <v>416</v>
      </c>
      <c r="FP5" s="6" t="s">
        <v>415</v>
      </c>
      <c r="FQ5" s="6" t="s">
        <v>414</v>
      </c>
      <c r="FR5" s="6" t="s">
        <v>462</v>
      </c>
      <c r="FS5" s="6" t="s">
        <v>462</v>
      </c>
      <c r="FT5" s="6" t="s">
        <v>462</v>
      </c>
      <c r="FU5" s="6" t="s">
        <v>462</v>
      </c>
      <c r="FV5" s="6" t="s">
        <v>462</v>
      </c>
      <c r="FX5" s="6" t="s">
        <v>451</v>
      </c>
      <c r="FY5" s="6" t="s">
        <v>451</v>
      </c>
      <c r="FZ5" s="6" t="s">
        <v>451</v>
      </c>
      <c r="GA5" s="6" t="s">
        <v>451</v>
      </c>
      <c r="GB5" s="6" t="s">
        <v>451</v>
      </c>
      <c r="GC5" s="6" t="s">
        <v>451</v>
      </c>
      <c r="GD5" s="6" t="s">
        <v>451</v>
      </c>
      <c r="GE5" s="6" t="s">
        <v>451</v>
      </c>
      <c r="GF5" s="6" t="s">
        <v>451</v>
      </c>
      <c r="GG5" s="6" t="s">
        <v>451</v>
      </c>
      <c r="GH5" s="6" t="s">
        <v>451</v>
      </c>
      <c r="GI5" s="6" t="s">
        <v>451</v>
      </c>
      <c r="GJ5" s="6" t="s">
        <v>451</v>
      </c>
      <c r="GK5" s="6" t="s">
        <v>451</v>
      </c>
      <c r="GL5" s="6" t="s">
        <v>451</v>
      </c>
      <c r="GM5" s="6" t="s">
        <v>451</v>
      </c>
      <c r="GN5" s="6" t="s">
        <v>451</v>
      </c>
      <c r="GO5" s="6" t="s">
        <v>451</v>
      </c>
      <c r="GP5" s="6" t="s">
        <v>451</v>
      </c>
      <c r="GQ5" s="6" t="s">
        <v>451</v>
      </c>
      <c r="GR5" s="6" t="s">
        <v>451</v>
      </c>
      <c r="GS5" s="6" t="s">
        <v>451</v>
      </c>
      <c r="GT5" s="6" t="s">
        <v>452</v>
      </c>
      <c r="GU5" s="6" t="s">
        <v>451</v>
      </c>
      <c r="GV5" s="6" t="s">
        <v>474</v>
      </c>
      <c r="GW5" s="6" t="s">
        <v>496</v>
      </c>
      <c r="GX5" s="6" t="s">
        <v>497</v>
      </c>
      <c r="GY5" s="6" t="s">
        <v>441</v>
      </c>
      <c r="GZ5" s="6">
        <v>473.19</v>
      </c>
      <c r="HB5" s="6" t="str">
        <f t="shared" si="36"/>
        <v xml:space="preserve">Accepté pour le Conseil 4round IS -5 </v>
      </c>
      <c r="HC5" s="6">
        <f t="shared" si="41"/>
        <v>50</v>
      </c>
      <c r="HD5" s="110">
        <f t="shared" si="42"/>
        <v>50</v>
      </c>
      <c r="HE5" s="6">
        <f t="shared" si="43"/>
        <v>5</v>
      </c>
      <c r="HF5" s="110">
        <f t="shared" si="44"/>
        <v>35</v>
      </c>
      <c r="HG5" s="6">
        <f t="shared" si="45"/>
        <v>50</v>
      </c>
      <c r="HI5" s="6">
        <f t="shared" si="37"/>
        <v>5</v>
      </c>
      <c r="HJ5" s="110">
        <f t="shared" si="38"/>
        <v>27.5</v>
      </c>
      <c r="HK5" s="110">
        <f t="shared" si="46"/>
        <v>50</v>
      </c>
      <c r="HL5" s="110">
        <f t="shared" si="47"/>
        <v>75</v>
      </c>
      <c r="HO5" s="6">
        <f t="shared" si="48"/>
        <v>50</v>
      </c>
      <c r="HP5" s="110">
        <f t="shared" si="49"/>
        <v>75</v>
      </c>
      <c r="HQ5" s="110">
        <f t="shared" si="50"/>
        <v>75</v>
      </c>
      <c r="HT5" s="110">
        <f t="shared" si="51"/>
        <v>65</v>
      </c>
      <c r="HU5" s="6">
        <f t="shared" si="52"/>
        <v>100</v>
      </c>
      <c r="HV5" s="6">
        <f t="shared" si="53"/>
        <v>100</v>
      </c>
      <c r="HW5" s="6">
        <f t="shared" si="54"/>
        <v>100</v>
      </c>
      <c r="HX5" s="110">
        <f t="shared" si="55"/>
        <v>100</v>
      </c>
      <c r="HY5" s="6">
        <f t="shared" si="56"/>
        <v>0</v>
      </c>
      <c r="HZ5" s="6">
        <f t="shared" si="40"/>
        <v>100</v>
      </c>
      <c r="IA5" s="6">
        <f t="shared" si="57"/>
        <v>100</v>
      </c>
      <c r="IB5" s="6">
        <f t="shared" si="58"/>
        <v>100</v>
      </c>
      <c r="IE5" s="110">
        <f t="shared" si="59"/>
        <v>100</v>
      </c>
      <c r="IF5" s="110">
        <f t="shared" si="60"/>
        <v>80</v>
      </c>
      <c r="IG5" s="6">
        <f t="shared" si="61"/>
        <v>100</v>
      </c>
      <c r="IH5" s="6">
        <f t="shared" si="62"/>
        <v>100</v>
      </c>
      <c r="II5" s="6">
        <f t="shared" si="63"/>
        <v>100</v>
      </c>
      <c r="IJ5" s="6">
        <f t="shared" si="64"/>
        <v>50</v>
      </c>
      <c r="IK5" s="110">
        <f t="shared" si="65"/>
        <v>87.5</v>
      </c>
    </row>
    <row r="6" spans="1:245" x14ac:dyDescent="0.2">
      <c r="A6" s="6">
        <v>5</v>
      </c>
      <c r="B6" s="6">
        <v>105</v>
      </c>
      <c r="C6" s="6" t="s">
        <v>498</v>
      </c>
      <c r="D6" s="6">
        <v>6</v>
      </c>
      <c r="E6" s="6" t="s">
        <v>470</v>
      </c>
      <c r="F6" s="6" t="s">
        <v>499</v>
      </c>
      <c r="G6" s="6" t="s">
        <v>500</v>
      </c>
      <c r="H6" s="6" t="s">
        <v>498</v>
      </c>
      <c r="I6" s="6" t="s">
        <v>501</v>
      </c>
      <c r="K6" s="6" t="s">
        <v>502</v>
      </c>
      <c r="L6" s="6" t="s">
        <v>409</v>
      </c>
      <c r="M6" s="6" t="s">
        <v>503</v>
      </c>
      <c r="O6" s="6" t="s">
        <v>411</v>
      </c>
      <c r="Q6" s="6" t="s">
        <v>504</v>
      </c>
      <c r="R6" s="6" t="s">
        <v>413</v>
      </c>
      <c r="S6" s="6">
        <v>1</v>
      </c>
      <c r="T6" s="6">
        <v>0</v>
      </c>
      <c r="U6" s="6">
        <v>0</v>
      </c>
      <c r="V6" s="6">
        <v>0</v>
      </c>
      <c r="W6" s="6">
        <v>1</v>
      </c>
      <c r="X6" s="6">
        <v>0</v>
      </c>
      <c r="Y6" s="6">
        <v>1</v>
      </c>
      <c r="Z6" s="6" t="s">
        <v>415</v>
      </c>
      <c r="AA6" s="6" t="s">
        <v>416</v>
      </c>
      <c r="AB6" s="6" t="s">
        <v>414</v>
      </c>
      <c r="AC6" s="6" t="s">
        <v>131</v>
      </c>
      <c r="AD6" s="6" t="s">
        <v>131</v>
      </c>
      <c r="AE6" s="6" t="s">
        <v>131</v>
      </c>
      <c r="AF6" s="6" t="s">
        <v>416</v>
      </c>
      <c r="AG6" s="6" t="s">
        <v>416</v>
      </c>
      <c r="AH6" s="6" t="s">
        <v>414</v>
      </c>
      <c r="AI6" s="6" t="s">
        <v>505</v>
      </c>
      <c r="AJ6" s="6">
        <v>1</v>
      </c>
      <c r="AK6" s="6">
        <v>1</v>
      </c>
      <c r="AL6" s="6">
        <v>1</v>
      </c>
      <c r="AM6" s="6">
        <v>0</v>
      </c>
      <c r="AN6" s="6">
        <v>0</v>
      </c>
      <c r="AO6" s="6">
        <v>0</v>
      </c>
      <c r="AQ6" s="6" t="s">
        <v>418</v>
      </c>
      <c r="AR6" s="6" t="s">
        <v>419</v>
      </c>
      <c r="AS6" s="6" t="s">
        <v>420</v>
      </c>
      <c r="AT6" s="6" t="s">
        <v>420</v>
      </c>
      <c r="AU6" s="6" t="s">
        <v>420</v>
      </c>
      <c r="AV6" s="6" t="s">
        <v>420</v>
      </c>
      <c r="AW6" s="6" t="s">
        <v>421</v>
      </c>
      <c r="AX6" s="6" t="s">
        <v>422</v>
      </c>
      <c r="AY6" s="6">
        <v>1</v>
      </c>
      <c r="AZ6" s="6">
        <v>0</v>
      </c>
      <c r="BA6" s="6">
        <v>0</v>
      </c>
      <c r="BB6" s="6">
        <v>1</v>
      </c>
      <c r="BC6" s="6">
        <v>0</v>
      </c>
      <c r="BD6" s="6">
        <v>0</v>
      </c>
      <c r="BE6" s="6">
        <v>0</v>
      </c>
      <c r="BF6" s="6">
        <v>0</v>
      </c>
      <c r="BH6" s="6">
        <v>1</v>
      </c>
      <c r="BX6" s="6" t="s">
        <v>423</v>
      </c>
      <c r="BY6" s="6" t="s">
        <v>425</v>
      </c>
      <c r="BZ6" s="6" t="s">
        <v>424</v>
      </c>
      <c r="CA6" s="6" t="s">
        <v>423</v>
      </c>
      <c r="CB6" s="6" t="s">
        <v>423</v>
      </c>
      <c r="CC6" s="6" t="s">
        <v>423</v>
      </c>
      <c r="CD6" s="6" t="s">
        <v>423</v>
      </c>
      <c r="CE6" s="6" t="s">
        <v>423</v>
      </c>
      <c r="CF6" s="6" t="s">
        <v>423</v>
      </c>
      <c r="CG6" s="6" t="s">
        <v>425</v>
      </c>
      <c r="CH6" s="6" t="s">
        <v>425</v>
      </c>
      <c r="CI6" s="6" t="s">
        <v>425</v>
      </c>
      <c r="CJ6" s="6" t="s">
        <v>425</v>
      </c>
      <c r="CK6" s="6" t="s">
        <v>424</v>
      </c>
      <c r="CL6" s="6" t="s">
        <v>424</v>
      </c>
      <c r="CM6" s="6" t="s">
        <v>423</v>
      </c>
      <c r="CN6" s="6" t="s">
        <v>424</v>
      </c>
      <c r="CO6" s="6" t="s">
        <v>424</v>
      </c>
      <c r="CP6" s="6" t="s">
        <v>424</v>
      </c>
      <c r="CQ6" s="6" t="s">
        <v>424</v>
      </c>
      <c r="CR6" s="6" t="s">
        <v>423</v>
      </c>
      <c r="CS6" s="6" t="s">
        <v>425</v>
      </c>
      <c r="CT6" s="6" t="s">
        <v>423</v>
      </c>
      <c r="CU6" s="6" t="s">
        <v>423</v>
      </c>
      <c r="CV6" s="6" t="s">
        <v>506</v>
      </c>
      <c r="CW6" s="6" t="s">
        <v>427</v>
      </c>
      <c r="CX6" s="6" t="s">
        <v>176</v>
      </c>
      <c r="CY6" s="6" t="s">
        <v>428</v>
      </c>
      <c r="CZ6" s="6" t="s">
        <v>428</v>
      </c>
      <c r="DA6" s="6">
        <v>1</v>
      </c>
      <c r="DB6" s="6">
        <v>1</v>
      </c>
      <c r="DC6" s="6">
        <v>0</v>
      </c>
      <c r="DD6" s="6">
        <v>1</v>
      </c>
      <c r="DE6" s="6">
        <v>0</v>
      </c>
      <c r="DF6" s="6">
        <v>1</v>
      </c>
      <c r="DG6" s="6">
        <v>1</v>
      </c>
      <c r="DJ6" s="6" t="s">
        <v>507</v>
      </c>
      <c r="DU6" s="6" t="s">
        <v>508</v>
      </c>
      <c r="EA6" s="6">
        <v>4321.83</v>
      </c>
      <c r="EB6" s="6" t="s">
        <v>431</v>
      </c>
      <c r="EC6" s="6" t="s">
        <v>432</v>
      </c>
      <c r="ED6" s="6" t="s">
        <v>509</v>
      </c>
      <c r="EE6" s="6" t="s">
        <v>490</v>
      </c>
      <c r="EF6" s="6" t="s">
        <v>510</v>
      </c>
      <c r="EG6" s="6" t="s">
        <v>511</v>
      </c>
      <c r="EH6" s="6" t="s">
        <v>437</v>
      </c>
      <c r="EI6" s="6">
        <v>2023</v>
      </c>
      <c r="EJ6" s="6" t="s">
        <v>438</v>
      </c>
      <c r="EK6" s="6" t="s">
        <v>439</v>
      </c>
      <c r="EL6" s="6" t="s">
        <v>440</v>
      </c>
      <c r="EM6" s="6">
        <v>3</v>
      </c>
      <c r="EN6" s="6" t="s">
        <v>468</v>
      </c>
      <c r="EO6" s="6" t="s">
        <v>491</v>
      </c>
      <c r="EP6" s="6" t="s">
        <v>443</v>
      </c>
      <c r="EQ6" s="6">
        <v>196</v>
      </c>
      <c r="ER6" s="6" t="s">
        <v>512</v>
      </c>
      <c r="ES6" s="6">
        <v>4</v>
      </c>
      <c r="ET6" s="6" t="s">
        <v>470</v>
      </c>
      <c r="EU6" s="6" t="s">
        <v>513</v>
      </c>
      <c r="EV6" s="6" t="s">
        <v>514</v>
      </c>
      <c r="EW6" s="6" t="s">
        <v>512</v>
      </c>
      <c r="EX6" s="6" t="s">
        <v>515</v>
      </c>
      <c r="EZ6" s="6" t="s">
        <v>516</v>
      </c>
      <c r="FA6" s="6" t="s">
        <v>409</v>
      </c>
      <c r="FB6" s="6" t="s">
        <v>503</v>
      </c>
      <c r="FD6" s="6" t="s">
        <v>411</v>
      </c>
      <c r="FF6" s="6" t="s">
        <v>441</v>
      </c>
      <c r="FH6" s="6" t="s">
        <v>450</v>
      </c>
      <c r="FI6" s="6" t="s">
        <v>510</v>
      </c>
      <c r="FJ6" s="6" t="s">
        <v>510</v>
      </c>
      <c r="FK6" s="6" t="s">
        <v>510</v>
      </c>
      <c r="FL6" s="6" t="s">
        <v>510</v>
      </c>
      <c r="FN6" s="6" t="s">
        <v>416</v>
      </c>
      <c r="FO6" s="6" t="s">
        <v>416</v>
      </c>
      <c r="FP6" s="6" t="s">
        <v>462</v>
      </c>
      <c r="FQ6" s="6" t="s">
        <v>416</v>
      </c>
      <c r="FR6" s="6" t="s">
        <v>131</v>
      </c>
      <c r="FS6" s="6" t="s">
        <v>131</v>
      </c>
      <c r="FT6" s="6" t="s">
        <v>416</v>
      </c>
      <c r="FU6" s="6" t="s">
        <v>416</v>
      </c>
      <c r="FV6" s="6" t="s">
        <v>131</v>
      </c>
      <c r="FX6" s="6" t="s">
        <v>451</v>
      </c>
      <c r="FY6" s="6" t="s">
        <v>451</v>
      </c>
      <c r="FZ6" s="6" t="s">
        <v>451</v>
      </c>
      <c r="GA6" s="6" t="s">
        <v>451</v>
      </c>
      <c r="GB6" s="6" t="s">
        <v>452</v>
      </c>
      <c r="GC6" s="6" t="s">
        <v>451</v>
      </c>
      <c r="GD6" s="6" t="s">
        <v>451</v>
      </c>
      <c r="GE6" s="6" t="s">
        <v>451</v>
      </c>
      <c r="GF6" s="6" t="s">
        <v>451</v>
      </c>
      <c r="GG6" s="6" t="s">
        <v>451</v>
      </c>
      <c r="GH6" s="6" t="s">
        <v>451</v>
      </c>
      <c r="GI6" s="6" t="s">
        <v>451</v>
      </c>
      <c r="GJ6" s="6" t="s">
        <v>451</v>
      </c>
      <c r="GK6" s="6" t="s">
        <v>451</v>
      </c>
      <c r="GL6" s="6" t="s">
        <v>451</v>
      </c>
      <c r="GM6" s="6" t="s">
        <v>452</v>
      </c>
      <c r="GN6" s="6" t="s">
        <v>452</v>
      </c>
      <c r="GO6" s="6" t="s">
        <v>451</v>
      </c>
      <c r="GP6" s="6" t="s">
        <v>451</v>
      </c>
      <c r="GQ6" s="6" t="s">
        <v>451</v>
      </c>
      <c r="GR6" s="6" t="s">
        <v>451</v>
      </c>
      <c r="GS6" s="6" t="s">
        <v>451</v>
      </c>
      <c r="GT6" s="6" t="s">
        <v>451</v>
      </c>
      <c r="GU6" s="6" t="s">
        <v>451</v>
      </c>
      <c r="GV6" s="6" t="s">
        <v>517</v>
      </c>
      <c r="GW6" s="6" t="s">
        <v>496</v>
      </c>
      <c r="GY6" s="6" t="s">
        <v>441</v>
      </c>
      <c r="GZ6" s="6">
        <v>897.54</v>
      </c>
      <c r="HB6" s="6" t="str">
        <f t="shared" si="36"/>
        <v xml:space="preserve">Accepté pour le Conseil 4round IS -5 </v>
      </c>
      <c r="HC6" s="6">
        <f t="shared" si="41"/>
        <v>100</v>
      </c>
      <c r="HD6" s="110">
        <f t="shared" si="42"/>
        <v>50</v>
      </c>
      <c r="HE6" s="6">
        <f t="shared" si="43"/>
        <v>100</v>
      </c>
      <c r="HF6" s="110">
        <f t="shared" si="44"/>
        <v>83.333333333333329</v>
      </c>
      <c r="HG6" s="6">
        <f t="shared" si="45"/>
        <v>50</v>
      </c>
      <c r="HI6" s="6">
        <f t="shared" si="37"/>
        <v>5</v>
      </c>
      <c r="HJ6" s="110">
        <f t="shared" si="38"/>
        <v>27.5</v>
      </c>
      <c r="HK6" s="110">
        <f t="shared" si="46"/>
        <v>50</v>
      </c>
      <c r="HL6" s="110">
        <f t="shared" si="47"/>
        <v>50</v>
      </c>
      <c r="HO6" s="6">
        <f t="shared" si="48"/>
        <v>50</v>
      </c>
      <c r="HP6" s="110">
        <f t="shared" si="49"/>
        <v>50</v>
      </c>
      <c r="HQ6" s="110">
        <f t="shared" si="50"/>
        <v>50</v>
      </c>
      <c r="HT6" s="110">
        <f t="shared" si="51"/>
        <v>50</v>
      </c>
      <c r="HU6" s="6">
        <f t="shared" si="52"/>
        <v>50</v>
      </c>
      <c r="HV6" s="6">
        <f t="shared" si="53"/>
        <v>50</v>
      </c>
      <c r="HW6" s="6">
        <f t="shared" si="54"/>
        <v>50</v>
      </c>
      <c r="HX6" s="110">
        <f t="shared" si="55"/>
        <v>50</v>
      </c>
      <c r="HY6" s="6">
        <f t="shared" si="56"/>
        <v>100</v>
      </c>
      <c r="HZ6" s="6">
        <f t="shared" si="40"/>
        <v>100</v>
      </c>
      <c r="IA6" s="6">
        <f t="shared" si="57"/>
        <v>50</v>
      </c>
      <c r="IB6" s="6">
        <f t="shared" si="58"/>
        <v>75</v>
      </c>
      <c r="IE6" s="110">
        <f t="shared" si="59"/>
        <v>50</v>
      </c>
      <c r="IF6" s="110">
        <f t="shared" si="60"/>
        <v>75</v>
      </c>
      <c r="IG6" s="6">
        <f t="shared" si="61"/>
        <v>100</v>
      </c>
      <c r="IH6" s="6">
        <f t="shared" si="62"/>
        <v>0</v>
      </c>
      <c r="II6" s="6">
        <f t="shared" si="63"/>
        <v>0</v>
      </c>
      <c r="IJ6" s="6">
        <f t="shared" si="64"/>
        <v>0</v>
      </c>
      <c r="IK6" s="110">
        <f t="shared" si="65"/>
        <v>25</v>
      </c>
    </row>
    <row r="7" spans="1:245" x14ac:dyDescent="0.2">
      <c r="A7" s="6">
        <v>7</v>
      </c>
      <c r="B7" s="6">
        <v>82</v>
      </c>
      <c r="C7" s="6" t="s">
        <v>518</v>
      </c>
      <c r="D7" s="6">
        <v>6</v>
      </c>
      <c r="E7" s="6" t="s">
        <v>470</v>
      </c>
      <c r="F7" s="6" t="s">
        <v>519</v>
      </c>
      <c r="G7" s="6" t="s">
        <v>520</v>
      </c>
      <c r="H7" s="6" t="s">
        <v>518</v>
      </c>
      <c r="I7" s="6" t="s">
        <v>521</v>
      </c>
      <c r="K7" s="6" t="s">
        <v>522</v>
      </c>
      <c r="L7" s="6" t="s">
        <v>409</v>
      </c>
      <c r="M7" s="6" t="s">
        <v>410</v>
      </c>
      <c r="O7" s="6" t="s">
        <v>481</v>
      </c>
      <c r="P7" s="6" t="s">
        <v>523</v>
      </c>
      <c r="Q7" s="6" t="s">
        <v>524</v>
      </c>
      <c r="R7" s="6" t="s">
        <v>525</v>
      </c>
      <c r="S7" s="6">
        <v>1</v>
      </c>
      <c r="T7" s="6">
        <v>1</v>
      </c>
      <c r="U7" s="6">
        <v>0</v>
      </c>
      <c r="V7" s="6">
        <v>0</v>
      </c>
      <c r="W7" s="6">
        <v>1</v>
      </c>
      <c r="X7" s="6">
        <v>0</v>
      </c>
      <c r="Y7" s="6">
        <v>0</v>
      </c>
      <c r="Z7" s="6" t="s">
        <v>414</v>
      </c>
      <c r="AA7" s="6" t="s">
        <v>414</v>
      </c>
      <c r="AB7" s="6" t="s">
        <v>416</v>
      </c>
      <c r="AC7" s="6" t="s">
        <v>414</v>
      </c>
      <c r="AD7" s="6" t="s">
        <v>131</v>
      </c>
      <c r="AE7" s="6" t="s">
        <v>414</v>
      </c>
      <c r="AF7" s="6" t="s">
        <v>416</v>
      </c>
      <c r="AG7" s="6" t="s">
        <v>415</v>
      </c>
      <c r="AH7" s="6" t="s">
        <v>131</v>
      </c>
      <c r="AI7" s="6" t="s">
        <v>526</v>
      </c>
      <c r="AN7" s="6">
        <v>1</v>
      </c>
      <c r="AQ7" s="6" t="s">
        <v>527</v>
      </c>
      <c r="AW7" s="6" t="s">
        <v>528</v>
      </c>
      <c r="AX7" s="6" t="s">
        <v>485</v>
      </c>
      <c r="AY7" s="6">
        <v>0</v>
      </c>
      <c r="AZ7" s="6">
        <v>1</v>
      </c>
      <c r="BA7" s="6">
        <v>0</v>
      </c>
      <c r="BB7" s="6">
        <v>0</v>
      </c>
      <c r="BC7" s="6">
        <v>0</v>
      </c>
      <c r="BD7" s="6">
        <v>1</v>
      </c>
      <c r="BE7" s="6">
        <v>0</v>
      </c>
      <c r="BF7" s="6">
        <v>0</v>
      </c>
      <c r="BH7" s="6">
        <v>1</v>
      </c>
      <c r="BX7" s="6" t="s">
        <v>423</v>
      </c>
      <c r="BY7" s="6" t="s">
        <v>423</v>
      </c>
      <c r="BZ7" s="6" t="s">
        <v>424</v>
      </c>
      <c r="CA7" s="6" t="s">
        <v>424</v>
      </c>
      <c r="CB7" s="6" t="s">
        <v>423</v>
      </c>
      <c r="CC7" s="6" t="s">
        <v>423</v>
      </c>
      <c r="CD7" s="6" t="s">
        <v>423</v>
      </c>
      <c r="CE7" s="6" t="s">
        <v>423</v>
      </c>
      <c r="CF7" s="6" t="s">
        <v>423</v>
      </c>
      <c r="CG7" s="6" t="s">
        <v>426</v>
      </c>
      <c r="CH7" s="6" t="s">
        <v>423</v>
      </c>
      <c r="CI7" s="6" t="s">
        <v>426</v>
      </c>
      <c r="CJ7" s="6" t="s">
        <v>423</v>
      </c>
      <c r="CK7" s="6" t="s">
        <v>423</v>
      </c>
      <c r="CL7" s="6" t="s">
        <v>423</v>
      </c>
      <c r="CM7" s="6" t="s">
        <v>423</v>
      </c>
      <c r="CN7" s="6" t="s">
        <v>423</v>
      </c>
      <c r="CO7" s="6" t="s">
        <v>423</v>
      </c>
      <c r="CP7" s="6" t="s">
        <v>424</v>
      </c>
      <c r="CQ7" s="6" t="s">
        <v>424</v>
      </c>
      <c r="CR7" s="6" t="s">
        <v>424</v>
      </c>
      <c r="CS7" s="6" t="s">
        <v>426</v>
      </c>
      <c r="CT7" s="6" t="s">
        <v>426</v>
      </c>
      <c r="CU7" s="6" t="s">
        <v>426</v>
      </c>
      <c r="CV7" s="6" t="s">
        <v>428</v>
      </c>
      <c r="CW7" s="6" t="s">
        <v>427</v>
      </c>
      <c r="CX7" s="6" t="s">
        <v>428</v>
      </c>
      <c r="CY7" s="6" t="s">
        <v>427</v>
      </c>
      <c r="CZ7" s="6" t="s">
        <v>427</v>
      </c>
      <c r="DA7" s="6">
        <v>0</v>
      </c>
      <c r="DB7" s="6">
        <v>0</v>
      </c>
      <c r="DC7" s="6">
        <v>0</v>
      </c>
      <c r="DD7" s="6">
        <v>1</v>
      </c>
      <c r="DE7" s="6">
        <v>0</v>
      </c>
      <c r="DF7" s="6">
        <v>0</v>
      </c>
      <c r="DG7" s="6">
        <v>0</v>
      </c>
      <c r="DJ7" s="6" t="s">
        <v>198</v>
      </c>
      <c r="DU7" s="6" t="s">
        <v>430</v>
      </c>
      <c r="EA7" s="6">
        <v>2153.9</v>
      </c>
      <c r="EB7" s="6" t="s">
        <v>529</v>
      </c>
      <c r="EC7" s="6" t="s">
        <v>530</v>
      </c>
      <c r="ED7" s="6" t="s">
        <v>531</v>
      </c>
      <c r="EE7" s="6" t="s">
        <v>490</v>
      </c>
      <c r="EF7" s="6" t="s">
        <v>435</v>
      </c>
      <c r="EG7" s="6" t="s">
        <v>436</v>
      </c>
      <c r="EH7" s="6" t="s">
        <v>437</v>
      </c>
      <c r="EI7" s="6">
        <v>2020</v>
      </c>
      <c r="EJ7" s="6" t="s">
        <v>438</v>
      </c>
      <c r="EK7" s="6" t="s">
        <v>439</v>
      </c>
      <c r="EL7" s="6" t="s">
        <v>440</v>
      </c>
      <c r="EM7" s="6">
        <v>1</v>
      </c>
      <c r="EN7" s="6" t="s">
        <v>468</v>
      </c>
      <c r="EO7" s="6" t="s">
        <v>442</v>
      </c>
      <c r="EP7" s="6" t="s">
        <v>532</v>
      </c>
      <c r="EQ7" s="6">
        <v>101</v>
      </c>
      <c r="ER7" s="6" t="s">
        <v>533</v>
      </c>
      <c r="ES7" s="6">
        <v>4</v>
      </c>
      <c r="ET7" s="6" t="s">
        <v>404</v>
      </c>
      <c r="EU7" s="6" t="s">
        <v>534</v>
      </c>
      <c r="EV7" s="6" t="s">
        <v>535</v>
      </c>
      <c r="EW7" s="6" t="s">
        <v>533</v>
      </c>
      <c r="EX7" s="6" t="s">
        <v>536</v>
      </c>
      <c r="EZ7" s="6" t="s">
        <v>537</v>
      </c>
      <c r="FA7" s="6" t="s">
        <v>409</v>
      </c>
      <c r="FB7" s="6" t="s">
        <v>410</v>
      </c>
      <c r="FD7" s="6" t="s">
        <v>481</v>
      </c>
      <c r="FE7" s="6" t="s">
        <v>538</v>
      </c>
      <c r="FF7" s="6" t="s">
        <v>441</v>
      </c>
      <c r="FH7" s="6" t="s">
        <v>449</v>
      </c>
      <c r="FI7" s="6" t="s">
        <v>450</v>
      </c>
      <c r="FJ7" s="6" t="s">
        <v>450</v>
      </c>
      <c r="FK7" s="6" t="s">
        <v>450</v>
      </c>
      <c r="FL7" s="6" t="s">
        <v>450</v>
      </c>
      <c r="FN7" s="6" t="s">
        <v>414</v>
      </c>
      <c r="FO7" s="6" t="s">
        <v>416</v>
      </c>
      <c r="FP7" s="6" t="s">
        <v>416</v>
      </c>
      <c r="FQ7" s="6" t="s">
        <v>414</v>
      </c>
      <c r="FR7" s="6" t="s">
        <v>414</v>
      </c>
      <c r="FS7" s="6" t="s">
        <v>414</v>
      </c>
      <c r="FT7" s="6" t="s">
        <v>416</v>
      </c>
      <c r="FU7" s="6" t="s">
        <v>416</v>
      </c>
      <c r="FV7" s="6" t="s">
        <v>131</v>
      </c>
      <c r="FX7" s="6" t="s">
        <v>451</v>
      </c>
      <c r="FY7" s="6" t="s">
        <v>451</v>
      </c>
      <c r="FZ7" s="6" t="s">
        <v>451</v>
      </c>
      <c r="GA7" s="6" t="s">
        <v>451</v>
      </c>
      <c r="GB7" s="6" t="s">
        <v>451</v>
      </c>
      <c r="GC7" s="6" t="s">
        <v>451</v>
      </c>
      <c r="GD7" s="6" t="s">
        <v>451</v>
      </c>
      <c r="GE7" s="6" t="s">
        <v>451</v>
      </c>
      <c r="GF7" s="6" t="s">
        <v>451</v>
      </c>
      <c r="GG7" s="6" t="s">
        <v>451</v>
      </c>
      <c r="GH7" s="6" t="s">
        <v>451</v>
      </c>
      <c r="GI7" s="6" t="s">
        <v>451</v>
      </c>
      <c r="GJ7" s="6" t="s">
        <v>451</v>
      </c>
      <c r="GK7" s="6" t="s">
        <v>451</v>
      </c>
      <c r="GL7" s="6" t="s">
        <v>451</v>
      </c>
      <c r="GM7" s="6" t="s">
        <v>451</v>
      </c>
      <c r="GN7" s="6" t="s">
        <v>451</v>
      </c>
      <c r="GO7" s="6" t="s">
        <v>451</v>
      </c>
      <c r="GP7" s="6" t="s">
        <v>451</v>
      </c>
      <c r="GQ7" s="6" t="s">
        <v>451</v>
      </c>
      <c r="GR7" s="6" t="s">
        <v>451</v>
      </c>
      <c r="GS7" s="6" t="s">
        <v>452</v>
      </c>
      <c r="GT7" s="6" t="s">
        <v>452</v>
      </c>
      <c r="GU7" s="6" t="s">
        <v>451</v>
      </c>
      <c r="GV7" s="6" t="s">
        <v>453</v>
      </c>
      <c r="GW7" s="6" t="s">
        <v>496</v>
      </c>
      <c r="GY7" s="6" t="s">
        <v>441</v>
      </c>
      <c r="GZ7" s="6">
        <v>1210.8399999999999</v>
      </c>
      <c r="HB7" s="6" t="str">
        <f t="shared" si="36"/>
        <v>Accepté pour Conseil 2eme round Sect</v>
      </c>
      <c r="HC7" s="6">
        <f t="shared" si="41"/>
        <v>100</v>
      </c>
      <c r="HD7" s="110">
        <f t="shared" si="42"/>
        <v>75</v>
      </c>
      <c r="HE7" s="6">
        <f t="shared" si="43"/>
        <v>5</v>
      </c>
      <c r="HF7" s="110">
        <f t="shared" si="44"/>
        <v>60</v>
      </c>
      <c r="HG7" s="6">
        <f t="shared" si="45"/>
        <v>5</v>
      </c>
      <c r="HI7" s="6">
        <f t="shared" si="37"/>
        <v>50</v>
      </c>
      <c r="HJ7" s="110">
        <f t="shared" si="38"/>
        <v>27.5</v>
      </c>
      <c r="HK7" s="110">
        <f t="shared" si="46"/>
        <v>50</v>
      </c>
      <c r="HL7" s="110">
        <f t="shared" si="47"/>
        <v>50</v>
      </c>
      <c r="HO7" s="6">
        <f t="shared" si="48"/>
        <v>5</v>
      </c>
      <c r="HP7" s="110">
        <f t="shared" si="49"/>
        <v>50</v>
      </c>
      <c r="HQ7" s="110">
        <f t="shared" si="50"/>
        <v>27.5</v>
      </c>
      <c r="HT7" s="110">
        <f t="shared" si="51"/>
        <v>36.5</v>
      </c>
      <c r="HU7" s="6">
        <f t="shared" si="52"/>
        <v>50</v>
      </c>
      <c r="HV7" s="6">
        <f t="shared" si="53"/>
        <v>50</v>
      </c>
      <c r="HW7" s="6">
        <f t="shared" si="54"/>
        <v>50</v>
      </c>
      <c r="HX7" s="110">
        <f t="shared" si="55"/>
        <v>50</v>
      </c>
      <c r="HY7" s="6">
        <f t="shared" si="56"/>
        <v>0</v>
      </c>
      <c r="HZ7" s="6">
        <f t="shared" si="40"/>
        <v>0</v>
      </c>
      <c r="IA7" s="6">
        <f t="shared" si="57"/>
        <v>0</v>
      </c>
      <c r="IB7" s="6">
        <f t="shared" si="58"/>
        <v>25</v>
      </c>
      <c r="IE7" s="110">
        <f t="shared" si="59"/>
        <v>50</v>
      </c>
      <c r="IF7" s="110">
        <f t="shared" si="60"/>
        <v>15</v>
      </c>
      <c r="IG7" s="6">
        <f t="shared" si="61"/>
        <v>0</v>
      </c>
      <c r="IH7" s="6">
        <f t="shared" si="62"/>
        <v>0</v>
      </c>
      <c r="II7" s="6">
        <f t="shared" si="63"/>
        <v>0</v>
      </c>
      <c r="IJ7" s="6">
        <f t="shared" si="64"/>
        <v>50</v>
      </c>
      <c r="IK7" s="110">
        <f t="shared" si="65"/>
        <v>12.5</v>
      </c>
    </row>
    <row r="8" spans="1:245" x14ac:dyDescent="0.2">
      <c r="A8" s="6">
        <v>8</v>
      </c>
      <c r="B8" s="6">
        <v>109</v>
      </c>
      <c r="C8" s="6" t="s">
        <v>539</v>
      </c>
      <c r="D8" s="6">
        <v>6</v>
      </c>
      <c r="E8" s="6" t="s">
        <v>404</v>
      </c>
      <c r="F8" s="6" t="s">
        <v>540</v>
      </c>
      <c r="G8" s="6" t="s">
        <v>541</v>
      </c>
      <c r="H8" s="6" t="s">
        <v>539</v>
      </c>
      <c r="I8" s="6" t="s">
        <v>542</v>
      </c>
      <c r="J8" s="6" t="s">
        <v>543</v>
      </c>
      <c r="K8" s="6" t="s">
        <v>544</v>
      </c>
      <c r="L8" s="6" t="s">
        <v>409</v>
      </c>
      <c r="M8" s="6" t="s">
        <v>410</v>
      </c>
      <c r="O8" s="6" t="s">
        <v>460</v>
      </c>
      <c r="Q8" s="6" t="s">
        <v>545</v>
      </c>
      <c r="R8" s="6" t="s">
        <v>413</v>
      </c>
      <c r="S8" s="6">
        <v>1</v>
      </c>
      <c r="T8" s="6">
        <v>0</v>
      </c>
      <c r="U8" s="6">
        <v>0</v>
      </c>
      <c r="V8" s="6">
        <v>1</v>
      </c>
      <c r="W8" s="6">
        <v>1</v>
      </c>
      <c r="X8" s="6">
        <v>0</v>
      </c>
      <c r="Y8" s="6">
        <v>0</v>
      </c>
      <c r="Z8" s="6" t="s">
        <v>415</v>
      </c>
      <c r="AA8" s="6" t="s">
        <v>415</v>
      </c>
      <c r="AB8" s="6" t="s">
        <v>462</v>
      </c>
      <c r="AC8" s="6" t="s">
        <v>462</v>
      </c>
      <c r="AD8" s="6" t="s">
        <v>416</v>
      </c>
      <c r="AE8" s="6" t="s">
        <v>462</v>
      </c>
      <c r="AF8" s="6" t="s">
        <v>415</v>
      </c>
      <c r="AG8" s="6" t="s">
        <v>415</v>
      </c>
      <c r="AH8" s="6" t="s">
        <v>415</v>
      </c>
      <c r="AI8" s="6" t="s">
        <v>546</v>
      </c>
      <c r="AN8" s="6">
        <v>1</v>
      </c>
      <c r="AQ8" s="6" t="s">
        <v>547</v>
      </c>
      <c r="AW8" s="6" t="s">
        <v>528</v>
      </c>
      <c r="AX8" s="6" t="s">
        <v>485</v>
      </c>
      <c r="AY8" s="6">
        <v>0</v>
      </c>
      <c r="AZ8" s="6">
        <v>0</v>
      </c>
      <c r="BA8" s="6">
        <v>0</v>
      </c>
      <c r="BB8" s="6">
        <v>0</v>
      </c>
      <c r="BC8" s="6">
        <v>1</v>
      </c>
      <c r="BD8" s="6">
        <v>1</v>
      </c>
      <c r="BE8" s="6">
        <v>0</v>
      </c>
      <c r="BF8" s="6">
        <v>0</v>
      </c>
      <c r="BH8" s="6">
        <v>1</v>
      </c>
      <c r="BX8" s="6" t="s">
        <v>423</v>
      </c>
      <c r="BY8" s="6" t="s">
        <v>423</v>
      </c>
      <c r="BZ8" s="6" t="s">
        <v>426</v>
      </c>
      <c r="CA8" s="6" t="s">
        <v>423</v>
      </c>
      <c r="CB8" s="6" t="s">
        <v>426</v>
      </c>
      <c r="CC8" s="6" t="s">
        <v>425</v>
      </c>
      <c r="CD8" s="6" t="s">
        <v>425</v>
      </c>
      <c r="CE8" s="6" t="s">
        <v>425</v>
      </c>
      <c r="CF8" s="6" t="s">
        <v>425</v>
      </c>
      <c r="CG8" s="6" t="s">
        <v>426</v>
      </c>
      <c r="CH8" s="6" t="s">
        <v>423</v>
      </c>
      <c r="CI8" s="6" t="s">
        <v>426</v>
      </c>
      <c r="CJ8" s="6" t="s">
        <v>423</v>
      </c>
      <c r="CK8" s="6" t="s">
        <v>151</v>
      </c>
      <c r="CL8" s="6" t="s">
        <v>423</v>
      </c>
      <c r="CM8" s="6" t="s">
        <v>425</v>
      </c>
      <c r="CN8" s="6" t="s">
        <v>423</v>
      </c>
      <c r="CO8" s="6" t="s">
        <v>426</v>
      </c>
      <c r="CP8" s="6" t="s">
        <v>425</v>
      </c>
      <c r="CQ8" s="6" t="s">
        <v>151</v>
      </c>
      <c r="CR8" s="6" t="s">
        <v>426</v>
      </c>
      <c r="CS8" s="6" t="s">
        <v>426</v>
      </c>
      <c r="CT8" s="6" t="s">
        <v>426</v>
      </c>
      <c r="CU8" s="6" t="s">
        <v>426</v>
      </c>
      <c r="CV8" s="6" t="s">
        <v>427</v>
      </c>
      <c r="CW8" s="6" t="s">
        <v>427</v>
      </c>
      <c r="CX8" s="6" t="s">
        <v>428</v>
      </c>
      <c r="CY8" s="6" t="s">
        <v>428</v>
      </c>
      <c r="CZ8" s="6" t="s">
        <v>428</v>
      </c>
      <c r="DA8" s="6">
        <v>0</v>
      </c>
      <c r="DB8" s="6">
        <v>1</v>
      </c>
      <c r="DC8" s="6">
        <v>0</v>
      </c>
      <c r="DD8" s="6">
        <v>1</v>
      </c>
      <c r="DE8" s="6">
        <v>0</v>
      </c>
      <c r="DF8" s="6">
        <v>0</v>
      </c>
      <c r="DG8" s="6">
        <v>0</v>
      </c>
      <c r="DJ8" s="6" t="s">
        <v>198</v>
      </c>
      <c r="DU8" s="6" t="s">
        <v>430</v>
      </c>
      <c r="EA8" s="6">
        <v>788.85</v>
      </c>
      <c r="EB8" s="6" t="s">
        <v>548</v>
      </c>
      <c r="EC8" s="6" t="s">
        <v>432</v>
      </c>
      <c r="ED8" s="6" t="s">
        <v>549</v>
      </c>
      <c r="EE8" s="6" t="s">
        <v>434</v>
      </c>
      <c r="EF8" s="6" t="s">
        <v>435</v>
      </c>
      <c r="EG8" s="6" t="s">
        <v>436</v>
      </c>
      <c r="EH8" s="6" t="s">
        <v>437</v>
      </c>
      <c r="EI8" s="6">
        <v>2023</v>
      </c>
      <c r="EJ8" s="6" t="s">
        <v>438</v>
      </c>
      <c r="EK8" s="6" t="s">
        <v>439</v>
      </c>
      <c r="EL8" s="6" t="s">
        <v>440</v>
      </c>
      <c r="EM8" s="6">
        <v>2</v>
      </c>
      <c r="EN8" s="6" t="s">
        <v>468</v>
      </c>
      <c r="EO8" s="6" t="s">
        <v>491</v>
      </c>
      <c r="EP8" s="6" t="s">
        <v>443</v>
      </c>
      <c r="EQ8" s="6">
        <v>97</v>
      </c>
      <c r="ER8" s="6" t="s">
        <v>550</v>
      </c>
      <c r="ES8" s="6">
        <v>4</v>
      </c>
      <c r="ET8" s="6" t="s">
        <v>404</v>
      </c>
      <c r="EU8" s="6" t="s">
        <v>551</v>
      </c>
      <c r="EV8" s="6" t="s">
        <v>552</v>
      </c>
      <c r="EW8" s="6" t="s">
        <v>550</v>
      </c>
      <c r="EX8" s="6" t="s">
        <v>553</v>
      </c>
      <c r="EZ8" s="6" t="s">
        <v>554</v>
      </c>
      <c r="FA8" s="6" t="s">
        <v>409</v>
      </c>
      <c r="FB8" s="6" t="s">
        <v>410</v>
      </c>
      <c r="FD8" s="6" t="s">
        <v>411</v>
      </c>
      <c r="FF8" s="6" t="s">
        <v>441</v>
      </c>
      <c r="FH8" s="6" t="s">
        <v>449</v>
      </c>
      <c r="FI8" s="6" t="s">
        <v>450</v>
      </c>
      <c r="FJ8" s="6" t="s">
        <v>510</v>
      </c>
      <c r="FK8" s="6" t="s">
        <v>510</v>
      </c>
      <c r="FL8" s="6" t="s">
        <v>450</v>
      </c>
      <c r="FN8" s="6" t="s">
        <v>414</v>
      </c>
      <c r="FO8" s="6" t="s">
        <v>416</v>
      </c>
      <c r="FP8" s="6" t="s">
        <v>462</v>
      </c>
      <c r="FQ8" s="6" t="s">
        <v>414</v>
      </c>
      <c r="FR8" s="6" t="s">
        <v>415</v>
      </c>
      <c r="FS8" s="6" t="s">
        <v>462</v>
      </c>
      <c r="FT8" s="6" t="s">
        <v>416</v>
      </c>
      <c r="FU8" s="6" t="s">
        <v>415</v>
      </c>
      <c r="FV8" s="6" t="s">
        <v>415</v>
      </c>
      <c r="FX8" s="6" t="s">
        <v>451</v>
      </c>
      <c r="FY8" s="6" t="s">
        <v>451</v>
      </c>
      <c r="FZ8" s="6" t="s">
        <v>452</v>
      </c>
      <c r="GA8" s="6" t="s">
        <v>451</v>
      </c>
      <c r="GB8" s="6" t="s">
        <v>452</v>
      </c>
      <c r="GC8" s="6" t="s">
        <v>452</v>
      </c>
      <c r="GD8" s="6" t="s">
        <v>451</v>
      </c>
      <c r="GE8" s="6" t="s">
        <v>452</v>
      </c>
      <c r="GF8" s="6" t="s">
        <v>452</v>
      </c>
      <c r="GG8" s="6" t="s">
        <v>451</v>
      </c>
      <c r="GH8" s="6" t="s">
        <v>451</v>
      </c>
      <c r="GI8" s="6" t="s">
        <v>451</v>
      </c>
      <c r="GJ8" s="6" t="s">
        <v>451</v>
      </c>
      <c r="GK8" s="6" t="s">
        <v>452</v>
      </c>
      <c r="GL8" s="6" t="s">
        <v>452</v>
      </c>
      <c r="GM8" s="6" t="s">
        <v>452</v>
      </c>
      <c r="GN8" s="6" t="s">
        <v>452</v>
      </c>
      <c r="GO8" s="6" t="s">
        <v>452</v>
      </c>
      <c r="GP8" s="6" t="s">
        <v>451</v>
      </c>
      <c r="GQ8" s="6" t="s">
        <v>451</v>
      </c>
      <c r="GR8" s="6" t="s">
        <v>451</v>
      </c>
      <c r="GS8" s="6" t="s">
        <v>451</v>
      </c>
      <c r="GT8" s="6" t="s">
        <v>451</v>
      </c>
      <c r="GU8" s="6" t="s">
        <v>452</v>
      </c>
      <c r="GV8" s="6" t="s">
        <v>555</v>
      </c>
      <c r="GW8" s="6" t="s">
        <v>454</v>
      </c>
      <c r="GX8" s="6" t="s">
        <v>556</v>
      </c>
      <c r="GY8" s="6" t="s">
        <v>441</v>
      </c>
      <c r="GZ8" s="6">
        <v>589.14</v>
      </c>
      <c r="HB8" s="6" t="str">
        <f t="shared" si="36"/>
        <v>Liste d'attente</v>
      </c>
      <c r="HC8" s="6">
        <f t="shared" si="41"/>
        <v>50</v>
      </c>
      <c r="HD8" s="110">
        <f t="shared" si="42"/>
        <v>50</v>
      </c>
      <c r="HE8" s="6">
        <f t="shared" si="43"/>
        <v>5</v>
      </c>
      <c r="HF8" s="110">
        <f t="shared" si="44"/>
        <v>35</v>
      </c>
      <c r="HG8" s="6">
        <f t="shared" si="45"/>
        <v>5</v>
      </c>
      <c r="HI8" s="6">
        <f t="shared" si="37"/>
        <v>50</v>
      </c>
      <c r="HJ8" s="110">
        <f t="shared" si="38"/>
        <v>27.5</v>
      </c>
      <c r="HK8" s="110">
        <f t="shared" si="46"/>
        <v>50</v>
      </c>
      <c r="HL8" s="110">
        <f t="shared" si="47"/>
        <v>27.5</v>
      </c>
      <c r="HO8" s="6">
        <f t="shared" si="48"/>
        <v>5</v>
      </c>
      <c r="HP8" s="110">
        <f t="shared" si="49"/>
        <v>50</v>
      </c>
      <c r="HQ8" s="110">
        <f t="shared" si="50"/>
        <v>27.5</v>
      </c>
      <c r="HT8" s="110">
        <f t="shared" si="51"/>
        <v>32</v>
      </c>
      <c r="HU8" s="6">
        <f t="shared" si="52"/>
        <v>50</v>
      </c>
      <c r="HV8" s="6">
        <f t="shared" si="53"/>
        <v>50</v>
      </c>
      <c r="HW8" s="6">
        <f t="shared" si="54"/>
        <v>50</v>
      </c>
      <c r="HX8" s="110">
        <f t="shared" si="55"/>
        <v>50</v>
      </c>
      <c r="HY8" s="6">
        <f t="shared" si="56"/>
        <v>0</v>
      </c>
      <c r="HZ8" s="6">
        <f t="shared" si="40"/>
        <v>0</v>
      </c>
      <c r="IA8" s="6">
        <f t="shared" si="57"/>
        <v>0</v>
      </c>
      <c r="IB8" s="6">
        <f t="shared" si="58"/>
        <v>50</v>
      </c>
      <c r="IE8" s="110">
        <f t="shared" si="59"/>
        <v>75</v>
      </c>
      <c r="IF8" s="110">
        <f t="shared" si="60"/>
        <v>25</v>
      </c>
      <c r="IG8" s="6">
        <f t="shared" si="61"/>
        <v>0</v>
      </c>
      <c r="IH8" s="6">
        <f t="shared" si="62"/>
        <v>0</v>
      </c>
      <c r="II8" s="6">
        <f t="shared" si="63"/>
        <v>0</v>
      </c>
      <c r="IJ8" s="6">
        <f t="shared" si="64"/>
        <v>50</v>
      </c>
      <c r="IK8" s="110">
        <f t="shared" si="65"/>
        <v>12.5</v>
      </c>
    </row>
    <row r="9" spans="1:245" x14ac:dyDescent="0.2">
      <c r="A9" s="6">
        <v>11</v>
      </c>
      <c r="B9" s="6">
        <v>111</v>
      </c>
      <c r="C9" s="6" t="s">
        <v>557</v>
      </c>
      <c r="D9" s="6">
        <v>6</v>
      </c>
      <c r="E9" s="6" t="s">
        <v>404</v>
      </c>
      <c r="F9" s="6" t="s">
        <v>558</v>
      </c>
      <c r="G9" s="6" t="s">
        <v>559</v>
      </c>
      <c r="H9" s="6" t="s">
        <v>557</v>
      </c>
      <c r="I9" s="6" t="s">
        <v>560</v>
      </c>
      <c r="J9" s="6" t="s">
        <v>543</v>
      </c>
      <c r="K9" s="6" t="s">
        <v>561</v>
      </c>
      <c r="L9" s="6" t="s">
        <v>409</v>
      </c>
      <c r="M9" s="6" t="s">
        <v>410</v>
      </c>
      <c r="O9" s="6" t="s">
        <v>411</v>
      </c>
      <c r="Q9" s="6" t="s">
        <v>562</v>
      </c>
      <c r="R9" s="6" t="s">
        <v>413</v>
      </c>
      <c r="S9" s="6">
        <v>1</v>
      </c>
      <c r="T9" s="6">
        <v>0</v>
      </c>
      <c r="U9" s="6">
        <v>0</v>
      </c>
      <c r="V9" s="6">
        <v>0</v>
      </c>
      <c r="W9" s="6">
        <v>1</v>
      </c>
      <c r="X9" s="6">
        <v>0</v>
      </c>
      <c r="Y9" s="6">
        <v>1</v>
      </c>
      <c r="Z9" s="6" t="s">
        <v>131</v>
      </c>
      <c r="AA9" s="6" t="s">
        <v>462</v>
      </c>
      <c r="AB9" s="6" t="s">
        <v>462</v>
      </c>
      <c r="AC9" s="6" t="s">
        <v>131</v>
      </c>
      <c r="AD9" s="6" t="s">
        <v>414</v>
      </c>
      <c r="AE9" s="6" t="s">
        <v>131</v>
      </c>
      <c r="AF9" s="6" t="s">
        <v>131</v>
      </c>
      <c r="AG9" s="6" t="s">
        <v>131</v>
      </c>
      <c r="AH9" s="6" t="s">
        <v>414</v>
      </c>
      <c r="AI9" s="6" t="s">
        <v>563</v>
      </c>
      <c r="AJ9" s="6">
        <v>0</v>
      </c>
      <c r="AK9" s="6">
        <v>0</v>
      </c>
      <c r="AL9" s="6">
        <v>0</v>
      </c>
      <c r="AM9" s="6">
        <v>1</v>
      </c>
      <c r="AN9" s="6">
        <v>0</v>
      </c>
      <c r="AO9" s="6">
        <v>0</v>
      </c>
      <c r="AQ9" s="6" t="s">
        <v>564</v>
      </c>
      <c r="AR9" s="6" t="s">
        <v>420</v>
      </c>
      <c r="AS9" s="6" t="s">
        <v>420</v>
      </c>
      <c r="AT9" s="6" t="s">
        <v>420</v>
      </c>
      <c r="AU9" s="6" t="s">
        <v>420</v>
      </c>
      <c r="AV9" s="6" t="s">
        <v>420</v>
      </c>
      <c r="AW9" s="6" t="s">
        <v>528</v>
      </c>
      <c r="AX9" s="6" t="s">
        <v>485</v>
      </c>
      <c r="AY9" s="6">
        <v>0</v>
      </c>
      <c r="AZ9" s="6">
        <v>0</v>
      </c>
      <c r="BA9" s="6">
        <v>0</v>
      </c>
      <c r="BB9" s="6">
        <v>1</v>
      </c>
      <c r="BC9" s="6">
        <v>0</v>
      </c>
      <c r="BD9" s="6">
        <v>0</v>
      </c>
      <c r="BE9" s="6">
        <v>1</v>
      </c>
      <c r="BF9" s="6">
        <v>0</v>
      </c>
      <c r="BH9" s="6">
        <v>1</v>
      </c>
      <c r="BX9" s="6" t="s">
        <v>426</v>
      </c>
      <c r="BY9" s="6" t="s">
        <v>426</v>
      </c>
      <c r="BZ9" s="6" t="s">
        <v>426</v>
      </c>
      <c r="CA9" s="6" t="s">
        <v>151</v>
      </c>
      <c r="CB9" s="6" t="s">
        <v>426</v>
      </c>
      <c r="CC9" s="6" t="s">
        <v>426</v>
      </c>
      <c r="CD9" s="6" t="s">
        <v>426</v>
      </c>
      <c r="CE9" s="6" t="s">
        <v>426</v>
      </c>
      <c r="CF9" s="6" t="s">
        <v>423</v>
      </c>
      <c r="CG9" s="6" t="s">
        <v>423</v>
      </c>
      <c r="CH9" s="6" t="s">
        <v>423</v>
      </c>
      <c r="CI9" s="6" t="s">
        <v>423</v>
      </c>
      <c r="CJ9" s="6" t="s">
        <v>425</v>
      </c>
      <c r="CK9" s="6" t="s">
        <v>425</v>
      </c>
      <c r="CL9" s="6" t="s">
        <v>425</v>
      </c>
      <c r="CM9" s="6" t="s">
        <v>425</v>
      </c>
      <c r="CN9" s="6" t="s">
        <v>425</v>
      </c>
      <c r="CO9" s="6" t="s">
        <v>425</v>
      </c>
      <c r="CP9" s="6" t="s">
        <v>423</v>
      </c>
      <c r="CQ9" s="6" t="s">
        <v>423</v>
      </c>
      <c r="CR9" s="6" t="s">
        <v>423</v>
      </c>
      <c r="CS9" s="6" t="s">
        <v>423</v>
      </c>
      <c r="CT9" s="6" t="s">
        <v>425</v>
      </c>
      <c r="CU9" s="6" t="s">
        <v>426</v>
      </c>
      <c r="CV9" s="6" t="s">
        <v>427</v>
      </c>
      <c r="CW9" s="6" t="s">
        <v>427</v>
      </c>
      <c r="CX9" s="6" t="s">
        <v>428</v>
      </c>
      <c r="CY9" s="6" t="s">
        <v>428</v>
      </c>
      <c r="CZ9" s="6" t="s">
        <v>428</v>
      </c>
      <c r="DA9" s="6">
        <v>0</v>
      </c>
      <c r="DB9" s="6">
        <v>0</v>
      </c>
      <c r="DC9" s="6">
        <v>0</v>
      </c>
      <c r="DD9" s="6">
        <v>1</v>
      </c>
      <c r="DE9" s="6">
        <v>0</v>
      </c>
      <c r="DF9" s="6">
        <v>0</v>
      </c>
      <c r="DG9" s="6">
        <v>0</v>
      </c>
      <c r="DJ9" s="6" t="s">
        <v>198</v>
      </c>
      <c r="DU9" s="6" t="s">
        <v>430</v>
      </c>
      <c r="EA9" s="6">
        <v>741.53</v>
      </c>
      <c r="EB9" s="6" t="s">
        <v>431</v>
      </c>
      <c r="EC9" s="6" t="s">
        <v>432</v>
      </c>
      <c r="ED9" s="6" t="s">
        <v>565</v>
      </c>
      <c r="EE9" s="6" t="s">
        <v>434</v>
      </c>
      <c r="EF9" s="6" t="s">
        <v>435</v>
      </c>
      <c r="EG9" s="6" t="s">
        <v>566</v>
      </c>
      <c r="EH9" s="6" t="s">
        <v>437</v>
      </c>
      <c r="EI9" s="6">
        <v>2024</v>
      </c>
      <c r="EJ9" s="6" t="s">
        <v>438</v>
      </c>
      <c r="EK9" s="6" t="s">
        <v>439</v>
      </c>
      <c r="EL9" s="6" t="s">
        <v>440</v>
      </c>
      <c r="EM9" s="6">
        <v>1</v>
      </c>
      <c r="EN9" s="6" t="s">
        <v>441</v>
      </c>
      <c r="EO9" s="6" t="s">
        <v>491</v>
      </c>
      <c r="EP9" s="6" t="s">
        <v>532</v>
      </c>
      <c r="EQ9" s="6">
        <v>110</v>
      </c>
      <c r="ER9" s="6" t="s">
        <v>567</v>
      </c>
      <c r="ES9" s="6">
        <v>4</v>
      </c>
      <c r="ET9" s="6" t="s">
        <v>470</v>
      </c>
      <c r="EU9" s="6" t="s">
        <v>568</v>
      </c>
      <c r="EV9" s="6" t="s">
        <v>569</v>
      </c>
      <c r="EW9" s="6" t="s">
        <v>567</v>
      </c>
      <c r="EX9" s="6" t="s">
        <v>570</v>
      </c>
      <c r="EZ9" s="6" t="s">
        <v>571</v>
      </c>
      <c r="FA9" s="6" t="s">
        <v>409</v>
      </c>
      <c r="FB9" s="6" t="s">
        <v>410</v>
      </c>
      <c r="FD9" s="6" t="s">
        <v>460</v>
      </c>
      <c r="FF9" s="6" t="s">
        <v>441</v>
      </c>
      <c r="FH9" s="6" t="s">
        <v>510</v>
      </c>
      <c r="FI9" s="6" t="s">
        <v>450</v>
      </c>
      <c r="FJ9" s="6" t="s">
        <v>450</v>
      </c>
      <c r="FK9" s="6" t="s">
        <v>510</v>
      </c>
      <c r="FL9" s="6" t="s">
        <v>450</v>
      </c>
      <c r="FN9" s="6" t="s">
        <v>414</v>
      </c>
      <c r="FO9" s="6" t="s">
        <v>415</v>
      </c>
      <c r="FP9" s="6" t="s">
        <v>415</v>
      </c>
      <c r="FQ9" s="6" t="s">
        <v>414</v>
      </c>
      <c r="FR9" s="6" t="s">
        <v>414</v>
      </c>
      <c r="FS9" s="6" t="s">
        <v>414</v>
      </c>
      <c r="FT9" s="6" t="s">
        <v>415</v>
      </c>
      <c r="FU9" s="6" t="s">
        <v>415</v>
      </c>
      <c r="FV9" s="6" t="s">
        <v>414</v>
      </c>
      <c r="FX9" s="6" t="s">
        <v>451</v>
      </c>
      <c r="FY9" s="6" t="s">
        <v>451</v>
      </c>
      <c r="FZ9" s="6" t="s">
        <v>451</v>
      </c>
      <c r="GA9" s="6" t="s">
        <v>451</v>
      </c>
      <c r="GB9" s="6" t="s">
        <v>452</v>
      </c>
      <c r="GC9" s="6" t="s">
        <v>451</v>
      </c>
      <c r="GD9" s="6" t="s">
        <v>451</v>
      </c>
      <c r="GE9" s="6" t="s">
        <v>451</v>
      </c>
      <c r="GF9" s="6" t="s">
        <v>452</v>
      </c>
      <c r="GG9" s="6" t="s">
        <v>451</v>
      </c>
      <c r="GH9" s="6" t="s">
        <v>451</v>
      </c>
      <c r="GI9" s="6" t="s">
        <v>451</v>
      </c>
      <c r="GJ9" s="6" t="s">
        <v>451</v>
      </c>
      <c r="GK9" s="6" t="s">
        <v>451</v>
      </c>
      <c r="GL9" s="6" t="s">
        <v>451</v>
      </c>
      <c r="GM9" s="6" t="s">
        <v>451</v>
      </c>
      <c r="GN9" s="6" t="s">
        <v>451</v>
      </c>
      <c r="GO9" s="6" t="s">
        <v>451</v>
      </c>
      <c r="GP9" s="6" t="s">
        <v>451</v>
      </c>
      <c r="GQ9" s="6" t="s">
        <v>451</v>
      </c>
      <c r="GR9" s="6" t="s">
        <v>452</v>
      </c>
      <c r="GS9" s="6" t="s">
        <v>452</v>
      </c>
      <c r="GT9" s="6" t="s">
        <v>452</v>
      </c>
      <c r="GU9" s="6" t="s">
        <v>452</v>
      </c>
      <c r="GV9" s="6" t="s">
        <v>453</v>
      </c>
      <c r="GW9" s="6" t="s">
        <v>496</v>
      </c>
      <c r="GX9" s="6" t="s">
        <v>572</v>
      </c>
      <c r="GY9" s="6" t="s">
        <v>441</v>
      </c>
      <c r="GZ9" s="6">
        <v>804.61</v>
      </c>
      <c r="HB9" s="6" t="str">
        <f t="shared" si="36"/>
        <v>Accepté pour Conseil 1er round Fem</v>
      </c>
      <c r="HC9" s="6">
        <f t="shared" si="41"/>
        <v>5</v>
      </c>
      <c r="HD9" s="110">
        <f t="shared" si="42"/>
        <v>27.5</v>
      </c>
      <c r="HE9" s="6">
        <f t="shared" si="43"/>
        <v>50</v>
      </c>
      <c r="HF9" s="110">
        <f t="shared" si="44"/>
        <v>27.5</v>
      </c>
      <c r="HG9" s="6">
        <f t="shared" si="45"/>
        <v>5</v>
      </c>
      <c r="HI9" s="6">
        <f t="shared" si="37"/>
        <v>5</v>
      </c>
      <c r="HJ9" s="110">
        <f t="shared" si="38"/>
        <v>5</v>
      </c>
      <c r="HK9" s="110">
        <f t="shared" si="46"/>
        <v>5</v>
      </c>
      <c r="HL9" s="110">
        <f t="shared" si="47"/>
        <v>52.5</v>
      </c>
      <c r="HO9" s="6">
        <f t="shared" si="48"/>
        <v>50</v>
      </c>
      <c r="HP9" s="110">
        <f t="shared" si="49"/>
        <v>27.5</v>
      </c>
      <c r="HQ9" s="110">
        <f t="shared" si="50"/>
        <v>50</v>
      </c>
      <c r="HT9" s="110">
        <f t="shared" si="51"/>
        <v>37</v>
      </c>
      <c r="HU9" s="6">
        <f t="shared" si="52"/>
        <v>50</v>
      </c>
      <c r="HV9" s="6">
        <f t="shared" si="53"/>
        <v>50</v>
      </c>
      <c r="HW9" s="6">
        <f t="shared" si="54"/>
        <v>50</v>
      </c>
      <c r="HX9" s="110">
        <f t="shared" si="55"/>
        <v>50</v>
      </c>
      <c r="HY9" s="6">
        <f t="shared" si="56"/>
        <v>0</v>
      </c>
      <c r="HZ9" s="6">
        <f t="shared" si="40"/>
        <v>0</v>
      </c>
      <c r="IA9" s="6">
        <f t="shared" si="57"/>
        <v>0</v>
      </c>
      <c r="IB9" s="6">
        <f t="shared" si="58"/>
        <v>25</v>
      </c>
      <c r="IE9" s="110">
        <f t="shared" si="59"/>
        <v>50</v>
      </c>
      <c r="IF9" s="110">
        <f t="shared" si="60"/>
        <v>15</v>
      </c>
      <c r="IG9" s="6">
        <f t="shared" si="61"/>
        <v>0</v>
      </c>
      <c r="IH9" s="6">
        <f t="shared" si="62"/>
        <v>0</v>
      </c>
      <c r="II9" s="6">
        <f t="shared" si="63"/>
        <v>0</v>
      </c>
      <c r="IJ9" s="6">
        <f t="shared" si="64"/>
        <v>50</v>
      </c>
      <c r="IK9" s="110">
        <f t="shared" si="65"/>
        <v>12.5</v>
      </c>
    </row>
    <row r="10" spans="1:245" x14ac:dyDescent="0.2">
      <c r="A10" s="6">
        <v>13</v>
      </c>
      <c r="B10" s="6">
        <v>96</v>
      </c>
      <c r="C10" s="6" t="s">
        <v>573</v>
      </c>
      <c r="D10" s="6">
        <v>6</v>
      </c>
      <c r="E10" s="6" t="s">
        <v>404</v>
      </c>
      <c r="F10" s="6" t="s">
        <v>574</v>
      </c>
      <c r="G10" s="6" t="s">
        <v>575</v>
      </c>
      <c r="H10" s="6" t="s">
        <v>573</v>
      </c>
      <c r="I10" s="6" t="s">
        <v>576</v>
      </c>
      <c r="K10" s="6" t="s">
        <v>577</v>
      </c>
      <c r="L10" s="6" t="s">
        <v>409</v>
      </c>
      <c r="M10" s="6" t="s">
        <v>410</v>
      </c>
      <c r="O10" s="6" t="s">
        <v>411</v>
      </c>
      <c r="Q10" s="6" t="s">
        <v>578</v>
      </c>
      <c r="R10" s="6" t="s">
        <v>413</v>
      </c>
      <c r="S10" s="6">
        <v>0</v>
      </c>
      <c r="T10" s="6">
        <v>1</v>
      </c>
      <c r="U10" s="6">
        <v>0</v>
      </c>
      <c r="V10" s="6">
        <v>0</v>
      </c>
      <c r="W10" s="6">
        <v>1</v>
      </c>
      <c r="X10" s="6">
        <v>0</v>
      </c>
      <c r="Y10" s="6">
        <v>1</v>
      </c>
      <c r="Z10" s="6" t="s">
        <v>131</v>
      </c>
      <c r="AA10" s="6" t="s">
        <v>416</v>
      </c>
      <c r="AB10" s="6" t="s">
        <v>415</v>
      </c>
      <c r="AC10" s="6" t="s">
        <v>414</v>
      </c>
      <c r="AD10" s="6" t="s">
        <v>462</v>
      </c>
      <c r="AE10" s="6" t="s">
        <v>131</v>
      </c>
      <c r="AF10" s="6" t="s">
        <v>415</v>
      </c>
      <c r="AG10" s="6" t="s">
        <v>415</v>
      </c>
      <c r="AH10" s="6" t="s">
        <v>414</v>
      </c>
      <c r="AI10" s="6" t="s">
        <v>579</v>
      </c>
      <c r="AJ10" s="6">
        <v>0</v>
      </c>
      <c r="AK10" s="6">
        <v>1</v>
      </c>
      <c r="AL10" s="6">
        <v>0</v>
      </c>
      <c r="AM10" s="6">
        <v>1</v>
      </c>
      <c r="AN10" s="6">
        <v>0</v>
      </c>
      <c r="AO10" s="6">
        <v>0</v>
      </c>
      <c r="AQ10" s="6" t="s">
        <v>463</v>
      </c>
      <c r="AR10" s="6" t="s">
        <v>436</v>
      </c>
      <c r="AS10" s="6" t="s">
        <v>419</v>
      </c>
      <c r="AT10" s="6" t="s">
        <v>420</v>
      </c>
      <c r="AU10" s="6" t="s">
        <v>436</v>
      </c>
      <c r="AV10" s="6" t="s">
        <v>436</v>
      </c>
      <c r="AW10" s="6" t="s">
        <v>421</v>
      </c>
      <c r="AX10" s="6" t="s">
        <v>485</v>
      </c>
      <c r="AY10" s="6">
        <v>1</v>
      </c>
      <c r="AZ10" s="6">
        <v>1</v>
      </c>
      <c r="BA10" s="6">
        <v>0</v>
      </c>
      <c r="BB10" s="6">
        <v>0</v>
      </c>
      <c r="BC10" s="6">
        <v>0</v>
      </c>
      <c r="BD10" s="6">
        <v>0</v>
      </c>
      <c r="BE10" s="6">
        <v>0</v>
      </c>
      <c r="BF10" s="6">
        <v>0</v>
      </c>
      <c r="BH10" s="6">
        <v>0</v>
      </c>
      <c r="BI10" s="6">
        <v>0</v>
      </c>
      <c r="BJ10" s="6">
        <v>0</v>
      </c>
      <c r="BK10" s="6">
        <v>0</v>
      </c>
      <c r="BL10" s="6">
        <v>0</v>
      </c>
      <c r="BM10" s="6">
        <v>0</v>
      </c>
      <c r="BN10" s="6">
        <v>0</v>
      </c>
      <c r="BO10" s="6">
        <v>0</v>
      </c>
      <c r="BP10" s="6">
        <v>0</v>
      </c>
      <c r="BQ10" s="6">
        <v>0</v>
      </c>
      <c r="BR10" s="6">
        <v>0</v>
      </c>
      <c r="BS10" s="6">
        <v>0</v>
      </c>
      <c r="BT10" s="6">
        <v>0</v>
      </c>
      <c r="BU10" s="6">
        <v>1</v>
      </c>
      <c r="BX10" s="6" t="s">
        <v>424</v>
      </c>
      <c r="BY10" s="6" t="s">
        <v>424</v>
      </c>
      <c r="BZ10" s="6" t="s">
        <v>426</v>
      </c>
      <c r="CA10" s="6" t="s">
        <v>424</v>
      </c>
      <c r="CB10" s="6" t="s">
        <v>426</v>
      </c>
      <c r="CC10" s="6" t="s">
        <v>423</v>
      </c>
      <c r="CD10" s="6" t="s">
        <v>425</v>
      </c>
      <c r="CE10" s="6" t="s">
        <v>425</v>
      </c>
      <c r="CF10" s="6" t="s">
        <v>423</v>
      </c>
      <c r="CG10" s="6" t="s">
        <v>423</v>
      </c>
      <c r="CH10" s="6" t="s">
        <v>423</v>
      </c>
      <c r="CI10" s="6" t="s">
        <v>423</v>
      </c>
      <c r="CJ10" s="6" t="s">
        <v>423</v>
      </c>
      <c r="CK10" s="6" t="s">
        <v>423</v>
      </c>
      <c r="CL10" s="6" t="s">
        <v>423</v>
      </c>
      <c r="CM10" s="6" t="s">
        <v>423</v>
      </c>
      <c r="CN10" s="6" t="s">
        <v>423</v>
      </c>
      <c r="CO10" s="6" t="s">
        <v>423</v>
      </c>
      <c r="CP10" s="6" t="s">
        <v>424</v>
      </c>
      <c r="CQ10" s="6" t="s">
        <v>424</v>
      </c>
      <c r="CR10" s="6" t="s">
        <v>424</v>
      </c>
      <c r="CS10" s="6" t="s">
        <v>151</v>
      </c>
      <c r="CT10" s="6" t="s">
        <v>426</v>
      </c>
      <c r="CU10" s="6" t="s">
        <v>426</v>
      </c>
      <c r="CV10" s="6" t="s">
        <v>176</v>
      </c>
      <c r="CW10" s="6" t="s">
        <v>427</v>
      </c>
      <c r="CX10" s="6" t="s">
        <v>428</v>
      </c>
      <c r="CY10" s="6" t="s">
        <v>428</v>
      </c>
      <c r="CZ10" s="6" t="s">
        <v>428</v>
      </c>
      <c r="DA10" s="6">
        <v>0</v>
      </c>
      <c r="DB10" s="6">
        <v>1</v>
      </c>
      <c r="DC10" s="6">
        <v>0</v>
      </c>
      <c r="DD10" s="6">
        <v>1</v>
      </c>
      <c r="DE10" s="6">
        <v>0</v>
      </c>
      <c r="DF10" s="6">
        <v>0</v>
      </c>
      <c r="DG10" s="6">
        <v>0</v>
      </c>
      <c r="DJ10" s="6" t="s">
        <v>429</v>
      </c>
      <c r="DU10" s="6" t="s">
        <v>430</v>
      </c>
      <c r="EA10" s="6">
        <v>1489.04</v>
      </c>
      <c r="EB10" s="6" t="s">
        <v>580</v>
      </c>
      <c r="EC10" s="6" t="s">
        <v>581</v>
      </c>
      <c r="ED10" s="6" t="s">
        <v>582</v>
      </c>
      <c r="EE10" s="6" t="s">
        <v>434</v>
      </c>
      <c r="EF10" s="6" t="s">
        <v>435</v>
      </c>
      <c r="EG10" s="6" t="s">
        <v>566</v>
      </c>
      <c r="EH10" s="6" t="s">
        <v>437</v>
      </c>
      <c r="EI10" s="6">
        <v>2019</v>
      </c>
      <c r="EJ10" s="6" t="s">
        <v>438</v>
      </c>
      <c r="EK10" s="6" t="s">
        <v>439</v>
      </c>
      <c r="EL10" s="6" t="s">
        <v>440</v>
      </c>
      <c r="EM10" s="6">
        <v>3</v>
      </c>
      <c r="EN10" s="6" t="s">
        <v>468</v>
      </c>
      <c r="EO10" s="6" t="s">
        <v>583</v>
      </c>
      <c r="EP10" s="6" t="s">
        <v>443</v>
      </c>
      <c r="EQ10" s="6">
        <v>103</v>
      </c>
      <c r="ER10" s="6" t="s">
        <v>584</v>
      </c>
      <c r="ES10" s="6">
        <v>4</v>
      </c>
      <c r="ET10" s="6" t="s">
        <v>404</v>
      </c>
      <c r="EU10" s="6" t="s">
        <v>585</v>
      </c>
      <c r="EV10" s="6" t="s">
        <v>586</v>
      </c>
      <c r="EW10" s="6" t="s">
        <v>584</v>
      </c>
      <c r="EX10" s="6" t="s">
        <v>587</v>
      </c>
      <c r="EZ10" s="6" t="s">
        <v>577</v>
      </c>
      <c r="FA10" s="6" t="s">
        <v>409</v>
      </c>
      <c r="FB10" s="6" t="s">
        <v>410</v>
      </c>
      <c r="FD10" s="6" t="s">
        <v>411</v>
      </c>
      <c r="FF10" s="6" t="s">
        <v>441</v>
      </c>
      <c r="FH10" s="6" t="s">
        <v>450</v>
      </c>
      <c r="FI10" s="6" t="s">
        <v>450</v>
      </c>
      <c r="FJ10" s="6" t="s">
        <v>450</v>
      </c>
      <c r="FK10" s="6" t="s">
        <v>450</v>
      </c>
      <c r="FL10" s="6" t="s">
        <v>450</v>
      </c>
      <c r="FN10" s="6" t="s">
        <v>414</v>
      </c>
      <c r="FO10" s="6" t="s">
        <v>416</v>
      </c>
      <c r="FP10" s="6" t="s">
        <v>416</v>
      </c>
      <c r="FQ10" s="6" t="s">
        <v>414</v>
      </c>
      <c r="FR10" s="6" t="s">
        <v>414</v>
      </c>
      <c r="FS10" s="6" t="s">
        <v>415</v>
      </c>
      <c r="FT10" s="6" t="s">
        <v>416</v>
      </c>
      <c r="FU10" s="6" t="s">
        <v>416</v>
      </c>
      <c r="FV10" s="6" t="s">
        <v>462</v>
      </c>
      <c r="FX10" s="6" t="s">
        <v>451</v>
      </c>
      <c r="FY10" s="6" t="s">
        <v>451</v>
      </c>
      <c r="FZ10" s="6" t="s">
        <v>451</v>
      </c>
      <c r="GA10" s="6" t="s">
        <v>451</v>
      </c>
      <c r="GB10" s="6" t="s">
        <v>451</v>
      </c>
      <c r="GC10" s="6" t="s">
        <v>451</v>
      </c>
      <c r="GD10" s="6" t="s">
        <v>451</v>
      </c>
      <c r="GE10" s="6" t="s">
        <v>451</v>
      </c>
      <c r="GF10" s="6" t="s">
        <v>451</v>
      </c>
      <c r="GG10" s="6" t="s">
        <v>451</v>
      </c>
      <c r="GH10" s="6" t="s">
        <v>451</v>
      </c>
      <c r="GI10" s="6" t="s">
        <v>451</v>
      </c>
      <c r="GJ10" s="6" t="s">
        <v>451</v>
      </c>
      <c r="GK10" s="6" t="s">
        <v>451</v>
      </c>
      <c r="GL10" s="6" t="s">
        <v>451</v>
      </c>
      <c r="GM10" s="6" t="s">
        <v>451</v>
      </c>
      <c r="GN10" s="6" t="s">
        <v>451</v>
      </c>
      <c r="GO10" s="6" t="s">
        <v>451</v>
      </c>
      <c r="GP10" s="6" t="s">
        <v>451</v>
      </c>
      <c r="GQ10" s="6" t="s">
        <v>451</v>
      </c>
      <c r="GR10" s="6" t="s">
        <v>451</v>
      </c>
      <c r="GS10" s="6" t="s">
        <v>451</v>
      </c>
      <c r="GT10" s="6" t="s">
        <v>452</v>
      </c>
      <c r="GU10" s="6" t="s">
        <v>451</v>
      </c>
      <c r="GV10" s="6" t="s">
        <v>453</v>
      </c>
      <c r="GW10" s="6" t="s">
        <v>454</v>
      </c>
      <c r="GX10" s="6" t="s">
        <v>588</v>
      </c>
      <c r="GY10" s="6" t="s">
        <v>441</v>
      </c>
      <c r="GZ10" s="6">
        <v>845.63</v>
      </c>
      <c r="HB10" s="6" t="str">
        <f t="shared" si="36"/>
        <v>Accepté pour Conseil 2eme round Sect</v>
      </c>
      <c r="HC10" s="6">
        <f t="shared" si="41"/>
        <v>50</v>
      </c>
      <c r="HD10" s="110">
        <f t="shared" si="42"/>
        <v>27.5</v>
      </c>
      <c r="HE10" s="6">
        <f t="shared" si="43"/>
        <v>5</v>
      </c>
      <c r="HF10" s="110">
        <f t="shared" ref="HF10:HF73" si="66">AVERAGE(HC10:HE10)</f>
        <v>27.5</v>
      </c>
      <c r="HG10" s="6">
        <f t="shared" si="45"/>
        <v>50</v>
      </c>
      <c r="HI10" s="6">
        <f t="shared" si="37"/>
        <v>50</v>
      </c>
      <c r="HJ10" s="110">
        <f t="shared" si="38"/>
        <v>50</v>
      </c>
      <c r="HK10" s="110">
        <f t="shared" si="46"/>
        <v>50</v>
      </c>
      <c r="HL10" s="110">
        <f t="shared" si="47"/>
        <v>27.5</v>
      </c>
      <c r="HO10" s="6">
        <f t="shared" si="48"/>
        <v>50</v>
      </c>
      <c r="HP10" s="110">
        <f t="shared" si="49"/>
        <v>50</v>
      </c>
      <c r="HQ10" s="110">
        <f t="shared" si="50"/>
        <v>50</v>
      </c>
      <c r="HT10" s="110">
        <f t="shared" si="51"/>
        <v>45.5</v>
      </c>
      <c r="HU10" s="6">
        <f t="shared" si="52"/>
        <v>50</v>
      </c>
      <c r="HV10" s="6">
        <f t="shared" si="53"/>
        <v>50</v>
      </c>
      <c r="HW10" s="6">
        <f t="shared" si="54"/>
        <v>50</v>
      </c>
      <c r="HX10" s="110">
        <f t="shared" si="55"/>
        <v>50</v>
      </c>
      <c r="HY10" s="6">
        <f t="shared" si="56"/>
        <v>0</v>
      </c>
      <c r="HZ10" s="6">
        <f t="shared" si="40"/>
        <v>100</v>
      </c>
      <c r="IA10" s="6">
        <f t="shared" si="57"/>
        <v>0</v>
      </c>
      <c r="IB10" s="6">
        <f t="shared" si="58"/>
        <v>50</v>
      </c>
      <c r="IE10" s="110">
        <f t="shared" si="59"/>
        <v>50</v>
      </c>
      <c r="IF10" s="110">
        <f t="shared" si="60"/>
        <v>40</v>
      </c>
      <c r="IG10" s="6">
        <f t="shared" si="61"/>
        <v>100</v>
      </c>
      <c r="IH10" s="6">
        <f t="shared" si="62"/>
        <v>0</v>
      </c>
      <c r="II10" s="6">
        <f t="shared" si="63"/>
        <v>0</v>
      </c>
      <c r="IJ10" s="6">
        <f t="shared" si="64"/>
        <v>50</v>
      </c>
      <c r="IK10" s="110">
        <f t="shared" si="65"/>
        <v>37.5</v>
      </c>
    </row>
    <row r="11" spans="1:245" x14ac:dyDescent="0.2">
      <c r="A11" s="6">
        <v>14</v>
      </c>
      <c r="B11" s="6">
        <v>93</v>
      </c>
      <c r="C11" s="6" t="s">
        <v>589</v>
      </c>
      <c r="D11" s="6">
        <v>6</v>
      </c>
      <c r="E11" s="6" t="s">
        <v>470</v>
      </c>
      <c r="F11" s="6" t="s">
        <v>590</v>
      </c>
      <c r="G11" s="6" t="s">
        <v>591</v>
      </c>
      <c r="H11" s="6" t="s">
        <v>589</v>
      </c>
      <c r="I11" s="6" t="s">
        <v>592</v>
      </c>
      <c r="K11" s="6" t="s">
        <v>593</v>
      </c>
      <c r="L11" s="6" t="s">
        <v>409</v>
      </c>
      <c r="M11" s="6" t="s">
        <v>410</v>
      </c>
      <c r="O11" s="6" t="s">
        <v>460</v>
      </c>
      <c r="Q11" s="6" t="s">
        <v>594</v>
      </c>
      <c r="R11" s="6" t="s">
        <v>413</v>
      </c>
      <c r="S11" s="6">
        <v>1</v>
      </c>
      <c r="T11" s="6">
        <v>0</v>
      </c>
      <c r="U11" s="6">
        <v>1</v>
      </c>
      <c r="V11" s="6">
        <v>0</v>
      </c>
      <c r="W11" s="6">
        <v>1</v>
      </c>
      <c r="X11" s="6">
        <v>0</v>
      </c>
      <c r="Y11" s="6">
        <v>0</v>
      </c>
      <c r="Z11" s="6" t="s">
        <v>415</v>
      </c>
      <c r="AA11" s="6" t="s">
        <v>462</v>
      </c>
      <c r="AB11" s="6" t="s">
        <v>416</v>
      </c>
      <c r="AC11" s="6" t="s">
        <v>414</v>
      </c>
      <c r="AD11" s="6" t="s">
        <v>414</v>
      </c>
      <c r="AE11" s="6" t="s">
        <v>414</v>
      </c>
      <c r="AF11" s="6" t="s">
        <v>416</v>
      </c>
      <c r="AG11" s="6" t="s">
        <v>415</v>
      </c>
      <c r="AH11" s="6" t="s">
        <v>414</v>
      </c>
      <c r="AI11" s="6" t="s">
        <v>595</v>
      </c>
      <c r="AN11" s="6">
        <v>1</v>
      </c>
      <c r="AQ11" s="6" t="s">
        <v>527</v>
      </c>
      <c r="AW11" s="6" t="s">
        <v>528</v>
      </c>
      <c r="AX11" s="6" t="s">
        <v>485</v>
      </c>
      <c r="AY11" s="6">
        <v>0</v>
      </c>
      <c r="AZ11" s="6">
        <v>0</v>
      </c>
      <c r="BA11" s="6">
        <v>1</v>
      </c>
      <c r="BB11" s="6">
        <v>0</v>
      </c>
      <c r="BC11" s="6">
        <v>0</v>
      </c>
      <c r="BD11" s="6">
        <v>0</v>
      </c>
      <c r="BE11" s="6">
        <v>0</v>
      </c>
      <c r="BF11" s="6">
        <v>0</v>
      </c>
      <c r="BH11" s="6">
        <v>1</v>
      </c>
      <c r="BX11" s="6" t="s">
        <v>423</v>
      </c>
      <c r="BY11" s="6" t="s">
        <v>423</v>
      </c>
      <c r="BZ11" s="6" t="s">
        <v>423</v>
      </c>
      <c r="CA11" s="6" t="s">
        <v>424</v>
      </c>
      <c r="CB11" s="6" t="s">
        <v>423</v>
      </c>
      <c r="CC11" s="6" t="s">
        <v>425</v>
      </c>
      <c r="CD11" s="6" t="s">
        <v>425</v>
      </c>
      <c r="CE11" s="6" t="s">
        <v>425</v>
      </c>
      <c r="CF11" s="6" t="s">
        <v>425</v>
      </c>
      <c r="CG11" s="6" t="s">
        <v>426</v>
      </c>
      <c r="CH11" s="6" t="s">
        <v>423</v>
      </c>
      <c r="CI11" s="6" t="s">
        <v>426</v>
      </c>
      <c r="CJ11" s="6" t="s">
        <v>424</v>
      </c>
      <c r="CK11" s="6" t="s">
        <v>424</v>
      </c>
      <c r="CL11" s="6" t="s">
        <v>424</v>
      </c>
      <c r="CM11" s="6" t="s">
        <v>423</v>
      </c>
      <c r="CN11" s="6" t="s">
        <v>423</v>
      </c>
      <c r="CO11" s="6" t="s">
        <v>423</v>
      </c>
      <c r="CP11" s="6" t="s">
        <v>423</v>
      </c>
      <c r="CQ11" s="6" t="s">
        <v>424</v>
      </c>
      <c r="CR11" s="6" t="s">
        <v>423</v>
      </c>
      <c r="CS11" s="6" t="s">
        <v>425</v>
      </c>
      <c r="CT11" s="6" t="s">
        <v>425</v>
      </c>
      <c r="CU11" s="6" t="s">
        <v>424</v>
      </c>
      <c r="CV11" s="6" t="s">
        <v>428</v>
      </c>
      <c r="CW11" s="6" t="s">
        <v>506</v>
      </c>
      <c r="CX11" s="6" t="s">
        <v>428</v>
      </c>
      <c r="CY11" s="6" t="s">
        <v>428</v>
      </c>
      <c r="CZ11" s="6" t="s">
        <v>428</v>
      </c>
      <c r="DA11" s="6">
        <v>1</v>
      </c>
      <c r="DB11" s="6">
        <v>1</v>
      </c>
      <c r="DC11" s="6">
        <v>0</v>
      </c>
      <c r="DD11" s="6">
        <v>0</v>
      </c>
      <c r="DE11" s="6">
        <v>0</v>
      </c>
      <c r="DF11" s="6">
        <v>0</v>
      </c>
      <c r="DG11" s="6">
        <v>0</v>
      </c>
      <c r="DJ11" s="6" t="s">
        <v>486</v>
      </c>
      <c r="DK11" s="6">
        <v>0</v>
      </c>
      <c r="DL11" s="6">
        <v>1</v>
      </c>
      <c r="DM11" s="6">
        <v>0</v>
      </c>
      <c r="DN11" s="6">
        <v>0</v>
      </c>
      <c r="DO11" s="6">
        <v>0</v>
      </c>
      <c r="DP11" s="6">
        <v>0</v>
      </c>
      <c r="DQ11" s="6">
        <v>0</v>
      </c>
      <c r="DR11" s="6">
        <v>0</v>
      </c>
      <c r="DS11" s="6">
        <v>0</v>
      </c>
      <c r="DU11" s="6" t="s">
        <v>430</v>
      </c>
      <c r="EA11" s="6">
        <v>1020.69</v>
      </c>
      <c r="EB11" s="6" t="s">
        <v>466</v>
      </c>
      <c r="EC11" s="6" t="s">
        <v>432</v>
      </c>
      <c r="ED11" s="6" t="s">
        <v>596</v>
      </c>
      <c r="EE11" s="6" t="s">
        <v>490</v>
      </c>
      <c r="EF11" s="6" t="s">
        <v>435</v>
      </c>
      <c r="EG11" s="6" t="s">
        <v>566</v>
      </c>
      <c r="EH11" s="6" t="s">
        <v>437</v>
      </c>
      <c r="EI11" s="6">
        <v>2021</v>
      </c>
      <c r="EJ11" s="6" t="s">
        <v>438</v>
      </c>
      <c r="EK11" s="6" t="s">
        <v>439</v>
      </c>
      <c r="EL11" s="6" t="s">
        <v>440</v>
      </c>
      <c r="EM11" s="6">
        <v>2</v>
      </c>
      <c r="EN11" s="6" t="s">
        <v>468</v>
      </c>
      <c r="EO11" s="6" t="s">
        <v>442</v>
      </c>
      <c r="EP11" s="6" t="s">
        <v>443</v>
      </c>
      <c r="EQ11" s="6">
        <v>224</v>
      </c>
      <c r="ER11" s="6" t="s">
        <v>597</v>
      </c>
      <c r="ES11" s="6">
        <v>4</v>
      </c>
      <c r="ET11" s="6" t="s">
        <v>470</v>
      </c>
      <c r="EU11" s="6" t="s">
        <v>598</v>
      </c>
      <c r="EV11" s="6" t="s">
        <v>599</v>
      </c>
      <c r="EW11" s="6" t="s">
        <v>597</v>
      </c>
      <c r="EX11" s="6" t="s">
        <v>600</v>
      </c>
      <c r="EZ11" s="6" t="s">
        <v>601</v>
      </c>
      <c r="FA11" s="6" t="s">
        <v>409</v>
      </c>
      <c r="FB11" s="6" t="s">
        <v>410</v>
      </c>
      <c r="FD11" s="6" t="s">
        <v>460</v>
      </c>
      <c r="FF11" s="6" t="s">
        <v>441</v>
      </c>
      <c r="FH11" s="6" t="s">
        <v>449</v>
      </c>
      <c r="FI11" s="6" t="s">
        <v>450</v>
      </c>
      <c r="FJ11" s="6" t="s">
        <v>450</v>
      </c>
      <c r="FK11" s="6" t="s">
        <v>450</v>
      </c>
      <c r="FL11" s="6" t="s">
        <v>450</v>
      </c>
      <c r="FN11" s="6" t="s">
        <v>414</v>
      </c>
      <c r="FO11" s="6" t="s">
        <v>415</v>
      </c>
      <c r="FP11" s="6" t="s">
        <v>416</v>
      </c>
      <c r="FQ11" s="6" t="s">
        <v>462</v>
      </c>
      <c r="FR11" s="6" t="s">
        <v>414</v>
      </c>
      <c r="FS11" s="6" t="s">
        <v>414</v>
      </c>
      <c r="FT11" s="6" t="s">
        <v>416</v>
      </c>
      <c r="FU11" s="6" t="s">
        <v>416</v>
      </c>
      <c r="FV11" s="6" t="s">
        <v>414</v>
      </c>
      <c r="FX11" s="6" t="s">
        <v>451</v>
      </c>
      <c r="FY11" s="6" t="s">
        <v>451</v>
      </c>
      <c r="FZ11" s="6" t="s">
        <v>452</v>
      </c>
      <c r="GA11" s="6" t="s">
        <v>451</v>
      </c>
      <c r="GB11" s="6" t="s">
        <v>451</v>
      </c>
      <c r="GC11" s="6" t="s">
        <v>451</v>
      </c>
      <c r="GD11" s="6" t="s">
        <v>451</v>
      </c>
      <c r="GE11" s="6" t="s">
        <v>451</v>
      </c>
      <c r="GF11" s="6" t="s">
        <v>451</v>
      </c>
      <c r="GG11" s="6" t="s">
        <v>451</v>
      </c>
      <c r="GH11" s="6" t="s">
        <v>451</v>
      </c>
      <c r="GI11" s="6" t="s">
        <v>451</v>
      </c>
      <c r="GJ11" s="6" t="s">
        <v>451</v>
      </c>
      <c r="GK11" s="6" t="s">
        <v>451</v>
      </c>
      <c r="GL11" s="6" t="s">
        <v>451</v>
      </c>
      <c r="GM11" s="6" t="s">
        <v>451</v>
      </c>
      <c r="GN11" s="6" t="s">
        <v>451</v>
      </c>
      <c r="GO11" s="6" t="s">
        <v>451</v>
      </c>
      <c r="GP11" s="6" t="s">
        <v>451</v>
      </c>
      <c r="GQ11" s="6" t="s">
        <v>451</v>
      </c>
      <c r="GR11" s="6" t="s">
        <v>452</v>
      </c>
      <c r="GS11" s="6" t="s">
        <v>452</v>
      </c>
      <c r="GT11" s="6" t="s">
        <v>452</v>
      </c>
      <c r="GU11" s="6" t="s">
        <v>452</v>
      </c>
      <c r="GV11" s="6" t="s">
        <v>555</v>
      </c>
      <c r="GW11" s="6" t="s">
        <v>454</v>
      </c>
      <c r="GX11" s="6" t="s">
        <v>602</v>
      </c>
      <c r="GY11" s="6" t="s">
        <v>441</v>
      </c>
      <c r="GZ11" s="6">
        <v>510.49</v>
      </c>
      <c r="HB11" s="6" t="str">
        <f t="shared" si="36"/>
        <v>Liste d'attente</v>
      </c>
      <c r="HC11" s="6">
        <f t="shared" si="41"/>
        <v>100</v>
      </c>
      <c r="HD11" s="110">
        <f t="shared" si="42"/>
        <v>75</v>
      </c>
      <c r="HE11" s="6">
        <f t="shared" si="43"/>
        <v>5</v>
      </c>
      <c r="HF11" s="110">
        <f t="shared" si="66"/>
        <v>60</v>
      </c>
      <c r="HG11" s="6">
        <f t="shared" si="45"/>
        <v>5</v>
      </c>
      <c r="HI11" s="6">
        <f t="shared" si="37"/>
        <v>50</v>
      </c>
      <c r="HJ11" s="110">
        <f t="shared" si="38"/>
        <v>27.5</v>
      </c>
      <c r="HK11" s="110">
        <f t="shared" si="46"/>
        <v>50</v>
      </c>
      <c r="HL11" s="110">
        <f t="shared" si="47"/>
        <v>50</v>
      </c>
      <c r="HO11" s="6">
        <f t="shared" si="48"/>
        <v>5</v>
      </c>
      <c r="HP11" s="110">
        <f t="shared" si="49"/>
        <v>50</v>
      </c>
      <c r="HQ11" s="110">
        <f t="shared" si="50"/>
        <v>27.5</v>
      </c>
      <c r="HT11" s="110">
        <f t="shared" si="51"/>
        <v>36.5</v>
      </c>
      <c r="HU11" s="6">
        <f t="shared" si="52"/>
        <v>50</v>
      </c>
      <c r="HV11" s="6">
        <f t="shared" si="53"/>
        <v>50</v>
      </c>
      <c r="HW11" s="6">
        <f t="shared" si="54"/>
        <v>50</v>
      </c>
      <c r="HX11" s="110">
        <f t="shared" si="55"/>
        <v>50</v>
      </c>
      <c r="HY11" s="6">
        <f t="shared" si="56"/>
        <v>0</v>
      </c>
      <c r="HZ11" s="6">
        <f t="shared" si="40"/>
        <v>0</v>
      </c>
      <c r="IA11" s="6">
        <f t="shared" si="57"/>
        <v>0</v>
      </c>
      <c r="IB11" s="6">
        <f t="shared" si="58"/>
        <v>50</v>
      </c>
      <c r="IE11" s="110">
        <f t="shared" si="59"/>
        <v>50</v>
      </c>
      <c r="IF11" s="110">
        <f t="shared" si="60"/>
        <v>20</v>
      </c>
      <c r="IG11" s="6">
        <f t="shared" si="61"/>
        <v>100</v>
      </c>
      <c r="IH11" s="6">
        <f t="shared" si="62"/>
        <v>50</v>
      </c>
      <c r="II11" s="6">
        <f t="shared" si="63"/>
        <v>0</v>
      </c>
      <c r="IJ11" s="6">
        <f t="shared" si="64"/>
        <v>50</v>
      </c>
      <c r="IK11" s="110">
        <f t="shared" si="65"/>
        <v>50</v>
      </c>
    </row>
    <row r="12" spans="1:245" x14ac:dyDescent="0.2">
      <c r="A12" s="6">
        <v>17</v>
      </c>
      <c r="B12" s="6">
        <v>85</v>
      </c>
      <c r="C12" s="6" t="s">
        <v>603</v>
      </c>
      <c r="D12" s="6">
        <v>6</v>
      </c>
      <c r="E12" s="6" t="s">
        <v>404</v>
      </c>
      <c r="F12" s="6" t="s">
        <v>604</v>
      </c>
      <c r="G12" s="6" t="s">
        <v>605</v>
      </c>
      <c r="H12" s="6" t="s">
        <v>603</v>
      </c>
      <c r="I12" s="6" t="s">
        <v>606</v>
      </c>
      <c r="K12" s="6" t="s">
        <v>607</v>
      </c>
      <c r="L12" s="6" t="s">
        <v>409</v>
      </c>
      <c r="M12" s="6" t="s">
        <v>410</v>
      </c>
      <c r="O12" s="6" t="s">
        <v>460</v>
      </c>
      <c r="Q12" s="6" t="s">
        <v>608</v>
      </c>
      <c r="R12" s="6" t="s">
        <v>413</v>
      </c>
      <c r="S12" s="6">
        <v>0</v>
      </c>
      <c r="T12" s="6">
        <v>1</v>
      </c>
      <c r="U12" s="6">
        <v>0</v>
      </c>
      <c r="V12" s="6">
        <v>0</v>
      </c>
      <c r="W12" s="6">
        <v>1</v>
      </c>
      <c r="X12" s="6">
        <v>0</v>
      </c>
      <c r="Y12" s="6">
        <v>1</v>
      </c>
      <c r="Z12" s="6" t="s">
        <v>131</v>
      </c>
      <c r="AA12" s="6" t="s">
        <v>416</v>
      </c>
      <c r="AB12" s="6" t="s">
        <v>416</v>
      </c>
      <c r="AC12" s="6" t="s">
        <v>131</v>
      </c>
      <c r="AD12" s="6" t="s">
        <v>416</v>
      </c>
      <c r="AE12" s="6" t="s">
        <v>414</v>
      </c>
      <c r="AF12" s="6" t="s">
        <v>416</v>
      </c>
      <c r="AG12" s="6" t="s">
        <v>416</v>
      </c>
      <c r="AH12" s="6" t="s">
        <v>415</v>
      </c>
      <c r="AI12" s="6" t="s">
        <v>609</v>
      </c>
      <c r="AJ12" s="6">
        <v>0</v>
      </c>
      <c r="AK12" s="6">
        <v>1</v>
      </c>
      <c r="AL12" s="6">
        <v>1</v>
      </c>
      <c r="AM12" s="6">
        <v>1</v>
      </c>
      <c r="AN12" s="6">
        <v>0</v>
      </c>
      <c r="AO12" s="6">
        <v>0</v>
      </c>
      <c r="AP12" s="6" t="s">
        <v>610</v>
      </c>
      <c r="AQ12" s="6" t="s">
        <v>463</v>
      </c>
      <c r="AR12" s="6" t="s">
        <v>436</v>
      </c>
      <c r="AS12" s="6" t="s">
        <v>436</v>
      </c>
      <c r="AT12" s="6" t="s">
        <v>436</v>
      </c>
      <c r="AU12" s="6" t="s">
        <v>436</v>
      </c>
      <c r="AV12" s="6" t="s">
        <v>436</v>
      </c>
      <c r="AW12" s="6" t="s">
        <v>421</v>
      </c>
      <c r="AX12" s="6" t="s">
        <v>464</v>
      </c>
      <c r="BF12" s="6">
        <v>1</v>
      </c>
      <c r="BH12" s="6">
        <v>0</v>
      </c>
      <c r="BI12" s="6">
        <v>0</v>
      </c>
      <c r="BJ12" s="6">
        <v>0</v>
      </c>
      <c r="BK12" s="6">
        <v>0</v>
      </c>
      <c r="BL12" s="6">
        <v>0</v>
      </c>
      <c r="BM12" s="6">
        <v>0</v>
      </c>
      <c r="BN12" s="6">
        <v>0</v>
      </c>
      <c r="BO12" s="6">
        <v>0</v>
      </c>
      <c r="BP12" s="6">
        <v>0</v>
      </c>
      <c r="BQ12" s="6">
        <v>0</v>
      </c>
      <c r="BR12" s="6">
        <v>0</v>
      </c>
      <c r="BS12" s="6">
        <v>0</v>
      </c>
      <c r="BT12" s="6">
        <v>0</v>
      </c>
      <c r="BU12" s="6">
        <v>0</v>
      </c>
      <c r="BV12" s="6" t="s">
        <v>611</v>
      </c>
      <c r="BX12" s="6" t="s">
        <v>424</v>
      </c>
      <c r="BY12" s="6" t="s">
        <v>424</v>
      </c>
      <c r="BZ12" s="6" t="s">
        <v>423</v>
      </c>
      <c r="CA12" s="6" t="s">
        <v>424</v>
      </c>
      <c r="CB12" s="6" t="s">
        <v>424</v>
      </c>
      <c r="CC12" s="6" t="s">
        <v>424</v>
      </c>
      <c r="CD12" s="6" t="s">
        <v>424</v>
      </c>
      <c r="CE12" s="6" t="s">
        <v>424</v>
      </c>
      <c r="CF12" s="6" t="s">
        <v>423</v>
      </c>
      <c r="CG12" s="6" t="s">
        <v>423</v>
      </c>
      <c r="CH12" s="6" t="s">
        <v>424</v>
      </c>
      <c r="CI12" s="6" t="s">
        <v>424</v>
      </c>
      <c r="CJ12" s="6" t="s">
        <v>425</v>
      </c>
      <c r="CK12" s="6" t="s">
        <v>424</v>
      </c>
      <c r="CL12" s="6" t="s">
        <v>424</v>
      </c>
      <c r="CM12" s="6" t="s">
        <v>425</v>
      </c>
      <c r="CN12" s="6" t="s">
        <v>151</v>
      </c>
      <c r="CO12" s="6" t="s">
        <v>424</v>
      </c>
      <c r="CP12" s="6" t="s">
        <v>424</v>
      </c>
      <c r="CQ12" s="6" t="s">
        <v>424</v>
      </c>
      <c r="CR12" s="6" t="s">
        <v>423</v>
      </c>
      <c r="CS12" s="6" t="s">
        <v>424</v>
      </c>
      <c r="CT12" s="6" t="s">
        <v>424</v>
      </c>
      <c r="CU12" s="6" t="s">
        <v>425</v>
      </c>
      <c r="CV12" s="6" t="s">
        <v>176</v>
      </c>
      <c r="CW12" s="6" t="s">
        <v>506</v>
      </c>
      <c r="CX12" s="6" t="s">
        <v>176</v>
      </c>
      <c r="CY12" s="6" t="s">
        <v>176</v>
      </c>
      <c r="CZ12" s="6" t="s">
        <v>428</v>
      </c>
      <c r="DA12" s="6">
        <v>1</v>
      </c>
      <c r="DB12" s="6">
        <v>0</v>
      </c>
      <c r="DC12" s="6">
        <v>0</v>
      </c>
      <c r="DD12" s="6">
        <v>0</v>
      </c>
      <c r="DE12" s="6">
        <v>0</v>
      </c>
      <c r="DF12" s="6">
        <v>0</v>
      </c>
      <c r="DG12" s="6">
        <v>0</v>
      </c>
      <c r="DJ12" s="6" t="s">
        <v>198</v>
      </c>
      <c r="DU12" s="6" t="s">
        <v>508</v>
      </c>
      <c r="EA12" s="6">
        <v>964.74</v>
      </c>
      <c r="EB12" s="6" t="s">
        <v>612</v>
      </c>
      <c r="EC12" s="6" t="s">
        <v>613</v>
      </c>
      <c r="ED12" s="6" t="s">
        <v>614</v>
      </c>
      <c r="EE12" s="6" t="s">
        <v>434</v>
      </c>
      <c r="EF12" s="6" t="s">
        <v>435</v>
      </c>
      <c r="EG12" s="6" t="s">
        <v>566</v>
      </c>
      <c r="EH12" s="6" t="s">
        <v>437</v>
      </c>
      <c r="EI12" s="6">
        <v>2021</v>
      </c>
      <c r="EJ12" s="6" t="s">
        <v>438</v>
      </c>
      <c r="EK12" s="6" t="s">
        <v>439</v>
      </c>
      <c r="EL12" s="6" t="s">
        <v>440</v>
      </c>
      <c r="EM12" s="6">
        <v>2</v>
      </c>
      <c r="EN12" s="6" t="s">
        <v>441</v>
      </c>
      <c r="EO12" s="6" t="s">
        <v>442</v>
      </c>
      <c r="EP12" s="6" t="s">
        <v>443</v>
      </c>
      <c r="EQ12" s="6">
        <v>88</v>
      </c>
      <c r="ER12" s="6" t="s">
        <v>615</v>
      </c>
      <c r="ES12" s="6">
        <v>4</v>
      </c>
      <c r="ET12" s="6" t="s">
        <v>404</v>
      </c>
      <c r="EU12" s="6" t="s">
        <v>616</v>
      </c>
      <c r="EV12" s="6" t="s">
        <v>617</v>
      </c>
      <c r="EW12" s="6" t="s">
        <v>615</v>
      </c>
      <c r="EX12" s="6" t="s">
        <v>618</v>
      </c>
      <c r="EZ12" s="6" t="s">
        <v>619</v>
      </c>
      <c r="FA12" s="6" t="s">
        <v>409</v>
      </c>
      <c r="FB12" s="6" t="s">
        <v>410</v>
      </c>
      <c r="FD12" s="6" t="s">
        <v>460</v>
      </c>
      <c r="FF12" s="6" t="s">
        <v>441</v>
      </c>
      <c r="FH12" s="6" t="s">
        <v>449</v>
      </c>
      <c r="FI12" s="6" t="s">
        <v>450</v>
      </c>
      <c r="FJ12" s="6" t="s">
        <v>450</v>
      </c>
      <c r="FK12" s="6" t="s">
        <v>450</v>
      </c>
      <c r="FL12" s="6" t="s">
        <v>450</v>
      </c>
      <c r="FN12" s="6" t="s">
        <v>131</v>
      </c>
      <c r="FO12" s="6" t="s">
        <v>416</v>
      </c>
      <c r="FP12" s="6" t="s">
        <v>416</v>
      </c>
      <c r="FQ12" s="6" t="s">
        <v>414</v>
      </c>
      <c r="FR12" s="6" t="s">
        <v>415</v>
      </c>
      <c r="FS12" s="6" t="s">
        <v>415</v>
      </c>
      <c r="FT12" s="6" t="s">
        <v>416</v>
      </c>
      <c r="FU12" s="6" t="s">
        <v>416</v>
      </c>
      <c r="FV12" s="6" t="s">
        <v>415</v>
      </c>
      <c r="FX12" s="6" t="s">
        <v>451</v>
      </c>
      <c r="FY12" s="6" t="s">
        <v>451</v>
      </c>
      <c r="FZ12" s="6" t="s">
        <v>451</v>
      </c>
      <c r="GA12" s="6" t="s">
        <v>451</v>
      </c>
      <c r="GB12" s="6" t="s">
        <v>451</v>
      </c>
      <c r="GC12" s="6" t="s">
        <v>451</v>
      </c>
      <c r="GD12" s="6" t="s">
        <v>451</v>
      </c>
      <c r="GE12" s="6" t="s">
        <v>451</v>
      </c>
      <c r="GF12" s="6" t="s">
        <v>451</v>
      </c>
      <c r="GG12" s="6" t="s">
        <v>451</v>
      </c>
      <c r="GH12" s="6" t="s">
        <v>451</v>
      </c>
      <c r="GI12" s="6" t="s">
        <v>451</v>
      </c>
      <c r="GJ12" s="6" t="s">
        <v>451</v>
      </c>
      <c r="GK12" s="6" t="s">
        <v>451</v>
      </c>
      <c r="GL12" s="6" t="s">
        <v>451</v>
      </c>
      <c r="GM12" s="6" t="s">
        <v>451</v>
      </c>
      <c r="GN12" s="6" t="s">
        <v>451</v>
      </c>
      <c r="GO12" s="6" t="s">
        <v>451</v>
      </c>
      <c r="GP12" s="6" t="s">
        <v>451</v>
      </c>
      <c r="GQ12" s="6" t="s">
        <v>451</v>
      </c>
      <c r="GR12" s="6" t="s">
        <v>451</v>
      </c>
      <c r="GS12" s="6" t="s">
        <v>451</v>
      </c>
      <c r="GT12" s="6" t="s">
        <v>451</v>
      </c>
      <c r="GU12" s="6" t="s">
        <v>451</v>
      </c>
      <c r="GV12" s="6" t="s">
        <v>474</v>
      </c>
      <c r="GW12" s="6" t="s">
        <v>475</v>
      </c>
      <c r="GX12" s="6" t="s">
        <v>620</v>
      </c>
      <c r="GY12" s="6" t="s">
        <v>441</v>
      </c>
      <c r="GZ12" s="6">
        <v>445.07</v>
      </c>
      <c r="HB12" s="6" t="str">
        <f t="shared" si="36"/>
        <v>Accepté pour Conseil 1er round Fem</v>
      </c>
      <c r="HC12" s="6">
        <f t="shared" si="41"/>
        <v>100</v>
      </c>
      <c r="HD12" s="110">
        <f t="shared" si="42"/>
        <v>52.5</v>
      </c>
      <c r="HE12" s="6">
        <f t="shared" si="43"/>
        <v>5</v>
      </c>
      <c r="HF12" s="110">
        <f t="shared" si="66"/>
        <v>52.5</v>
      </c>
      <c r="HG12" s="6">
        <f t="shared" si="45"/>
        <v>50</v>
      </c>
      <c r="HI12" s="6">
        <f t="shared" si="37"/>
        <v>100</v>
      </c>
      <c r="HJ12" s="110">
        <f t="shared" si="38"/>
        <v>75</v>
      </c>
      <c r="HK12" s="110">
        <f t="shared" si="46"/>
        <v>50</v>
      </c>
      <c r="HL12" s="110">
        <f t="shared" si="47"/>
        <v>50</v>
      </c>
      <c r="HO12" s="6">
        <f t="shared" si="48"/>
        <v>50</v>
      </c>
      <c r="HP12" s="110">
        <f t="shared" si="49"/>
        <v>50</v>
      </c>
      <c r="HQ12" s="110">
        <f t="shared" si="50"/>
        <v>50</v>
      </c>
      <c r="HT12" s="110">
        <f t="shared" si="51"/>
        <v>50</v>
      </c>
      <c r="HU12" s="6">
        <f t="shared" si="52"/>
        <v>50</v>
      </c>
      <c r="HV12" s="6">
        <f t="shared" si="53"/>
        <v>50</v>
      </c>
      <c r="HW12" s="6">
        <f t="shared" si="54"/>
        <v>100</v>
      </c>
      <c r="HX12" s="110">
        <f t="shared" si="55"/>
        <v>66.666666666666671</v>
      </c>
      <c r="HY12" s="6">
        <f t="shared" si="56"/>
        <v>100</v>
      </c>
      <c r="HZ12" s="6">
        <f t="shared" si="40"/>
        <v>100</v>
      </c>
      <c r="IA12" s="6">
        <f t="shared" si="57"/>
        <v>0</v>
      </c>
      <c r="IB12" s="6">
        <f t="shared" si="58"/>
        <v>25</v>
      </c>
      <c r="IE12" s="110">
        <f t="shared" si="59"/>
        <v>50</v>
      </c>
      <c r="IF12" s="110">
        <f t="shared" si="60"/>
        <v>55</v>
      </c>
      <c r="IG12" s="6">
        <f t="shared" si="61"/>
        <v>0</v>
      </c>
      <c r="IH12" s="6">
        <f t="shared" si="62"/>
        <v>0</v>
      </c>
      <c r="II12" s="6">
        <f t="shared" si="63"/>
        <v>0</v>
      </c>
      <c r="IJ12" s="6">
        <f t="shared" si="64"/>
        <v>0</v>
      </c>
      <c r="IK12" s="110">
        <f t="shared" si="65"/>
        <v>0</v>
      </c>
    </row>
    <row r="13" spans="1:245" x14ac:dyDescent="0.2">
      <c r="A13" s="6">
        <v>18</v>
      </c>
      <c r="B13" s="6">
        <v>123</v>
      </c>
      <c r="C13" s="6" t="s">
        <v>621</v>
      </c>
      <c r="D13" s="6">
        <v>6</v>
      </c>
      <c r="E13" s="6" t="s">
        <v>404</v>
      </c>
      <c r="F13" s="6" t="s">
        <v>622</v>
      </c>
      <c r="G13" s="6" t="s">
        <v>623</v>
      </c>
      <c r="H13" s="6" t="s">
        <v>621</v>
      </c>
      <c r="I13" s="6" t="s">
        <v>624</v>
      </c>
      <c r="K13" s="6" t="s">
        <v>625</v>
      </c>
      <c r="L13" s="6" t="s">
        <v>409</v>
      </c>
      <c r="M13" s="6" t="s">
        <v>503</v>
      </c>
      <c r="O13" s="6" t="s">
        <v>481</v>
      </c>
      <c r="P13" s="6" t="s">
        <v>626</v>
      </c>
      <c r="Q13" s="6" t="s">
        <v>627</v>
      </c>
      <c r="R13" s="6" t="s">
        <v>413</v>
      </c>
      <c r="S13" s="6">
        <v>1</v>
      </c>
      <c r="T13" s="6">
        <v>0</v>
      </c>
      <c r="U13" s="6">
        <v>0</v>
      </c>
      <c r="V13" s="6">
        <v>0</v>
      </c>
      <c r="W13" s="6">
        <v>0</v>
      </c>
      <c r="X13" s="6">
        <v>0</v>
      </c>
      <c r="Y13" s="6">
        <v>0</v>
      </c>
      <c r="Z13" s="6" t="s">
        <v>414</v>
      </c>
      <c r="AA13" s="6" t="s">
        <v>414</v>
      </c>
      <c r="AB13" s="6" t="s">
        <v>131</v>
      </c>
      <c r="AC13" s="6" t="s">
        <v>131</v>
      </c>
      <c r="AD13" s="6" t="s">
        <v>131</v>
      </c>
      <c r="AE13" s="6" t="s">
        <v>131</v>
      </c>
      <c r="AF13" s="6" t="s">
        <v>131</v>
      </c>
      <c r="AG13" s="6" t="s">
        <v>131</v>
      </c>
      <c r="AH13" s="6" t="s">
        <v>131</v>
      </c>
      <c r="AJ13" s="6">
        <v>0</v>
      </c>
      <c r="AK13" s="6">
        <v>1</v>
      </c>
      <c r="AL13" s="6">
        <v>1</v>
      </c>
      <c r="AM13" s="6">
        <v>0</v>
      </c>
      <c r="AN13" s="6">
        <v>0</v>
      </c>
      <c r="AO13" s="6">
        <v>0</v>
      </c>
      <c r="AQ13" s="6" t="s">
        <v>547</v>
      </c>
      <c r="AW13" s="6" t="s">
        <v>421</v>
      </c>
      <c r="AX13" s="6" t="s">
        <v>422</v>
      </c>
      <c r="BF13" s="6">
        <v>1</v>
      </c>
      <c r="BH13" s="6">
        <v>0</v>
      </c>
      <c r="BI13" s="6">
        <v>1</v>
      </c>
      <c r="BJ13" s="6">
        <v>0</v>
      </c>
      <c r="BK13" s="6">
        <v>0</v>
      </c>
      <c r="BL13" s="6">
        <v>0</v>
      </c>
      <c r="BM13" s="6">
        <v>0</v>
      </c>
      <c r="BN13" s="6">
        <v>0</v>
      </c>
      <c r="BO13" s="6">
        <v>0</v>
      </c>
      <c r="BP13" s="6">
        <v>0</v>
      </c>
      <c r="BQ13" s="6">
        <v>0</v>
      </c>
      <c r="BR13" s="6">
        <v>0</v>
      </c>
      <c r="BS13" s="6">
        <v>0</v>
      </c>
      <c r="BT13" s="6">
        <v>0</v>
      </c>
      <c r="BU13" s="6">
        <v>0</v>
      </c>
      <c r="BX13" s="6" t="s">
        <v>423</v>
      </c>
      <c r="BY13" s="6" t="s">
        <v>151</v>
      </c>
      <c r="BZ13" s="6" t="s">
        <v>426</v>
      </c>
      <c r="CA13" s="6" t="s">
        <v>425</v>
      </c>
      <c r="CB13" s="6" t="s">
        <v>426</v>
      </c>
      <c r="CC13" s="6" t="s">
        <v>151</v>
      </c>
      <c r="CD13" s="6" t="s">
        <v>151</v>
      </c>
      <c r="CE13" s="6" t="s">
        <v>151</v>
      </c>
      <c r="CF13" s="6" t="s">
        <v>426</v>
      </c>
      <c r="CG13" s="6" t="s">
        <v>151</v>
      </c>
      <c r="CH13" s="6" t="s">
        <v>151</v>
      </c>
      <c r="CI13" s="6" t="s">
        <v>151</v>
      </c>
      <c r="CJ13" s="6" t="s">
        <v>151</v>
      </c>
      <c r="CK13" s="6" t="s">
        <v>423</v>
      </c>
      <c r="CL13" s="6" t="s">
        <v>151</v>
      </c>
      <c r="CM13" s="6" t="s">
        <v>151</v>
      </c>
      <c r="CN13" s="6" t="s">
        <v>426</v>
      </c>
      <c r="CO13" s="6" t="s">
        <v>426</v>
      </c>
      <c r="CP13" s="6" t="s">
        <v>151</v>
      </c>
      <c r="CQ13" s="6" t="s">
        <v>426</v>
      </c>
      <c r="CR13" s="6" t="s">
        <v>426</v>
      </c>
      <c r="CS13" s="6" t="s">
        <v>426</v>
      </c>
      <c r="CT13" s="6" t="s">
        <v>426</v>
      </c>
      <c r="CU13" s="6" t="s">
        <v>426</v>
      </c>
      <c r="CV13" s="6" t="s">
        <v>428</v>
      </c>
      <c r="CW13" s="6" t="s">
        <v>176</v>
      </c>
      <c r="CX13" s="6" t="s">
        <v>176</v>
      </c>
      <c r="CY13" s="6" t="s">
        <v>176</v>
      </c>
      <c r="CZ13" s="6" t="s">
        <v>427</v>
      </c>
      <c r="DA13" s="6">
        <v>0</v>
      </c>
      <c r="DB13" s="6">
        <v>1</v>
      </c>
      <c r="DC13" s="6">
        <v>1</v>
      </c>
      <c r="DD13" s="6">
        <v>1</v>
      </c>
      <c r="DE13" s="6">
        <v>0</v>
      </c>
      <c r="DF13" s="6">
        <v>0</v>
      </c>
      <c r="DG13" s="6">
        <v>0</v>
      </c>
      <c r="DJ13" s="6" t="s">
        <v>429</v>
      </c>
      <c r="DU13" s="6" t="s">
        <v>628</v>
      </c>
      <c r="DV13" s="6">
        <v>0</v>
      </c>
      <c r="DW13" s="6">
        <v>1</v>
      </c>
      <c r="DX13" s="6">
        <v>0</v>
      </c>
      <c r="DY13" s="6">
        <v>0</v>
      </c>
      <c r="EA13" s="6">
        <v>1238.49</v>
      </c>
      <c r="EB13" s="6" t="s">
        <v>629</v>
      </c>
      <c r="EC13" s="6" t="s">
        <v>432</v>
      </c>
      <c r="ED13" s="6" t="s">
        <v>630</v>
      </c>
      <c r="EE13" s="6" t="s">
        <v>434</v>
      </c>
      <c r="EF13" s="6" t="s">
        <v>435</v>
      </c>
      <c r="EG13" s="6" t="s">
        <v>436</v>
      </c>
      <c r="EH13" s="6" t="s">
        <v>437</v>
      </c>
      <c r="EI13" s="6">
        <v>2023</v>
      </c>
      <c r="EJ13" s="6" t="s">
        <v>438</v>
      </c>
      <c r="EK13" s="6" t="s">
        <v>439</v>
      </c>
      <c r="EL13" s="6" t="s">
        <v>440</v>
      </c>
      <c r="EM13" s="6">
        <v>1</v>
      </c>
      <c r="EN13" s="6" t="s">
        <v>468</v>
      </c>
      <c r="EO13" s="6" t="s">
        <v>491</v>
      </c>
      <c r="EP13" s="6" t="s">
        <v>532</v>
      </c>
      <c r="EQ13" s="6">
        <v>149</v>
      </c>
      <c r="ER13" s="6" t="s">
        <v>631</v>
      </c>
      <c r="ES13" s="6">
        <v>4</v>
      </c>
      <c r="ET13" s="6" t="s">
        <v>470</v>
      </c>
      <c r="EU13" s="6" t="s">
        <v>632</v>
      </c>
      <c r="EV13" s="6" t="s">
        <v>633</v>
      </c>
      <c r="EW13" s="6" t="s">
        <v>631</v>
      </c>
      <c r="EX13" s="6" t="s">
        <v>634</v>
      </c>
      <c r="EZ13" s="6" t="s">
        <v>635</v>
      </c>
      <c r="FA13" s="6" t="s">
        <v>409</v>
      </c>
      <c r="FB13" s="6" t="s">
        <v>503</v>
      </c>
      <c r="FD13" s="6" t="s">
        <v>481</v>
      </c>
      <c r="FE13" s="6" t="s">
        <v>626</v>
      </c>
      <c r="FF13" s="6" t="s">
        <v>441</v>
      </c>
      <c r="FH13" s="6" t="s">
        <v>449</v>
      </c>
      <c r="FI13" s="6" t="s">
        <v>450</v>
      </c>
      <c r="FJ13" s="6" t="s">
        <v>450</v>
      </c>
      <c r="FK13" s="6" t="s">
        <v>450</v>
      </c>
      <c r="FL13" s="6" t="s">
        <v>450</v>
      </c>
      <c r="FN13" s="6" t="s">
        <v>131</v>
      </c>
      <c r="FO13" s="6" t="s">
        <v>415</v>
      </c>
      <c r="FP13" s="6" t="s">
        <v>415</v>
      </c>
      <c r="FQ13" s="6" t="s">
        <v>415</v>
      </c>
      <c r="FR13" s="6" t="s">
        <v>131</v>
      </c>
      <c r="FS13" s="6" t="s">
        <v>414</v>
      </c>
      <c r="FT13" s="6" t="s">
        <v>415</v>
      </c>
      <c r="FU13" s="6" t="s">
        <v>131</v>
      </c>
      <c r="FV13" s="6" t="s">
        <v>131</v>
      </c>
      <c r="FX13" s="6" t="s">
        <v>451</v>
      </c>
      <c r="FY13" s="6" t="s">
        <v>451</v>
      </c>
      <c r="FZ13" s="6" t="s">
        <v>451</v>
      </c>
      <c r="GA13" s="6" t="s">
        <v>451</v>
      </c>
      <c r="GB13" s="6" t="s">
        <v>452</v>
      </c>
      <c r="GC13" s="6" t="s">
        <v>451</v>
      </c>
      <c r="GD13" s="6" t="s">
        <v>451</v>
      </c>
      <c r="GE13" s="6" t="s">
        <v>451</v>
      </c>
      <c r="GF13" s="6" t="s">
        <v>451</v>
      </c>
      <c r="GG13" s="6" t="s">
        <v>451</v>
      </c>
      <c r="GH13" s="6" t="s">
        <v>451</v>
      </c>
      <c r="GI13" s="6" t="s">
        <v>451</v>
      </c>
      <c r="GJ13" s="6" t="s">
        <v>451</v>
      </c>
      <c r="GK13" s="6" t="s">
        <v>451</v>
      </c>
      <c r="GL13" s="6" t="s">
        <v>451</v>
      </c>
      <c r="GM13" s="6" t="s">
        <v>451</v>
      </c>
      <c r="GN13" s="6" t="s">
        <v>451</v>
      </c>
      <c r="GO13" s="6" t="s">
        <v>451</v>
      </c>
      <c r="GP13" s="6" t="s">
        <v>451</v>
      </c>
      <c r="GQ13" s="6" t="s">
        <v>451</v>
      </c>
      <c r="GR13" s="6" t="s">
        <v>452</v>
      </c>
      <c r="GS13" s="6" t="s">
        <v>451</v>
      </c>
      <c r="GT13" s="6" t="s">
        <v>452</v>
      </c>
      <c r="GU13" s="6" t="s">
        <v>452</v>
      </c>
      <c r="GV13" s="6" t="s">
        <v>517</v>
      </c>
      <c r="GW13" s="6" t="s">
        <v>496</v>
      </c>
      <c r="GX13" s="6" t="s">
        <v>636</v>
      </c>
      <c r="GY13" s="6" t="s">
        <v>441</v>
      </c>
      <c r="GZ13" s="6">
        <v>653.41</v>
      </c>
      <c r="HB13" s="6" t="str">
        <f t="shared" si="36"/>
        <v>Liste d'attente</v>
      </c>
      <c r="HC13" s="6">
        <f t="shared" si="41"/>
        <v>5</v>
      </c>
      <c r="HD13" s="110">
        <f t="shared" si="42"/>
        <v>27.5</v>
      </c>
      <c r="HE13" s="6">
        <f t="shared" si="43"/>
        <v>5</v>
      </c>
      <c r="HF13" s="110">
        <f t="shared" si="66"/>
        <v>12.5</v>
      </c>
      <c r="HG13" s="6">
        <f t="shared" si="45"/>
        <v>50</v>
      </c>
      <c r="HI13" s="6">
        <f t="shared" si="37"/>
        <v>100</v>
      </c>
      <c r="HJ13" s="110">
        <f t="shared" si="38"/>
        <v>75</v>
      </c>
      <c r="HK13" s="110">
        <f t="shared" si="46"/>
        <v>75</v>
      </c>
      <c r="HL13" s="110">
        <f t="shared" si="47"/>
        <v>27.5</v>
      </c>
      <c r="HO13" s="6">
        <f t="shared" si="48"/>
        <v>100</v>
      </c>
      <c r="HP13" s="110">
        <f t="shared" si="49"/>
        <v>52.5</v>
      </c>
      <c r="HQ13" s="110">
        <f t="shared" si="50"/>
        <v>100</v>
      </c>
      <c r="HT13" s="110">
        <f t="shared" si="51"/>
        <v>71</v>
      </c>
      <c r="HU13" s="6">
        <f t="shared" si="52"/>
        <v>100</v>
      </c>
      <c r="HV13" s="6">
        <f t="shared" si="53"/>
        <v>100</v>
      </c>
      <c r="HW13" s="6">
        <f t="shared" si="54"/>
        <v>5</v>
      </c>
      <c r="HX13" s="110">
        <f t="shared" si="55"/>
        <v>68.333333333333329</v>
      </c>
      <c r="HY13" s="6">
        <f t="shared" si="56"/>
        <v>0</v>
      </c>
      <c r="HZ13" s="6">
        <f t="shared" si="40"/>
        <v>100</v>
      </c>
      <c r="IA13" s="6">
        <f t="shared" si="57"/>
        <v>0</v>
      </c>
      <c r="IB13" s="6">
        <f t="shared" si="58"/>
        <v>75</v>
      </c>
      <c r="IE13" s="110">
        <f t="shared" si="59"/>
        <v>52.5</v>
      </c>
      <c r="IF13" s="110">
        <f t="shared" si="60"/>
        <v>45.5</v>
      </c>
      <c r="IG13" s="6">
        <f t="shared" si="61"/>
        <v>100</v>
      </c>
      <c r="IH13" s="6">
        <f t="shared" si="62"/>
        <v>0</v>
      </c>
      <c r="II13" s="6">
        <f t="shared" si="63"/>
        <v>0</v>
      </c>
      <c r="IJ13" s="6">
        <f t="shared" si="64"/>
        <v>50</v>
      </c>
      <c r="IK13" s="110">
        <f t="shared" si="65"/>
        <v>37.5</v>
      </c>
    </row>
    <row r="14" spans="1:245" x14ac:dyDescent="0.2">
      <c r="A14" s="6">
        <v>20</v>
      </c>
      <c r="B14" s="6">
        <v>79</v>
      </c>
      <c r="C14" s="6" t="s">
        <v>637</v>
      </c>
      <c r="D14" s="6">
        <v>6</v>
      </c>
      <c r="E14" s="6" t="s">
        <v>470</v>
      </c>
      <c r="F14" s="6" t="s">
        <v>638</v>
      </c>
      <c r="G14" s="6" t="s">
        <v>639</v>
      </c>
      <c r="H14" s="6" t="s">
        <v>637</v>
      </c>
      <c r="I14" s="6" t="s">
        <v>640</v>
      </c>
      <c r="K14" s="6" t="s">
        <v>641</v>
      </c>
      <c r="L14" s="6" t="s">
        <v>409</v>
      </c>
      <c r="M14" s="6" t="s">
        <v>410</v>
      </c>
      <c r="O14" s="6" t="s">
        <v>460</v>
      </c>
      <c r="Q14" s="6" t="s">
        <v>642</v>
      </c>
      <c r="R14" s="6" t="s">
        <v>525</v>
      </c>
      <c r="S14" s="6">
        <v>1</v>
      </c>
      <c r="T14" s="6">
        <v>1</v>
      </c>
      <c r="U14" s="6">
        <v>0</v>
      </c>
      <c r="V14" s="6">
        <v>0</v>
      </c>
      <c r="W14" s="6">
        <v>0</v>
      </c>
      <c r="X14" s="6">
        <v>1</v>
      </c>
      <c r="Y14" s="6">
        <v>0</v>
      </c>
      <c r="Z14" s="6" t="s">
        <v>131</v>
      </c>
      <c r="AA14" s="6" t="s">
        <v>415</v>
      </c>
      <c r="AB14" s="6" t="s">
        <v>415</v>
      </c>
      <c r="AC14" s="6" t="s">
        <v>414</v>
      </c>
      <c r="AD14" s="6" t="s">
        <v>414</v>
      </c>
      <c r="AE14" s="6" t="s">
        <v>462</v>
      </c>
      <c r="AF14" s="6" t="s">
        <v>416</v>
      </c>
      <c r="AG14" s="6" t="s">
        <v>416</v>
      </c>
      <c r="AH14" s="6" t="s">
        <v>414</v>
      </c>
      <c r="AI14" s="6" t="s">
        <v>643</v>
      </c>
      <c r="AN14" s="6">
        <v>1</v>
      </c>
      <c r="AQ14" s="6" t="s">
        <v>527</v>
      </c>
      <c r="AW14" s="6" t="s">
        <v>528</v>
      </c>
      <c r="AX14" s="6" t="s">
        <v>485</v>
      </c>
      <c r="AY14" s="6">
        <v>0</v>
      </c>
      <c r="AZ14" s="6">
        <v>1</v>
      </c>
      <c r="BA14" s="6">
        <v>1</v>
      </c>
      <c r="BB14" s="6">
        <v>0</v>
      </c>
      <c r="BC14" s="6">
        <v>0</v>
      </c>
      <c r="BD14" s="6">
        <v>0</v>
      </c>
      <c r="BE14" s="6">
        <v>0</v>
      </c>
      <c r="BF14" s="6">
        <v>0</v>
      </c>
      <c r="BH14" s="6">
        <v>1</v>
      </c>
      <c r="BX14" s="6" t="s">
        <v>423</v>
      </c>
      <c r="BY14" s="6" t="s">
        <v>423</v>
      </c>
      <c r="BZ14" s="6" t="s">
        <v>423</v>
      </c>
      <c r="CA14" s="6" t="s">
        <v>423</v>
      </c>
      <c r="CB14" s="6" t="s">
        <v>426</v>
      </c>
      <c r="CC14" s="6" t="s">
        <v>426</v>
      </c>
      <c r="CD14" s="6" t="s">
        <v>423</v>
      </c>
      <c r="CE14" s="6" t="s">
        <v>423</v>
      </c>
      <c r="CF14" s="6" t="s">
        <v>426</v>
      </c>
      <c r="CG14" s="6" t="s">
        <v>426</v>
      </c>
      <c r="CH14" s="6" t="s">
        <v>426</v>
      </c>
      <c r="CI14" s="6" t="s">
        <v>426</v>
      </c>
      <c r="CJ14" s="6" t="s">
        <v>426</v>
      </c>
      <c r="CK14" s="6" t="s">
        <v>423</v>
      </c>
      <c r="CL14" s="6" t="s">
        <v>426</v>
      </c>
      <c r="CM14" s="6" t="s">
        <v>426</v>
      </c>
      <c r="CN14" s="6" t="s">
        <v>426</v>
      </c>
      <c r="CO14" s="6" t="s">
        <v>423</v>
      </c>
      <c r="CP14" s="6" t="s">
        <v>426</v>
      </c>
      <c r="CQ14" s="6" t="s">
        <v>423</v>
      </c>
      <c r="CR14" s="6" t="s">
        <v>423</v>
      </c>
      <c r="CS14" s="6" t="s">
        <v>426</v>
      </c>
      <c r="CT14" s="6" t="s">
        <v>426</v>
      </c>
      <c r="CU14" s="6" t="s">
        <v>426</v>
      </c>
      <c r="CV14" s="6" t="s">
        <v>176</v>
      </c>
      <c r="CW14" s="6" t="s">
        <v>176</v>
      </c>
      <c r="CX14" s="6" t="s">
        <v>428</v>
      </c>
      <c r="CY14" s="6" t="s">
        <v>428</v>
      </c>
      <c r="CZ14" s="6" t="s">
        <v>428</v>
      </c>
      <c r="DA14" s="6">
        <v>0</v>
      </c>
      <c r="DB14" s="6">
        <v>0</v>
      </c>
      <c r="DC14" s="6">
        <v>0</v>
      </c>
      <c r="DD14" s="6">
        <v>1</v>
      </c>
      <c r="DE14" s="6">
        <v>0</v>
      </c>
      <c r="DF14" s="6">
        <v>0</v>
      </c>
      <c r="DG14" s="6">
        <v>0</v>
      </c>
      <c r="DH14" s="6" t="s">
        <v>644</v>
      </c>
      <c r="DJ14" s="6" t="s">
        <v>198</v>
      </c>
      <c r="DU14" s="6" t="s">
        <v>508</v>
      </c>
      <c r="EA14" s="6">
        <v>863.79</v>
      </c>
      <c r="EB14" s="6" t="s">
        <v>487</v>
      </c>
      <c r="EC14" s="6" t="s">
        <v>488</v>
      </c>
      <c r="ED14" s="6" t="s">
        <v>645</v>
      </c>
      <c r="EE14" s="6" t="s">
        <v>490</v>
      </c>
      <c r="EF14" s="6" t="s">
        <v>435</v>
      </c>
      <c r="EG14" s="6" t="s">
        <v>436</v>
      </c>
      <c r="EH14" s="6" t="s">
        <v>437</v>
      </c>
      <c r="EI14" s="6">
        <v>2024</v>
      </c>
      <c r="EJ14" s="6" t="s">
        <v>438</v>
      </c>
      <c r="EK14" s="6" t="s">
        <v>646</v>
      </c>
      <c r="EL14" s="6" t="s">
        <v>440</v>
      </c>
      <c r="EM14" s="6">
        <v>1</v>
      </c>
      <c r="EN14" s="6" t="s">
        <v>468</v>
      </c>
      <c r="EO14" s="6" t="s">
        <v>491</v>
      </c>
      <c r="EP14" s="6" t="s">
        <v>532</v>
      </c>
      <c r="EQ14" s="6">
        <v>108</v>
      </c>
      <c r="ER14" s="6" t="s">
        <v>647</v>
      </c>
      <c r="ES14" s="6">
        <v>4</v>
      </c>
      <c r="ET14" s="6" t="s">
        <v>470</v>
      </c>
      <c r="EU14" s="6" t="s">
        <v>648</v>
      </c>
      <c r="EV14" s="6" t="s">
        <v>649</v>
      </c>
      <c r="EW14" s="6" t="s">
        <v>647</v>
      </c>
      <c r="EX14" s="6" t="s">
        <v>650</v>
      </c>
      <c r="EZ14" s="6" t="s">
        <v>641</v>
      </c>
      <c r="FA14" s="6" t="s">
        <v>409</v>
      </c>
      <c r="FB14" s="6" t="s">
        <v>410</v>
      </c>
      <c r="FD14" s="6" t="s">
        <v>460</v>
      </c>
      <c r="FF14" s="6" t="s">
        <v>441</v>
      </c>
      <c r="FH14" s="6" t="s">
        <v>449</v>
      </c>
      <c r="FI14" s="6" t="s">
        <v>450</v>
      </c>
      <c r="FJ14" s="6" t="s">
        <v>510</v>
      </c>
      <c r="FK14" s="6" t="s">
        <v>450</v>
      </c>
      <c r="FL14" s="6" t="s">
        <v>450</v>
      </c>
      <c r="FN14" s="6" t="s">
        <v>462</v>
      </c>
      <c r="FO14" s="6" t="s">
        <v>416</v>
      </c>
      <c r="FP14" s="6" t="s">
        <v>416</v>
      </c>
      <c r="FQ14" s="6" t="s">
        <v>415</v>
      </c>
      <c r="FR14" s="6" t="s">
        <v>415</v>
      </c>
      <c r="FS14" s="6" t="s">
        <v>415</v>
      </c>
      <c r="FT14" s="6" t="s">
        <v>416</v>
      </c>
      <c r="FU14" s="6" t="s">
        <v>416</v>
      </c>
      <c r="FV14" s="6" t="s">
        <v>414</v>
      </c>
      <c r="FX14" s="6" t="s">
        <v>451</v>
      </c>
      <c r="FY14" s="6" t="s">
        <v>451</v>
      </c>
      <c r="FZ14" s="6" t="s">
        <v>451</v>
      </c>
      <c r="GA14" s="6" t="s">
        <v>451</v>
      </c>
      <c r="GB14" s="6" t="s">
        <v>451</v>
      </c>
      <c r="GC14" s="6" t="s">
        <v>452</v>
      </c>
      <c r="GD14" s="6" t="s">
        <v>452</v>
      </c>
      <c r="GE14" s="6" t="s">
        <v>452</v>
      </c>
      <c r="GF14" s="6" t="s">
        <v>452</v>
      </c>
      <c r="GG14" s="6" t="s">
        <v>451</v>
      </c>
      <c r="GH14" s="6" t="s">
        <v>451</v>
      </c>
      <c r="GI14" s="6" t="s">
        <v>451</v>
      </c>
      <c r="GJ14" s="6" t="s">
        <v>451</v>
      </c>
      <c r="GK14" s="6" t="s">
        <v>451</v>
      </c>
      <c r="GL14" s="6" t="s">
        <v>451</v>
      </c>
      <c r="GM14" s="6" t="s">
        <v>451</v>
      </c>
      <c r="GN14" s="6" t="s">
        <v>451</v>
      </c>
      <c r="GO14" s="6" t="s">
        <v>451</v>
      </c>
      <c r="GP14" s="6" t="s">
        <v>451</v>
      </c>
      <c r="GQ14" s="6" t="s">
        <v>451</v>
      </c>
      <c r="GR14" s="6" t="s">
        <v>451</v>
      </c>
      <c r="GS14" s="6" t="s">
        <v>452</v>
      </c>
      <c r="GT14" s="6" t="s">
        <v>452</v>
      </c>
      <c r="GU14" s="6" t="s">
        <v>452</v>
      </c>
      <c r="GV14" s="6" t="s">
        <v>453</v>
      </c>
      <c r="GW14" s="6" t="s">
        <v>454</v>
      </c>
      <c r="GX14" s="6" t="s">
        <v>651</v>
      </c>
      <c r="GY14" s="6" t="s">
        <v>441</v>
      </c>
      <c r="GZ14" s="6">
        <v>557.26</v>
      </c>
      <c r="HB14" s="6" t="str">
        <f t="shared" si="36"/>
        <v>Liste d'attente</v>
      </c>
      <c r="HC14" s="6">
        <f t="shared" si="41"/>
        <v>100</v>
      </c>
      <c r="HD14" s="110">
        <f t="shared" si="42"/>
        <v>27.5</v>
      </c>
      <c r="HE14" s="6">
        <f t="shared" si="43"/>
        <v>5</v>
      </c>
      <c r="HF14" s="110">
        <f t="shared" si="66"/>
        <v>44.166666666666664</v>
      </c>
      <c r="HG14" s="6">
        <f t="shared" si="45"/>
        <v>5</v>
      </c>
      <c r="HI14" s="6">
        <f t="shared" si="37"/>
        <v>50</v>
      </c>
      <c r="HJ14" s="110">
        <f t="shared" si="38"/>
        <v>27.5</v>
      </c>
      <c r="HK14" s="110">
        <f t="shared" si="46"/>
        <v>50</v>
      </c>
      <c r="HL14" s="110">
        <f t="shared" si="47"/>
        <v>27.5</v>
      </c>
      <c r="HO14" s="6">
        <f t="shared" si="48"/>
        <v>5</v>
      </c>
      <c r="HP14" s="110">
        <f t="shared" si="49"/>
        <v>27.5</v>
      </c>
      <c r="HQ14" s="110">
        <f t="shared" si="50"/>
        <v>5</v>
      </c>
      <c r="HT14" s="110">
        <f t="shared" si="51"/>
        <v>23</v>
      </c>
      <c r="HU14" s="6">
        <f t="shared" si="52"/>
        <v>5</v>
      </c>
      <c r="HV14" s="6">
        <f t="shared" si="53"/>
        <v>5</v>
      </c>
      <c r="HW14" s="6">
        <f t="shared" si="54"/>
        <v>5</v>
      </c>
      <c r="HX14" s="110">
        <f t="shared" si="55"/>
        <v>5</v>
      </c>
      <c r="HY14" s="6">
        <f t="shared" si="56"/>
        <v>0</v>
      </c>
      <c r="HZ14" s="6">
        <f t="shared" si="40"/>
        <v>100</v>
      </c>
      <c r="IA14" s="6">
        <f t="shared" si="57"/>
        <v>0</v>
      </c>
      <c r="IB14" s="6">
        <f t="shared" si="58"/>
        <v>25</v>
      </c>
      <c r="IE14" s="110">
        <f t="shared" si="59"/>
        <v>27.5</v>
      </c>
      <c r="IF14" s="110">
        <f t="shared" si="60"/>
        <v>30.5</v>
      </c>
      <c r="IG14" s="6">
        <f t="shared" si="61"/>
        <v>0</v>
      </c>
      <c r="IH14" s="6">
        <f t="shared" si="62"/>
        <v>0</v>
      </c>
      <c r="II14" s="6">
        <f t="shared" si="63"/>
        <v>0</v>
      </c>
      <c r="IJ14" s="6">
        <f t="shared" si="64"/>
        <v>0</v>
      </c>
      <c r="IK14" s="110">
        <f t="shared" si="65"/>
        <v>0</v>
      </c>
    </row>
    <row r="15" spans="1:245" x14ac:dyDescent="0.2">
      <c r="A15" s="6">
        <v>21</v>
      </c>
      <c r="B15" s="6">
        <v>95</v>
      </c>
      <c r="C15" s="6" t="s">
        <v>652</v>
      </c>
      <c r="D15" s="6">
        <v>6</v>
      </c>
      <c r="E15" s="6" t="s">
        <v>470</v>
      </c>
      <c r="F15" s="6" t="s">
        <v>653</v>
      </c>
      <c r="G15" s="6" t="s">
        <v>654</v>
      </c>
      <c r="H15" s="6" t="s">
        <v>652</v>
      </c>
      <c r="I15" s="6" t="s">
        <v>655</v>
      </c>
      <c r="K15" s="6" t="s">
        <v>656</v>
      </c>
      <c r="L15" s="6" t="s">
        <v>409</v>
      </c>
      <c r="M15" s="6" t="s">
        <v>410</v>
      </c>
      <c r="O15" s="6" t="s">
        <v>460</v>
      </c>
      <c r="Q15" s="6" t="s">
        <v>657</v>
      </c>
      <c r="R15" s="6" t="s">
        <v>413</v>
      </c>
      <c r="S15" s="6">
        <v>1</v>
      </c>
      <c r="T15" s="6">
        <v>0</v>
      </c>
      <c r="U15" s="6">
        <v>0</v>
      </c>
      <c r="V15" s="6">
        <v>0</v>
      </c>
      <c r="W15" s="6">
        <v>1</v>
      </c>
      <c r="X15" s="6">
        <v>0</v>
      </c>
      <c r="Y15" s="6">
        <v>1</v>
      </c>
      <c r="Z15" s="6" t="s">
        <v>131</v>
      </c>
      <c r="AA15" s="6" t="s">
        <v>416</v>
      </c>
      <c r="AB15" s="6" t="s">
        <v>416</v>
      </c>
      <c r="AC15" s="6" t="s">
        <v>131</v>
      </c>
      <c r="AD15" s="6" t="s">
        <v>131</v>
      </c>
      <c r="AE15" s="6" t="s">
        <v>416</v>
      </c>
      <c r="AF15" s="6" t="s">
        <v>416</v>
      </c>
      <c r="AG15" s="6" t="s">
        <v>416</v>
      </c>
      <c r="AH15" s="6" t="s">
        <v>416</v>
      </c>
      <c r="AJ15" s="6">
        <v>1</v>
      </c>
      <c r="AK15" s="6">
        <v>0</v>
      </c>
      <c r="AL15" s="6">
        <v>1</v>
      </c>
      <c r="AM15" s="6">
        <v>1</v>
      </c>
      <c r="AN15" s="6">
        <v>0</v>
      </c>
      <c r="AO15" s="6">
        <v>0</v>
      </c>
      <c r="AQ15" s="6" t="s">
        <v>463</v>
      </c>
      <c r="AR15" s="6" t="s">
        <v>419</v>
      </c>
      <c r="AS15" s="6" t="s">
        <v>419</v>
      </c>
      <c r="AT15" s="6" t="s">
        <v>420</v>
      </c>
      <c r="AU15" s="6" t="s">
        <v>420</v>
      </c>
      <c r="AV15" s="6" t="s">
        <v>420</v>
      </c>
      <c r="AW15" s="6" t="s">
        <v>528</v>
      </c>
      <c r="AX15" s="6" t="s">
        <v>485</v>
      </c>
      <c r="AY15" s="6">
        <v>0</v>
      </c>
      <c r="AZ15" s="6">
        <v>1</v>
      </c>
      <c r="BA15" s="6">
        <v>0</v>
      </c>
      <c r="BB15" s="6">
        <v>0</v>
      </c>
      <c r="BC15" s="6">
        <v>0</v>
      </c>
      <c r="BD15" s="6">
        <v>0</v>
      </c>
      <c r="BE15" s="6">
        <v>1</v>
      </c>
      <c r="BF15" s="6">
        <v>0</v>
      </c>
      <c r="BH15" s="6">
        <v>1</v>
      </c>
      <c r="BX15" s="6" t="s">
        <v>423</v>
      </c>
      <c r="BY15" s="6" t="s">
        <v>423</v>
      </c>
      <c r="BZ15" s="6" t="s">
        <v>423</v>
      </c>
      <c r="CA15" s="6" t="s">
        <v>424</v>
      </c>
      <c r="CB15" s="6" t="s">
        <v>423</v>
      </c>
      <c r="CC15" s="6" t="s">
        <v>423</v>
      </c>
      <c r="CD15" s="6" t="s">
        <v>423</v>
      </c>
      <c r="CE15" s="6" t="s">
        <v>425</v>
      </c>
      <c r="CF15" s="6" t="s">
        <v>423</v>
      </c>
      <c r="CG15" s="6" t="s">
        <v>423</v>
      </c>
      <c r="CH15" s="6" t="s">
        <v>423</v>
      </c>
      <c r="CI15" s="6" t="s">
        <v>425</v>
      </c>
      <c r="CJ15" s="6" t="s">
        <v>425</v>
      </c>
      <c r="CK15" s="6" t="s">
        <v>423</v>
      </c>
      <c r="CL15" s="6" t="s">
        <v>425</v>
      </c>
      <c r="CM15" s="6" t="s">
        <v>425</v>
      </c>
      <c r="CN15" s="6" t="s">
        <v>423</v>
      </c>
      <c r="CO15" s="6" t="s">
        <v>423</v>
      </c>
      <c r="CP15" s="6" t="s">
        <v>423</v>
      </c>
      <c r="CQ15" s="6" t="s">
        <v>423</v>
      </c>
      <c r="CR15" s="6" t="s">
        <v>423</v>
      </c>
      <c r="CS15" s="6" t="s">
        <v>423</v>
      </c>
      <c r="CT15" s="6" t="s">
        <v>425</v>
      </c>
      <c r="CU15" s="6" t="s">
        <v>424</v>
      </c>
      <c r="CV15" s="6" t="s">
        <v>428</v>
      </c>
      <c r="CW15" s="6" t="s">
        <v>427</v>
      </c>
      <c r="CX15" s="6" t="s">
        <v>506</v>
      </c>
      <c r="CY15" s="6" t="s">
        <v>428</v>
      </c>
      <c r="CZ15" s="6" t="s">
        <v>428</v>
      </c>
      <c r="DA15" s="6">
        <v>0</v>
      </c>
      <c r="DB15" s="6">
        <v>1</v>
      </c>
      <c r="DC15" s="6">
        <v>1</v>
      </c>
      <c r="DD15" s="6">
        <v>0</v>
      </c>
      <c r="DE15" s="6">
        <v>0</v>
      </c>
      <c r="DF15" s="6">
        <v>0</v>
      </c>
      <c r="DG15" s="6">
        <v>0</v>
      </c>
      <c r="DJ15" s="6" t="s">
        <v>429</v>
      </c>
      <c r="DU15" s="6" t="s">
        <v>430</v>
      </c>
      <c r="EA15" s="6">
        <v>986.11</v>
      </c>
      <c r="EB15" s="6" t="s">
        <v>431</v>
      </c>
      <c r="EC15" s="6" t="s">
        <v>432</v>
      </c>
      <c r="ED15" s="6" t="s">
        <v>658</v>
      </c>
      <c r="EE15" s="6" t="s">
        <v>490</v>
      </c>
      <c r="EF15" s="6" t="s">
        <v>435</v>
      </c>
      <c r="EG15" s="6" t="s">
        <v>436</v>
      </c>
      <c r="EH15" s="6" t="s">
        <v>437</v>
      </c>
      <c r="EI15" s="6">
        <v>2021</v>
      </c>
      <c r="EJ15" s="6" t="s">
        <v>438</v>
      </c>
      <c r="EK15" s="6" t="s">
        <v>646</v>
      </c>
      <c r="EL15" s="6" t="s">
        <v>440</v>
      </c>
      <c r="EM15" s="6">
        <v>1</v>
      </c>
      <c r="EN15" s="6" t="s">
        <v>468</v>
      </c>
      <c r="EO15" s="6" t="s">
        <v>442</v>
      </c>
      <c r="EP15" s="6" t="s">
        <v>532</v>
      </c>
      <c r="EQ15" s="6">
        <v>92</v>
      </c>
      <c r="ER15" s="6" t="s">
        <v>659</v>
      </c>
      <c r="ES15" s="6">
        <v>4</v>
      </c>
      <c r="ET15" s="6" t="s">
        <v>470</v>
      </c>
      <c r="EU15" s="6" t="s">
        <v>660</v>
      </c>
      <c r="EV15" s="6" t="s">
        <v>661</v>
      </c>
      <c r="EW15" s="6" t="s">
        <v>659</v>
      </c>
      <c r="EX15" s="6" t="s">
        <v>662</v>
      </c>
      <c r="EZ15" s="6" t="s">
        <v>656</v>
      </c>
      <c r="FA15" s="6" t="s">
        <v>409</v>
      </c>
      <c r="FB15" s="6" t="s">
        <v>410</v>
      </c>
      <c r="FD15" s="6" t="s">
        <v>460</v>
      </c>
      <c r="FF15" s="6" t="s">
        <v>441</v>
      </c>
      <c r="FH15" s="6" t="s">
        <v>449</v>
      </c>
      <c r="FI15" s="6" t="s">
        <v>450</v>
      </c>
      <c r="FJ15" s="6" t="s">
        <v>450</v>
      </c>
      <c r="FK15" s="6" t="s">
        <v>450</v>
      </c>
      <c r="FL15" s="6" t="s">
        <v>450</v>
      </c>
      <c r="FN15" s="6" t="s">
        <v>416</v>
      </c>
      <c r="FO15" s="6" t="s">
        <v>416</v>
      </c>
      <c r="FP15" s="6" t="s">
        <v>416</v>
      </c>
      <c r="FQ15" s="6" t="s">
        <v>415</v>
      </c>
      <c r="FR15" s="6" t="s">
        <v>131</v>
      </c>
      <c r="FS15" s="6" t="s">
        <v>416</v>
      </c>
      <c r="FT15" s="6" t="s">
        <v>416</v>
      </c>
      <c r="FU15" s="6" t="s">
        <v>416</v>
      </c>
      <c r="FV15" s="6" t="s">
        <v>415</v>
      </c>
      <c r="FX15" s="6" t="s">
        <v>451</v>
      </c>
      <c r="FY15" s="6" t="s">
        <v>451</v>
      </c>
      <c r="FZ15" s="6" t="s">
        <v>451</v>
      </c>
      <c r="GA15" s="6" t="s">
        <v>451</v>
      </c>
      <c r="GB15" s="6" t="s">
        <v>452</v>
      </c>
      <c r="GC15" s="6" t="s">
        <v>451</v>
      </c>
      <c r="GD15" s="6" t="s">
        <v>451</v>
      </c>
      <c r="GE15" s="6" t="s">
        <v>452</v>
      </c>
      <c r="GF15" s="6" t="s">
        <v>452</v>
      </c>
      <c r="GG15" s="6" t="s">
        <v>451</v>
      </c>
      <c r="GH15" s="6" t="s">
        <v>451</v>
      </c>
      <c r="GI15" s="6" t="s">
        <v>451</v>
      </c>
      <c r="GJ15" s="6" t="s">
        <v>451</v>
      </c>
      <c r="GK15" s="6" t="s">
        <v>451</v>
      </c>
      <c r="GL15" s="6" t="s">
        <v>451</v>
      </c>
      <c r="GM15" s="6" t="s">
        <v>451</v>
      </c>
      <c r="GN15" s="6" t="s">
        <v>451</v>
      </c>
      <c r="GO15" s="6" t="s">
        <v>451</v>
      </c>
      <c r="GP15" s="6" t="s">
        <v>451</v>
      </c>
      <c r="GQ15" s="6" t="s">
        <v>451</v>
      </c>
      <c r="GR15" s="6" t="s">
        <v>452</v>
      </c>
      <c r="GS15" s="6" t="s">
        <v>452</v>
      </c>
      <c r="GT15" s="6" t="s">
        <v>452</v>
      </c>
      <c r="GU15" s="6" t="s">
        <v>452</v>
      </c>
      <c r="GV15" s="6" t="s">
        <v>474</v>
      </c>
      <c r="GW15" s="6" t="s">
        <v>496</v>
      </c>
      <c r="GY15" s="6" t="s">
        <v>441</v>
      </c>
      <c r="GZ15" s="6">
        <v>364.51</v>
      </c>
      <c r="HB15" s="6" t="str">
        <f t="shared" si="36"/>
        <v xml:space="preserve">Accepté pour le Conseil 4round IS -5 </v>
      </c>
      <c r="HC15" s="6">
        <f t="shared" si="41"/>
        <v>100</v>
      </c>
      <c r="HD15" s="110">
        <f t="shared" si="42"/>
        <v>52.5</v>
      </c>
      <c r="HE15" s="6">
        <f t="shared" si="43"/>
        <v>5</v>
      </c>
      <c r="HF15" s="110">
        <f t="shared" si="66"/>
        <v>52.5</v>
      </c>
      <c r="HG15" s="6">
        <f t="shared" si="45"/>
        <v>5</v>
      </c>
      <c r="HI15" s="6">
        <f t="shared" si="37"/>
        <v>50</v>
      </c>
      <c r="HJ15" s="110">
        <f t="shared" si="38"/>
        <v>27.5</v>
      </c>
      <c r="HK15" s="110">
        <f t="shared" si="46"/>
        <v>50</v>
      </c>
      <c r="HL15" s="110">
        <f t="shared" si="47"/>
        <v>50</v>
      </c>
      <c r="HO15" s="6">
        <f t="shared" si="48"/>
        <v>50</v>
      </c>
      <c r="HP15" s="110">
        <f t="shared" si="49"/>
        <v>50</v>
      </c>
      <c r="HQ15" s="110">
        <f t="shared" si="50"/>
        <v>50</v>
      </c>
      <c r="HT15" s="110">
        <f t="shared" si="51"/>
        <v>50</v>
      </c>
      <c r="HU15" s="6">
        <f t="shared" si="52"/>
        <v>50</v>
      </c>
      <c r="HV15" s="6">
        <f t="shared" si="53"/>
        <v>50</v>
      </c>
      <c r="HW15" s="6">
        <f t="shared" si="54"/>
        <v>50</v>
      </c>
      <c r="HX15" s="110">
        <f t="shared" si="55"/>
        <v>50</v>
      </c>
      <c r="HY15" s="6">
        <f t="shared" si="56"/>
        <v>0</v>
      </c>
      <c r="HZ15" s="6">
        <f t="shared" si="40"/>
        <v>0</v>
      </c>
      <c r="IA15" s="6">
        <f t="shared" si="57"/>
        <v>0</v>
      </c>
      <c r="IB15" s="6">
        <f t="shared" si="58"/>
        <v>50</v>
      </c>
      <c r="IE15" s="110">
        <f t="shared" si="59"/>
        <v>50</v>
      </c>
      <c r="IF15" s="110">
        <f t="shared" si="60"/>
        <v>20</v>
      </c>
      <c r="IG15" s="6">
        <f t="shared" si="61"/>
        <v>100</v>
      </c>
      <c r="IH15" s="6">
        <f t="shared" si="62"/>
        <v>0</v>
      </c>
      <c r="II15" s="6">
        <f t="shared" si="63"/>
        <v>0</v>
      </c>
      <c r="IJ15" s="6">
        <f t="shared" si="64"/>
        <v>50</v>
      </c>
      <c r="IK15" s="110">
        <f t="shared" si="65"/>
        <v>37.5</v>
      </c>
    </row>
    <row r="16" spans="1:245" x14ac:dyDescent="0.2">
      <c r="A16" s="6">
        <v>22</v>
      </c>
      <c r="B16" s="6">
        <v>78</v>
      </c>
      <c r="C16" s="6" t="s">
        <v>663</v>
      </c>
      <c r="D16" s="6">
        <v>6</v>
      </c>
      <c r="E16" s="6" t="s">
        <v>404</v>
      </c>
      <c r="F16" s="6" t="s">
        <v>664</v>
      </c>
      <c r="G16" s="6" t="s">
        <v>665</v>
      </c>
      <c r="H16" s="6" t="s">
        <v>663</v>
      </c>
      <c r="I16" s="6" t="s">
        <v>666</v>
      </c>
      <c r="K16" s="6" t="s">
        <v>667</v>
      </c>
      <c r="L16" s="6" t="s">
        <v>409</v>
      </c>
      <c r="M16" s="6" t="s">
        <v>410</v>
      </c>
      <c r="O16" s="6" t="s">
        <v>460</v>
      </c>
      <c r="Q16" s="6" t="s">
        <v>668</v>
      </c>
      <c r="R16" s="6" t="s">
        <v>525</v>
      </c>
      <c r="S16" s="6">
        <v>1</v>
      </c>
      <c r="T16" s="6">
        <v>0</v>
      </c>
      <c r="U16" s="6">
        <v>0</v>
      </c>
      <c r="V16" s="6">
        <v>1</v>
      </c>
      <c r="W16" s="6">
        <v>0</v>
      </c>
      <c r="X16" s="6">
        <v>0</v>
      </c>
      <c r="Y16" s="6">
        <v>0</v>
      </c>
      <c r="Z16" s="6" t="s">
        <v>131</v>
      </c>
      <c r="AA16" s="6" t="s">
        <v>462</v>
      </c>
      <c r="AB16" s="6" t="s">
        <v>131</v>
      </c>
      <c r="AC16" s="6" t="s">
        <v>131</v>
      </c>
      <c r="AD16" s="6" t="s">
        <v>131</v>
      </c>
      <c r="AE16" s="6" t="s">
        <v>414</v>
      </c>
      <c r="AF16" s="6" t="s">
        <v>131</v>
      </c>
      <c r="AG16" s="6" t="s">
        <v>131</v>
      </c>
      <c r="AH16" s="6" t="s">
        <v>131</v>
      </c>
      <c r="AI16" s="6" t="s">
        <v>669</v>
      </c>
      <c r="AJ16" s="6">
        <v>1</v>
      </c>
      <c r="AK16" s="6">
        <v>0</v>
      </c>
      <c r="AL16" s="6">
        <v>1</v>
      </c>
      <c r="AM16" s="6">
        <v>0</v>
      </c>
      <c r="AN16" s="6">
        <v>0</v>
      </c>
      <c r="AO16" s="6">
        <v>0</v>
      </c>
      <c r="AP16" s="6" t="s">
        <v>670</v>
      </c>
      <c r="AQ16" s="6" t="s">
        <v>527</v>
      </c>
      <c r="AW16" s="6" t="s">
        <v>528</v>
      </c>
      <c r="AX16" s="6" t="s">
        <v>485</v>
      </c>
      <c r="AY16" s="6">
        <v>0</v>
      </c>
      <c r="AZ16" s="6">
        <v>1</v>
      </c>
      <c r="BA16" s="6">
        <v>0</v>
      </c>
      <c r="BB16" s="6">
        <v>0</v>
      </c>
      <c r="BC16" s="6">
        <v>1</v>
      </c>
      <c r="BD16" s="6">
        <v>0</v>
      </c>
      <c r="BE16" s="6">
        <v>0</v>
      </c>
      <c r="BF16" s="6">
        <v>0</v>
      </c>
      <c r="BH16" s="6">
        <v>1</v>
      </c>
      <c r="BX16" s="6" t="s">
        <v>426</v>
      </c>
      <c r="BY16" s="6" t="s">
        <v>426</v>
      </c>
      <c r="BZ16" s="6" t="s">
        <v>426</v>
      </c>
      <c r="CA16" s="6" t="s">
        <v>423</v>
      </c>
      <c r="CB16" s="6" t="s">
        <v>426</v>
      </c>
      <c r="CC16" s="6" t="s">
        <v>426</v>
      </c>
      <c r="CD16" s="6" t="s">
        <v>426</v>
      </c>
      <c r="CE16" s="6" t="s">
        <v>423</v>
      </c>
      <c r="CF16" s="6" t="s">
        <v>423</v>
      </c>
      <c r="CG16" s="6" t="s">
        <v>423</v>
      </c>
      <c r="CH16" s="6" t="s">
        <v>423</v>
      </c>
      <c r="CI16" s="6" t="s">
        <v>423</v>
      </c>
      <c r="CJ16" s="6" t="s">
        <v>423</v>
      </c>
      <c r="CK16" s="6" t="s">
        <v>424</v>
      </c>
      <c r="CL16" s="6" t="s">
        <v>423</v>
      </c>
      <c r="CM16" s="6" t="s">
        <v>423</v>
      </c>
      <c r="CN16" s="6" t="s">
        <v>423</v>
      </c>
      <c r="CO16" s="6" t="s">
        <v>423</v>
      </c>
      <c r="CP16" s="6" t="s">
        <v>423</v>
      </c>
      <c r="CQ16" s="6" t="s">
        <v>424</v>
      </c>
      <c r="CR16" s="6" t="s">
        <v>424</v>
      </c>
      <c r="CS16" s="6" t="s">
        <v>425</v>
      </c>
      <c r="CT16" s="6" t="s">
        <v>426</v>
      </c>
      <c r="CU16" s="6" t="s">
        <v>426</v>
      </c>
      <c r="CV16" s="6" t="s">
        <v>506</v>
      </c>
      <c r="CW16" s="6" t="s">
        <v>427</v>
      </c>
      <c r="CX16" s="6" t="s">
        <v>428</v>
      </c>
      <c r="CY16" s="6" t="s">
        <v>428</v>
      </c>
      <c r="CZ16" s="6" t="s">
        <v>428</v>
      </c>
      <c r="DA16" s="6">
        <v>1</v>
      </c>
      <c r="DB16" s="6">
        <v>1</v>
      </c>
      <c r="DC16" s="6">
        <v>1</v>
      </c>
      <c r="DD16" s="6">
        <v>1</v>
      </c>
      <c r="DE16" s="6">
        <v>0</v>
      </c>
      <c r="DF16" s="6">
        <v>0</v>
      </c>
      <c r="DG16" s="6">
        <v>1</v>
      </c>
      <c r="DH16" s="6" t="s">
        <v>671</v>
      </c>
      <c r="DJ16" s="6" t="s">
        <v>198</v>
      </c>
      <c r="DU16" s="6" t="s">
        <v>430</v>
      </c>
      <c r="EA16" s="6">
        <v>3019.59</v>
      </c>
      <c r="EB16" s="6" t="s">
        <v>672</v>
      </c>
      <c r="EC16" s="6" t="s">
        <v>672</v>
      </c>
      <c r="ED16" s="6" t="s">
        <v>673</v>
      </c>
      <c r="EE16" s="6" t="s">
        <v>434</v>
      </c>
      <c r="EF16" s="6" t="s">
        <v>435</v>
      </c>
      <c r="EG16" s="6" t="s">
        <v>436</v>
      </c>
      <c r="EH16" s="6" t="s">
        <v>437</v>
      </c>
      <c r="EI16" s="6">
        <v>2022</v>
      </c>
      <c r="EJ16" s="6" t="s">
        <v>438</v>
      </c>
      <c r="EK16" s="6" t="s">
        <v>646</v>
      </c>
      <c r="EL16" s="6" t="s">
        <v>674</v>
      </c>
      <c r="EM16" s="6">
        <v>4</v>
      </c>
      <c r="EN16" s="6" t="s">
        <v>468</v>
      </c>
      <c r="EO16" s="6" t="s">
        <v>442</v>
      </c>
      <c r="EP16" s="6" t="s">
        <v>675</v>
      </c>
      <c r="EQ16" s="6">
        <v>100</v>
      </c>
      <c r="ER16" s="6" t="s">
        <v>676</v>
      </c>
      <c r="ES16" s="6">
        <v>4</v>
      </c>
      <c r="ET16" s="6" t="s">
        <v>470</v>
      </c>
      <c r="EU16" s="6" t="s">
        <v>677</v>
      </c>
      <c r="EV16" s="6" t="s">
        <v>678</v>
      </c>
      <c r="EW16" s="6" t="s">
        <v>676</v>
      </c>
      <c r="EX16" s="6" t="s">
        <v>679</v>
      </c>
      <c r="EZ16" s="6" t="s">
        <v>680</v>
      </c>
      <c r="FA16" s="6" t="s">
        <v>409</v>
      </c>
      <c r="FB16" s="6" t="s">
        <v>410</v>
      </c>
      <c r="FD16" s="6" t="s">
        <v>460</v>
      </c>
      <c r="FF16" s="6" t="s">
        <v>441</v>
      </c>
      <c r="FH16" s="6" t="s">
        <v>449</v>
      </c>
      <c r="FI16" s="6" t="s">
        <v>450</v>
      </c>
      <c r="FJ16" s="6" t="s">
        <v>450</v>
      </c>
      <c r="FK16" s="6" t="s">
        <v>450</v>
      </c>
      <c r="FL16" s="6" t="s">
        <v>450</v>
      </c>
      <c r="FN16" s="6" t="s">
        <v>414</v>
      </c>
      <c r="FO16" s="6" t="s">
        <v>416</v>
      </c>
      <c r="FP16" s="6" t="s">
        <v>416</v>
      </c>
      <c r="FQ16" s="6" t="s">
        <v>415</v>
      </c>
      <c r="FR16" s="6" t="s">
        <v>131</v>
      </c>
      <c r="FS16" s="6" t="s">
        <v>416</v>
      </c>
      <c r="FT16" s="6" t="s">
        <v>416</v>
      </c>
      <c r="FU16" s="6" t="s">
        <v>416</v>
      </c>
      <c r="FV16" s="6" t="s">
        <v>131</v>
      </c>
      <c r="FX16" s="6" t="s">
        <v>451</v>
      </c>
      <c r="FY16" s="6" t="s">
        <v>452</v>
      </c>
      <c r="FZ16" s="6" t="s">
        <v>451</v>
      </c>
      <c r="GA16" s="6" t="s">
        <v>451</v>
      </c>
      <c r="GB16" s="6" t="s">
        <v>451</v>
      </c>
      <c r="GC16" s="6" t="s">
        <v>451</v>
      </c>
      <c r="GD16" s="6" t="s">
        <v>451</v>
      </c>
      <c r="GE16" s="6" t="s">
        <v>451</v>
      </c>
      <c r="GF16" s="6" t="s">
        <v>451</v>
      </c>
      <c r="GG16" s="6" t="s">
        <v>451</v>
      </c>
      <c r="GH16" s="6" t="s">
        <v>451</v>
      </c>
      <c r="GI16" s="6" t="s">
        <v>451</v>
      </c>
      <c r="GJ16" s="6" t="s">
        <v>451</v>
      </c>
      <c r="GK16" s="6" t="s">
        <v>451</v>
      </c>
      <c r="GL16" s="6" t="s">
        <v>451</v>
      </c>
      <c r="GM16" s="6" t="s">
        <v>451</v>
      </c>
      <c r="GN16" s="6" t="s">
        <v>451</v>
      </c>
      <c r="GO16" s="6" t="s">
        <v>451</v>
      </c>
      <c r="GP16" s="6" t="s">
        <v>451</v>
      </c>
      <c r="GQ16" s="6" t="s">
        <v>451</v>
      </c>
      <c r="GR16" s="6" t="s">
        <v>451</v>
      </c>
      <c r="GS16" s="6" t="s">
        <v>451</v>
      </c>
      <c r="GT16" s="6" t="s">
        <v>452</v>
      </c>
      <c r="GU16" s="6" t="s">
        <v>451</v>
      </c>
      <c r="GV16" s="6" t="s">
        <v>517</v>
      </c>
      <c r="GW16" s="6" t="s">
        <v>496</v>
      </c>
      <c r="GX16" s="6" t="s">
        <v>681</v>
      </c>
      <c r="GY16" s="6" t="s">
        <v>441</v>
      </c>
      <c r="GZ16" s="6">
        <v>642.29999999999995</v>
      </c>
      <c r="HB16" s="6" t="str">
        <f t="shared" si="36"/>
        <v>Accepté pour Conseil 2eme round Sect</v>
      </c>
      <c r="HC16" s="6">
        <f t="shared" si="41"/>
        <v>5</v>
      </c>
      <c r="HD16" s="110">
        <f t="shared" si="42"/>
        <v>5</v>
      </c>
      <c r="HE16" s="6">
        <f t="shared" si="43"/>
        <v>5</v>
      </c>
      <c r="HF16" s="110">
        <f t="shared" si="66"/>
        <v>5</v>
      </c>
      <c r="HG16" s="6">
        <f t="shared" si="45"/>
        <v>5</v>
      </c>
      <c r="HI16" s="6">
        <f t="shared" si="37"/>
        <v>50</v>
      </c>
      <c r="HJ16" s="110">
        <f t="shared" si="38"/>
        <v>27.5</v>
      </c>
      <c r="HK16" s="110">
        <f t="shared" si="46"/>
        <v>5</v>
      </c>
      <c r="HL16" s="110">
        <f t="shared" si="47"/>
        <v>27.5</v>
      </c>
      <c r="HO16" s="6">
        <f t="shared" si="48"/>
        <v>50</v>
      </c>
      <c r="HP16" s="110">
        <f t="shared" si="49"/>
        <v>50</v>
      </c>
      <c r="HQ16" s="110">
        <f t="shared" si="50"/>
        <v>50</v>
      </c>
      <c r="HT16" s="110">
        <f t="shared" si="51"/>
        <v>36.5</v>
      </c>
      <c r="HU16" s="6">
        <f t="shared" si="52"/>
        <v>50</v>
      </c>
      <c r="HV16" s="6">
        <f t="shared" si="53"/>
        <v>50</v>
      </c>
      <c r="HW16" s="6">
        <f t="shared" si="54"/>
        <v>50</v>
      </c>
      <c r="HX16" s="110">
        <f t="shared" si="55"/>
        <v>50</v>
      </c>
      <c r="HY16" s="6">
        <f t="shared" si="56"/>
        <v>0</v>
      </c>
      <c r="HZ16" s="6">
        <f t="shared" si="40"/>
        <v>0</v>
      </c>
      <c r="IA16" s="6">
        <f t="shared" si="57"/>
        <v>50</v>
      </c>
      <c r="IB16" s="6">
        <f t="shared" si="58"/>
        <v>100</v>
      </c>
      <c r="IE16" s="110">
        <f t="shared" si="59"/>
        <v>50</v>
      </c>
      <c r="IF16" s="110">
        <f t="shared" si="60"/>
        <v>40</v>
      </c>
      <c r="IG16" s="6">
        <f t="shared" si="61"/>
        <v>0</v>
      </c>
      <c r="IH16" s="6">
        <f t="shared" si="62"/>
        <v>0</v>
      </c>
      <c r="II16" s="6">
        <f t="shared" si="63"/>
        <v>0</v>
      </c>
      <c r="IJ16" s="6">
        <f t="shared" si="64"/>
        <v>50</v>
      </c>
      <c r="IK16" s="110">
        <f t="shared" si="65"/>
        <v>12.5</v>
      </c>
    </row>
    <row r="17" spans="1:245" x14ac:dyDescent="0.2">
      <c r="A17" s="6">
        <v>23</v>
      </c>
      <c r="B17" s="6">
        <v>80</v>
      </c>
      <c r="C17" s="6" t="s">
        <v>682</v>
      </c>
      <c r="D17" s="6">
        <v>6</v>
      </c>
      <c r="E17" s="6" t="s">
        <v>470</v>
      </c>
      <c r="F17" s="6" t="s">
        <v>683</v>
      </c>
      <c r="G17" s="6" t="s">
        <v>684</v>
      </c>
      <c r="H17" s="6" t="s">
        <v>682</v>
      </c>
      <c r="I17" s="6" t="s">
        <v>685</v>
      </c>
      <c r="K17" s="6" t="s">
        <v>686</v>
      </c>
      <c r="L17" s="6" t="s">
        <v>409</v>
      </c>
      <c r="M17" s="6" t="s">
        <v>410</v>
      </c>
      <c r="O17" s="6" t="s">
        <v>481</v>
      </c>
      <c r="P17" s="6" t="s">
        <v>687</v>
      </c>
      <c r="Q17" s="6" t="s">
        <v>688</v>
      </c>
      <c r="R17" s="6" t="s">
        <v>413</v>
      </c>
      <c r="S17" s="6">
        <v>1</v>
      </c>
      <c r="T17" s="6">
        <v>0</v>
      </c>
      <c r="U17" s="6">
        <v>1</v>
      </c>
      <c r="V17" s="6">
        <v>0</v>
      </c>
      <c r="W17" s="6">
        <v>1</v>
      </c>
      <c r="X17" s="6">
        <v>0</v>
      </c>
      <c r="Y17" s="6">
        <v>0</v>
      </c>
      <c r="Z17" s="6" t="s">
        <v>415</v>
      </c>
      <c r="AA17" s="6" t="s">
        <v>462</v>
      </c>
      <c r="AB17" s="6" t="s">
        <v>415</v>
      </c>
      <c r="AC17" s="6" t="s">
        <v>131</v>
      </c>
      <c r="AD17" s="6" t="s">
        <v>131</v>
      </c>
      <c r="AE17" s="6" t="s">
        <v>131</v>
      </c>
      <c r="AF17" s="6" t="s">
        <v>416</v>
      </c>
      <c r="AG17" s="6" t="s">
        <v>415</v>
      </c>
      <c r="AH17" s="6" t="s">
        <v>415</v>
      </c>
      <c r="AJ17" s="6">
        <v>0</v>
      </c>
      <c r="AK17" s="6">
        <v>0</v>
      </c>
      <c r="AL17" s="6">
        <v>0</v>
      </c>
      <c r="AM17" s="6">
        <v>1</v>
      </c>
      <c r="AN17" s="6">
        <v>0</v>
      </c>
      <c r="AO17" s="6">
        <v>0</v>
      </c>
      <c r="AQ17" s="6" t="s">
        <v>527</v>
      </c>
      <c r="AW17" s="6" t="s">
        <v>528</v>
      </c>
      <c r="AX17" s="6" t="s">
        <v>485</v>
      </c>
      <c r="AY17" s="6">
        <v>0</v>
      </c>
      <c r="AZ17" s="6">
        <v>1</v>
      </c>
      <c r="BA17" s="6">
        <v>1</v>
      </c>
      <c r="BB17" s="6">
        <v>0</v>
      </c>
      <c r="BC17" s="6">
        <v>0</v>
      </c>
      <c r="BD17" s="6">
        <v>0</v>
      </c>
      <c r="BE17" s="6">
        <v>0</v>
      </c>
      <c r="BF17" s="6">
        <v>0</v>
      </c>
      <c r="BH17" s="6">
        <v>1</v>
      </c>
      <c r="BX17" s="6" t="s">
        <v>426</v>
      </c>
      <c r="BY17" s="6" t="s">
        <v>423</v>
      </c>
      <c r="BZ17" s="6" t="s">
        <v>423</v>
      </c>
      <c r="CA17" s="6" t="s">
        <v>424</v>
      </c>
      <c r="CB17" s="6" t="s">
        <v>423</v>
      </c>
      <c r="CC17" s="6" t="s">
        <v>423</v>
      </c>
      <c r="CD17" s="6" t="s">
        <v>426</v>
      </c>
      <c r="CE17" s="6" t="s">
        <v>425</v>
      </c>
      <c r="CF17" s="6" t="s">
        <v>425</v>
      </c>
      <c r="CG17" s="6" t="s">
        <v>426</v>
      </c>
      <c r="CH17" s="6" t="s">
        <v>423</v>
      </c>
      <c r="CI17" s="6" t="s">
        <v>426</v>
      </c>
      <c r="CJ17" s="6" t="s">
        <v>423</v>
      </c>
      <c r="CK17" s="6" t="s">
        <v>424</v>
      </c>
      <c r="CL17" s="6" t="s">
        <v>423</v>
      </c>
      <c r="CM17" s="6" t="s">
        <v>423</v>
      </c>
      <c r="CN17" s="6" t="s">
        <v>423</v>
      </c>
      <c r="CO17" s="6" t="s">
        <v>423</v>
      </c>
      <c r="CP17" s="6" t="s">
        <v>426</v>
      </c>
      <c r="CQ17" s="6" t="s">
        <v>424</v>
      </c>
      <c r="CR17" s="6" t="s">
        <v>426</v>
      </c>
      <c r="CS17" s="6" t="s">
        <v>426</v>
      </c>
      <c r="CT17" s="6" t="s">
        <v>426</v>
      </c>
      <c r="CU17" s="6" t="s">
        <v>426</v>
      </c>
      <c r="CV17" s="6" t="s">
        <v>506</v>
      </c>
      <c r="CW17" s="6" t="s">
        <v>427</v>
      </c>
      <c r="CX17" s="6" t="s">
        <v>428</v>
      </c>
      <c r="CY17" s="6" t="s">
        <v>428</v>
      </c>
      <c r="CZ17" s="6" t="s">
        <v>428</v>
      </c>
      <c r="DA17" s="6">
        <v>0</v>
      </c>
      <c r="DB17" s="6">
        <v>1</v>
      </c>
      <c r="DC17" s="6">
        <v>0</v>
      </c>
      <c r="DD17" s="6">
        <v>1</v>
      </c>
      <c r="DE17" s="6">
        <v>0</v>
      </c>
      <c r="DF17" s="6">
        <v>0</v>
      </c>
      <c r="DG17" s="6">
        <v>0</v>
      </c>
      <c r="DJ17" s="6" t="s">
        <v>198</v>
      </c>
      <c r="DU17" s="6" t="s">
        <v>508</v>
      </c>
      <c r="EA17" s="6">
        <v>597.49</v>
      </c>
      <c r="EB17" s="6" t="s">
        <v>689</v>
      </c>
      <c r="EC17" s="6" t="s">
        <v>432</v>
      </c>
      <c r="ED17" s="6" t="s">
        <v>690</v>
      </c>
      <c r="EE17" s="6" t="s">
        <v>490</v>
      </c>
      <c r="EF17" s="6" t="s">
        <v>435</v>
      </c>
      <c r="EG17" s="6" t="s">
        <v>436</v>
      </c>
      <c r="EH17" s="6" t="s">
        <v>437</v>
      </c>
      <c r="EI17" s="6">
        <v>2020</v>
      </c>
      <c r="EJ17" s="6" t="s">
        <v>438</v>
      </c>
      <c r="EK17" s="6" t="s">
        <v>646</v>
      </c>
      <c r="EL17" s="6" t="s">
        <v>440</v>
      </c>
      <c r="EM17" s="6">
        <v>1</v>
      </c>
      <c r="EN17" s="6" t="s">
        <v>468</v>
      </c>
      <c r="EO17" s="6" t="s">
        <v>442</v>
      </c>
      <c r="EP17" s="6" t="s">
        <v>532</v>
      </c>
      <c r="EQ17" s="6">
        <v>112</v>
      </c>
      <c r="ER17" s="6" t="s">
        <v>691</v>
      </c>
      <c r="ES17" s="6">
        <v>4</v>
      </c>
      <c r="ET17" s="6" t="s">
        <v>470</v>
      </c>
      <c r="EU17" s="6" t="s">
        <v>692</v>
      </c>
      <c r="EV17" s="6" t="s">
        <v>693</v>
      </c>
      <c r="EW17" s="6" t="s">
        <v>691</v>
      </c>
      <c r="EX17" s="6" t="s">
        <v>694</v>
      </c>
      <c r="EZ17" s="6" t="s">
        <v>695</v>
      </c>
      <c r="FA17" s="6" t="s">
        <v>409</v>
      </c>
      <c r="FB17" s="6" t="s">
        <v>410</v>
      </c>
      <c r="FD17" s="6" t="s">
        <v>481</v>
      </c>
      <c r="FE17" s="6" t="s">
        <v>686</v>
      </c>
      <c r="FF17" s="6" t="s">
        <v>441</v>
      </c>
      <c r="FH17" s="6" t="s">
        <v>449</v>
      </c>
      <c r="FI17" s="6" t="s">
        <v>450</v>
      </c>
      <c r="FJ17" s="6" t="s">
        <v>450</v>
      </c>
      <c r="FK17" s="6" t="s">
        <v>450</v>
      </c>
      <c r="FL17" s="6" t="s">
        <v>450</v>
      </c>
      <c r="FN17" s="6" t="s">
        <v>415</v>
      </c>
      <c r="FO17" s="6" t="s">
        <v>416</v>
      </c>
      <c r="FP17" s="6" t="s">
        <v>416</v>
      </c>
      <c r="FQ17" s="6" t="s">
        <v>414</v>
      </c>
      <c r="FR17" s="6" t="s">
        <v>462</v>
      </c>
      <c r="FS17" s="6" t="s">
        <v>462</v>
      </c>
      <c r="FT17" s="6" t="s">
        <v>416</v>
      </c>
      <c r="FU17" s="6" t="s">
        <v>416</v>
      </c>
      <c r="FV17" s="6" t="s">
        <v>415</v>
      </c>
      <c r="FX17" s="6" t="s">
        <v>451</v>
      </c>
      <c r="FY17" s="6" t="s">
        <v>451</v>
      </c>
      <c r="FZ17" s="6" t="s">
        <v>452</v>
      </c>
      <c r="GA17" s="6" t="s">
        <v>451</v>
      </c>
      <c r="GB17" s="6" t="s">
        <v>451</v>
      </c>
      <c r="GC17" s="6" t="s">
        <v>451</v>
      </c>
      <c r="GD17" s="6" t="s">
        <v>451</v>
      </c>
      <c r="GE17" s="6" t="s">
        <v>451</v>
      </c>
      <c r="GF17" s="6" t="s">
        <v>451</v>
      </c>
      <c r="GG17" s="6" t="s">
        <v>451</v>
      </c>
      <c r="GH17" s="6" t="s">
        <v>451</v>
      </c>
      <c r="GI17" s="6" t="s">
        <v>451</v>
      </c>
      <c r="GJ17" s="6" t="s">
        <v>451</v>
      </c>
      <c r="GK17" s="6" t="s">
        <v>451</v>
      </c>
      <c r="GL17" s="6" t="s">
        <v>451</v>
      </c>
      <c r="GM17" s="6" t="s">
        <v>451</v>
      </c>
      <c r="GN17" s="6" t="s">
        <v>451</v>
      </c>
      <c r="GO17" s="6" t="s">
        <v>451</v>
      </c>
      <c r="GP17" s="6" t="s">
        <v>451</v>
      </c>
      <c r="GQ17" s="6" t="s">
        <v>451</v>
      </c>
      <c r="GR17" s="6" t="s">
        <v>452</v>
      </c>
      <c r="GS17" s="6" t="s">
        <v>452</v>
      </c>
      <c r="GT17" s="6" t="s">
        <v>452</v>
      </c>
      <c r="GU17" s="6" t="s">
        <v>452</v>
      </c>
      <c r="GV17" s="6" t="s">
        <v>517</v>
      </c>
      <c r="GW17" s="6" t="s">
        <v>454</v>
      </c>
      <c r="GY17" s="6" t="s">
        <v>441</v>
      </c>
      <c r="GZ17" s="6">
        <v>338.61</v>
      </c>
      <c r="HB17" s="6" t="str">
        <f t="shared" si="36"/>
        <v>Liste d'attente</v>
      </c>
      <c r="HC17" s="6">
        <f t="shared" si="41"/>
        <v>100</v>
      </c>
      <c r="HD17" s="110">
        <f t="shared" si="42"/>
        <v>50</v>
      </c>
      <c r="HE17" s="6">
        <f t="shared" si="43"/>
        <v>5</v>
      </c>
      <c r="HF17" s="110">
        <f t="shared" si="66"/>
        <v>51.666666666666664</v>
      </c>
      <c r="HG17" s="6">
        <f t="shared" si="45"/>
        <v>5</v>
      </c>
      <c r="HI17" s="6">
        <f t="shared" si="37"/>
        <v>50</v>
      </c>
      <c r="HJ17" s="110">
        <f t="shared" si="38"/>
        <v>27.5</v>
      </c>
      <c r="HK17" s="110">
        <f t="shared" si="46"/>
        <v>27.5</v>
      </c>
      <c r="HL17" s="110">
        <f t="shared" si="47"/>
        <v>50</v>
      </c>
      <c r="HO17" s="6">
        <f t="shared" si="48"/>
        <v>5</v>
      </c>
      <c r="HP17" s="110">
        <f t="shared" si="49"/>
        <v>50</v>
      </c>
      <c r="HQ17" s="110">
        <f t="shared" si="50"/>
        <v>27.5</v>
      </c>
      <c r="HT17" s="110">
        <f t="shared" si="51"/>
        <v>32</v>
      </c>
      <c r="HU17" s="6">
        <f t="shared" si="52"/>
        <v>50</v>
      </c>
      <c r="HV17" s="6">
        <f t="shared" si="53"/>
        <v>50</v>
      </c>
      <c r="HW17" s="6">
        <f t="shared" si="54"/>
        <v>50</v>
      </c>
      <c r="HX17" s="110">
        <f t="shared" si="55"/>
        <v>50</v>
      </c>
      <c r="HY17" s="6">
        <f t="shared" si="56"/>
        <v>0</v>
      </c>
      <c r="HZ17" s="6">
        <f t="shared" si="40"/>
        <v>0</v>
      </c>
      <c r="IA17" s="6">
        <f t="shared" si="57"/>
        <v>0</v>
      </c>
      <c r="IB17" s="6">
        <f t="shared" si="58"/>
        <v>50</v>
      </c>
      <c r="IE17" s="110">
        <f t="shared" si="59"/>
        <v>27.5</v>
      </c>
      <c r="IF17" s="110">
        <f t="shared" si="60"/>
        <v>15.5</v>
      </c>
      <c r="IG17" s="6">
        <f t="shared" si="61"/>
        <v>0</v>
      </c>
      <c r="IH17" s="6">
        <f t="shared" si="62"/>
        <v>0</v>
      </c>
      <c r="II17" s="6">
        <f t="shared" si="63"/>
        <v>0</v>
      </c>
      <c r="IJ17" s="6">
        <f t="shared" si="64"/>
        <v>0</v>
      </c>
      <c r="IK17" s="110">
        <f t="shared" si="65"/>
        <v>0</v>
      </c>
    </row>
    <row r="18" spans="1:245" x14ac:dyDescent="0.2">
      <c r="A18" s="6">
        <v>27</v>
      </c>
      <c r="B18" s="6">
        <v>257</v>
      </c>
      <c r="C18" s="6" t="s">
        <v>696</v>
      </c>
      <c r="D18" s="6">
        <v>6</v>
      </c>
      <c r="E18" s="6" t="s">
        <v>470</v>
      </c>
      <c r="F18" s="6" t="s">
        <v>697</v>
      </c>
      <c r="G18" s="6" t="s">
        <v>698</v>
      </c>
      <c r="H18" s="6" t="s">
        <v>696</v>
      </c>
      <c r="I18" s="6" t="s">
        <v>699</v>
      </c>
      <c r="K18" s="6" t="s">
        <v>700</v>
      </c>
      <c r="L18" s="6" t="s">
        <v>409</v>
      </c>
      <c r="M18" s="6" t="s">
        <v>410</v>
      </c>
      <c r="O18" s="6" t="s">
        <v>411</v>
      </c>
      <c r="Q18" s="6" t="s">
        <v>701</v>
      </c>
      <c r="R18" s="6" t="s">
        <v>413</v>
      </c>
      <c r="S18" s="6">
        <v>1</v>
      </c>
      <c r="T18" s="6">
        <v>0</v>
      </c>
      <c r="U18" s="6">
        <v>1</v>
      </c>
      <c r="V18" s="6">
        <v>1</v>
      </c>
      <c r="W18" s="6">
        <v>0</v>
      </c>
      <c r="X18" s="6">
        <v>0</v>
      </c>
      <c r="Y18" s="6">
        <v>0</v>
      </c>
      <c r="Z18" s="6" t="s">
        <v>415</v>
      </c>
      <c r="AA18" s="6" t="s">
        <v>416</v>
      </c>
      <c r="AB18" s="6" t="s">
        <v>416</v>
      </c>
      <c r="AC18" s="6" t="s">
        <v>414</v>
      </c>
      <c r="AD18" s="6" t="s">
        <v>414</v>
      </c>
      <c r="AE18" s="6" t="s">
        <v>416</v>
      </c>
      <c r="AF18" s="6" t="s">
        <v>416</v>
      </c>
      <c r="AG18" s="6" t="s">
        <v>416</v>
      </c>
      <c r="AH18" s="6" t="s">
        <v>414</v>
      </c>
      <c r="AI18" s="6" t="s">
        <v>702</v>
      </c>
      <c r="AJ18" s="6">
        <v>1</v>
      </c>
      <c r="AK18" s="6">
        <v>1</v>
      </c>
      <c r="AL18" s="6">
        <v>1</v>
      </c>
      <c r="AM18" s="6">
        <v>1</v>
      </c>
      <c r="AN18" s="6">
        <v>0</v>
      </c>
      <c r="AO18" s="6">
        <v>0</v>
      </c>
      <c r="AQ18" s="6" t="s">
        <v>564</v>
      </c>
      <c r="AR18" s="6" t="s">
        <v>436</v>
      </c>
      <c r="AS18" s="6" t="s">
        <v>419</v>
      </c>
      <c r="AT18" s="6" t="s">
        <v>436</v>
      </c>
      <c r="AU18" s="6" t="s">
        <v>419</v>
      </c>
      <c r="AV18" s="6" t="s">
        <v>436</v>
      </c>
      <c r="AW18" s="6" t="s">
        <v>703</v>
      </c>
      <c r="AX18" s="6" t="s">
        <v>464</v>
      </c>
      <c r="AY18" s="6">
        <v>0</v>
      </c>
      <c r="AZ18" s="6">
        <v>0</v>
      </c>
      <c r="BA18" s="6">
        <v>0</v>
      </c>
      <c r="BB18" s="6">
        <v>1</v>
      </c>
      <c r="BC18" s="6">
        <v>0</v>
      </c>
      <c r="BD18" s="6">
        <v>1</v>
      </c>
      <c r="BE18" s="6">
        <v>0</v>
      </c>
      <c r="BF18" s="6">
        <v>0</v>
      </c>
      <c r="BH18" s="6">
        <v>0</v>
      </c>
      <c r="BI18" s="6">
        <v>0</v>
      </c>
      <c r="BJ18" s="6">
        <v>0</v>
      </c>
      <c r="BK18" s="6">
        <v>0</v>
      </c>
      <c r="BL18" s="6">
        <v>0</v>
      </c>
      <c r="BM18" s="6">
        <v>1</v>
      </c>
      <c r="BN18" s="6">
        <v>0</v>
      </c>
      <c r="BO18" s="6">
        <v>0</v>
      </c>
      <c r="BP18" s="6">
        <v>0</v>
      </c>
      <c r="BQ18" s="6">
        <v>0</v>
      </c>
      <c r="BR18" s="6">
        <v>0</v>
      </c>
      <c r="BS18" s="6">
        <v>0</v>
      </c>
      <c r="BT18" s="6">
        <v>0</v>
      </c>
      <c r="BU18" s="6">
        <v>1</v>
      </c>
      <c r="BX18" s="6" t="s">
        <v>151</v>
      </c>
      <c r="BY18" s="6" t="s">
        <v>424</v>
      </c>
      <c r="BZ18" s="6" t="s">
        <v>423</v>
      </c>
      <c r="CA18" s="6" t="s">
        <v>424</v>
      </c>
      <c r="CB18" s="6" t="s">
        <v>423</v>
      </c>
      <c r="CC18" s="6" t="s">
        <v>423</v>
      </c>
      <c r="CD18" s="6" t="s">
        <v>423</v>
      </c>
      <c r="CE18" s="6" t="s">
        <v>423</v>
      </c>
      <c r="CF18" s="6" t="s">
        <v>423</v>
      </c>
      <c r="CG18" s="6" t="s">
        <v>423</v>
      </c>
      <c r="CH18" s="6" t="s">
        <v>423</v>
      </c>
      <c r="CI18" s="6" t="s">
        <v>423</v>
      </c>
      <c r="CJ18" s="6" t="s">
        <v>423</v>
      </c>
      <c r="CK18" s="6" t="s">
        <v>424</v>
      </c>
      <c r="CL18" s="6" t="s">
        <v>423</v>
      </c>
      <c r="CM18" s="6" t="s">
        <v>423</v>
      </c>
      <c r="CN18" s="6" t="s">
        <v>423</v>
      </c>
      <c r="CO18" s="6" t="s">
        <v>423</v>
      </c>
      <c r="CP18" s="6" t="s">
        <v>423</v>
      </c>
      <c r="CQ18" s="6" t="s">
        <v>424</v>
      </c>
      <c r="CR18" s="6" t="s">
        <v>424</v>
      </c>
      <c r="CS18" s="6" t="s">
        <v>425</v>
      </c>
      <c r="CT18" s="6" t="s">
        <v>425</v>
      </c>
      <c r="CU18" s="6" t="s">
        <v>426</v>
      </c>
      <c r="CV18" s="6" t="s">
        <v>428</v>
      </c>
      <c r="CW18" s="6" t="s">
        <v>427</v>
      </c>
      <c r="CX18" s="6" t="s">
        <v>176</v>
      </c>
      <c r="CY18" s="6" t="s">
        <v>176</v>
      </c>
      <c r="CZ18" s="6" t="s">
        <v>428</v>
      </c>
      <c r="DA18" s="6">
        <v>0</v>
      </c>
      <c r="DB18" s="6">
        <v>1</v>
      </c>
      <c r="DC18" s="6">
        <v>0</v>
      </c>
      <c r="DD18" s="6">
        <v>0</v>
      </c>
      <c r="DE18" s="6">
        <v>0</v>
      </c>
      <c r="DF18" s="6">
        <v>1</v>
      </c>
      <c r="DG18" s="6">
        <v>0</v>
      </c>
      <c r="DJ18" s="6" t="s">
        <v>198</v>
      </c>
      <c r="DU18" s="6" t="s">
        <v>508</v>
      </c>
      <c r="EA18" s="6">
        <v>856.89</v>
      </c>
      <c r="EB18" s="6" t="s">
        <v>548</v>
      </c>
      <c r="EC18" s="6" t="s">
        <v>432</v>
      </c>
      <c r="ED18" s="6" t="s">
        <v>704</v>
      </c>
      <c r="EE18" s="6" t="s">
        <v>490</v>
      </c>
      <c r="EF18" s="6" t="s">
        <v>435</v>
      </c>
      <c r="EG18" s="6" t="s">
        <v>436</v>
      </c>
      <c r="EH18" s="6" t="s">
        <v>705</v>
      </c>
      <c r="EI18" s="6">
        <v>2023</v>
      </c>
      <c r="EJ18" s="6" t="s">
        <v>438</v>
      </c>
      <c r="EK18" s="6" t="s">
        <v>706</v>
      </c>
      <c r="EL18" s="6" t="s">
        <v>440</v>
      </c>
      <c r="EM18" s="6">
        <v>3</v>
      </c>
      <c r="EN18" s="6" t="s">
        <v>468</v>
      </c>
      <c r="EO18" s="6" t="s">
        <v>491</v>
      </c>
      <c r="EP18" s="6" t="s">
        <v>443</v>
      </c>
      <c r="EQ18" s="6">
        <v>147</v>
      </c>
      <c r="ER18" s="6" t="s">
        <v>707</v>
      </c>
      <c r="ES18" s="6">
        <v>4</v>
      </c>
      <c r="ET18" s="6" t="s">
        <v>470</v>
      </c>
      <c r="EU18" s="6" t="s">
        <v>708</v>
      </c>
      <c r="EV18" s="6" t="s">
        <v>709</v>
      </c>
      <c r="EW18" s="6" t="s">
        <v>707</v>
      </c>
      <c r="EX18" s="6" t="s">
        <v>710</v>
      </c>
      <c r="EZ18" s="6" t="s">
        <v>700</v>
      </c>
      <c r="FA18" s="6" t="s">
        <v>409</v>
      </c>
      <c r="FB18" s="6" t="s">
        <v>410</v>
      </c>
      <c r="FD18" s="6" t="s">
        <v>411</v>
      </c>
      <c r="FF18" s="6" t="s">
        <v>441</v>
      </c>
      <c r="FH18" s="6" t="s">
        <v>449</v>
      </c>
      <c r="FI18" s="6" t="s">
        <v>450</v>
      </c>
      <c r="FJ18" s="6" t="s">
        <v>450</v>
      </c>
      <c r="FK18" s="6" t="s">
        <v>450</v>
      </c>
      <c r="FL18" s="6" t="s">
        <v>450</v>
      </c>
      <c r="FN18" s="6" t="s">
        <v>415</v>
      </c>
      <c r="FO18" s="6" t="s">
        <v>416</v>
      </c>
      <c r="FP18" s="6" t="s">
        <v>416</v>
      </c>
      <c r="FQ18" s="6" t="s">
        <v>415</v>
      </c>
      <c r="FR18" s="6" t="s">
        <v>414</v>
      </c>
      <c r="FS18" s="6" t="s">
        <v>416</v>
      </c>
      <c r="FT18" s="6" t="s">
        <v>416</v>
      </c>
      <c r="FU18" s="6" t="s">
        <v>416</v>
      </c>
      <c r="FV18" s="6" t="s">
        <v>131</v>
      </c>
      <c r="FX18" s="6" t="s">
        <v>451</v>
      </c>
      <c r="FY18" s="6" t="s">
        <v>451</v>
      </c>
      <c r="FZ18" s="6" t="s">
        <v>451</v>
      </c>
      <c r="GA18" s="6" t="s">
        <v>451</v>
      </c>
      <c r="GB18" s="6" t="s">
        <v>451</v>
      </c>
      <c r="GC18" s="6" t="s">
        <v>451</v>
      </c>
      <c r="GD18" s="6" t="s">
        <v>451</v>
      </c>
      <c r="GE18" s="6" t="s">
        <v>451</v>
      </c>
      <c r="GF18" s="6" t="s">
        <v>451</v>
      </c>
      <c r="GG18" s="6" t="s">
        <v>451</v>
      </c>
      <c r="GH18" s="6" t="s">
        <v>451</v>
      </c>
      <c r="GI18" s="6" t="s">
        <v>451</v>
      </c>
      <c r="GJ18" s="6" t="s">
        <v>451</v>
      </c>
      <c r="GK18" s="6" t="s">
        <v>451</v>
      </c>
      <c r="GL18" s="6" t="s">
        <v>451</v>
      </c>
      <c r="GM18" s="6" t="s">
        <v>451</v>
      </c>
      <c r="GN18" s="6" t="s">
        <v>451</v>
      </c>
      <c r="GO18" s="6" t="s">
        <v>451</v>
      </c>
      <c r="GP18" s="6" t="s">
        <v>451</v>
      </c>
      <c r="GQ18" s="6" t="s">
        <v>451</v>
      </c>
      <c r="GR18" s="6" t="s">
        <v>451</v>
      </c>
      <c r="GS18" s="6" t="s">
        <v>451</v>
      </c>
      <c r="GT18" s="6" t="s">
        <v>451</v>
      </c>
      <c r="GU18" s="6" t="s">
        <v>452</v>
      </c>
      <c r="GV18" s="6" t="s">
        <v>474</v>
      </c>
      <c r="GW18" s="6" t="s">
        <v>475</v>
      </c>
      <c r="GY18" s="6" t="s">
        <v>441</v>
      </c>
      <c r="GZ18" s="6">
        <v>297.45999999999998</v>
      </c>
      <c r="HB18" s="6" t="str">
        <f t="shared" si="36"/>
        <v xml:space="preserve">Accepté pour le Conseil 4round IS -5 </v>
      </c>
      <c r="HC18" s="6">
        <f t="shared" si="41"/>
        <v>100</v>
      </c>
      <c r="HD18" s="110">
        <f t="shared" si="42"/>
        <v>75</v>
      </c>
      <c r="HE18" s="6">
        <f t="shared" si="43"/>
        <v>50</v>
      </c>
      <c r="HF18" s="110">
        <f t="shared" si="66"/>
        <v>75</v>
      </c>
      <c r="HG18" s="6">
        <f t="shared" si="45"/>
        <v>100</v>
      </c>
      <c r="HI18" s="6">
        <f t="shared" si="37"/>
        <v>5</v>
      </c>
      <c r="HJ18" s="110">
        <f t="shared" si="38"/>
        <v>52.5</v>
      </c>
      <c r="HK18" s="110">
        <f t="shared" si="46"/>
        <v>75</v>
      </c>
      <c r="HL18" s="110">
        <f t="shared" si="47"/>
        <v>50</v>
      </c>
      <c r="HO18" s="6">
        <f t="shared" si="48"/>
        <v>50</v>
      </c>
      <c r="HP18" s="110">
        <f t="shared" si="49"/>
        <v>50</v>
      </c>
      <c r="HQ18" s="110">
        <f t="shared" si="50"/>
        <v>50</v>
      </c>
      <c r="HT18" s="110">
        <f t="shared" si="51"/>
        <v>55</v>
      </c>
      <c r="HU18" s="6">
        <f t="shared" si="52"/>
        <v>50</v>
      </c>
      <c r="HV18" s="6">
        <f t="shared" si="53"/>
        <v>50</v>
      </c>
      <c r="HW18" s="6">
        <f t="shared" si="54"/>
        <v>50</v>
      </c>
      <c r="HX18" s="110">
        <f t="shared" si="55"/>
        <v>50</v>
      </c>
      <c r="HY18" s="6">
        <f t="shared" si="56"/>
        <v>0</v>
      </c>
      <c r="HZ18" s="6">
        <f t="shared" si="40"/>
        <v>100</v>
      </c>
      <c r="IA18" s="6">
        <f t="shared" si="57"/>
        <v>0</v>
      </c>
      <c r="IB18" s="6">
        <f t="shared" si="58"/>
        <v>25</v>
      </c>
      <c r="IE18" s="110">
        <f t="shared" si="59"/>
        <v>50</v>
      </c>
      <c r="IF18" s="110">
        <f t="shared" si="60"/>
        <v>35</v>
      </c>
      <c r="IG18" s="6">
        <f t="shared" si="61"/>
        <v>0</v>
      </c>
      <c r="IH18" s="6">
        <f t="shared" si="62"/>
        <v>0</v>
      </c>
      <c r="II18" s="6">
        <f t="shared" si="63"/>
        <v>0</v>
      </c>
      <c r="IJ18" s="6">
        <f t="shared" si="64"/>
        <v>0</v>
      </c>
      <c r="IK18" s="110">
        <f t="shared" si="65"/>
        <v>0</v>
      </c>
    </row>
    <row r="19" spans="1:245" x14ac:dyDescent="0.2">
      <c r="A19" s="6">
        <v>28</v>
      </c>
      <c r="B19" s="6">
        <v>251</v>
      </c>
      <c r="C19" s="6" t="s">
        <v>711</v>
      </c>
      <c r="D19" s="6">
        <v>6</v>
      </c>
      <c r="E19" s="6" t="s">
        <v>470</v>
      </c>
      <c r="F19" s="6" t="s">
        <v>712</v>
      </c>
      <c r="G19" s="6" t="s">
        <v>713</v>
      </c>
      <c r="H19" s="6" t="s">
        <v>711</v>
      </c>
      <c r="I19" s="6" t="s">
        <v>714</v>
      </c>
      <c r="K19" s="6" t="s">
        <v>715</v>
      </c>
      <c r="L19" s="6" t="s">
        <v>409</v>
      </c>
      <c r="M19" s="6" t="s">
        <v>410</v>
      </c>
      <c r="O19" s="6" t="s">
        <v>481</v>
      </c>
      <c r="P19" s="6" t="s">
        <v>716</v>
      </c>
      <c r="Q19" s="6" t="s">
        <v>717</v>
      </c>
      <c r="R19" s="6" t="s">
        <v>525</v>
      </c>
      <c r="S19" s="6">
        <v>1</v>
      </c>
      <c r="T19" s="6">
        <v>0</v>
      </c>
      <c r="U19" s="6">
        <v>1</v>
      </c>
      <c r="V19" s="6">
        <v>0</v>
      </c>
      <c r="W19" s="6">
        <v>1</v>
      </c>
      <c r="X19" s="6">
        <v>0</v>
      </c>
      <c r="Y19" s="6">
        <v>0</v>
      </c>
      <c r="Z19" s="6" t="s">
        <v>415</v>
      </c>
      <c r="AA19" s="6" t="s">
        <v>416</v>
      </c>
      <c r="AB19" s="6" t="s">
        <v>416</v>
      </c>
      <c r="AC19" s="6" t="s">
        <v>131</v>
      </c>
      <c r="AD19" s="6" t="s">
        <v>414</v>
      </c>
      <c r="AE19" s="6" t="s">
        <v>414</v>
      </c>
      <c r="AF19" s="6" t="s">
        <v>416</v>
      </c>
      <c r="AG19" s="6" t="s">
        <v>416</v>
      </c>
      <c r="AH19" s="6" t="s">
        <v>131</v>
      </c>
      <c r="AI19" s="6" t="s">
        <v>718</v>
      </c>
      <c r="AJ19" s="6">
        <v>0</v>
      </c>
      <c r="AK19" s="6">
        <v>1</v>
      </c>
      <c r="AL19" s="6">
        <v>1</v>
      </c>
      <c r="AM19" s="6">
        <v>0</v>
      </c>
      <c r="AN19" s="6">
        <v>0</v>
      </c>
      <c r="AO19" s="6">
        <v>0</v>
      </c>
      <c r="AQ19" s="6" t="s">
        <v>463</v>
      </c>
      <c r="AR19" s="6" t="s">
        <v>419</v>
      </c>
      <c r="AS19" s="6" t="s">
        <v>419</v>
      </c>
      <c r="AT19" s="6" t="s">
        <v>420</v>
      </c>
      <c r="AU19" s="6" t="s">
        <v>420</v>
      </c>
      <c r="AV19" s="6" t="s">
        <v>420</v>
      </c>
      <c r="AW19" s="6" t="s">
        <v>703</v>
      </c>
      <c r="AX19" s="6" t="s">
        <v>485</v>
      </c>
      <c r="AY19" s="6">
        <v>0</v>
      </c>
      <c r="AZ19" s="6">
        <v>0</v>
      </c>
      <c r="BA19" s="6">
        <v>1</v>
      </c>
      <c r="BB19" s="6">
        <v>0</v>
      </c>
      <c r="BC19" s="6">
        <v>0</v>
      </c>
      <c r="BD19" s="6">
        <v>1</v>
      </c>
      <c r="BE19" s="6">
        <v>0</v>
      </c>
      <c r="BF19" s="6">
        <v>0</v>
      </c>
      <c r="BH19" s="6">
        <v>0</v>
      </c>
      <c r="BI19" s="6">
        <v>1</v>
      </c>
      <c r="BJ19" s="6">
        <v>0</v>
      </c>
      <c r="BK19" s="6">
        <v>0</v>
      </c>
      <c r="BL19" s="6">
        <v>1</v>
      </c>
      <c r="BM19" s="6">
        <v>0</v>
      </c>
      <c r="BN19" s="6">
        <v>0</v>
      </c>
      <c r="BO19" s="6">
        <v>1</v>
      </c>
      <c r="BP19" s="6">
        <v>0</v>
      </c>
      <c r="BQ19" s="6">
        <v>1</v>
      </c>
      <c r="BR19" s="6">
        <v>0</v>
      </c>
      <c r="BS19" s="6">
        <v>0</v>
      </c>
      <c r="BT19" s="6">
        <v>0</v>
      </c>
      <c r="BU19" s="6">
        <v>1</v>
      </c>
      <c r="BX19" s="6" t="s">
        <v>423</v>
      </c>
      <c r="BY19" s="6" t="s">
        <v>423</v>
      </c>
      <c r="BZ19" s="6" t="s">
        <v>423</v>
      </c>
      <c r="CA19" s="6" t="s">
        <v>424</v>
      </c>
      <c r="CB19" s="6" t="s">
        <v>423</v>
      </c>
      <c r="CC19" s="6" t="s">
        <v>423</v>
      </c>
      <c r="CD19" s="6" t="s">
        <v>423</v>
      </c>
      <c r="CE19" s="6" t="s">
        <v>423</v>
      </c>
      <c r="CF19" s="6" t="s">
        <v>424</v>
      </c>
      <c r="CG19" s="6" t="s">
        <v>426</v>
      </c>
      <c r="CH19" s="6" t="s">
        <v>424</v>
      </c>
      <c r="CI19" s="6" t="s">
        <v>423</v>
      </c>
      <c r="CJ19" s="6" t="s">
        <v>424</v>
      </c>
      <c r="CK19" s="6" t="s">
        <v>423</v>
      </c>
      <c r="CL19" s="6" t="s">
        <v>423</v>
      </c>
      <c r="CM19" s="6" t="s">
        <v>423</v>
      </c>
      <c r="CN19" s="6" t="s">
        <v>423</v>
      </c>
      <c r="CO19" s="6" t="s">
        <v>423</v>
      </c>
      <c r="CP19" s="6" t="s">
        <v>424</v>
      </c>
      <c r="CQ19" s="6" t="s">
        <v>424</v>
      </c>
      <c r="CR19" s="6" t="s">
        <v>423</v>
      </c>
      <c r="CS19" s="6" t="s">
        <v>423</v>
      </c>
      <c r="CT19" s="6" t="s">
        <v>423</v>
      </c>
      <c r="CU19" s="6" t="s">
        <v>423</v>
      </c>
      <c r="CV19" s="6" t="s">
        <v>427</v>
      </c>
      <c r="CW19" s="6" t="s">
        <v>176</v>
      </c>
      <c r="CX19" s="6" t="s">
        <v>428</v>
      </c>
      <c r="CY19" s="6" t="s">
        <v>427</v>
      </c>
      <c r="CZ19" s="6" t="s">
        <v>428</v>
      </c>
      <c r="DA19" s="6">
        <v>0</v>
      </c>
      <c r="DB19" s="6">
        <v>1</v>
      </c>
      <c r="DC19" s="6">
        <v>0</v>
      </c>
      <c r="DD19" s="6">
        <v>1</v>
      </c>
      <c r="DE19" s="6">
        <v>0</v>
      </c>
      <c r="DF19" s="6">
        <v>0</v>
      </c>
      <c r="DG19" s="6">
        <v>0</v>
      </c>
      <c r="DJ19" s="6" t="s">
        <v>429</v>
      </c>
      <c r="DU19" s="6" t="s">
        <v>430</v>
      </c>
      <c r="EA19" s="6">
        <v>841.74</v>
      </c>
      <c r="EB19" s="6" t="s">
        <v>580</v>
      </c>
      <c r="EC19" s="6" t="s">
        <v>581</v>
      </c>
      <c r="ED19" s="6" t="s">
        <v>719</v>
      </c>
      <c r="EE19" s="6" t="s">
        <v>490</v>
      </c>
      <c r="EF19" s="6" t="s">
        <v>435</v>
      </c>
      <c r="EG19" s="6" t="s">
        <v>436</v>
      </c>
      <c r="EH19" s="6" t="s">
        <v>720</v>
      </c>
      <c r="EI19" s="6">
        <v>2021</v>
      </c>
      <c r="EJ19" s="6" t="s">
        <v>438</v>
      </c>
      <c r="EK19" s="6" t="s">
        <v>706</v>
      </c>
      <c r="EL19" s="6" t="s">
        <v>440</v>
      </c>
      <c r="EM19" s="6">
        <v>1</v>
      </c>
      <c r="EN19" s="6" t="s">
        <v>468</v>
      </c>
      <c r="EO19" s="6" t="s">
        <v>442</v>
      </c>
      <c r="EP19" s="6" t="s">
        <v>532</v>
      </c>
      <c r="EQ19" s="6">
        <v>332</v>
      </c>
      <c r="ER19" s="6" t="s">
        <v>721</v>
      </c>
      <c r="ES19" s="6">
        <v>4</v>
      </c>
      <c r="ET19" s="6" t="s">
        <v>470</v>
      </c>
      <c r="EU19" s="6" t="s">
        <v>722</v>
      </c>
      <c r="EV19" s="6" t="s">
        <v>723</v>
      </c>
      <c r="EW19" s="6" t="s">
        <v>721</v>
      </c>
      <c r="EX19" s="6" t="s">
        <v>724</v>
      </c>
      <c r="EZ19" s="6" t="s">
        <v>715</v>
      </c>
      <c r="FA19" s="6" t="s">
        <v>409</v>
      </c>
      <c r="FB19" s="6" t="s">
        <v>410</v>
      </c>
      <c r="FD19" s="6" t="s">
        <v>481</v>
      </c>
      <c r="FE19" s="6" t="s">
        <v>716</v>
      </c>
      <c r="FF19" s="6" t="s">
        <v>441</v>
      </c>
      <c r="FH19" s="6" t="s">
        <v>449</v>
      </c>
      <c r="FI19" s="6" t="s">
        <v>450</v>
      </c>
      <c r="FJ19" s="6" t="s">
        <v>450</v>
      </c>
      <c r="FK19" s="6" t="s">
        <v>450</v>
      </c>
      <c r="FL19" s="6" t="s">
        <v>450</v>
      </c>
      <c r="FN19" s="6" t="s">
        <v>415</v>
      </c>
      <c r="FO19" s="6" t="s">
        <v>416</v>
      </c>
      <c r="FP19" s="6" t="s">
        <v>414</v>
      </c>
      <c r="FQ19" s="6" t="s">
        <v>414</v>
      </c>
      <c r="FR19" s="6" t="s">
        <v>131</v>
      </c>
      <c r="FS19" s="6" t="s">
        <v>415</v>
      </c>
      <c r="FT19" s="6" t="s">
        <v>416</v>
      </c>
      <c r="FU19" s="6" t="s">
        <v>416</v>
      </c>
      <c r="FV19" s="6" t="s">
        <v>131</v>
      </c>
      <c r="FX19" s="6" t="s">
        <v>451</v>
      </c>
      <c r="FY19" s="6" t="s">
        <v>451</v>
      </c>
      <c r="FZ19" s="6" t="s">
        <v>451</v>
      </c>
      <c r="GA19" s="6" t="s">
        <v>451</v>
      </c>
      <c r="GB19" s="6" t="s">
        <v>451</v>
      </c>
      <c r="GC19" s="6" t="s">
        <v>451</v>
      </c>
      <c r="GD19" s="6" t="s">
        <v>451</v>
      </c>
      <c r="GE19" s="6" t="s">
        <v>451</v>
      </c>
      <c r="GF19" s="6" t="s">
        <v>451</v>
      </c>
      <c r="GG19" s="6" t="s">
        <v>451</v>
      </c>
      <c r="GH19" s="6" t="s">
        <v>451</v>
      </c>
      <c r="GI19" s="6" t="s">
        <v>451</v>
      </c>
      <c r="GJ19" s="6" t="s">
        <v>451</v>
      </c>
      <c r="GK19" s="6" t="s">
        <v>451</v>
      </c>
      <c r="GL19" s="6" t="s">
        <v>451</v>
      </c>
      <c r="GM19" s="6" t="s">
        <v>451</v>
      </c>
      <c r="GN19" s="6" t="s">
        <v>451</v>
      </c>
      <c r="GO19" s="6" t="s">
        <v>451</v>
      </c>
      <c r="GP19" s="6" t="s">
        <v>451</v>
      </c>
      <c r="GQ19" s="6" t="s">
        <v>451</v>
      </c>
      <c r="GR19" s="6" t="s">
        <v>451</v>
      </c>
      <c r="GS19" s="6" t="s">
        <v>451</v>
      </c>
      <c r="GT19" s="6" t="s">
        <v>451</v>
      </c>
      <c r="GU19" s="6" t="s">
        <v>451</v>
      </c>
      <c r="GV19" s="6" t="s">
        <v>555</v>
      </c>
      <c r="GW19" s="6" t="s">
        <v>475</v>
      </c>
      <c r="GY19" s="6" t="s">
        <v>441</v>
      </c>
      <c r="GZ19" s="6">
        <v>254.98</v>
      </c>
      <c r="HB19" s="6" t="str">
        <f t="shared" si="36"/>
        <v>Accepté pour Conseil 2eme round Sect</v>
      </c>
      <c r="HC19" s="6">
        <f t="shared" si="41"/>
        <v>100</v>
      </c>
      <c r="HD19" s="110">
        <f t="shared" si="42"/>
        <v>75</v>
      </c>
      <c r="HE19" s="6">
        <f t="shared" si="43"/>
        <v>5</v>
      </c>
      <c r="HF19" s="110">
        <f t="shared" si="66"/>
        <v>60</v>
      </c>
      <c r="HG19" s="6">
        <f t="shared" si="45"/>
        <v>100</v>
      </c>
      <c r="HI19" s="6">
        <f t="shared" si="37"/>
        <v>50</v>
      </c>
      <c r="HJ19" s="110">
        <f t="shared" si="38"/>
        <v>75</v>
      </c>
      <c r="HK19" s="110">
        <f t="shared" si="46"/>
        <v>50</v>
      </c>
      <c r="HL19" s="110">
        <f t="shared" si="47"/>
        <v>50</v>
      </c>
      <c r="HO19" s="6">
        <f t="shared" si="48"/>
        <v>5</v>
      </c>
      <c r="HP19" s="110">
        <f t="shared" si="49"/>
        <v>50</v>
      </c>
      <c r="HQ19" s="110">
        <f t="shared" si="50"/>
        <v>50</v>
      </c>
      <c r="HT19" s="110">
        <f t="shared" si="51"/>
        <v>41</v>
      </c>
      <c r="HU19" s="6">
        <f t="shared" si="52"/>
        <v>50</v>
      </c>
      <c r="HV19" s="6">
        <f t="shared" si="53"/>
        <v>50</v>
      </c>
      <c r="HW19" s="6">
        <f t="shared" si="54"/>
        <v>50</v>
      </c>
      <c r="HX19" s="110">
        <f t="shared" si="55"/>
        <v>50</v>
      </c>
      <c r="HY19" s="6">
        <f t="shared" si="56"/>
        <v>0</v>
      </c>
      <c r="HZ19" s="6">
        <f t="shared" si="40"/>
        <v>100</v>
      </c>
      <c r="IA19" s="6">
        <f t="shared" si="57"/>
        <v>0</v>
      </c>
      <c r="IB19" s="6">
        <f t="shared" si="58"/>
        <v>50</v>
      </c>
      <c r="IE19" s="110">
        <f t="shared" si="59"/>
        <v>50</v>
      </c>
      <c r="IF19" s="110">
        <f t="shared" si="60"/>
        <v>40</v>
      </c>
      <c r="IG19" s="6">
        <f t="shared" si="61"/>
        <v>100</v>
      </c>
      <c r="IH19" s="6">
        <f t="shared" si="62"/>
        <v>0</v>
      </c>
      <c r="II19" s="6">
        <f t="shared" si="63"/>
        <v>0</v>
      </c>
      <c r="IJ19" s="6">
        <f t="shared" si="64"/>
        <v>50</v>
      </c>
      <c r="IK19" s="110">
        <f t="shared" si="65"/>
        <v>37.5</v>
      </c>
    </row>
    <row r="20" spans="1:245" x14ac:dyDescent="0.2">
      <c r="A20" s="6">
        <v>29</v>
      </c>
      <c r="B20" s="6">
        <v>275</v>
      </c>
      <c r="C20" s="6" t="s">
        <v>725</v>
      </c>
      <c r="D20" s="6">
        <v>6</v>
      </c>
      <c r="E20" s="6" t="s">
        <v>470</v>
      </c>
      <c r="F20" s="6" t="s">
        <v>726</v>
      </c>
      <c r="G20" s="6" t="s">
        <v>727</v>
      </c>
      <c r="H20" s="6" t="s">
        <v>725</v>
      </c>
      <c r="I20" s="6" t="s">
        <v>728</v>
      </c>
      <c r="K20" s="6" t="s">
        <v>729</v>
      </c>
      <c r="L20" s="6" t="s">
        <v>409</v>
      </c>
      <c r="M20" s="6" t="s">
        <v>410</v>
      </c>
      <c r="O20" s="6" t="s">
        <v>460</v>
      </c>
      <c r="Q20" s="6" t="s">
        <v>730</v>
      </c>
      <c r="R20" s="6" t="s">
        <v>525</v>
      </c>
      <c r="S20" s="6">
        <v>1</v>
      </c>
      <c r="T20" s="6">
        <v>0</v>
      </c>
      <c r="U20" s="6">
        <v>0</v>
      </c>
      <c r="V20" s="6">
        <v>0</v>
      </c>
      <c r="W20" s="6">
        <v>1</v>
      </c>
      <c r="X20" s="6">
        <v>1</v>
      </c>
      <c r="Y20" s="6">
        <v>0</v>
      </c>
      <c r="Z20" s="6" t="s">
        <v>414</v>
      </c>
      <c r="AA20" s="6" t="s">
        <v>416</v>
      </c>
      <c r="AB20" s="6" t="s">
        <v>416</v>
      </c>
      <c r="AC20" s="6" t="s">
        <v>414</v>
      </c>
      <c r="AD20" s="6" t="s">
        <v>462</v>
      </c>
      <c r="AE20" s="6" t="s">
        <v>414</v>
      </c>
      <c r="AF20" s="6" t="s">
        <v>416</v>
      </c>
      <c r="AG20" s="6" t="s">
        <v>416</v>
      </c>
      <c r="AH20" s="6" t="s">
        <v>131</v>
      </c>
      <c r="AJ20" s="6">
        <v>0</v>
      </c>
      <c r="AK20" s="6">
        <v>1</v>
      </c>
      <c r="AL20" s="6">
        <v>0</v>
      </c>
      <c r="AM20" s="6">
        <v>1</v>
      </c>
      <c r="AN20" s="6">
        <v>0</v>
      </c>
      <c r="AO20" s="6">
        <v>0</v>
      </c>
      <c r="AQ20" s="6" t="s">
        <v>463</v>
      </c>
      <c r="AR20" s="6" t="s">
        <v>419</v>
      </c>
      <c r="AS20" s="6" t="s">
        <v>419</v>
      </c>
      <c r="AT20" s="6" t="s">
        <v>420</v>
      </c>
      <c r="AU20" s="6" t="s">
        <v>420</v>
      </c>
      <c r="AV20" s="6" t="s">
        <v>419</v>
      </c>
      <c r="AW20" s="6" t="s">
        <v>421</v>
      </c>
      <c r="AX20" s="6" t="s">
        <v>485</v>
      </c>
      <c r="AY20" s="6">
        <v>0</v>
      </c>
      <c r="AZ20" s="6">
        <v>0</v>
      </c>
      <c r="BA20" s="6">
        <v>0</v>
      </c>
      <c r="BB20" s="6">
        <v>0</v>
      </c>
      <c r="BC20" s="6">
        <v>1</v>
      </c>
      <c r="BD20" s="6">
        <v>1</v>
      </c>
      <c r="BE20" s="6">
        <v>0</v>
      </c>
      <c r="BF20" s="6">
        <v>0</v>
      </c>
      <c r="BH20" s="6">
        <v>1</v>
      </c>
      <c r="BX20" s="6" t="s">
        <v>423</v>
      </c>
      <c r="BY20" s="6" t="s">
        <v>423</v>
      </c>
      <c r="BZ20" s="6" t="s">
        <v>423</v>
      </c>
      <c r="CA20" s="6" t="s">
        <v>424</v>
      </c>
      <c r="CB20" s="6" t="s">
        <v>424</v>
      </c>
      <c r="CC20" s="6" t="s">
        <v>423</v>
      </c>
      <c r="CD20" s="6" t="s">
        <v>423</v>
      </c>
      <c r="CE20" s="6" t="s">
        <v>423</v>
      </c>
      <c r="CF20" s="6" t="s">
        <v>425</v>
      </c>
      <c r="CG20" s="6" t="s">
        <v>426</v>
      </c>
      <c r="CH20" s="6" t="s">
        <v>423</v>
      </c>
      <c r="CI20" s="6" t="s">
        <v>423</v>
      </c>
      <c r="CJ20" s="6" t="s">
        <v>424</v>
      </c>
      <c r="CK20" s="6" t="s">
        <v>423</v>
      </c>
      <c r="CL20" s="6" t="s">
        <v>423</v>
      </c>
      <c r="CM20" s="6" t="s">
        <v>423</v>
      </c>
      <c r="CN20" s="6" t="s">
        <v>423</v>
      </c>
      <c r="CO20" s="6" t="s">
        <v>423</v>
      </c>
      <c r="CP20" s="6" t="s">
        <v>423</v>
      </c>
      <c r="CQ20" s="6" t="s">
        <v>151</v>
      </c>
      <c r="CR20" s="6" t="s">
        <v>426</v>
      </c>
      <c r="CS20" s="6" t="s">
        <v>426</v>
      </c>
      <c r="CT20" s="6" t="s">
        <v>426</v>
      </c>
      <c r="CU20" s="6" t="s">
        <v>426</v>
      </c>
      <c r="CV20" s="6" t="s">
        <v>506</v>
      </c>
      <c r="CW20" s="6" t="s">
        <v>427</v>
      </c>
      <c r="CX20" s="6" t="s">
        <v>428</v>
      </c>
      <c r="CY20" s="6" t="s">
        <v>428</v>
      </c>
      <c r="CZ20" s="6" t="s">
        <v>428</v>
      </c>
      <c r="DA20" s="6">
        <v>1</v>
      </c>
      <c r="DB20" s="6">
        <v>1</v>
      </c>
      <c r="DC20" s="6">
        <v>0</v>
      </c>
      <c r="DD20" s="6">
        <v>1</v>
      </c>
      <c r="DE20" s="6">
        <v>0</v>
      </c>
      <c r="DF20" s="6">
        <v>1</v>
      </c>
      <c r="DG20" s="6">
        <v>0</v>
      </c>
      <c r="DJ20" s="6" t="s">
        <v>507</v>
      </c>
      <c r="DU20" s="6" t="s">
        <v>430</v>
      </c>
      <c r="EA20" s="6">
        <v>1216.54</v>
      </c>
      <c r="EB20" s="6" t="s">
        <v>612</v>
      </c>
      <c r="EC20" s="6" t="s">
        <v>613</v>
      </c>
      <c r="ED20" s="6" t="s">
        <v>731</v>
      </c>
      <c r="EE20" s="6" t="s">
        <v>490</v>
      </c>
      <c r="EF20" s="6" t="s">
        <v>435</v>
      </c>
      <c r="EG20" s="6" t="s">
        <v>436</v>
      </c>
      <c r="EH20" s="6" t="s">
        <v>705</v>
      </c>
      <c r="EI20" s="6">
        <v>2023</v>
      </c>
      <c r="EJ20" s="6" t="s">
        <v>438</v>
      </c>
      <c r="EK20" s="6" t="s">
        <v>706</v>
      </c>
      <c r="EL20" s="6" t="s">
        <v>440</v>
      </c>
      <c r="EM20" s="6">
        <v>3</v>
      </c>
      <c r="EN20" s="6" t="s">
        <v>468</v>
      </c>
      <c r="EO20" s="6" t="s">
        <v>491</v>
      </c>
      <c r="EP20" s="6" t="s">
        <v>443</v>
      </c>
      <c r="EQ20" s="6">
        <v>245</v>
      </c>
      <c r="ER20" s="6" t="s">
        <v>732</v>
      </c>
      <c r="ES20" s="6">
        <v>4</v>
      </c>
      <c r="ET20" s="6" t="s">
        <v>470</v>
      </c>
      <c r="EU20" s="6" t="s">
        <v>733</v>
      </c>
      <c r="EV20" s="6" t="s">
        <v>734</v>
      </c>
      <c r="EW20" s="6" t="s">
        <v>732</v>
      </c>
      <c r="EX20" s="6" t="s">
        <v>735</v>
      </c>
      <c r="EZ20" s="6" t="s">
        <v>736</v>
      </c>
      <c r="FA20" s="6" t="s">
        <v>409</v>
      </c>
      <c r="FB20" s="6" t="s">
        <v>410</v>
      </c>
      <c r="FD20" s="6" t="s">
        <v>460</v>
      </c>
      <c r="FF20" s="6" t="s">
        <v>441</v>
      </c>
      <c r="FH20" s="6" t="s">
        <v>449</v>
      </c>
      <c r="FI20" s="6" t="s">
        <v>450</v>
      </c>
      <c r="FJ20" s="6" t="s">
        <v>450</v>
      </c>
      <c r="FK20" s="6" t="s">
        <v>450</v>
      </c>
      <c r="FL20" s="6" t="s">
        <v>450</v>
      </c>
      <c r="FN20" s="6" t="s">
        <v>416</v>
      </c>
      <c r="FO20" s="6" t="s">
        <v>416</v>
      </c>
      <c r="FP20" s="6" t="s">
        <v>416</v>
      </c>
      <c r="FQ20" s="6" t="s">
        <v>131</v>
      </c>
      <c r="FR20" s="6" t="s">
        <v>131</v>
      </c>
      <c r="FS20" s="6" t="s">
        <v>414</v>
      </c>
      <c r="FT20" s="6" t="s">
        <v>416</v>
      </c>
      <c r="FU20" s="6" t="s">
        <v>416</v>
      </c>
      <c r="FV20" s="6" t="s">
        <v>131</v>
      </c>
      <c r="FX20" s="6" t="s">
        <v>451</v>
      </c>
      <c r="FY20" s="6" t="s">
        <v>451</v>
      </c>
      <c r="FZ20" s="6" t="s">
        <v>451</v>
      </c>
      <c r="GA20" s="6" t="s">
        <v>451</v>
      </c>
      <c r="GB20" s="6" t="s">
        <v>452</v>
      </c>
      <c r="GC20" s="6" t="s">
        <v>451</v>
      </c>
      <c r="GD20" s="6" t="s">
        <v>451</v>
      </c>
      <c r="GE20" s="6" t="s">
        <v>451</v>
      </c>
      <c r="GF20" s="6" t="s">
        <v>451</v>
      </c>
      <c r="GG20" s="6" t="s">
        <v>451</v>
      </c>
      <c r="GH20" s="6" t="s">
        <v>451</v>
      </c>
      <c r="GI20" s="6" t="s">
        <v>452</v>
      </c>
      <c r="GJ20" s="6" t="s">
        <v>451</v>
      </c>
      <c r="GK20" s="6" t="s">
        <v>451</v>
      </c>
      <c r="GL20" s="6" t="s">
        <v>451</v>
      </c>
      <c r="GM20" s="6" t="s">
        <v>451</v>
      </c>
      <c r="GN20" s="6" t="s">
        <v>451</v>
      </c>
      <c r="GO20" s="6" t="s">
        <v>451</v>
      </c>
      <c r="GP20" s="6" t="s">
        <v>451</v>
      </c>
      <c r="GQ20" s="6" t="s">
        <v>451</v>
      </c>
      <c r="GR20" s="6" t="s">
        <v>451</v>
      </c>
      <c r="GS20" s="6" t="s">
        <v>451</v>
      </c>
      <c r="GT20" s="6" t="s">
        <v>452</v>
      </c>
      <c r="GU20" s="6" t="s">
        <v>452</v>
      </c>
      <c r="GV20" s="6" t="s">
        <v>517</v>
      </c>
      <c r="GW20" s="6" t="s">
        <v>454</v>
      </c>
      <c r="GX20" s="6" t="s">
        <v>737</v>
      </c>
      <c r="GY20" s="6" t="s">
        <v>441</v>
      </c>
      <c r="GZ20" s="6">
        <v>827.62</v>
      </c>
      <c r="HB20" s="6" t="str">
        <f t="shared" si="36"/>
        <v>Accepté pour Conseil 2eme round Sect</v>
      </c>
      <c r="HC20" s="6">
        <f t="shared" si="41"/>
        <v>100</v>
      </c>
      <c r="HD20" s="110">
        <f t="shared" si="42"/>
        <v>75</v>
      </c>
      <c r="HE20" s="6">
        <f t="shared" si="43"/>
        <v>5</v>
      </c>
      <c r="HF20" s="110">
        <f t="shared" si="66"/>
        <v>60</v>
      </c>
      <c r="HG20" s="6">
        <f t="shared" si="45"/>
        <v>50</v>
      </c>
      <c r="HI20" s="6">
        <f t="shared" si="37"/>
        <v>50</v>
      </c>
      <c r="HJ20" s="110">
        <f t="shared" si="38"/>
        <v>50</v>
      </c>
      <c r="HK20" s="110">
        <f t="shared" si="46"/>
        <v>50</v>
      </c>
      <c r="HL20" s="110">
        <f t="shared" si="47"/>
        <v>50</v>
      </c>
      <c r="HO20" s="6">
        <f t="shared" si="48"/>
        <v>5</v>
      </c>
      <c r="HP20" s="110">
        <f t="shared" si="49"/>
        <v>50</v>
      </c>
      <c r="HQ20" s="110">
        <f t="shared" si="50"/>
        <v>50</v>
      </c>
      <c r="HT20" s="110">
        <f t="shared" si="51"/>
        <v>41</v>
      </c>
      <c r="HU20" s="6">
        <f t="shared" si="52"/>
        <v>50</v>
      </c>
      <c r="HV20" s="6">
        <f t="shared" si="53"/>
        <v>50</v>
      </c>
      <c r="HW20" s="6">
        <f t="shared" si="54"/>
        <v>50</v>
      </c>
      <c r="HX20" s="110">
        <f t="shared" si="55"/>
        <v>50</v>
      </c>
      <c r="HY20" s="6">
        <f t="shared" si="56"/>
        <v>0</v>
      </c>
      <c r="HZ20" s="6">
        <f t="shared" si="40"/>
        <v>0</v>
      </c>
      <c r="IA20" s="6">
        <f t="shared" si="57"/>
        <v>0</v>
      </c>
      <c r="IB20" s="6">
        <f t="shared" si="58"/>
        <v>75</v>
      </c>
      <c r="IE20" s="110">
        <f t="shared" si="59"/>
        <v>75</v>
      </c>
      <c r="IF20" s="110">
        <f t="shared" si="60"/>
        <v>30</v>
      </c>
      <c r="IG20" s="6">
        <f t="shared" si="61"/>
        <v>100</v>
      </c>
      <c r="IH20" s="6">
        <f t="shared" si="62"/>
        <v>0</v>
      </c>
      <c r="II20" s="6">
        <f t="shared" si="63"/>
        <v>0</v>
      </c>
      <c r="IJ20" s="6">
        <f t="shared" si="64"/>
        <v>50</v>
      </c>
      <c r="IK20" s="110">
        <f t="shared" si="65"/>
        <v>37.5</v>
      </c>
    </row>
    <row r="21" spans="1:245" x14ac:dyDescent="0.2">
      <c r="A21" s="6">
        <v>31</v>
      </c>
      <c r="B21" s="6">
        <v>274</v>
      </c>
      <c r="C21" s="6" t="s">
        <v>738</v>
      </c>
      <c r="D21" s="6">
        <v>6</v>
      </c>
      <c r="E21" s="6" t="s">
        <v>470</v>
      </c>
      <c r="F21" s="6" t="s">
        <v>739</v>
      </c>
      <c r="G21" s="6" t="s">
        <v>740</v>
      </c>
      <c r="H21" s="6" t="s">
        <v>738</v>
      </c>
      <c r="I21" s="6" t="s">
        <v>741</v>
      </c>
      <c r="K21" s="6" t="s">
        <v>742</v>
      </c>
      <c r="L21" s="6" t="s">
        <v>409</v>
      </c>
      <c r="M21" s="6" t="s">
        <v>410</v>
      </c>
      <c r="O21" s="6" t="s">
        <v>481</v>
      </c>
      <c r="P21" s="6" t="s">
        <v>743</v>
      </c>
      <c r="Q21" s="6" t="s">
        <v>744</v>
      </c>
      <c r="R21" s="6" t="s">
        <v>413</v>
      </c>
      <c r="S21" s="6">
        <v>0</v>
      </c>
      <c r="T21" s="6">
        <v>1</v>
      </c>
      <c r="U21" s="6">
        <v>1</v>
      </c>
      <c r="V21" s="6">
        <v>1</v>
      </c>
      <c r="W21" s="6">
        <v>0</v>
      </c>
      <c r="X21" s="6">
        <v>0</v>
      </c>
      <c r="Y21" s="6">
        <v>0</v>
      </c>
      <c r="Z21" s="6" t="s">
        <v>416</v>
      </c>
      <c r="AA21" s="6" t="s">
        <v>415</v>
      </c>
      <c r="AB21" s="6" t="s">
        <v>415</v>
      </c>
      <c r="AC21" s="6" t="s">
        <v>415</v>
      </c>
      <c r="AD21" s="6" t="s">
        <v>414</v>
      </c>
      <c r="AE21" s="6" t="s">
        <v>416</v>
      </c>
      <c r="AF21" s="6" t="s">
        <v>415</v>
      </c>
      <c r="AG21" s="6" t="s">
        <v>416</v>
      </c>
      <c r="AH21" s="6" t="s">
        <v>414</v>
      </c>
      <c r="AI21" s="6" t="s">
        <v>745</v>
      </c>
      <c r="AJ21" s="6">
        <v>1</v>
      </c>
      <c r="AK21" s="6">
        <v>1</v>
      </c>
      <c r="AL21" s="6">
        <v>1</v>
      </c>
      <c r="AM21" s="6">
        <v>1</v>
      </c>
      <c r="AN21" s="6">
        <v>0</v>
      </c>
      <c r="AO21" s="6">
        <v>0</v>
      </c>
      <c r="AQ21" s="6" t="s">
        <v>564</v>
      </c>
      <c r="AR21" s="6" t="s">
        <v>419</v>
      </c>
      <c r="AS21" s="6" t="s">
        <v>419</v>
      </c>
      <c r="AT21" s="6" t="s">
        <v>420</v>
      </c>
      <c r="AU21" s="6" t="s">
        <v>420</v>
      </c>
      <c r="AV21" s="6" t="s">
        <v>420</v>
      </c>
      <c r="AW21" s="6" t="s">
        <v>421</v>
      </c>
      <c r="AX21" s="6" t="s">
        <v>485</v>
      </c>
      <c r="AY21" s="6">
        <v>0</v>
      </c>
      <c r="AZ21" s="6">
        <v>0</v>
      </c>
      <c r="BA21" s="6">
        <v>0</v>
      </c>
      <c r="BB21" s="6">
        <v>0</v>
      </c>
      <c r="BC21" s="6">
        <v>0</v>
      </c>
      <c r="BD21" s="6">
        <v>0</v>
      </c>
      <c r="BE21" s="6">
        <v>0</v>
      </c>
      <c r="BF21" s="6">
        <v>0</v>
      </c>
      <c r="BG21" s="6" t="s">
        <v>746</v>
      </c>
      <c r="BH21" s="6">
        <v>1</v>
      </c>
      <c r="BX21" s="6" t="s">
        <v>151</v>
      </c>
      <c r="BY21" s="6" t="s">
        <v>424</v>
      </c>
      <c r="BZ21" s="6" t="s">
        <v>424</v>
      </c>
      <c r="CA21" s="6" t="s">
        <v>424</v>
      </c>
      <c r="CB21" s="6" t="s">
        <v>424</v>
      </c>
      <c r="CC21" s="6" t="s">
        <v>424</v>
      </c>
      <c r="CD21" s="6" t="s">
        <v>423</v>
      </c>
      <c r="CE21" s="6" t="s">
        <v>425</v>
      </c>
      <c r="CF21" s="6" t="s">
        <v>424</v>
      </c>
      <c r="CG21" s="6" t="s">
        <v>424</v>
      </c>
      <c r="CH21" s="6" t="s">
        <v>423</v>
      </c>
      <c r="CI21" s="6" t="s">
        <v>423</v>
      </c>
      <c r="CJ21" s="6" t="s">
        <v>424</v>
      </c>
      <c r="CK21" s="6" t="s">
        <v>424</v>
      </c>
      <c r="CL21" s="6" t="s">
        <v>425</v>
      </c>
      <c r="CM21" s="6" t="s">
        <v>425</v>
      </c>
      <c r="CN21" s="6" t="s">
        <v>425</v>
      </c>
      <c r="CO21" s="6" t="s">
        <v>424</v>
      </c>
      <c r="CP21" s="6" t="s">
        <v>424</v>
      </c>
      <c r="CQ21" s="6" t="s">
        <v>151</v>
      </c>
      <c r="CR21" s="6" t="s">
        <v>424</v>
      </c>
      <c r="CS21" s="6" t="s">
        <v>423</v>
      </c>
      <c r="CT21" s="6" t="s">
        <v>424</v>
      </c>
      <c r="CU21" s="6" t="s">
        <v>423</v>
      </c>
      <c r="CV21" s="6" t="s">
        <v>428</v>
      </c>
      <c r="CW21" s="6" t="s">
        <v>427</v>
      </c>
      <c r="CX21" s="6" t="s">
        <v>176</v>
      </c>
      <c r="CY21" s="6" t="s">
        <v>428</v>
      </c>
      <c r="CZ21" s="6" t="s">
        <v>428</v>
      </c>
      <c r="DA21" s="6">
        <v>1</v>
      </c>
      <c r="DB21" s="6">
        <v>1</v>
      </c>
      <c r="DC21" s="6">
        <v>1</v>
      </c>
      <c r="DD21" s="6">
        <v>1</v>
      </c>
      <c r="DE21" s="6">
        <v>0</v>
      </c>
      <c r="DF21" s="6">
        <v>0</v>
      </c>
      <c r="DG21" s="6">
        <v>1</v>
      </c>
      <c r="DJ21" s="6" t="s">
        <v>486</v>
      </c>
      <c r="DK21" s="6">
        <v>1</v>
      </c>
      <c r="DL21" s="6">
        <v>1</v>
      </c>
      <c r="DM21" s="6">
        <v>0</v>
      </c>
      <c r="DN21" s="6">
        <v>0</v>
      </c>
      <c r="DO21" s="6">
        <v>1</v>
      </c>
      <c r="DP21" s="6">
        <v>0</v>
      </c>
      <c r="DQ21" s="6">
        <v>1</v>
      </c>
      <c r="DR21" s="6">
        <v>0</v>
      </c>
      <c r="DS21" s="6">
        <v>0</v>
      </c>
      <c r="DU21" s="6" t="s">
        <v>430</v>
      </c>
      <c r="EA21" s="6">
        <v>1837.06</v>
      </c>
      <c r="EB21" s="6" t="s">
        <v>431</v>
      </c>
      <c r="EC21" s="6" t="s">
        <v>432</v>
      </c>
      <c r="ED21" s="6" t="s">
        <v>747</v>
      </c>
      <c r="EE21" s="6" t="s">
        <v>490</v>
      </c>
      <c r="EF21" s="6" t="s">
        <v>435</v>
      </c>
      <c r="EG21" s="6" t="s">
        <v>436</v>
      </c>
      <c r="EH21" s="6" t="s">
        <v>705</v>
      </c>
      <c r="EI21" s="6">
        <v>2022</v>
      </c>
      <c r="EJ21" s="6" t="s">
        <v>438</v>
      </c>
      <c r="EK21" s="6" t="s">
        <v>706</v>
      </c>
      <c r="EL21" s="6" t="s">
        <v>440</v>
      </c>
      <c r="EM21" s="6">
        <v>2</v>
      </c>
      <c r="EN21" s="6" t="s">
        <v>468</v>
      </c>
      <c r="EO21" s="6" t="s">
        <v>442</v>
      </c>
      <c r="EP21" s="6" t="s">
        <v>443</v>
      </c>
      <c r="EQ21" s="6">
        <v>234</v>
      </c>
      <c r="ER21" s="6" t="s">
        <v>748</v>
      </c>
      <c r="ES21" s="6">
        <v>4</v>
      </c>
      <c r="ET21" s="6" t="s">
        <v>470</v>
      </c>
      <c r="EU21" s="6" t="s">
        <v>749</v>
      </c>
      <c r="EV21" s="6" t="s">
        <v>750</v>
      </c>
      <c r="EW21" s="6" t="s">
        <v>748</v>
      </c>
      <c r="EX21" s="6" t="s">
        <v>751</v>
      </c>
      <c r="EZ21" s="6" t="s">
        <v>742</v>
      </c>
      <c r="FA21" s="6" t="s">
        <v>409</v>
      </c>
      <c r="FB21" s="6" t="s">
        <v>410</v>
      </c>
      <c r="FD21" s="6" t="s">
        <v>481</v>
      </c>
      <c r="FE21" s="6" t="s">
        <v>752</v>
      </c>
      <c r="FF21" s="6" t="s">
        <v>441</v>
      </c>
      <c r="FH21" s="6" t="s">
        <v>450</v>
      </c>
      <c r="FI21" s="6" t="s">
        <v>510</v>
      </c>
      <c r="FJ21" s="6" t="s">
        <v>450</v>
      </c>
      <c r="FK21" s="6" t="s">
        <v>510</v>
      </c>
      <c r="FL21" s="6" t="s">
        <v>450</v>
      </c>
      <c r="FN21" s="6" t="s">
        <v>416</v>
      </c>
      <c r="FO21" s="6" t="s">
        <v>415</v>
      </c>
      <c r="FP21" s="6" t="s">
        <v>416</v>
      </c>
      <c r="FQ21" s="6" t="s">
        <v>415</v>
      </c>
      <c r="FR21" s="6" t="s">
        <v>414</v>
      </c>
      <c r="FS21" s="6" t="s">
        <v>415</v>
      </c>
      <c r="FT21" s="6" t="s">
        <v>415</v>
      </c>
      <c r="FU21" s="6" t="s">
        <v>416</v>
      </c>
      <c r="FV21" s="6" t="s">
        <v>414</v>
      </c>
      <c r="FX21" s="6" t="s">
        <v>451</v>
      </c>
      <c r="FY21" s="6" t="s">
        <v>451</v>
      </c>
      <c r="FZ21" s="6" t="s">
        <v>451</v>
      </c>
      <c r="GA21" s="6" t="s">
        <v>451</v>
      </c>
      <c r="GB21" s="6" t="s">
        <v>451</v>
      </c>
      <c r="GC21" s="6" t="s">
        <v>451</v>
      </c>
      <c r="GD21" s="6" t="s">
        <v>451</v>
      </c>
      <c r="GE21" s="6" t="s">
        <v>451</v>
      </c>
      <c r="GF21" s="6" t="s">
        <v>451</v>
      </c>
      <c r="GG21" s="6" t="s">
        <v>451</v>
      </c>
      <c r="GH21" s="6" t="s">
        <v>451</v>
      </c>
      <c r="GI21" s="6" t="s">
        <v>451</v>
      </c>
      <c r="GJ21" s="6" t="s">
        <v>451</v>
      </c>
      <c r="GK21" s="6" t="s">
        <v>451</v>
      </c>
      <c r="GL21" s="6" t="s">
        <v>451</v>
      </c>
      <c r="GM21" s="6" t="s">
        <v>451</v>
      </c>
      <c r="GN21" s="6" t="s">
        <v>451</v>
      </c>
      <c r="GO21" s="6" t="s">
        <v>451</v>
      </c>
      <c r="GP21" s="6" t="s">
        <v>451</v>
      </c>
      <c r="GQ21" s="6" t="s">
        <v>451</v>
      </c>
      <c r="GR21" s="6" t="s">
        <v>451</v>
      </c>
      <c r="GS21" s="6" t="s">
        <v>451</v>
      </c>
      <c r="GT21" s="6" t="s">
        <v>451</v>
      </c>
      <c r="GU21" s="6" t="s">
        <v>451</v>
      </c>
      <c r="GV21" s="6" t="s">
        <v>517</v>
      </c>
      <c r="GW21" s="6" t="s">
        <v>496</v>
      </c>
      <c r="GX21" s="6" t="s">
        <v>753</v>
      </c>
      <c r="GY21" s="6" t="s">
        <v>441</v>
      </c>
      <c r="GZ21" s="6">
        <v>785.47</v>
      </c>
      <c r="HB21" s="6" t="str">
        <f t="shared" si="36"/>
        <v xml:space="preserve">Accepté pour le Conseil 4round IS -5 </v>
      </c>
      <c r="HC21" s="6">
        <f t="shared" si="41"/>
        <v>50</v>
      </c>
      <c r="HD21" s="110">
        <f t="shared" si="42"/>
        <v>75</v>
      </c>
      <c r="HE21" s="6">
        <f t="shared" si="43"/>
        <v>50</v>
      </c>
      <c r="HF21" s="110">
        <f t="shared" si="66"/>
        <v>58.333333333333336</v>
      </c>
      <c r="HG21" s="6">
        <f t="shared" si="45"/>
        <v>50</v>
      </c>
      <c r="HI21" s="6">
        <f t="shared" si="37"/>
        <v>50</v>
      </c>
      <c r="HJ21" s="110">
        <f t="shared" si="38"/>
        <v>50</v>
      </c>
      <c r="HK21" s="110">
        <f t="shared" si="46"/>
        <v>75</v>
      </c>
      <c r="HL21" s="110">
        <f t="shared" si="47"/>
        <v>50</v>
      </c>
      <c r="HO21" s="6">
        <f t="shared" si="48"/>
        <v>50</v>
      </c>
      <c r="HP21" s="110">
        <f t="shared" si="49"/>
        <v>50</v>
      </c>
      <c r="HQ21" s="110">
        <f t="shared" si="50"/>
        <v>50</v>
      </c>
      <c r="HT21" s="110">
        <f t="shared" si="51"/>
        <v>55</v>
      </c>
      <c r="HU21" s="6">
        <f t="shared" si="52"/>
        <v>50</v>
      </c>
      <c r="HV21" s="6">
        <f t="shared" si="53"/>
        <v>50</v>
      </c>
      <c r="HW21" s="6">
        <f t="shared" si="54"/>
        <v>50</v>
      </c>
      <c r="HX21" s="110">
        <f t="shared" si="55"/>
        <v>50</v>
      </c>
      <c r="HY21" s="6">
        <f t="shared" si="56"/>
        <v>0</v>
      </c>
      <c r="HZ21" s="6">
        <f t="shared" si="40"/>
        <v>100</v>
      </c>
      <c r="IA21" s="6">
        <f t="shared" si="57"/>
        <v>50</v>
      </c>
      <c r="IB21" s="6">
        <f t="shared" si="58"/>
        <v>100</v>
      </c>
      <c r="IE21" s="110">
        <f t="shared" si="59"/>
        <v>75</v>
      </c>
      <c r="IF21" s="110">
        <f t="shared" si="60"/>
        <v>65</v>
      </c>
      <c r="IG21" s="6">
        <f t="shared" si="61"/>
        <v>100</v>
      </c>
      <c r="IH21" s="6">
        <f t="shared" si="62"/>
        <v>100</v>
      </c>
      <c r="II21" s="6">
        <f t="shared" si="63"/>
        <v>0</v>
      </c>
      <c r="IJ21" s="6">
        <f t="shared" si="64"/>
        <v>50</v>
      </c>
      <c r="IK21" s="110">
        <f t="shared" si="65"/>
        <v>62.5</v>
      </c>
    </row>
    <row r="22" spans="1:245" x14ac:dyDescent="0.2">
      <c r="A22" s="6">
        <v>34</v>
      </c>
      <c r="B22" s="6">
        <v>235</v>
      </c>
      <c r="C22" s="6" t="s">
        <v>754</v>
      </c>
      <c r="D22" s="6">
        <v>6</v>
      </c>
      <c r="E22" s="6" t="s">
        <v>470</v>
      </c>
      <c r="F22" s="6" t="s">
        <v>755</v>
      </c>
      <c r="G22" s="6" t="s">
        <v>756</v>
      </c>
      <c r="H22" s="6" t="s">
        <v>754</v>
      </c>
      <c r="I22" s="6" t="s">
        <v>757</v>
      </c>
      <c r="J22" s="6" t="s">
        <v>758</v>
      </c>
      <c r="K22" s="6" t="s">
        <v>759</v>
      </c>
      <c r="L22" s="6" t="s">
        <v>409</v>
      </c>
      <c r="M22" s="6" t="s">
        <v>410</v>
      </c>
      <c r="O22" s="6" t="s">
        <v>760</v>
      </c>
      <c r="Q22" s="6" t="s">
        <v>761</v>
      </c>
      <c r="R22" s="6" t="s">
        <v>525</v>
      </c>
      <c r="S22" s="6">
        <v>1</v>
      </c>
      <c r="T22" s="6">
        <v>1</v>
      </c>
      <c r="U22" s="6">
        <v>0</v>
      </c>
      <c r="V22" s="6">
        <v>0</v>
      </c>
      <c r="W22" s="6">
        <v>1</v>
      </c>
      <c r="X22" s="6">
        <v>0</v>
      </c>
      <c r="Y22" s="6">
        <v>0</v>
      </c>
      <c r="Z22" s="6" t="s">
        <v>131</v>
      </c>
      <c r="AA22" s="6" t="s">
        <v>416</v>
      </c>
      <c r="AB22" s="6" t="s">
        <v>415</v>
      </c>
      <c r="AC22" s="6" t="s">
        <v>414</v>
      </c>
      <c r="AD22" s="6" t="s">
        <v>414</v>
      </c>
      <c r="AE22" s="6" t="s">
        <v>415</v>
      </c>
      <c r="AF22" s="6" t="s">
        <v>415</v>
      </c>
      <c r="AG22" s="6" t="s">
        <v>415</v>
      </c>
      <c r="AH22" s="6" t="s">
        <v>414</v>
      </c>
      <c r="AJ22" s="6">
        <v>0</v>
      </c>
      <c r="AK22" s="6">
        <v>0</v>
      </c>
      <c r="AL22" s="6">
        <v>0</v>
      </c>
      <c r="AM22" s="6">
        <v>1</v>
      </c>
      <c r="AN22" s="6">
        <v>0</v>
      </c>
      <c r="AO22" s="6">
        <v>0</v>
      </c>
      <c r="AQ22" s="6" t="s">
        <v>463</v>
      </c>
      <c r="AR22" s="6" t="s">
        <v>419</v>
      </c>
      <c r="AS22" s="6" t="s">
        <v>420</v>
      </c>
      <c r="AT22" s="6" t="s">
        <v>420</v>
      </c>
      <c r="AU22" s="6" t="s">
        <v>420</v>
      </c>
      <c r="AV22" s="6" t="s">
        <v>436</v>
      </c>
      <c r="AW22" s="6" t="s">
        <v>421</v>
      </c>
      <c r="AX22" s="6" t="s">
        <v>485</v>
      </c>
      <c r="AY22" s="6">
        <v>0</v>
      </c>
      <c r="AZ22" s="6">
        <v>1</v>
      </c>
      <c r="BA22" s="6">
        <v>1</v>
      </c>
      <c r="BB22" s="6">
        <v>0</v>
      </c>
      <c r="BC22" s="6">
        <v>0</v>
      </c>
      <c r="BD22" s="6">
        <v>0</v>
      </c>
      <c r="BE22" s="6">
        <v>0</v>
      </c>
      <c r="BF22" s="6">
        <v>0</v>
      </c>
      <c r="BH22" s="6">
        <v>1</v>
      </c>
      <c r="BX22" s="6" t="s">
        <v>423</v>
      </c>
      <c r="BY22" s="6" t="s">
        <v>423</v>
      </c>
      <c r="BZ22" s="6" t="s">
        <v>423</v>
      </c>
      <c r="CA22" s="6" t="s">
        <v>424</v>
      </c>
      <c r="CB22" s="6" t="s">
        <v>423</v>
      </c>
      <c r="CC22" s="6" t="s">
        <v>425</v>
      </c>
      <c r="CD22" s="6" t="s">
        <v>423</v>
      </c>
      <c r="CE22" s="6" t="s">
        <v>423</v>
      </c>
      <c r="CF22" s="6" t="s">
        <v>423</v>
      </c>
      <c r="CG22" s="6" t="s">
        <v>426</v>
      </c>
      <c r="CH22" s="6" t="s">
        <v>423</v>
      </c>
      <c r="CI22" s="6" t="s">
        <v>425</v>
      </c>
      <c r="CJ22" s="6" t="s">
        <v>425</v>
      </c>
      <c r="CK22" s="6" t="s">
        <v>423</v>
      </c>
      <c r="CL22" s="6" t="s">
        <v>425</v>
      </c>
      <c r="CM22" s="6" t="s">
        <v>425</v>
      </c>
      <c r="CN22" s="6" t="s">
        <v>424</v>
      </c>
      <c r="CO22" s="6" t="s">
        <v>423</v>
      </c>
      <c r="CP22" s="6" t="s">
        <v>423</v>
      </c>
      <c r="CQ22" s="6" t="s">
        <v>424</v>
      </c>
      <c r="CR22" s="6" t="s">
        <v>425</v>
      </c>
      <c r="CS22" s="6" t="s">
        <v>425</v>
      </c>
      <c r="CT22" s="6" t="s">
        <v>426</v>
      </c>
      <c r="CU22" s="6" t="s">
        <v>425</v>
      </c>
      <c r="CV22" s="6" t="s">
        <v>428</v>
      </c>
      <c r="CW22" s="6" t="s">
        <v>427</v>
      </c>
      <c r="CX22" s="6" t="s">
        <v>428</v>
      </c>
      <c r="CY22" s="6" t="s">
        <v>427</v>
      </c>
      <c r="CZ22" s="6" t="s">
        <v>428</v>
      </c>
      <c r="DA22" s="6">
        <v>1</v>
      </c>
      <c r="DB22" s="6">
        <v>1</v>
      </c>
      <c r="DC22" s="6">
        <v>0</v>
      </c>
      <c r="DD22" s="6">
        <v>1</v>
      </c>
      <c r="DE22" s="6">
        <v>0</v>
      </c>
      <c r="DF22" s="6">
        <v>1</v>
      </c>
      <c r="DG22" s="6">
        <v>0</v>
      </c>
      <c r="DJ22" s="6" t="s">
        <v>198</v>
      </c>
      <c r="DU22" s="6" t="s">
        <v>508</v>
      </c>
      <c r="EA22" s="6">
        <v>948.67</v>
      </c>
      <c r="EB22" s="6" t="s">
        <v>612</v>
      </c>
      <c r="EC22" s="6" t="s">
        <v>613</v>
      </c>
      <c r="ED22" s="6" t="s">
        <v>762</v>
      </c>
      <c r="EE22" s="6" t="s">
        <v>490</v>
      </c>
      <c r="EF22" s="6" t="s">
        <v>510</v>
      </c>
      <c r="EG22" s="6" t="s">
        <v>511</v>
      </c>
      <c r="EH22" s="6" t="s">
        <v>705</v>
      </c>
      <c r="EI22" s="6">
        <v>2017</v>
      </c>
      <c r="EJ22" s="6" t="s">
        <v>438</v>
      </c>
      <c r="EK22" s="6" t="s">
        <v>706</v>
      </c>
      <c r="EL22" s="6" t="s">
        <v>440</v>
      </c>
      <c r="EM22" s="6">
        <v>7</v>
      </c>
      <c r="EN22" s="6" t="s">
        <v>468</v>
      </c>
      <c r="EO22" s="6" t="s">
        <v>583</v>
      </c>
      <c r="EP22" s="6" t="s">
        <v>675</v>
      </c>
      <c r="EQ22" s="6">
        <v>151</v>
      </c>
      <c r="ER22" s="6" t="s">
        <v>763</v>
      </c>
      <c r="ES22" s="6">
        <v>4</v>
      </c>
      <c r="ET22" s="6" t="s">
        <v>470</v>
      </c>
      <c r="EU22" s="6" t="s">
        <v>764</v>
      </c>
      <c r="EV22" s="6" t="s">
        <v>765</v>
      </c>
      <c r="EW22" s="6" t="s">
        <v>763</v>
      </c>
      <c r="EX22" s="6" t="s">
        <v>766</v>
      </c>
      <c r="EZ22" s="6" t="s">
        <v>767</v>
      </c>
      <c r="FA22" s="6" t="s">
        <v>409</v>
      </c>
      <c r="FC22" s="6" t="s">
        <v>768</v>
      </c>
      <c r="FD22" s="6" t="s">
        <v>760</v>
      </c>
      <c r="FF22" s="6" t="s">
        <v>441</v>
      </c>
      <c r="FH22" s="6" t="s">
        <v>449</v>
      </c>
      <c r="FI22" s="6" t="s">
        <v>450</v>
      </c>
      <c r="FJ22" s="6" t="s">
        <v>510</v>
      </c>
      <c r="FK22" s="6" t="s">
        <v>450</v>
      </c>
      <c r="FL22" s="6" t="s">
        <v>450</v>
      </c>
      <c r="FN22" s="6" t="s">
        <v>415</v>
      </c>
      <c r="FO22" s="6" t="s">
        <v>416</v>
      </c>
      <c r="FP22" s="6" t="s">
        <v>415</v>
      </c>
      <c r="FQ22" s="6" t="s">
        <v>414</v>
      </c>
      <c r="FR22" s="6" t="s">
        <v>414</v>
      </c>
      <c r="FS22" s="6" t="s">
        <v>415</v>
      </c>
      <c r="FT22" s="6" t="s">
        <v>416</v>
      </c>
      <c r="FU22" s="6" t="s">
        <v>416</v>
      </c>
      <c r="FV22" s="6" t="s">
        <v>131</v>
      </c>
      <c r="FX22" s="6" t="s">
        <v>451</v>
      </c>
      <c r="FY22" s="6" t="s">
        <v>452</v>
      </c>
      <c r="FZ22" s="6" t="s">
        <v>451</v>
      </c>
      <c r="GA22" s="6" t="s">
        <v>451</v>
      </c>
      <c r="GB22" s="6" t="s">
        <v>452</v>
      </c>
      <c r="GC22" s="6" t="s">
        <v>451</v>
      </c>
      <c r="GD22" s="6" t="s">
        <v>452</v>
      </c>
      <c r="GE22" s="6" t="s">
        <v>451</v>
      </c>
      <c r="GF22" s="6" t="s">
        <v>451</v>
      </c>
      <c r="GG22" s="6" t="s">
        <v>451</v>
      </c>
      <c r="GH22" s="6" t="s">
        <v>451</v>
      </c>
      <c r="GI22" s="6" t="s">
        <v>451</v>
      </c>
      <c r="GJ22" s="6" t="s">
        <v>452</v>
      </c>
      <c r="GK22" s="6" t="s">
        <v>451</v>
      </c>
      <c r="GL22" s="6" t="s">
        <v>452</v>
      </c>
      <c r="GM22" s="6" t="s">
        <v>452</v>
      </c>
      <c r="GN22" s="6" t="s">
        <v>451</v>
      </c>
      <c r="GO22" s="6" t="s">
        <v>451</v>
      </c>
      <c r="GP22" s="6" t="s">
        <v>451</v>
      </c>
      <c r="GQ22" s="6" t="s">
        <v>451</v>
      </c>
      <c r="GR22" s="6" t="s">
        <v>452</v>
      </c>
      <c r="GS22" s="6" t="s">
        <v>452</v>
      </c>
      <c r="GT22" s="6" t="s">
        <v>452</v>
      </c>
      <c r="GU22" s="6" t="s">
        <v>452</v>
      </c>
      <c r="GV22" s="6" t="s">
        <v>517</v>
      </c>
      <c r="GW22" s="6" t="s">
        <v>454</v>
      </c>
      <c r="GX22" s="6" t="s">
        <v>769</v>
      </c>
      <c r="GY22" s="6" t="s">
        <v>441</v>
      </c>
      <c r="GZ22" s="6">
        <v>757.06</v>
      </c>
      <c r="HB22" s="6" t="str">
        <f t="shared" si="36"/>
        <v>Accepté pour Conseil 2eme round Sect</v>
      </c>
      <c r="HC22" s="6">
        <f t="shared" si="41"/>
        <v>50</v>
      </c>
      <c r="HD22" s="110">
        <f t="shared" si="42"/>
        <v>27.5</v>
      </c>
      <c r="HE22" s="6">
        <f t="shared" si="43"/>
        <v>5</v>
      </c>
      <c r="HF22" s="110">
        <f t="shared" si="66"/>
        <v>27.5</v>
      </c>
      <c r="HG22" s="6">
        <f t="shared" si="45"/>
        <v>50</v>
      </c>
      <c r="HI22" s="6">
        <f t="shared" si="37"/>
        <v>50</v>
      </c>
      <c r="HJ22" s="110">
        <f t="shared" si="38"/>
        <v>50</v>
      </c>
      <c r="HK22" s="110">
        <f t="shared" si="46"/>
        <v>50</v>
      </c>
      <c r="HL22" s="110">
        <f t="shared" si="47"/>
        <v>50</v>
      </c>
      <c r="HO22" s="6">
        <f t="shared" si="48"/>
        <v>5</v>
      </c>
      <c r="HP22" s="110">
        <f t="shared" si="49"/>
        <v>50</v>
      </c>
      <c r="HQ22" s="110">
        <f t="shared" si="50"/>
        <v>50</v>
      </c>
      <c r="HT22" s="110">
        <f t="shared" si="51"/>
        <v>41</v>
      </c>
      <c r="HU22" s="6">
        <f t="shared" si="52"/>
        <v>50</v>
      </c>
      <c r="HV22" s="6">
        <f t="shared" si="53"/>
        <v>50</v>
      </c>
      <c r="HW22" s="6">
        <f t="shared" si="54"/>
        <v>50</v>
      </c>
      <c r="HX22" s="110">
        <f t="shared" si="55"/>
        <v>50</v>
      </c>
      <c r="HY22" s="6">
        <f t="shared" si="56"/>
        <v>0</v>
      </c>
      <c r="HZ22" s="6">
        <f t="shared" si="40"/>
        <v>0</v>
      </c>
      <c r="IA22" s="6">
        <f t="shared" si="57"/>
        <v>0</v>
      </c>
      <c r="IB22" s="6">
        <f t="shared" si="58"/>
        <v>75</v>
      </c>
      <c r="IE22" s="110">
        <f t="shared" si="59"/>
        <v>50</v>
      </c>
      <c r="IF22" s="110">
        <f t="shared" si="60"/>
        <v>25</v>
      </c>
      <c r="IG22" s="6">
        <f t="shared" si="61"/>
        <v>0</v>
      </c>
      <c r="IH22" s="6">
        <f t="shared" si="62"/>
        <v>0</v>
      </c>
      <c r="II22" s="6">
        <f t="shared" si="63"/>
        <v>0</v>
      </c>
      <c r="IJ22" s="6">
        <f t="shared" si="64"/>
        <v>0</v>
      </c>
      <c r="IK22" s="110">
        <f t="shared" si="65"/>
        <v>0</v>
      </c>
    </row>
    <row r="23" spans="1:245" x14ac:dyDescent="0.2">
      <c r="A23" s="6">
        <v>39</v>
      </c>
      <c r="B23" s="6">
        <v>266</v>
      </c>
      <c r="C23" s="6" t="s">
        <v>770</v>
      </c>
      <c r="D23" s="6">
        <v>6</v>
      </c>
      <c r="E23" s="6" t="s">
        <v>470</v>
      </c>
      <c r="F23" s="6" t="s">
        <v>771</v>
      </c>
      <c r="G23" s="6" t="s">
        <v>772</v>
      </c>
      <c r="H23" s="6" t="s">
        <v>770</v>
      </c>
      <c r="I23" s="6" t="s">
        <v>773</v>
      </c>
      <c r="K23" s="6" t="s">
        <v>774</v>
      </c>
      <c r="L23" s="6" t="s">
        <v>409</v>
      </c>
      <c r="M23" s="6" t="s">
        <v>410</v>
      </c>
      <c r="O23" s="6" t="s">
        <v>481</v>
      </c>
      <c r="P23" s="6" t="s">
        <v>775</v>
      </c>
      <c r="Q23" s="6" t="s">
        <v>776</v>
      </c>
      <c r="R23" s="6" t="s">
        <v>525</v>
      </c>
      <c r="S23" s="6">
        <v>1</v>
      </c>
      <c r="T23" s="6">
        <v>0</v>
      </c>
      <c r="U23" s="6">
        <v>0</v>
      </c>
      <c r="V23" s="6">
        <v>0</v>
      </c>
      <c r="W23" s="6">
        <v>1</v>
      </c>
      <c r="X23" s="6">
        <v>0</v>
      </c>
      <c r="Y23" s="6">
        <v>0</v>
      </c>
      <c r="Z23" s="6" t="s">
        <v>415</v>
      </c>
      <c r="AA23" s="6" t="s">
        <v>416</v>
      </c>
      <c r="AB23" s="6" t="s">
        <v>416</v>
      </c>
      <c r="AC23" s="6" t="s">
        <v>414</v>
      </c>
      <c r="AD23" s="6" t="s">
        <v>462</v>
      </c>
      <c r="AE23" s="6" t="s">
        <v>462</v>
      </c>
      <c r="AF23" s="6" t="s">
        <v>416</v>
      </c>
      <c r="AG23" s="6" t="s">
        <v>416</v>
      </c>
      <c r="AH23" s="6" t="s">
        <v>131</v>
      </c>
      <c r="AI23" s="6" t="s">
        <v>777</v>
      </c>
      <c r="AJ23" s="6">
        <v>1</v>
      </c>
      <c r="AK23" s="6">
        <v>0</v>
      </c>
      <c r="AL23" s="6">
        <v>0</v>
      </c>
      <c r="AM23" s="6">
        <v>0</v>
      </c>
      <c r="AN23" s="6">
        <v>0</v>
      </c>
      <c r="AO23" s="6">
        <v>0</v>
      </c>
      <c r="AQ23" s="6" t="s">
        <v>463</v>
      </c>
      <c r="AR23" s="6" t="s">
        <v>419</v>
      </c>
      <c r="AS23" s="6" t="s">
        <v>419</v>
      </c>
      <c r="AT23" s="6" t="s">
        <v>420</v>
      </c>
      <c r="AU23" s="6" t="s">
        <v>420</v>
      </c>
      <c r="AV23" s="6" t="s">
        <v>420</v>
      </c>
      <c r="AW23" s="6" t="s">
        <v>421</v>
      </c>
      <c r="AX23" s="6" t="s">
        <v>485</v>
      </c>
      <c r="AY23" s="6">
        <v>0</v>
      </c>
      <c r="AZ23" s="6">
        <v>1</v>
      </c>
      <c r="BA23" s="6">
        <v>1</v>
      </c>
      <c r="BB23" s="6">
        <v>0</v>
      </c>
      <c r="BC23" s="6">
        <v>0</v>
      </c>
      <c r="BD23" s="6">
        <v>0</v>
      </c>
      <c r="BE23" s="6">
        <v>0</v>
      </c>
      <c r="BF23" s="6">
        <v>0</v>
      </c>
      <c r="BH23" s="6">
        <v>0</v>
      </c>
      <c r="BI23" s="6">
        <v>1</v>
      </c>
      <c r="BJ23" s="6">
        <v>0</v>
      </c>
      <c r="BK23" s="6">
        <v>0</v>
      </c>
      <c r="BL23" s="6">
        <v>0</v>
      </c>
      <c r="BM23" s="6">
        <v>0</v>
      </c>
      <c r="BN23" s="6">
        <v>0</v>
      </c>
      <c r="BO23" s="6">
        <v>0</v>
      </c>
      <c r="BP23" s="6">
        <v>0</v>
      </c>
      <c r="BQ23" s="6">
        <v>0</v>
      </c>
      <c r="BR23" s="6">
        <v>0</v>
      </c>
      <c r="BS23" s="6">
        <v>0</v>
      </c>
      <c r="BT23" s="6">
        <v>0</v>
      </c>
      <c r="BU23" s="6">
        <v>0</v>
      </c>
      <c r="BX23" s="6" t="s">
        <v>426</v>
      </c>
      <c r="BY23" s="6" t="s">
        <v>426</v>
      </c>
      <c r="BZ23" s="6" t="s">
        <v>426</v>
      </c>
      <c r="CA23" s="6" t="s">
        <v>424</v>
      </c>
      <c r="CB23" s="6" t="s">
        <v>423</v>
      </c>
      <c r="CC23" s="6" t="s">
        <v>426</v>
      </c>
      <c r="CD23" s="6" t="s">
        <v>426</v>
      </c>
      <c r="CE23" s="6" t="s">
        <v>426</v>
      </c>
      <c r="CF23" s="6" t="s">
        <v>426</v>
      </c>
      <c r="CG23" s="6" t="s">
        <v>426</v>
      </c>
      <c r="CH23" s="6" t="s">
        <v>425</v>
      </c>
      <c r="CI23" s="6" t="s">
        <v>426</v>
      </c>
      <c r="CJ23" s="6" t="s">
        <v>426</v>
      </c>
      <c r="CK23" s="6" t="s">
        <v>426</v>
      </c>
      <c r="CL23" s="6" t="s">
        <v>426</v>
      </c>
      <c r="CM23" s="6" t="s">
        <v>151</v>
      </c>
      <c r="CN23" s="6" t="s">
        <v>426</v>
      </c>
      <c r="CO23" s="6" t="s">
        <v>426</v>
      </c>
      <c r="CP23" s="6" t="s">
        <v>426</v>
      </c>
      <c r="CQ23" s="6" t="s">
        <v>426</v>
      </c>
      <c r="CR23" s="6" t="s">
        <v>426</v>
      </c>
      <c r="CS23" s="6" t="s">
        <v>426</v>
      </c>
      <c r="CT23" s="6" t="s">
        <v>426</v>
      </c>
      <c r="CU23" s="6" t="s">
        <v>426</v>
      </c>
      <c r="CV23" s="6" t="s">
        <v>428</v>
      </c>
      <c r="CW23" s="6" t="s">
        <v>427</v>
      </c>
      <c r="CX23" s="6" t="s">
        <v>427</v>
      </c>
      <c r="CY23" s="6" t="s">
        <v>428</v>
      </c>
      <c r="CZ23" s="6" t="s">
        <v>427</v>
      </c>
      <c r="DA23" s="6">
        <v>0</v>
      </c>
      <c r="DB23" s="6">
        <v>1</v>
      </c>
      <c r="DC23" s="6">
        <v>0</v>
      </c>
      <c r="DD23" s="6">
        <v>0</v>
      </c>
      <c r="DE23" s="6">
        <v>0</v>
      </c>
      <c r="DF23" s="6">
        <v>0</v>
      </c>
      <c r="DG23" s="6">
        <v>0</v>
      </c>
      <c r="DH23" s="6" t="s">
        <v>778</v>
      </c>
      <c r="DJ23" s="6" t="s">
        <v>198</v>
      </c>
      <c r="DU23" s="6" t="s">
        <v>508</v>
      </c>
      <c r="EA23" s="6">
        <v>1639.56</v>
      </c>
      <c r="EB23" s="6" t="s">
        <v>487</v>
      </c>
      <c r="EC23" s="6" t="s">
        <v>488</v>
      </c>
      <c r="ED23" s="6" t="s">
        <v>779</v>
      </c>
      <c r="EE23" s="6" t="s">
        <v>490</v>
      </c>
      <c r="EF23" s="6" t="s">
        <v>435</v>
      </c>
      <c r="EG23" s="6" t="s">
        <v>436</v>
      </c>
      <c r="EH23" s="6" t="s">
        <v>705</v>
      </c>
      <c r="EI23" s="6">
        <v>2024</v>
      </c>
      <c r="EJ23" s="6" t="s">
        <v>438</v>
      </c>
      <c r="EK23" s="6" t="s">
        <v>706</v>
      </c>
      <c r="EL23" s="6" t="s">
        <v>440</v>
      </c>
      <c r="EM23" s="6">
        <v>1</v>
      </c>
      <c r="EN23" s="6" t="s">
        <v>468</v>
      </c>
      <c r="EO23" s="6" t="s">
        <v>491</v>
      </c>
      <c r="EP23" s="6" t="s">
        <v>532</v>
      </c>
      <c r="EQ23" s="6">
        <v>152</v>
      </c>
      <c r="ER23" s="6" t="s">
        <v>780</v>
      </c>
      <c r="ES23" s="6">
        <v>4</v>
      </c>
      <c r="ET23" s="6" t="s">
        <v>470</v>
      </c>
      <c r="EU23" s="6" t="s">
        <v>781</v>
      </c>
      <c r="EV23" s="6" t="s">
        <v>782</v>
      </c>
      <c r="EW23" s="6" t="s">
        <v>780</v>
      </c>
      <c r="EX23" s="6" t="s">
        <v>783</v>
      </c>
      <c r="EZ23" s="6" t="s">
        <v>784</v>
      </c>
      <c r="FA23" s="6" t="s">
        <v>409</v>
      </c>
      <c r="FB23" s="6" t="s">
        <v>785</v>
      </c>
      <c r="FD23" s="6" t="s">
        <v>481</v>
      </c>
      <c r="FE23" s="6" t="s">
        <v>775</v>
      </c>
      <c r="FF23" s="6" t="s">
        <v>441</v>
      </c>
      <c r="FH23" s="6" t="s">
        <v>449</v>
      </c>
      <c r="FI23" s="6" t="s">
        <v>450</v>
      </c>
      <c r="FJ23" s="6" t="s">
        <v>450</v>
      </c>
      <c r="FK23" s="6" t="s">
        <v>450</v>
      </c>
      <c r="FL23" s="6" t="s">
        <v>450</v>
      </c>
      <c r="FN23" s="6" t="s">
        <v>131</v>
      </c>
      <c r="FO23" s="6" t="s">
        <v>414</v>
      </c>
      <c r="FP23" s="6" t="s">
        <v>415</v>
      </c>
      <c r="FQ23" s="6" t="s">
        <v>415</v>
      </c>
      <c r="FR23" s="6" t="s">
        <v>415</v>
      </c>
      <c r="FS23" s="6" t="s">
        <v>462</v>
      </c>
      <c r="FT23" s="6" t="s">
        <v>416</v>
      </c>
      <c r="FU23" s="6" t="s">
        <v>416</v>
      </c>
      <c r="FV23" s="6" t="s">
        <v>131</v>
      </c>
      <c r="FX23" s="6" t="s">
        <v>451</v>
      </c>
      <c r="FY23" s="6" t="s">
        <v>451</v>
      </c>
      <c r="FZ23" s="6" t="s">
        <v>451</v>
      </c>
      <c r="GA23" s="6" t="s">
        <v>451</v>
      </c>
      <c r="GB23" s="6" t="s">
        <v>451</v>
      </c>
      <c r="GC23" s="6" t="s">
        <v>451</v>
      </c>
      <c r="GD23" s="6" t="s">
        <v>451</v>
      </c>
      <c r="GE23" s="6" t="s">
        <v>451</v>
      </c>
      <c r="GF23" s="6" t="s">
        <v>451</v>
      </c>
      <c r="GG23" s="6" t="s">
        <v>451</v>
      </c>
      <c r="GH23" s="6" t="s">
        <v>451</v>
      </c>
      <c r="GI23" s="6" t="s">
        <v>451</v>
      </c>
      <c r="GJ23" s="6" t="s">
        <v>451</v>
      </c>
      <c r="GK23" s="6" t="s">
        <v>451</v>
      </c>
      <c r="GL23" s="6" t="s">
        <v>451</v>
      </c>
      <c r="GM23" s="6" t="s">
        <v>451</v>
      </c>
      <c r="GN23" s="6" t="s">
        <v>452</v>
      </c>
      <c r="GO23" s="6" t="s">
        <v>452</v>
      </c>
      <c r="GP23" s="6" t="s">
        <v>451</v>
      </c>
      <c r="GQ23" s="6" t="s">
        <v>451</v>
      </c>
      <c r="GR23" s="6" t="s">
        <v>451</v>
      </c>
      <c r="GS23" s="6" t="s">
        <v>452</v>
      </c>
      <c r="GT23" s="6" t="s">
        <v>452</v>
      </c>
      <c r="GU23" s="6" t="s">
        <v>452</v>
      </c>
      <c r="GV23" s="6" t="s">
        <v>453</v>
      </c>
      <c r="GW23" s="6" t="s">
        <v>496</v>
      </c>
      <c r="GX23" s="6" t="s">
        <v>786</v>
      </c>
      <c r="GY23" s="6" t="s">
        <v>441</v>
      </c>
      <c r="GZ23" s="6">
        <v>777.45</v>
      </c>
      <c r="HB23" s="6" t="str">
        <f t="shared" si="36"/>
        <v>Liste d'attente</v>
      </c>
      <c r="HC23" s="6">
        <f t="shared" si="41"/>
        <v>100</v>
      </c>
      <c r="HD23" s="110">
        <f t="shared" si="42"/>
        <v>75</v>
      </c>
      <c r="HE23" s="6">
        <f t="shared" si="43"/>
        <v>5</v>
      </c>
      <c r="HF23" s="110">
        <f t="shared" si="66"/>
        <v>60</v>
      </c>
      <c r="HG23" s="6">
        <f t="shared" si="45"/>
        <v>50</v>
      </c>
      <c r="HI23" s="6">
        <f t="shared" si="37"/>
        <v>50</v>
      </c>
      <c r="HJ23" s="110">
        <f t="shared" si="38"/>
        <v>50</v>
      </c>
      <c r="HK23" s="110">
        <f t="shared" si="46"/>
        <v>5</v>
      </c>
      <c r="HL23" s="110">
        <f t="shared" si="47"/>
        <v>50</v>
      </c>
      <c r="HO23" s="6">
        <f t="shared" si="48"/>
        <v>5</v>
      </c>
      <c r="HP23" s="110">
        <f t="shared" si="49"/>
        <v>5</v>
      </c>
      <c r="HQ23" s="110">
        <f t="shared" si="50"/>
        <v>27.5</v>
      </c>
      <c r="HT23" s="110">
        <f t="shared" si="51"/>
        <v>18.5</v>
      </c>
      <c r="HU23" s="6">
        <f t="shared" si="52"/>
        <v>5</v>
      </c>
      <c r="HV23" s="6">
        <f t="shared" si="53"/>
        <v>100</v>
      </c>
      <c r="HW23" s="6">
        <f t="shared" si="54"/>
        <v>5</v>
      </c>
      <c r="HX23" s="110">
        <f t="shared" si="55"/>
        <v>36.666666666666664</v>
      </c>
      <c r="HY23" s="6">
        <f t="shared" si="56"/>
        <v>0</v>
      </c>
      <c r="HZ23" s="6">
        <f t="shared" si="40"/>
        <v>0</v>
      </c>
      <c r="IA23" s="6">
        <f t="shared" si="57"/>
        <v>0</v>
      </c>
      <c r="IB23" s="6">
        <f t="shared" si="58"/>
        <v>25</v>
      </c>
      <c r="IE23" s="110">
        <f t="shared" si="59"/>
        <v>5</v>
      </c>
      <c r="IF23" s="110">
        <f t="shared" si="60"/>
        <v>6</v>
      </c>
      <c r="IG23" s="6">
        <f t="shared" si="61"/>
        <v>0</v>
      </c>
      <c r="IH23" s="6">
        <f t="shared" si="62"/>
        <v>0</v>
      </c>
      <c r="II23" s="6">
        <f t="shared" si="63"/>
        <v>0</v>
      </c>
      <c r="IJ23" s="6">
        <f t="shared" si="64"/>
        <v>0</v>
      </c>
      <c r="IK23" s="110">
        <f t="shared" si="65"/>
        <v>0</v>
      </c>
    </row>
    <row r="24" spans="1:245" x14ac:dyDescent="0.2">
      <c r="A24" s="6">
        <v>40</v>
      </c>
      <c r="B24" s="6">
        <v>220</v>
      </c>
      <c r="C24" s="6" t="s">
        <v>787</v>
      </c>
      <c r="D24" s="6">
        <v>6</v>
      </c>
      <c r="E24" s="6" t="s">
        <v>470</v>
      </c>
      <c r="F24" s="6" t="s">
        <v>788</v>
      </c>
      <c r="G24" s="6" t="s">
        <v>789</v>
      </c>
      <c r="H24" s="6" t="s">
        <v>787</v>
      </c>
      <c r="I24" s="6" t="s">
        <v>790</v>
      </c>
      <c r="K24" s="6" t="s">
        <v>791</v>
      </c>
      <c r="L24" s="6" t="s">
        <v>409</v>
      </c>
      <c r="M24" s="6" t="s">
        <v>410</v>
      </c>
      <c r="O24" s="6" t="s">
        <v>481</v>
      </c>
      <c r="P24" s="6" t="s">
        <v>792</v>
      </c>
      <c r="Q24" s="6" t="s">
        <v>793</v>
      </c>
      <c r="R24" s="6" t="s">
        <v>525</v>
      </c>
      <c r="S24" s="6">
        <v>1</v>
      </c>
      <c r="T24" s="6">
        <v>0</v>
      </c>
      <c r="U24" s="6">
        <v>1</v>
      </c>
      <c r="V24" s="6">
        <v>0</v>
      </c>
      <c r="W24" s="6">
        <v>0</v>
      </c>
      <c r="X24" s="6">
        <v>1</v>
      </c>
      <c r="Y24" s="6">
        <v>0</v>
      </c>
      <c r="Z24" s="6" t="s">
        <v>131</v>
      </c>
      <c r="AA24" s="6" t="s">
        <v>416</v>
      </c>
      <c r="AB24" s="6" t="s">
        <v>414</v>
      </c>
      <c r="AC24" s="6" t="s">
        <v>131</v>
      </c>
      <c r="AD24" s="6" t="s">
        <v>131</v>
      </c>
      <c r="AE24" s="6" t="s">
        <v>414</v>
      </c>
      <c r="AF24" s="6" t="s">
        <v>131</v>
      </c>
      <c r="AG24" s="6" t="s">
        <v>415</v>
      </c>
      <c r="AH24" s="6" t="s">
        <v>416</v>
      </c>
      <c r="AI24" s="6" t="s">
        <v>794</v>
      </c>
      <c r="AJ24" s="6">
        <v>0</v>
      </c>
      <c r="AK24" s="6">
        <v>0</v>
      </c>
      <c r="AL24" s="6">
        <v>0</v>
      </c>
      <c r="AM24" s="6">
        <v>0</v>
      </c>
      <c r="AN24" s="6">
        <v>0</v>
      </c>
      <c r="AO24" s="6">
        <v>0</v>
      </c>
      <c r="AP24" s="6" t="s">
        <v>795</v>
      </c>
      <c r="AQ24" s="6" t="s">
        <v>547</v>
      </c>
      <c r="AW24" s="6" t="s">
        <v>421</v>
      </c>
      <c r="AX24" s="6" t="s">
        <v>422</v>
      </c>
      <c r="AY24" s="6">
        <v>0</v>
      </c>
      <c r="AZ24" s="6">
        <v>1</v>
      </c>
      <c r="BA24" s="6">
        <v>0</v>
      </c>
      <c r="BB24" s="6">
        <v>0</v>
      </c>
      <c r="BC24" s="6">
        <v>0</v>
      </c>
      <c r="BD24" s="6">
        <v>1</v>
      </c>
      <c r="BE24" s="6">
        <v>0</v>
      </c>
      <c r="BF24" s="6">
        <v>0</v>
      </c>
      <c r="BH24" s="6">
        <v>1</v>
      </c>
      <c r="BX24" s="6" t="s">
        <v>423</v>
      </c>
      <c r="BY24" s="6" t="s">
        <v>423</v>
      </c>
      <c r="BZ24" s="6" t="s">
        <v>426</v>
      </c>
      <c r="CA24" s="6" t="s">
        <v>426</v>
      </c>
      <c r="CB24" s="6" t="s">
        <v>426</v>
      </c>
      <c r="CC24" s="6" t="s">
        <v>423</v>
      </c>
      <c r="CD24" s="6" t="s">
        <v>423</v>
      </c>
      <c r="CE24" s="6" t="s">
        <v>423</v>
      </c>
      <c r="CF24" s="6" t="s">
        <v>423</v>
      </c>
      <c r="CG24" s="6" t="s">
        <v>425</v>
      </c>
      <c r="CH24" s="6" t="s">
        <v>425</v>
      </c>
      <c r="CI24" s="6" t="s">
        <v>426</v>
      </c>
      <c r="CJ24" s="6" t="s">
        <v>423</v>
      </c>
      <c r="CK24" s="6" t="s">
        <v>151</v>
      </c>
      <c r="CL24" s="6" t="s">
        <v>151</v>
      </c>
      <c r="CM24" s="6" t="s">
        <v>151</v>
      </c>
      <c r="CN24" s="6" t="s">
        <v>426</v>
      </c>
      <c r="CO24" s="6" t="s">
        <v>423</v>
      </c>
      <c r="CP24" s="6" t="s">
        <v>426</v>
      </c>
      <c r="CQ24" s="6" t="s">
        <v>151</v>
      </c>
      <c r="CR24" s="6" t="s">
        <v>424</v>
      </c>
      <c r="CS24" s="6" t="s">
        <v>426</v>
      </c>
      <c r="CT24" s="6" t="s">
        <v>426</v>
      </c>
      <c r="CU24" s="6" t="s">
        <v>426</v>
      </c>
      <c r="CV24" s="6" t="s">
        <v>427</v>
      </c>
      <c r="CW24" s="6" t="s">
        <v>427</v>
      </c>
      <c r="CX24" s="6" t="s">
        <v>428</v>
      </c>
      <c r="CY24" s="6" t="s">
        <v>428</v>
      </c>
      <c r="CZ24" s="6" t="s">
        <v>428</v>
      </c>
      <c r="DA24" s="6">
        <v>1</v>
      </c>
      <c r="DB24" s="6">
        <v>1</v>
      </c>
      <c r="DC24" s="6">
        <v>0</v>
      </c>
      <c r="DD24" s="6">
        <v>1</v>
      </c>
      <c r="DE24" s="6">
        <v>0</v>
      </c>
      <c r="DF24" s="6">
        <v>1</v>
      </c>
      <c r="DG24" s="6">
        <v>0</v>
      </c>
      <c r="DJ24" s="6" t="s">
        <v>198</v>
      </c>
      <c r="DU24" s="6" t="s">
        <v>508</v>
      </c>
      <c r="EA24" s="6">
        <v>2074.81</v>
      </c>
      <c r="EB24" s="6" t="s">
        <v>689</v>
      </c>
      <c r="EC24" s="6" t="s">
        <v>432</v>
      </c>
      <c r="ED24" s="6" t="s">
        <v>796</v>
      </c>
      <c r="EE24" s="6" t="s">
        <v>490</v>
      </c>
      <c r="EF24" s="6" t="s">
        <v>435</v>
      </c>
      <c r="EG24" s="6" t="s">
        <v>511</v>
      </c>
      <c r="EH24" s="6" t="s">
        <v>705</v>
      </c>
      <c r="EI24" s="6">
        <v>2023</v>
      </c>
      <c r="EJ24" s="6" t="s">
        <v>438</v>
      </c>
      <c r="EK24" s="6" t="s">
        <v>706</v>
      </c>
      <c r="EL24" s="6" t="s">
        <v>674</v>
      </c>
      <c r="EM24" s="6">
        <v>1</v>
      </c>
      <c r="EN24" s="6" t="s">
        <v>468</v>
      </c>
      <c r="EO24" s="6" t="s">
        <v>491</v>
      </c>
      <c r="EP24" s="6" t="s">
        <v>532</v>
      </c>
      <c r="EQ24" s="6">
        <v>154</v>
      </c>
      <c r="ER24" s="6" t="s">
        <v>797</v>
      </c>
      <c r="ES24" s="6">
        <v>4</v>
      </c>
      <c r="ET24" s="6" t="s">
        <v>470</v>
      </c>
      <c r="EU24" s="6" t="s">
        <v>798</v>
      </c>
      <c r="EV24" s="6" t="s">
        <v>799</v>
      </c>
      <c r="EW24" s="6" t="s">
        <v>797</v>
      </c>
      <c r="EX24" s="6" t="s">
        <v>800</v>
      </c>
      <c r="EZ24" s="6" t="s">
        <v>791</v>
      </c>
      <c r="FA24" s="6" t="s">
        <v>409</v>
      </c>
      <c r="FC24" s="6" t="s">
        <v>801</v>
      </c>
      <c r="FD24" s="6" t="s">
        <v>481</v>
      </c>
      <c r="FE24" s="6" t="s">
        <v>802</v>
      </c>
      <c r="FF24" s="6" t="s">
        <v>441</v>
      </c>
      <c r="FH24" s="6" t="s">
        <v>449</v>
      </c>
      <c r="FI24" s="6" t="s">
        <v>450</v>
      </c>
      <c r="FJ24" s="6" t="s">
        <v>510</v>
      </c>
      <c r="FK24" s="6" t="s">
        <v>450</v>
      </c>
      <c r="FL24" s="6" t="s">
        <v>450</v>
      </c>
      <c r="FN24" s="6" t="s">
        <v>416</v>
      </c>
      <c r="FO24" s="6" t="s">
        <v>416</v>
      </c>
      <c r="FP24" s="6" t="s">
        <v>416</v>
      </c>
      <c r="FQ24" s="6" t="s">
        <v>414</v>
      </c>
      <c r="FR24" s="6" t="s">
        <v>462</v>
      </c>
      <c r="FS24" s="6" t="s">
        <v>415</v>
      </c>
      <c r="FT24" s="6" t="s">
        <v>416</v>
      </c>
      <c r="FU24" s="6" t="s">
        <v>416</v>
      </c>
      <c r="FV24" s="6" t="s">
        <v>414</v>
      </c>
      <c r="FX24" s="6" t="s">
        <v>451</v>
      </c>
      <c r="FY24" s="6" t="s">
        <v>451</v>
      </c>
      <c r="FZ24" s="6" t="s">
        <v>451</v>
      </c>
      <c r="GA24" s="6" t="s">
        <v>451</v>
      </c>
      <c r="GB24" s="6" t="s">
        <v>451</v>
      </c>
      <c r="GC24" s="6" t="s">
        <v>451</v>
      </c>
      <c r="GD24" s="6" t="s">
        <v>451</v>
      </c>
      <c r="GE24" s="6" t="s">
        <v>451</v>
      </c>
      <c r="GF24" s="6" t="s">
        <v>451</v>
      </c>
      <c r="GG24" s="6" t="s">
        <v>451</v>
      </c>
      <c r="GH24" s="6" t="s">
        <v>451</v>
      </c>
      <c r="GI24" s="6" t="s">
        <v>451</v>
      </c>
      <c r="GJ24" s="6" t="s">
        <v>451</v>
      </c>
      <c r="GK24" s="6" t="s">
        <v>451</v>
      </c>
      <c r="GL24" s="6" t="s">
        <v>451</v>
      </c>
      <c r="GM24" s="6" t="s">
        <v>451</v>
      </c>
      <c r="GN24" s="6" t="s">
        <v>451</v>
      </c>
      <c r="GO24" s="6" t="s">
        <v>451</v>
      </c>
      <c r="GP24" s="6" t="s">
        <v>451</v>
      </c>
      <c r="GQ24" s="6" t="s">
        <v>451</v>
      </c>
      <c r="GR24" s="6" t="s">
        <v>451</v>
      </c>
      <c r="GS24" s="6" t="s">
        <v>451</v>
      </c>
      <c r="GT24" s="6" t="s">
        <v>452</v>
      </c>
      <c r="GU24" s="6" t="s">
        <v>451</v>
      </c>
      <c r="GV24" s="6" t="s">
        <v>517</v>
      </c>
      <c r="GW24" s="6" t="s">
        <v>496</v>
      </c>
      <c r="GX24" s="6" t="s">
        <v>803</v>
      </c>
      <c r="GY24" s="6" t="s">
        <v>441</v>
      </c>
      <c r="GZ24" s="6">
        <v>540.19000000000005</v>
      </c>
      <c r="HB24" s="6" t="str">
        <f t="shared" si="36"/>
        <v xml:space="preserve">Accepté pour le Conseil 4round IS -5 </v>
      </c>
      <c r="HC24" s="6">
        <f t="shared" si="41"/>
        <v>5</v>
      </c>
      <c r="HD24" s="110">
        <f t="shared" si="42"/>
        <v>27.5</v>
      </c>
      <c r="HE24" s="6">
        <f t="shared" si="43"/>
        <v>5</v>
      </c>
      <c r="HF24" s="110">
        <f t="shared" si="66"/>
        <v>12.5</v>
      </c>
      <c r="HG24" s="6">
        <f t="shared" si="45"/>
        <v>50</v>
      </c>
      <c r="HI24" s="6">
        <f t="shared" si="37"/>
        <v>50</v>
      </c>
      <c r="HJ24" s="110">
        <f t="shared" si="38"/>
        <v>50</v>
      </c>
      <c r="HK24" s="110">
        <f t="shared" si="46"/>
        <v>50</v>
      </c>
      <c r="HL24" s="110">
        <f t="shared" si="47"/>
        <v>5</v>
      </c>
      <c r="HO24" s="6">
        <f t="shared" si="48"/>
        <v>50</v>
      </c>
      <c r="HP24" s="110">
        <f t="shared" si="49"/>
        <v>50</v>
      </c>
      <c r="HQ24" s="110">
        <f t="shared" si="50"/>
        <v>27.5</v>
      </c>
      <c r="HT24" s="110">
        <f t="shared" si="51"/>
        <v>36.5</v>
      </c>
      <c r="HU24" s="6">
        <f t="shared" si="52"/>
        <v>100</v>
      </c>
      <c r="HV24" s="6">
        <f t="shared" si="53"/>
        <v>100</v>
      </c>
      <c r="HW24" s="6">
        <f t="shared" si="54"/>
        <v>5</v>
      </c>
      <c r="HX24" s="110">
        <f t="shared" si="55"/>
        <v>68.333333333333329</v>
      </c>
      <c r="HY24" s="6">
        <f t="shared" si="56"/>
        <v>0</v>
      </c>
      <c r="HZ24" s="6">
        <f t="shared" si="40"/>
        <v>0</v>
      </c>
      <c r="IA24" s="6">
        <f t="shared" si="57"/>
        <v>0</v>
      </c>
      <c r="IB24" s="6">
        <f t="shared" si="58"/>
        <v>75</v>
      </c>
      <c r="IE24" s="110">
        <f t="shared" si="59"/>
        <v>52.5</v>
      </c>
      <c r="IF24" s="110">
        <f t="shared" si="60"/>
        <v>25.5</v>
      </c>
      <c r="IG24" s="6">
        <f t="shared" si="61"/>
        <v>0</v>
      </c>
      <c r="IH24" s="6">
        <f t="shared" si="62"/>
        <v>0</v>
      </c>
      <c r="II24" s="6">
        <f t="shared" si="63"/>
        <v>0</v>
      </c>
      <c r="IJ24" s="6">
        <f t="shared" si="64"/>
        <v>0</v>
      </c>
      <c r="IK24" s="110">
        <f t="shared" si="65"/>
        <v>0</v>
      </c>
    </row>
    <row r="25" spans="1:245" x14ac:dyDescent="0.2">
      <c r="A25" s="6">
        <v>41</v>
      </c>
      <c r="B25" s="6">
        <v>225</v>
      </c>
      <c r="C25" s="6" t="s">
        <v>804</v>
      </c>
      <c r="D25" s="6">
        <v>6</v>
      </c>
      <c r="E25" s="6" t="s">
        <v>470</v>
      </c>
      <c r="F25" s="6" t="s">
        <v>805</v>
      </c>
      <c r="G25" s="6" t="s">
        <v>806</v>
      </c>
      <c r="H25" s="6" t="s">
        <v>804</v>
      </c>
      <c r="I25" s="6" t="s">
        <v>807</v>
      </c>
      <c r="J25" s="6" t="s">
        <v>758</v>
      </c>
      <c r="K25" s="6" t="s">
        <v>808</v>
      </c>
      <c r="L25" s="6" t="s">
        <v>409</v>
      </c>
      <c r="M25" s="6" t="s">
        <v>410</v>
      </c>
      <c r="O25" s="6" t="s">
        <v>481</v>
      </c>
      <c r="P25" s="6" t="s">
        <v>809</v>
      </c>
      <c r="Q25" s="6" t="s">
        <v>810</v>
      </c>
      <c r="R25" s="6" t="s">
        <v>413</v>
      </c>
      <c r="S25" s="6">
        <v>0</v>
      </c>
      <c r="T25" s="6">
        <v>0</v>
      </c>
      <c r="U25" s="6">
        <v>1</v>
      </c>
      <c r="V25" s="6">
        <v>1</v>
      </c>
      <c r="W25" s="6">
        <v>0</v>
      </c>
      <c r="X25" s="6">
        <v>0</v>
      </c>
      <c r="Y25" s="6">
        <v>0</v>
      </c>
      <c r="Z25" s="6" t="s">
        <v>414</v>
      </c>
      <c r="AA25" s="6" t="s">
        <v>416</v>
      </c>
      <c r="AB25" s="6" t="s">
        <v>416</v>
      </c>
      <c r="AC25" s="6" t="s">
        <v>415</v>
      </c>
      <c r="AD25" s="6" t="s">
        <v>131</v>
      </c>
      <c r="AE25" s="6" t="s">
        <v>415</v>
      </c>
      <c r="AF25" s="6" t="s">
        <v>416</v>
      </c>
      <c r="AG25" s="6" t="s">
        <v>416</v>
      </c>
      <c r="AH25" s="6" t="s">
        <v>414</v>
      </c>
      <c r="AI25" s="6" t="s">
        <v>811</v>
      </c>
      <c r="AJ25" s="6">
        <v>1</v>
      </c>
      <c r="AK25" s="6">
        <v>0</v>
      </c>
      <c r="AL25" s="6">
        <v>1</v>
      </c>
      <c r="AM25" s="6">
        <v>1</v>
      </c>
      <c r="AN25" s="6">
        <v>0</v>
      </c>
      <c r="AO25" s="6">
        <v>0</v>
      </c>
      <c r="AQ25" s="6" t="s">
        <v>463</v>
      </c>
      <c r="AR25" s="6" t="s">
        <v>419</v>
      </c>
      <c r="AS25" s="6" t="s">
        <v>419</v>
      </c>
      <c r="AT25" s="6" t="s">
        <v>420</v>
      </c>
      <c r="AU25" s="6" t="s">
        <v>420</v>
      </c>
      <c r="AV25" s="6" t="s">
        <v>436</v>
      </c>
      <c r="AW25" s="6" t="s">
        <v>421</v>
      </c>
      <c r="AX25" s="6" t="s">
        <v>464</v>
      </c>
      <c r="AY25" s="6">
        <v>0</v>
      </c>
      <c r="AZ25" s="6">
        <v>0</v>
      </c>
      <c r="BA25" s="6">
        <v>0</v>
      </c>
      <c r="BB25" s="6">
        <v>0</v>
      </c>
      <c r="BC25" s="6">
        <v>0</v>
      </c>
      <c r="BD25" s="6">
        <v>1</v>
      </c>
      <c r="BE25" s="6">
        <v>1</v>
      </c>
      <c r="BF25" s="6">
        <v>0</v>
      </c>
      <c r="BH25" s="6">
        <v>1</v>
      </c>
      <c r="BX25" s="6" t="s">
        <v>423</v>
      </c>
      <c r="BY25" s="6" t="s">
        <v>423</v>
      </c>
      <c r="BZ25" s="6" t="s">
        <v>423</v>
      </c>
      <c r="CA25" s="6" t="s">
        <v>151</v>
      </c>
      <c r="CB25" s="6" t="s">
        <v>423</v>
      </c>
      <c r="CC25" s="6" t="s">
        <v>423</v>
      </c>
      <c r="CD25" s="6" t="s">
        <v>423</v>
      </c>
      <c r="CE25" s="6" t="s">
        <v>423</v>
      </c>
      <c r="CF25" s="6" t="s">
        <v>425</v>
      </c>
      <c r="CG25" s="6" t="s">
        <v>426</v>
      </c>
      <c r="CH25" s="6" t="s">
        <v>423</v>
      </c>
      <c r="CI25" s="6" t="s">
        <v>423</v>
      </c>
      <c r="CJ25" s="6" t="s">
        <v>424</v>
      </c>
      <c r="CK25" s="6" t="s">
        <v>423</v>
      </c>
      <c r="CL25" s="6" t="s">
        <v>423</v>
      </c>
      <c r="CM25" s="6" t="s">
        <v>423</v>
      </c>
      <c r="CN25" s="6" t="s">
        <v>423</v>
      </c>
      <c r="CO25" s="6" t="s">
        <v>424</v>
      </c>
      <c r="CP25" s="6" t="s">
        <v>424</v>
      </c>
      <c r="CQ25" s="6" t="s">
        <v>151</v>
      </c>
      <c r="CR25" s="6" t="s">
        <v>424</v>
      </c>
      <c r="CS25" s="6" t="s">
        <v>426</v>
      </c>
      <c r="CT25" s="6" t="s">
        <v>426</v>
      </c>
      <c r="CU25" s="6" t="s">
        <v>426</v>
      </c>
      <c r="CV25" s="6" t="s">
        <v>427</v>
      </c>
      <c r="CW25" s="6" t="s">
        <v>176</v>
      </c>
      <c r="CX25" s="6" t="s">
        <v>427</v>
      </c>
      <c r="CY25" s="6" t="s">
        <v>176</v>
      </c>
      <c r="CZ25" s="6" t="s">
        <v>428</v>
      </c>
      <c r="DA25" s="6">
        <v>1</v>
      </c>
      <c r="DB25" s="6">
        <v>1</v>
      </c>
      <c r="DC25" s="6">
        <v>0</v>
      </c>
      <c r="DD25" s="6">
        <v>1</v>
      </c>
      <c r="DE25" s="6">
        <v>0</v>
      </c>
      <c r="DF25" s="6">
        <v>1</v>
      </c>
      <c r="DG25" s="6">
        <v>1</v>
      </c>
      <c r="DJ25" s="6" t="s">
        <v>198</v>
      </c>
      <c r="DU25" s="6" t="s">
        <v>430</v>
      </c>
      <c r="EA25" s="6">
        <v>3200.5</v>
      </c>
      <c r="EB25" s="6" t="s">
        <v>487</v>
      </c>
      <c r="EC25" s="6" t="s">
        <v>488</v>
      </c>
      <c r="ED25" s="6" t="s">
        <v>812</v>
      </c>
      <c r="EE25" s="6" t="s">
        <v>490</v>
      </c>
      <c r="EF25" s="6" t="s">
        <v>435</v>
      </c>
      <c r="EG25" s="6" t="s">
        <v>566</v>
      </c>
      <c r="EH25" s="6" t="s">
        <v>705</v>
      </c>
      <c r="EI25" s="6">
        <v>2022</v>
      </c>
      <c r="EJ25" s="6" t="s">
        <v>438</v>
      </c>
      <c r="EK25" s="6" t="s">
        <v>706</v>
      </c>
      <c r="EL25" s="6" t="s">
        <v>440</v>
      </c>
      <c r="EM25" s="6">
        <v>1</v>
      </c>
      <c r="EN25" s="6" t="s">
        <v>441</v>
      </c>
      <c r="EO25" s="6" t="s">
        <v>442</v>
      </c>
      <c r="EP25" s="6" t="s">
        <v>532</v>
      </c>
      <c r="EQ25" s="6">
        <v>157</v>
      </c>
      <c r="ER25" s="6" t="s">
        <v>813</v>
      </c>
      <c r="ES25" s="6">
        <v>4</v>
      </c>
      <c r="ET25" s="6" t="s">
        <v>470</v>
      </c>
      <c r="EU25" s="6" t="s">
        <v>814</v>
      </c>
      <c r="EV25" s="6" t="s">
        <v>815</v>
      </c>
      <c r="EW25" s="6" t="s">
        <v>813</v>
      </c>
      <c r="EX25" s="6" t="s">
        <v>816</v>
      </c>
      <c r="EZ25" s="6" t="s">
        <v>817</v>
      </c>
      <c r="FA25" s="6" t="s">
        <v>409</v>
      </c>
      <c r="FB25" s="6" t="s">
        <v>410</v>
      </c>
      <c r="FD25" s="6" t="s">
        <v>481</v>
      </c>
      <c r="FE25" s="6" t="s">
        <v>809</v>
      </c>
      <c r="FF25" s="6" t="s">
        <v>441</v>
      </c>
      <c r="FH25" s="6" t="s">
        <v>449</v>
      </c>
      <c r="FI25" s="6" t="s">
        <v>450</v>
      </c>
      <c r="FJ25" s="6" t="s">
        <v>510</v>
      </c>
      <c r="FK25" s="6" t="s">
        <v>450</v>
      </c>
      <c r="FL25" s="6" t="s">
        <v>450</v>
      </c>
      <c r="FN25" s="6" t="s">
        <v>414</v>
      </c>
      <c r="FO25" s="6" t="s">
        <v>416</v>
      </c>
      <c r="FP25" s="6" t="s">
        <v>416</v>
      </c>
      <c r="FQ25" s="6" t="s">
        <v>415</v>
      </c>
      <c r="FR25" s="6" t="s">
        <v>131</v>
      </c>
      <c r="FS25" s="6" t="s">
        <v>416</v>
      </c>
      <c r="FT25" s="6" t="s">
        <v>416</v>
      </c>
      <c r="FU25" s="6" t="s">
        <v>416</v>
      </c>
      <c r="FV25" s="6" t="s">
        <v>131</v>
      </c>
      <c r="FX25" s="6" t="s">
        <v>451</v>
      </c>
      <c r="FY25" s="6" t="s">
        <v>451</v>
      </c>
      <c r="FZ25" s="6" t="s">
        <v>451</v>
      </c>
      <c r="GA25" s="6" t="s">
        <v>451</v>
      </c>
      <c r="GB25" s="6" t="s">
        <v>451</v>
      </c>
      <c r="GC25" s="6" t="s">
        <v>451</v>
      </c>
      <c r="GD25" s="6" t="s">
        <v>451</v>
      </c>
      <c r="GE25" s="6" t="s">
        <v>451</v>
      </c>
      <c r="GF25" s="6" t="s">
        <v>451</v>
      </c>
      <c r="GG25" s="6" t="s">
        <v>451</v>
      </c>
      <c r="GH25" s="6" t="s">
        <v>451</v>
      </c>
      <c r="GI25" s="6" t="s">
        <v>451</v>
      </c>
      <c r="GJ25" s="6" t="s">
        <v>451</v>
      </c>
      <c r="GK25" s="6" t="s">
        <v>451</v>
      </c>
      <c r="GL25" s="6" t="s">
        <v>451</v>
      </c>
      <c r="GM25" s="6" t="s">
        <v>451</v>
      </c>
      <c r="GN25" s="6" t="s">
        <v>451</v>
      </c>
      <c r="GO25" s="6" t="s">
        <v>451</v>
      </c>
      <c r="GP25" s="6" t="s">
        <v>451</v>
      </c>
      <c r="GQ25" s="6" t="s">
        <v>451</v>
      </c>
      <c r="GR25" s="6" t="s">
        <v>451</v>
      </c>
      <c r="GS25" s="6" t="s">
        <v>451</v>
      </c>
      <c r="GT25" s="6" t="s">
        <v>451</v>
      </c>
      <c r="GU25" s="6" t="s">
        <v>451</v>
      </c>
      <c r="GV25" s="6" t="s">
        <v>474</v>
      </c>
      <c r="GW25" s="6" t="s">
        <v>496</v>
      </c>
      <c r="GX25" s="6" t="s">
        <v>818</v>
      </c>
      <c r="GY25" s="6" t="s">
        <v>441</v>
      </c>
      <c r="GZ25" s="6">
        <v>358.12</v>
      </c>
      <c r="HB25" s="6" t="str">
        <f t="shared" si="36"/>
        <v>Accepté pour Conseil 1er round Fem</v>
      </c>
      <c r="HC25" s="6">
        <f t="shared" si="41"/>
        <v>100</v>
      </c>
      <c r="HD25" s="110">
        <f t="shared" si="42"/>
        <v>75</v>
      </c>
      <c r="HE25" s="6">
        <f t="shared" si="43"/>
        <v>5</v>
      </c>
      <c r="HF25" s="110">
        <f t="shared" si="66"/>
        <v>60</v>
      </c>
      <c r="HG25" s="6">
        <f t="shared" si="45"/>
        <v>50</v>
      </c>
      <c r="HI25" s="6">
        <f t="shared" si="37"/>
        <v>50</v>
      </c>
      <c r="HJ25" s="110">
        <f t="shared" si="38"/>
        <v>50</v>
      </c>
      <c r="HK25" s="110">
        <f t="shared" si="46"/>
        <v>50</v>
      </c>
      <c r="HL25" s="110">
        <f t="shared" si="47"/>
        <v>75</v>
      </c>
      <c r="HO25" s="6">
        <f t="shared" si="48"/>
        <v>5</v>
      </c>
      <c r="HP25" s="110">
        <f t="shared" si="49"/>
        <v>50</v>
      </c>
      <c r="HQ25" s="110">
        <f t="shared" si="50"/>
        <v>50</v>
      </c>
      <c r="HT25" s="110">
        <f t="shared" si="51"/>
        <v>46</v>
      </c>
      <c r="HU25" s="6">
        <f t="shared" si="52"/>
        <v>50</v>
      </c>
      <c r="HV25" s="6">
        <f t="shared" si="53"/>
        <v>50</v>
      </c>
      <c r="HW25" s="6">
        <f t="shared" si="54"/>
        <v>50</v>
      </c>
      <c r="HX25" s="110">
        <f t="shared" si="55"/>
        <v>50</v>
      </c>
      <c r="HY25" s="6">
        <f t="shared" si="56"/>
        <v>100</v>
      </c>
      <c r="HZ25" s="6">
        <f t="shared" si="40"/>
        <v>100</v>
      </c>
      <c r="IA25" s="6">
        <f t="shared" si="57"/>
        <v>50</v>
      </c>
      <c r="IB25" s="6">
        <f t="shared" si="58"/>
        <v>75</v>
      </c>
      <c r="IE25" s="110">
        <f t="shared" si="59"/>
        <v>75</v>
      </c>
      <c r="IF25" s="110">
        <f t="shared" si="60"/>
        <v>80</v>
      </c>
      <c r="IG25" s="6">
        <f t="shared" si="61"/>
        <v>0</v>
      </c>
      <c r="IH25" s="6">
        <f t="shared" si="62"/>
        <v>0</v>
      </c>
      <c r="II25" s="6">
        <f t="shared" si="63"/>
        <v>0</v>
      </c>
      <c r="IJ25" s="6">
        <f t="shared" si="64"/>
        <v>50</v>
      </c>
      <c r="IK25" s="110">
        <f t="shared" si="65"/>
        <v>12.5</v>
      </c>
    </row>
    <row r="26" spans="1:245" x14ac:dyDescent="0.2">
      <c r="A26" s="6">
        <v>46</v>
      </c>
      <c r="B26" s="6">
        <v>362</v>
      </c>
      <c r="C26" s="6" t="s">
        <v>819</v>
      </c>
      <c r="D26" s="6">
        <v>6</v>
      </c>
      <c r="E26" s="6" t="s">
        <v>404</v>
      </c>
      <c r="F26" s="6" t="s">
        <v>820</v>
      </c>
      <c r="G26" s="6" t="s">
        <v>821</v>
      </c>
      <c r="H26" s="6" t="s">
        <v>819</v>
      </c>
      <c r="I26" s="6" t="s">
        <v>822</v>
      </c>
      <c r="K26" s="6" t="s">
        <v>823</v>
      </c>
      <c r="L26" s="6" t="s">
        <v>409</v>
      </c>
      <c r="M26" s="6" t="s">
        <v>410</v>
      </c>
      <c r="O26" s="6" t="s">
        <v>760</v>
      </c>
      <c r="Q26" s="6" t="s">
        <v>824</v>
      </c>
      <c r="R26" s="6" t="s">
        <v>413</v>
      </c>
      <c r="S26" s="6">
        <v>0</v>
      </c>
      <c r="T26" s="6">
        <v>1</v>
      </c>
      <c r="U26" s="6">
        <v>0</v>
      </c>
      <c r="V26" s="6">
        <v>1</v>
      </c>
      <c r="W26" s="6">
        <v>1</v>
      </c>
      <c r="X26" s="6">
        <v>0</v>
      </c>
      <c r="Y26" s="6">
        <v>0</v>
      </c>
      <c r="Z26" s="6" t="s">
        <v>415</v>
      </c>
      <c r="AA26" s="6" t="s">
        <v>416</v>
      </c>
      <c r="AB26" s="6" t="s">
        <v>416</v>
      </c>
      <c r="AC26" s="6" t="s">
        <v>416</v>
      </c>
      <c r="AD26" s="6" t="s">
        <v>415</v>
      </c>
      <c r="AE26" s="6" t="s">
        <v>416</v>
      </c>
      <c r="AF26" s="6" t="s">
        <v>416</v>
      </c>
      <c r="AG26" s="6" t="s">
        <v>416</v>
      </c>
      <c r="AH26" s="6" t="s">
        <v>415</v>
      </c>
      <c r="AJ26" s="6">
        <v>0</v>
      </c>
      <c r="AK26" s="6">
        <v>0</v>
      </c>
      <c r="AL26" s="6">
        <v>0</v>
      </c>
      <c r="AM26" s="6">
        <v>1</v>
      </c>
      <c r="AN26" s="6">
        <v>0</v>
      </c>
      <c r="AO26" s="6">
        <v>0</v>
      </c>
      <c r="AQ26" s="6" t="s">
        <v>463</v>
      </c>
      <c r="AR26" s="6" t="s">
        <v>436</v>
      </c>
      <c r="AS26" s="6" t="s">
        <v>436</v>
      </c>
      <c r="AT26" s="6" t="s">
        <v>436</v>
      </c>
      <c r="AU26" s="6" t="s">
        <v>436</v>
      </c>
      <c r="AV26" s="6" t="s">
        <v>420</v>
      </c>
      <c r="AW26" s="6" t="s">
        <v>421</v>
      </c>
      <c r="AX26" s="6" t="s">
        <v>464</v>
      </c>
      <c r="BF26" s="6">
        <v>1</v>
      </c>
      <c r="BH26" s="6">
        <v>0</v>
      </c>
      <c r="BI26" s="6">
        <v>1</v>
      </c>
      <c r="BJ26" s="6">
        <v>0</v>
      </c>
      <c r="BK26" s="6">
        <v>0</v>
      </c>
      <c r="BL26" s="6">
        <v>1</v>
      </c>
      <c r="BM26" s="6">
        <v>1</v>
      </c>
      <c r="BN26" s="6">
        <v>0</v>
      </c>
      <c r="BO26" s="6">
        <v>1</v>
      </c>
      <c r="BP26" s="6">
        <v>0</v>
      </c>
      <c r="BQ26" s="6">
        <v>1</v>
      </c>
      <c r="BR26" s="6">
        <v>0</v>
      </c>
      <c r="BS26" s="6">
        <v>1</v>
      </c>
      <c r="BT26" s="6">
        <v>0</v>
      </c>
      <c r="BU26" s="6">
        <v>0</v>
      </c>
      <c r="BX26" s="6" t="s">
        <v>423</v>
      </c>
      <c r="BY26" s="6" t="s">
        <v>423</v>
      </c>
      <c r="BZ26" s="6" t="s">
        <v>423</v>
      </c>
      <c r="CA26" s="6" t="s">
        <v>424</v>
      </c>
      <c r="CB26" s="6" t="s">
        <v>423</v>
      </c>
      <c r="CC26" s="6" t="s">
        <v>423</v>
      </c>
      <c r="CD26" s="6" t="s">
        <v>423</v>
      </c>
      <c r="CE26" s="6" t="s">
        <v>423</v>
      </c>
      <c r="CF26" s="6" t="s">
        <v>423</v>
      </c>
      <c r="CG26" s="6" t="s">
        <v>423</v>
      </c>
      <c r="CH26" s="6" t="s">
        <v>423</v>
      </c>
      <c r="CI26" s="6" t="s">
        <v>423</v>
      </c>
      <c r="CJ26" s="6" t="s">
        <v>423</v>
      </c>
      <c r="CK26" s="6" t="s">
        <v>424</v>
      </c>
      <c r="CL26" s="6" t="s">
        <v>423</v>
      </c>
      <c r="CM26" s="6" t="s">
        <v>423</v>
      </c>
      <c r="CN26" s="6" t="s">
        <v>423</v>
      </c>
      <c r="CO26" s="6" t="s">
        <v>423</v>
      </c>
      <c r="CP26" s="6" t="s">
        <v>423</v>
      </c>
      <c r="CQ26" s="6" t="s">
        <v>424</v>
      </c>
      <c r="CR26" s="6" t="s">
        <v>423</v>
      </c>
      <c r="CS26" s="6" t="s">
        <v>423</v>
      </c>
      <c r="CT26" s="6" t="s">
        <v>426</v>
      </c>
      <c r="CU26" s="6" t="s">
        <v>423</v>
      </c>
      <c r="CV26" s="6" t="s">
        <v>506</v>
      </c>
      <c r="CW26" s="6" t="s">
        <v>427</v>
      </c>
      <c r="CX26" s="6" t="s">
        <v>506</v>
      </c>
      <c r="CY26" s="6" t="s">
        <v>428</v>
      </c>
      <c r="CZ26" s="6" t="s">
        <v>428</v>
      </c>
      <c r="DA26" s="6">
        <v>0</v>
      </c>
      <c r="DB26" s="6">
        <v>1</v>
      </c>
      <c r="DC26" s="6">
        <v>0</v>
      </c>
      <c r="DD26" s="6">
        <v>1</v>
      </c>
      <c r="DE26" s="6">
        <v>0</v>
      </c>
      <c r="DF26" s="6">
        <v>0</v>
      </c>
      <c r="DG26" s="6">
        <v>0</v>
      </c>
      <c r="DJ26" s="6" t="s">
        <v>429</v>
      </c>
      <c r="DU26" s="6" t="s">
        <v>430</v>
      </c>
      <c r="EA26" s="6">
        <v>1059.79</v>
      </c>
      <c r="EB26" s="6" t="s">
        <v>612</v>
      </c>
      <c r="EC26" s="6" t="s">
        <v>613</v>
      </c>
      <c r="ED26" s="6" t="s">
        <v>825</v>
      </c>
      <c r="EE26" s="6" t="s">
        <v>434</v>
      </c>
      <c r="EF26" s="6" t="s">
        <v>435</v>
      </c>
      <c r="EG26" s="6" t="s">
        <v>436</v>
      </c>
      <c r="EH26" s="6" t="s">
        <v>826</v>
      </c>
      <c r="EI26" s="6">
        <v>2021</v>
      </c>
      <c r="EJ26" s="6" t="s">
        <v>438</v>
      </c>
      <c r="EK26" s="6" t="s">
        <v>827</v>
      </c>
      <c r="EL26" s="6" t="s">
        <v>440</v>
      </c>
      <c r="EM26" s="6">
        <v>5</v>
      </c>
      <c r="EN26" s="6" t="s">
        <v>441</v>
      </c>
      <c r="EO26" s="6" t="s">
        <v>442</v>
      </c>
      <c r="EP26" s="6" t="s">
        <v>675</v>
      </c>
      <c r="EQ26" s="6">
        <v>270</v>
      </c>
      <c r="ER26" s="6" t="s">
        <v>828</v>
      </c>
      <c r="ES26" s="6">
        <v>4</v>
      </c>
      <c r="ET26" s="6" t="s">
        <v>404</v>
      </c>
      <c r="EU26" s="6" t="s">
        <v>829</v>
      </c>
      <c r="EV26" s="6" t="s">
        <v>830</v>
      </c>
      <c r="EW26" s="6" t="s">
        <v>828</v>
      </c>
      <c r="EX26" s="6" t="s">
        <v>831</v>
      </c>
      <c r="EZ26" s="6" t="s">
        <v>823</v>
      </c>
      <c r="FA26" s="6" t="s">
        <v>409</v>
      </c>
      <c r="FB26" s="6" t="s">
        <v>410</v>
      </c>
      <c r="FD26" s="6" t="s">
        <v>760</v>
      </c>
      <c r="FF26" s="6" t="s">
        <v>441</v>
      </c>
      <c r="FH26" s="6" t="s">
        <v>510</v>
      </c>
      <c r="FI26" s="6" t="s">
        <v>832</v>
      </c>
      <c r="FJ26" s="6" t="s">
        <v>510</v>
      </c>
      <c r="FK26" s="6" t="s">
        <v>832</v>
      </c>
      <c r="FL26" s="6" t="s">
        <v>832</v>
      </c>
      <c r="FN26" s="6" t="s">
        <v>416</v>
      </c>
      <c r="FO26" s="6" t="s">
        <v>416</v>
      </c>
      <c r="FP26" s="6" t="s">
        <v>416</v>
      </c>
      <c r="FQ26" s="6" t="s">
        <v>416</v>
      </c>
      <c r="FR26" s="6" t="s">
        <v>415</v>
      </c>
      <c r="FS26" s="6" t="s">
        <v>416</v>
      </c>
      <c r="FT26" s="6" t="s">
        <v>416</v>
      </c>
      <c r="FU26" s="6" t="s">
        <v>416</v>
      </c>
      <c r="FV26" s="6" t="s">
        <v>416</v>
      </c>
      <c r="FX26" s="6" t="s">
        <v>452</v>
      </c>
      <c r="FY26" s="6" t="s">
        <v>452</v>
      </c>
      <c r="FZ26" s="6" t="s">
        <v>452</v>
      </c>
      <c r="GA26" s="6" t="s">
        <v>451</v>
      </c>
      <c r="GB26" s="6" t="s">
        <v>452</v>
      </c>
      <c r="GC26" s="6" t="s">
        <v>451</v>
      </c>
      <c r="GD26" s="6" t="s">
        <v>452</v>
      </c>
      <c r="GE26" s="6" t="s">
        <v>452</v>
      </c>
      <c r="GF26" s="6" t="s">
        <v>452</v>
      </c>
      <c r="GG26" s="6" t="s">
        <v>451</v>
      </c>
      <c r="GH26" s="6" t="s">
        <v>452</v>
      </c>
      <c r="GI26" s="6" t="s">
        <v>451</v>
      </c>
      <c r="GJ26" s="6" t="s">
        <v>451</v>
      </c>
      <c r="GK26" s="6" t="s">
        <v>451</v>
      </c>
      <c r="GL26" s="6" t="s">
        <v>451</v>
      </c>
      <c r="GM26" s="6" t="s">
        <v>451</v>
      </c>
      <c r="GN26" s="6" t="s">
        <v>452</v>
      </c>
      <c r="GO26" s="6" t="s">
        <v>451</v>
      </c>
      <c r="GP26" s="6" t="s">
        <v>451</v>
      </c>
      <c r="GQ26" s="6" t="s">
        <v>451</v>
      </c>
      <c r="GR26" s="6" t="s">
        <v>452</v>
      </c>
      <c r="GS26" s="6" t="s">
        <v>452</v>
      </c>
      <c r="GT26" s="6" t="s">
        <v>452</v>
      </c>
      <c r="GU26" s="6" t="s">
        <v>452</v>
      </c>
      <c r="GV26" s="6" t="s">
        <v>453</v>
      </c>
      <c r="GW26" s="6" t="s">
        <v>454</v>
      </c>
      <c r="GX26" s="6" t="s">
        <v>833</v>
      </c>
      <c r="GY26" s="6" t="s">
        <v>441</v>
      </c>
      <c r="GZ26" s="6">
        <v>693.16</v>
      </c>
      <c r="HB26" s="6" t="str">
        <f t="shared" si="36"/>
        <v>Accepté pour Conseil 2eme round Sect</v>
      </c>
      <c r="HC26" s="6">
        <f t="shared" si="41"/>
        <v>100</v>
      </c>
      <c r="HD26" s="110">
        <f t="shared" si="42"/>
        <v>75</v>
      </c>
      <c r="HE26" s="6">
        <f t="shared" si="43"/>
        <v>5</v>
      </c>
      <c r="HF26" s="110">
        <f t="shared" si="66"/>
        <v>60</v>
      </c>
      <c r="HG26" s="6">
        <f t="shared" si="45"/>
        <v>50</v>
      </c>
      <c r="HI26" s="6">
        <f t="shared" si="37"/>
        <v>100</v>
      </c>
      <c r="HJ26" s="110">
        <f t="shared" si="38"/>
        <v>75</v>
      </c>
      <c r="HK26" s="110">
        <f t="shared" si="46"/>
        <v>50</v>
      </c>
      <c r="HL26" s="110">
        <f t="shared" si="47"/>
        <v>50</v>
      </c>
      <c r="HO26" s="6">
        <f t="shared" si="48"/>
        <v>50</v>
      </c>
      <c r="HP26" s="110">
        <f t="shared" si="49"/>
        <v>50</v>
      </c>
      <c r="HQ26" s="110">
        <f t="shared" si="50"/>
        <v>50</v>
      </c>
      <c r="HT26" s="110">
        <f t="shared" si="51"/>
        <v>50</v>
      </c>
      <c r="HU26" s="6">
        <f t="shared" si="52"/>
        <v>50</v>
      </c>
      <c r="HV26" s="6">
        <f t="shared" si="53"/>
        <v>50</v>
      </c>
      <c r="HW26" s="6">
        <f t="shared" si="54"/>
        <v>50</v>
      </c>
      <c r="HX26" s="110">
        <f t="shared" si="55"/>
        <v>50</v>
      </c>
      <c r="HY26" s="6">
        <f t="shared" si="56"/>
        <v>100</v>
      </c>
      <c r="HZ26" s="6">
        <f t="shared" si="40"/>
        <v>0</v>
      </c>
      <c r="IA26" s="6">
        <f t="shared" si="57"/>
        <v>0</v>
      </c>
      <c r="IB26" s="6">
        <f t="shared" si="58"/>
        <v>50</v>
      </c>
      <c r="IE26" s="110">
        <f t="shared" si="59"/>
        <v>50</v>
      </c>
      <c r="IF26" s="110">
        <f t="shared" si="60"/>
        <v>40</v>
      </c>
      <c r="IG26" s="6">
        <f t="shared" si="61"/>
        <v>100</v>
      </c>
      <c r="IH26" s="6">
        <f t="shared" si="62"/>
        <v>0</v>
      </c>
      <c r="II26" s="6">
        <f t="shared" si="63"/>
        <v>0</v>
      </c>
      <c r="IJ26" s="6">
        <f t="shared" si="64"/>
        <v>50</v>
      </c>
      <c r="IK26" s="110">
        <f t="shared" si="65"/>
        <v>37.5</v>
      </c>
    </row>
    <row r="27" spans="1:245" x14ac:dyDescent="0.2">
      <c r="A27" s="6">
        <v>49</v>
      </c>
      <c r="B27" s="6">
        <v>337</v>
      </c>
      <c r="C27" s="6" t="s">
        <v>834</v>
      </c>
      <c r="D27" s="6">
        <v>6</v>
      </c>
      <c r="E27" s="6" t="s">
        <v>470</v>
      </c>
      <c r="F27" s="6" t="s">
        <v>835</v>
      </c>
      <c r="G27" s="6" t="s">
        <v>836</v>
      </c>
      <c r="H27" s="6" t="s">
        <v>834</v>
      </c>
      <c r="I27" s="6" t="s">
        <v>837</v>
      </c>
      <c r="K27" s="6" t="s">
        <v>838</v>
      </c>
      <c r="L27" s="6" t="s">
        <v>409</v>
      </c>
      <c r="M27" s="6" t="s">
        <v>410</v>
      </c>
      <c r="O27" s="6" t="s">
        <v>760</v>
      </c>
      <c r="Q27" s="6" t="s">
        <v>839</v>
      </c>
      <c r="R27" s="6" t="s">
        <v>525</v>
      </c>
      <c r="S27" s="6">
        <v>0</v>
      </c>
      <c r="T27" s="6">
        <v>0</v>
      </c>
      <c r="U27" s="6">
        <v>0</v>
      </c>
      <c r="V27" s="6">
        <v>1</v>
      </c>
      <c r="W27" s="6">
        <v>1</v>
      </c>
      <c r="X27" s="6">
        <v>1</v>
      </c>
      <c r="Y27" s="6">
        <v>0</v>
      </c>
      <c r="Z27" s="6" t="s">
        <v>415</v>
      </c>
      <c r="AA27" s="6" t="s">
        <v>415</v>
      </c>
      <c r="AB27" s="6" t="s">
        <v>416</v>
      </c>
      <c r="AC27" s="6" t="s">
        <v>414</v>
      </c>
      <c r="AD27" s="6" t="s">
        <v>414</v>
      </c>
      <c r="AE27" s="6" t="s">
        <v>414</v>
      </c>
      <c r="AF27" s="6" t="s">
        <v>415</v>
      </c>
      <c r="AG27" s="6" t="s">
        <v>416</v>
      </c>
      <c r="AH27" s="6" t="s">
        <v>415</v>
      </c>
      <c r="AI27" s="6" t="s">
        <v>840</v>
      </c>
      <c r="AJ27" s="6">
        <v>0</v>
      </c>
      <c r="AK27" s="6">
        <v>1</v>
      </c>
      <c r="AL27" s="6">
        <v>0</v>
      </c>
      <c r="AM27" s="6">
        <v>1</v>
      </c>
      <c r="AN27" s="6">
        <v>0</v>
      </c>
      <c r="AO27" s="6">
        <v>0</v>
      </c>
      <c r="AQ27" s="6" t="s">
        <v>564</v>
      </c>
      <c r="AR27" s="6" t="s">
        <v>419</v>
      </c>
      <c r="AS27" s="6" t="s">
        <v>419</v>
      </c>
      <c r="AT27" s="6" t="s">
        <v>420</v>
      </c>
      <c r="AU27" s="6" t="s">
        <v>420</v>
      </c>
      <c r="AV27" s="6" t="s">
        <v>420</v>
      </c>
      <c r="AW27" s="6" t="s">
        <v>421</v>
      </c>
      <c r="AX27" s="6" t="s">
        <v>422</v>
      </c>
      <c r="AY27" s="6">
        <v>0</v>
      </c>
      <c r="AZ27" s="6">
        <v>1</v>
      </c>
      <c r="BA27" s="6">
        <v>1</v>
      </c>
      <c r="BB27" s="6">
        <v>0</v>
      </c>
      <c r="BC27" s="6">
        <v>0</v>
      </c>
      <c r="BD27" s="6">
        <v>0</v>
      </c>
      <c r="BE27" s="6">
        <v>0</v>
      </c>
      <c r="BF27" s="6">
        <v>0</v>
      </c>
      <c r="BH27" s="6">
        <v>0</v>
      </c>
      <c r="BI27" s="6">
        <v>1</v>
      </c>
      <c r="BJ27" s="6">
        <v>0</v>
      </c>
      <c r="BK27" s="6">
        <v>0</v>
      </c>
      <c r="BL27" s="6">
        <v>0</v>
      </c>
      <c r="BM27" s="6">
        <v>0</v>
      </c>
      <c r="BN27" s="6">
        <v>1</v>
      </c>
      <c r="BO27" s="6">
        <v>0</v>
      </c>
      <c r="BP27" s="6">
        <v>0</v>
      </c>
      <c r="BQ27" s="6">
        <v>0</v>
      </c>
      <c r="BR27" s="6">
        <v>0</v>
      </c>
      <c r="BS27" s="6">
        <v>0</v>
      </c>
      <c r="BT27" s="6">
        <v>0</v>
      </c>
      <c r="BU27" s="6">
        <v>0</v>
      </c>
      <c r="BX27" s="6" t="s">
        <v>424</v>
      </c>
      <c r="BY27" s="6" t="s">
        <v>423</v>
      </c>
      <c r="BZ27" s="6" t="s">
        <v>423</v>
      </c>
      <c r="CA27" s="6" t="s">
        <v>424</v>
      </c>
      <c r="CB27" s="6" t="s">
        <v>426</v>
      </c>
      <c r="CC27" s="6" t="s">
        <v>424</v>
      </c>
      <c r="CD27" s="6" t="s">
        <v>423</v>
      </c>
      <c r="CE27" s="6" t="s">
        <v>423</v>
      </c>
      <c r="CF27" s="6" t="s">
        <v>423</v>
      </c>
      <c r="CG27" s="6" t="s">
        <v>423</v>
      </c>
      <c r="CH27" s="6" t="s">
        <v>423</v>
      </c>
      <c r="CI27" s="6" t="s">
        <v>423</v>
      </c>
      <c r="CJ27" s="6" t="s">
        <v>423</v>
      </c>
      <c r="CK27" s="6" t="s">
        <v>424</v>
      </c>
      <c r="CL27" s="6" t="s">
        <v>424</v>
      </c>
      <c r="CM27" s="6" t="s">
        <v>424</v>
      </c>
      <c r="CN27" s="6" t="s">
        <v>424</v>
      </c>
      <c r="CO27" s="6" t="s">
        <v>424</v>
      </c>
      <c r="CP27" s="6" t="s">
        <v>424</v>
      </c>
      <c r="CQ27" s="6" t="s">
        <v>424</v>
      </c>
      <c r="CR27" s="6" t="s">
        <v>423</v>
      </c>
      <c r="CS27" s="6" t="s">
        <v>426</v>
      </c>
      <c r="CT27" s="6" t="s">
        <v>426</v>
      </c>
      <c r="CU27" s="6" t="s">
        <v>426</v>
      </c>
      <c r="CV27" s="6" t="s">
        <v>427</v>
      </c>
      <c r="CW27" s="6" t="s">
        <v>427</v>
      </c>
      <c r="CX27" s="6" t="s">
        <v>427</v>
      </c>
      <c r="CY27" s="6" t="s">
        <v>428</v>
      </c>
      <c r="CZ27" s="6" t="s">
        <v>428</v>
      </c>
      <c r="DA27" s="6">
        <v>0</v>
      </c>
      <c r="DB27" s="6">
        <v>1</v>
      </c>
      <c r="DC27" s="6">
        <v>0</v>
      </c>
      <c r="DD27" s="6">
        <v>1</v>
      </c>
      <c r="DE27" s="6">
        <v>0</v>
      </c>
      <c r="DF27" s="6">
        <v>0</v>
      </c>
      <c r="DG27" s="6">
        <v>0</v>
      </c>
      <c r="DJ27" s="6" t="s">
        <v>198</v>
      </c>
      <c r="DU27" s="6" t="s">
        <v>508</v>
      </c>
      <c r="EA27" s="6">
        <v>1100.71</v>
      </c>
      <c r="EB27" s="6" t="s">
        <v>487</v>
      </c>
      <c r="EC27" s="6" t="s">
        <v>488</v>
      </c>
      <c r="ED27" s="6" t="s">
        <v>841</v>
      </c>
      <c r="EE27" s="6" t="s">
        <v>490</v>
      </c>
      <c r="EF27" s="6" t="s">
        <v>435</v>
      </c>
      <c r="EG27" s="6" t="s">
        <v>436</v>
      </c>
      <c r="EH27" s="6" t="s">
        <v>826</v>
      </c>
      <c r="EI27" s="6">
        <v>2017</v>
      </c>
      <c r="EJ27" s="6" t="s">
        <v>438</v>
      </c>
      <c r="EK27" s="6" t="s">
        <v>827</v>
      </c>
      <c r="EL27" s="6" t="s">
        <v>440</v>
      </c>
      <c r="EM27" s="6">
        <v>12</v>
      </c>
      <c r="EN27" s="6" t="s">
        <v>441</v>
      </c>
      <c r="EO27" s="6" t="s">
        <v>583</v>
      </c>
      <c r="EP27" s="6" t="s">
        <v>675</v>
      </c>
      <c r="EQ27" s="6">
        <v>223</v>
      </c>
      <c r="ER27" s="6" t="s">
        <v>842</v>
      </c>
      <c r="ES27" s="6">
        <v>4</v>
      </c>
      <c r="ET27" s="6" t="s">
        <v>470</v>
      </c>
      <c r="EU27" s="6" t="s">
        <v>843</v>
      </c>
      <c r="EV27" s="6" t="s">
        <v>844</v>
      </c>
      <c r="EW27" s="6" t="s">
        <v>842</v>
      </c>
      <c r="EX27" s="6" t="s">
        <v>845</v>
      </c>
      <c r="EZ27" s="6" t="s">
        <v>846</v>
      </c>
      <c r="FA27" s="6" t="s">
        <v>409</v>
      </c>
      <c r="FC27" s="6" t="s">
        <v>847</v>
      </c>
      <c r="FD27" s="6" t="s">
        <v>760</v>
      </c>
      <c r="FF27" s="6" t="s">
        <v>441</v>
      </c>
      <c r="FH27" s="6" t="s">
        <v>450</v>
      </c>
      <c r="FI27" s="6" t="s">
        <v>510</v>
      </c>
      <c r="FJ27" s="6" t="s">
        <v>450</v>
      </c>
      <c r="FK27" s="6" t="s">
        <v>510</v>
      </c>
      <c r="FL27" s="6" t="s">
        <v>450</v>
      </c>
      <c r="FN27" s="6" t="s">
        <v>415</v>
      </c>
      <c r="FO27" s="6" t="s">
        <v>416</v>
      </c>
      <c r="FP27" s="6" t="s">
        <v>416</v>
      </c>
      <c r="FQ27" s="6" t="s">
        <v>414</v>
      </c>
      <c r="FR27" s="6" t="s">
        <v>414</v>
      </c>
      <c r="FS27" s="6" t="s">
        <v>416</v>
      </c>
      <c r="FT27" s="6" t="s">
        <v>415</v>
      </c>
      <c r="FU27" s="6" t="s">
        <v>416</v>
      </c>
      <c r="FV27" s="6" t="s">
        <v>415</v>
      </c>
      <c r="FX27" s="6" t="s">
        <v>451</v>
      </c>
      <c r="FY27" s="6" t="s">
        <v>451</v>
      </c>
      <c r="FZ27" s="6" t="s">
        <v>451</v>
      </c>
      <c r="GA27" s="6" t="s">
        <v>451</v>
      </c>
      <c r="GB27" s="6" t="s">
        <v>451</v>
      </c>
      <c r="GC27" s="6" t="s">
        <v>451</v>
      </c>
      <c r="GD27" s="6" t="s">
        <v>451</v>
      </c>
      <c r="GE27" s="6" t="s">
        <v>452</v>
      </c>
      <c r="GF27" s="6" t="s">
        <v>452</v>
      </c>
      <c r="GG27" s="6" t="s">
        <v>451</v>
      </c>
      <c r="GH27" s="6" t="s">
        <v>451</v>
      </c>
      <c r="GI27" s="6" t="s">
        <v>451</v>
      </c>
      <c r="GJ27" s="6" t="s">
        <v>451</v>
      </c>
      <c r="GK27" s="6" t="s">
        <v>451</v>
      </c>
      <c r="GL27" s="6" t="s">
        <v>451</v>
      </c>
      <c r="GM27" s="6" t="s">
        <v>451</v>
      </c>
      <c r="GN27" s="6" t="s">
        <v>451</v>
      </c>
      <c r="GO27" s="6" t="s">
        <v>451</v>
      </c>
      <c r="GP27" s="6" t="s">
        <v>451</v>
      </c>
      <c r="GQ27" s="6" t="s">
        <v>451</v>
      </c>
      <c r="GR27" s="6" t="s">
        <v>452</v>
      </c>
      <c r="GS27" s="6" t="s">
        <v>452</v>
      </c>
      <c r="GT27" s="6" t="s">
        <v>452</v>
      </c>
      <c r="GU27" s="6" t="s">
        <v>452</v>
      </c>
      <c r="GV27" s="6" t="s">
        <v>453</v>
      </c>
      <c r="GW27" s="6" t="s">
        <v>454</v>
      </c>
      <c r="GX27" s="6" t="s">
        <v>848</v>
      </c>
      <c r="GY27" s="6" t="s">
        <v>441</v>
      </c>
      <c r="GZ27" s="6">
        <v>575.38</v>
      </c>
      <c r="HB27" s="6" t="str">
        <f t="shared" si="36"/>
        <v>Accepté pour Conseil 1er round Fem</v>
      </c>
      <c r="HC27" s="6">
        <f t="shared" si="41"/>
        <v>50</v>
      </c>
      <c r="HD27" s="110">
        <f t="shared" si="42"/>
        <v>75</v>
      </c>
      <c r="HE27" s="6">
        <f t="shared" si="43"/>
        <v>50</v>
      </c>
      <c r="HF27" s="110">
        <f t="shared" si="66"/>
        <v>58.333333333333336</v>
      </c>
      <c r="HG27" s="6">
        <f t="shared" si="45"/>
        <v>50</v>
      </c>
      <c r="HI27" s="6">
        <f t="shared" si="37"/>
        <v>50</v>
      </c>
      <c r="HJ27" s="110">
        <f t="shared" si="38"/>
        <v>50</v>
      </c>
      <c r="HK27" s="110">
        <f t="shared" si="46"/>
        <v>50</v>
      </c>
      <c r="HL27" s="110">
        <f t="shared" si="47"/>
        <v>27.5</v>
      </c>
      <c r="HO27" s="6">
        <f t="shared" si="48"/>
        <v>50</v>
      </c>
      <c r="HP27" s="110">
        <f t="shared" si="49"/>
        <v>50</v>
      </c>
      <c r="HQ27" s="110">
        <f t="shared" si="50"/>
        <v>50</v>
      </c>
      <c r="HT27" s="110">
        <f t="shared" si="51"/>
        <v>45.5</v>
      </c>
      <c r="HU27" s="6">
        <f t="shared" si="52"/>
        <v>50</v>
      </c>
      <c r="HV27" s="6">
        <f t="shared" si="53"/>
        <v>50</v>
      </c>
      <c r="HW27" s="6">
        <f t="shared" si="54"/>
        <v>50</v>
      </c>
      <c r="HX27" s="110">
        <f t="shared" si="55"/>
        <v>50</v>
      </c>
      <c r="HY27" s="6">
        <f t="shared" si="56"/>
        <v>100</v>
      </c>
      <c r="HZ27" s="6">
        <f t="shared" si="40"/>
        <v>0</v>
      </c>
      <c r="IA27" s="6">
        <f t="shared" si="57"/>
        <v>0</v>
      </c>
      <c r="IB27" s="6">
        <f t="shared" si="58"/>
        <v>50</v>
      </c>
      <c r="IE27" s="110">
        <f t="shared" si="59"/>
        <v>50</v>
      </c>
      <c r="IF27" s="110">
        <f t="shared" si="60"/>
        <v>40</v>
      </c>
      <c r="IG27" s="6">
        <f t="shared" si="61"/>
        <v>0</v>
      </c>
      <c r="IH27" s="6">
        <f t="shared" si="62"/>
        <v>0</v>
      </c>
      <c r="II27" s="6">
        <f t="shared" si="63"/>
        <v>0</v>
      </c>
      <c r="IJ27" s="6">
        <f t="shared" si="64"/>
        <v>0</v>
      </c>
      <c r="IK27" s="110">
        <f t="shared" si="65"/>
        <v>0</v>
      </c>
    </row>
    <row r="28" spans="1:245" x14ac:dyDescent="0.2">
      <c r="A28" s="6">
        <v>53</v>
      </c>
      <c r="B28" s="6">
        <v>345</v>
      </c>
      <c r="C28" s="6" t="s">
        <v>849</v>
      </c>
      <c r="D28" s="6">
        <v>6</v>
      </c>
      <c r="E28" s="6" t="s">
        <v>470</v>
      </c>
      <c r="F28" s="6" t="s">
        <v>850</v>
      </c>
      <c r="G28" s="6" t="s">
        <v>851</v>
      </c>
      <c r="H28" s="6" t="s">
        <v>849</v>
      </c>
      <c r="I28" s="6" t="s">
        <v>852</v>
      </c>
      <c r="K28" s="6" t="s">
        <v>853</v>
      </c>
      <c r="L28" s="6" t="s">
        <v>409</v>
      </c>
      <c r="M28" s="6" t="s">
        <v>410</v>
      </c>
      <c r="O28" s="6" t="s">
        <v>411</v>
      </c>
      <c r="Q28" s="6" t="s">
        <v>854</v>
      </c>
      <c r="R28" s="6" t="s">
        <v>413</v>
      </c>
      <c r="S28" s="6">
        <v>1</v>
      </c>
      <c r="T28" s="6">
        <v>0</v>
      </c>
      <c r="U28" s="6">
        <v>0</v>
      </c>
      <c r="V28" s="6">
        <v>0</v>
      </c>
      <c r="W28" s="6">
        <v>1</v>
      </c>
      <c r="X28" s="6">
        <v>0</v>
      </c>
      <c r="Y28" s="6">
        <v>1</v>
      </c>
      <c r="Z28" s="6" t="s">
        <v>414</v>
      </c>
      <c r="AA28" s="6" t="s">
        <v>416</v>
      </c>
      <c r="AB28" s="6" t="s">
        <v>416</v>
      </c>
      <c r="AC28" s="6" t="s">
        <v>131</v>
      </c>
      <c r="AD28" s="6" t="s">
        <v>131</v>
      </c>
      <c r="AE28" s="6" t="s">
        <v>415</v>
      </c>
      <c r="AF28" s="6" t="s">
        <v>415</v>
      </c>
      <c r="AG28" s="6" t="s">
        <v>416</v>
      </c>
      <c r="AH28" s="6" t="s">
        <v>415</v>
      </c>
      <c r="AI28" s="6" t="s">
        <v>855</v>
      </c>
      <c r="AJ28" s="6">
        <v>1</v>
      </c>
      <c r="AK28" s="6">
        <v>0</v>
      </c>
      <c r="AL28" s="6">
        <v>0</v>
      </c>
      <c r="AM28" s="6">
        <v>1</v>
      </c>
      <c r="AN28" s="6">
        <v>0</v>
      </c>
      <c r="AO28" s="6">
        <v>0</v>
      </c>
      <c r="AQ28" s="6" t="s">
        <v>564</v>
      </c>
      <c r="AR28" s="6" t="s">
        <v>419</v>
      </c>
      <c r="AS28" s="6" t="s">
        <v>420</v>
      </c>
      <c r="AT28" s="6" t="s">
        <v>420</v>
      </c>
      <c r="AU28" s="6" t="s">
        <v>420</v>
      </c>
      <c r="AV28" s="6" t="s">
        <v>420</v>
      </c>
      <c r="AW28" s="6" t="s">
        <v>421</v>
      </c>
      <c r="AX28" s="6" t="s">
        <v>485</v>
      </c>
      <c r="AY28" s="6">
        <v>0</v>
      </c>
      <c r="AZ28" s="6">
        <v>0</v>
      </c>
      <c r="BA28" s="6">
        <v>0</v>
      </c>
      <c r="BB28" s="6">
        <v>0</v>
      </c>
      <c r="BC28" s="6">
        <v>1</v>
      </c>
      <c r="BD28" s="6">
        <v>0</v>
      </c>
      <c r="BE28" s="6">
        <v>1</v>
      </c>
      <c r="BF28" s="6">
        <v>0</v>
      </c>
      <c r="BH28" s="6">
        <v>0</v>
      </c>
      <c r="BI28" s="6">
        <v>1</v>
      </c>
      <c r="BJ28" s="6">
        <v>1</v>
      </c>
      <c r="BK28" s="6">
        <v>0</v>
      </c>
      <c r="BL28" s="6">
        <v>1</v>
      </c>
      <c r="BM28" s="6">
        <v>0</v>
      </c>
      <c r="BN28" s="6">
        <v>0</v>
      </c>
      <c r="BO28" s="6">
        <v>0</v>
      </c>
      <c r="BP28" s="6">
        <v>0</v>
      </c>
      <c r="BQ28" s="6">
        <v>0</v>
      </c>
      <c r="BR28" s="6">
        <v>0</v>
      </c>
      <c r="BS28" s="6">
        <v>0</v>
      </c>
      <c r="BT28" s="6">
        <v>0</v>
      </c>
      <c r="BU28" s="6">
        <v>1</v>
      </c>
      <c r="BX28" s="6" t="s">
        <v>424</v>
      </c>
      <c r="BY28" s="6" t="s">
        <v>423</v>
      </c>
      <c r="BZ28" s="6" t="s">
        <v>425</v>
      </c>
      <c r="CA28" s="6" t="s">
        <v>423</v>
      </c>
      <c r="CB28" s="6" t="s">
        <v>423</v>
      </c>
      <c r="CC28" s="6" t="s">
        <v>423</v>
      </c>
      <c r="CD28" s="6" t="s">
        <v>423</v>
      </c>
      <c r="CE28" s="6" t="s">
        <v>423</v>
      </c>
      <c r="CF28" s="6" t="s">
        <v>423</v>
      </c>
      <c r="CG28" s="6" t="s">
        <v>423</v>
      </c>
      <c r="CH28" s="6" t="s">
        <v>424</v>
      </c>
      <c r="CI28" s="6" t="s">
        <v>426</v>
      </c>
      <c r="CJ28" s="6" t="s">
        <v>424</v>
      </c>
      <c r="CK28" s="6" t="s">
        <v>423</v>
      </c>
      <c r="CL28" s="6" t="s">
        <v>423</v>
      </c>
      <c r="CM28" s="6" t="s">
        <v>425</v>
      </c>
      <c r="CN28" s="6" t="s">
        <v>423</v>
      </c>
      <c r="CO28" s="6" t="s">
        <v>423</v>
      </c>
      <c r="CP28" s="6" t="s">
        <v>424</v>
      </c>
      <c r="CQ28" s="6" t="s">
        <v>424</v>
      </c>
      <c r="CR28" s="6" t="s">
        <v>424</v>
      </c>
      <c r="CS28" s="6" t="s">
        <v>423</v>
      </c>
      <c r="CT28" s="6" t="s">
        <v>424</v>
      </c>
      <c r="CU28" s="6" t="s">
        <v>424</v>
      </c>
      <c r="CV28" s="6" t="s">
        <v>506</v>
      </c>
      <c r="CW28" s="6" t="s">
        <v>427</v>
      </c>
      <c r="CX28" s="6" t="s">
        <v>428</v>
      </c>
      <c r="CY28" s="6" t="s">
        <v>428</v>
      </c>
      <c r="CZ28" s="6" t="s">
        <v>428</v>
      </c>
      <c r="DA28" s="6">
        <v>0</v>
      </c>
      <c r="DB28" s="6">
        <v>0</v>
      </c>
      <c r="DC28" s="6">
        <v>1</v>
      </c>
      <c r="DD28" s="6">
        <v>1</v>
      </c>
      <c r="DE28" s="6">
        <v>0</v>
      </c>
      <c r="DF28" s="6">
        <v>0</v>
      </c>
      <c r="DG28" s="6">
        <v>0</v>
      </c>
      <c r="DJ28" s="6" t="s">
        <v>507</v>
      </c>
      <c r="DU28" s="6" t="s">
        <v>430</v>
      </c>
      <c r="EA28" s="6">
        <v>2340.4699999999998</v>
      </c>
      <c r="EB28" s="6" t="s">
        <v>580</v>
      </c>
      <c r="EC28" s="6" t="s">
        <v>581</v>
      </c>
      <c r="ED28" s="6" t="s">
        <v>856</v>
      </c>
      <c r="EE28" s="6" t="s">
        <v>490</v>
      </c>
      <c r="EF28" s="6" t="s">
        <v>435</v>
      </c>
      <c r="EG28" s="6" t="s">
        <v>436</v>
      </c>
      <c r="EH28" s="6" t="s">
        <v>720</v>
      </c>
      <c r="EI28" s="6">
        <v>2023</v>
      </c>
      <c r="EJ28" s="6" t="s">
        <v>438</v>
      </c>
      <c r="EK28" s="6" t="s">
        <v>857</v>
      </c>
      <c r="EL28" s="6" t="s">
        <v>440</v>
      </c>
      <c r="EM28" s="6">
        <v>3</v>
      </c>
      <c r="EN28" s="6" t="s">
        <v>441</v>
      </c>
      <c r="EO28" s="6" t="s">
        <v>491</v>
      </c>
      <c r="EP28" s="6" t="s">
        <v>443</v>
      </c>
      <c r="EQ28" s="6">
        <v>342</v>
      </c>
      <c r="ER28" s="6" t="s">
        <v>858</v>
      </c>
      <c r="ES28" s="6">
        <v>4</v>
      </c>
      <c r="ET28" s="6" t="s">
        <v>470</v>
      </c>
      <c r="EU28" s="6" t="s">
        <v>859</v>
      </c>
      <c r="EV28" s="6" t="s">
        <v>860</v>
      </c>
      <c r="EW28" s="6" t="s">
        <v>858</v>
      </c>
      <c r="EX28" s="6" t="s">
        <v>861</v>
      </c>
      <c r="EZ28" s="6" t="s">
        <v>853</v>
      </c>
      <c r="FA28" s="6" t="s">
        <v>409</v>
      </c>
      <c r="FB28" s="6" t="s">
        <v>410</v>
      </c>
      <c r="FD28" s="6" t="s">
        <v>411</v>
      </c>
      <c r="FF28" s="6" t="s">
        <v>441</v>
      </c>
      <c r="FH28" s="6" t="s">
        <v>449</v>
      </c>
      <c r="FI28" s="6" t="s">
        <v>450</v>
      </c>
      <c r="FJ28" s="6" t="s">
        <v>450</v>
      </c>
      <c r="FK28" s="6" t="s">
        <v>450</v>
      </c>
      <c r="FL28" s="6" t="s">
        <v>450</v>
      </c>
      <c r="FN28" s="6" t="s">
        <v>414</v>
      </c>
      <c r="FO28" s="6" t="s">
        <v>416</v>
      </c>
      <c r="FP28" s="6" t="s">
        <v>416</v>
      </c>
      <c r="FQ28" s="6" t="s">
        <v>131</v>
      </c>
      <c r="FR28" s="6" t="s">
        <v>131</v>
      </c>
      <c r="FS28" s="6" t="s">
        <v>416</v>
      </c>
      <c r="FT28" s="6" t="s">
        <v>416</v>
      </c>
      <c r="FU28" s="6" t="s">
        <v>416</v>
      </c>
      <c r="FV28" s="6" t="s">
        <v>414</v>
      </c>
      <c r="FX28" s="6" t="s">
        <v>451</v>
      </c>
      <c r="FY28" s="6" t="s">
        <v>451</v>
      </c>
      <c r="FZ28" s="6" t="s">
        <v>451</v>
      </c>
      <c r="GA28" s="6" t="s">
        <v>451</v>
      </c>
      <c r="GB28" s="6" t="s">
        <v>451</v>
      </c>
      <c r="GC28" s="6" t="s">
        <v>451</v>
      </c>
      <c r="GD28" s="6" t="s">
        <v>451</v>
      </c>
      <c r="GE28" s="6" t="s">
        <v>451</v>
      </c>
      <c r="GF28" s="6" t="s">
        <v>451</v>
      </c>
      <c r="GG28" s="6" t="s">
        <v>451</v>
      </c>
      <c r="GH28" s="6" t="s">
        <v>451</v>
      </c>
      <c r="GI28" s="6" t="s">
        <v>451</v>
      </c>
      <c r="GJ28" s="6" t="s">
        <v>451</v>
      </c>
      <c r="GK28" s="6" t="s">
        <v>451</v>
      </c>
      <c r="GL28" s="6" t="s">
        <v>451</v>
      </c>
      <c r="GM28" s="6" t="s">
        <v>451</v>
      </c>
      <c r="GN28" s="6" t="s">
        <v>451</v>
      </c>
      <c r="GO28" s="6" t="s">
        <v>451</v>
      </c>
      <c r="GP28" s="6" t="s">
        <v>451</v>
      </c>
      <c r="GQ28" s="6" t="s">
        <v>451</v>
      </c>
      <c r="GR28" s="6" t="s">
        <v>451</v>
      </c>
      <c r="GS28" s="6" t="s">
        <v>452</v>
      </c>
      <c r="GT28" s="6" t="s">
        <v>451</v>
      </c>
      <c r="GU28" s="6" t="s">
        <v>451</v>
      </c>
      <c r="GV28" s="6" t="s">
        <v>517</v>
      </c>
      <c r="GW28" s="6" t="s">
        <v>496</v>
      </c>
      <c r="GX28" s="6" t="s">
        <v>862</v>
      </c>
      <c r="GY28" s="6" t="s">
        <v>441</v>
      </c>
      <c r="GZ28" s="6">
        <v>1307.8</v>
      </c>
      <c r="HB28" s="6" t="str">
        <f t="shared" si="36"/>
        <v>Accepté pour Conseil 1er round Fem</v>
      </c>
      <c r="HC28" s="6">
        <f t="shared" si="41"/>
        <v>50</v>
      </c>
      <c r="HD28" s="110">
        <f t="shared" si="42"/>
        <v>75</v>
      </c>
      <c r="HE28" s="6">
        <f t="shared" si="43"/>
        <v>50</v>
      </c>
      <c r="HF28" s="110">
        <f t="shared" si="66"/>
        <v>58.333333333333336</v>
      </c>
      <c r="HG28" s="6">
        <f t="shared" si="45"/>
        <v>50</v>
      </c>
      <c r="HI28" s="6">
        <f t="shared" si="37"/>
        <v>50</v>
      </c>
      <c r="HJ28" s="110">
        <f t="shared" si="38"/>
        <v>50</v>
      </c>
      <c r="HK28" s="110">
        <f t="shared" si="46"/>
        <v>50</v>
      </c>
      <c r="HL28" s="110">
        <f t="shared" si="47"/>
        <v>50</v>
      </c>
      <c r="HO28" s="6">
        <f t="shared" si="48"/>
        <v>50</v>
      </c>
      <c r="HP28" s="110">
        <f t="shared" si="49"/>
        <v>50</v>
      </c>
      <c r="HQ28" s="110">
        <f t="shared" si="50"/>
        <v>27.5</v>
      </c>
      <c r="HT28" s="110">
        <f t="shared" si="51"/>
        <v>45.5</v>
      </c>
      <c r="HU28" s="6">
        <f t="shared" si="52"/>
        <v>50</v>
      </c>
      <c r="HV28" s="6">
        <f t="shared" si="53"/>
        <v>50</v>
      </c>
      <c r="HW28" s="6">
        <f t="shared" si="54"/>
        <v>50</v>
      </c>
      <c r="HX28" s="110">
        <f t="shared" si="55"/>
        <v>50</v>
      </c>
      <c r="HY28" s="6">
        <f t="shared" si="56"/>
        <v>0</v>
      </c>
      <c r="HZ28" s="6">
        <f t="shared" si="40"/>
        <v>0</v>
      </c>
      <c r="IA28" s="6">
        <f t="shared" si="57"/>
        <v>0</v>
      </c>
      <c r="IB28" s="6">
        <f t="shared" si="58"/>
        <v>50</v>
      </c>
      <c r="IE28" s="110">
        <f t="shared" si="59"/>
        <v>50</v>
      </c>
      <c r="IF28" s="110">
        <f t="shared" si="60"/>
        <v>20</v>
      </c>
      <c r="IG28" s="6">
        <f t="shared" si="61"/>
        <v>100</v>
      </c>
      <c r="IH28" s="6">
        <f t="shared" si="62"/>
        <v>0</v>
      </c>
      <c r="II28" s="6">
        <f t="shared" si="63"/>
        <v>0</v>
      </c>
      <c r="IJ28" s="6">
        <f t="shared" si="64"/>
        <v>50</v>
      </c>
      <c r="IK28" s="110">
        <f t="shared" si="65"/>
        <v>37.5</v>
      </c>
    </row>
    <row r="29" spans="1:245" x14ac:dyDescent="0.2">
      <c r="A29" s="6">
        <v>54</v>
      </c>
      <c r="B29" s="6">
        <v>392</v>
      </c>
      <c r="C29" s="6" t="s">
        <v>863</v>
      </c>
      <c r="D29" s="6">
        <v>6</v>
      </c>
      <c r="E29" s="6" t="s">
        <v>404</v>
      </c>
      <c r="F29" s="6" t="s">
        <v>864</v>
      </c>
      <c r="G29" s="6" t="s">
        <v>865</v>
      </c>
      <c r="H29" s="6" t="s">
        <v>863</v>
      </c>
      <c r="I29" s="6" t="s">
        <v>866</v>
      </c>
      <c r="K29" s="6" t="s">
        <v>867</v>
      </c>
      <c r="L29" s="6" t="s">
        <v>409</v>
      </c>
      <c r="M29" s="6" t="s">
        <v>410</v>
      </c>
      <c r="O29" s="6" t="s">
        <v>460</v>
      </c>
      <c r="Q29" s="6" t="s">
        <v>868</v>
      </c>
      <c r="R29" s="6" t="s">
        <v>413</v>
      </c>
      <c r="S29" s="6">
        <v>1</v>
      </c>
      <c r="T29" s="6">
        <v>1</v>
      </c>
      <c r="U29" s="6">
        <v>0</v>
      </c>
      <c r="V29" s="6">
        <v>0</v>
      </c>
      <c r="W29" s="6">
        <v>0</v>
      </c>
      <c r="X29" s="6">
        <v>1</v>
      </c>
      <c r="Y29" s="6">
        <v>0</v>
      </c>
      <c r="Z29" s="6" t="s">
        <v>131</v>
      </c>
      <c r="AA29" s="6" t="s">
        <v>131</v>
      </c>
      <c r="AB29" s="6" t="s">
        <v>131</v>
      </c>
      <c r="AC29" s="6" t="s">
        <v>131</v>
      </c>
      <c r="AD29" s="6" t="s">
        <v>131</v>
      </c>
      <c r="AE29" s="6" t="s">
        <v>131</v>
      </c>
      <c r="AF29" s="6" t="s">
        <v>131</v>
      </c>
      <c r="AG29" s="6" t="s">
        <v>131</v>
      </c>
      <c r="AH29" s="6" t="s">
        <v>131</v>
      </c>
      <c r="AJ29" s="6">
        <v>0</v>
      </c>
      <c r="AK29" s="6">
        <v>0</v>
      </c>
      <c r="AL29" s="6">
        <v>1</v>
      </c>
      <c r="AM29" s="6">
        <v>0</v>
      </c>
      <c r="AN29" s="6">
        <v>0</v>
      </c>
      <c r="AO29" s="6">
        <v>0</v>
      </c>
      <c r="AQ29" s="6" t="s">
        <v>463</v>
      </c>
      <c r="AR29" s="6" t="s">
        <v>436</v>
      </c>
      <c r="AS29" s="6" t="s">
        <v>436</v>
      </c>
      <c r="AT29" s="6" t="s">
        <v>436</v>
      </c>
      <c r="AU29" s="6" t="s">
        <v>436</v>
      </c>
      <c r="AV29" s="6" t="s">
        <v>420</v>
      </c>
      <c r="AW29" s="6" t="s">
        <v>421</v>
      </c>
      <c r="AX29" s="6" t="s">
        <v>485</v>
      </c>
      <c r="AY29" s="6">
        <v>1</v>
      </c>
      <c r="AZ29" s="6">
        <v>0</v>
      </c>
      <c r="BA29" s="6">
        <v>0</v>
      </c>
      <c r="BB29" s="6">
        <v>0</v>
      </c>
      <c r="BC29" s="6">
        <v>0</v>
      </c>
      <c r="BD29" s="6">
        <v>0</v>
      </c>
      <c r="BE29" s="6">
        <v>0</v>
      </c>
      <c r="BF29" s="6">
        <v>0</v>
      </c>
      <c r="BH29" s="6">
        <v>1</v>
      </c>
      <c r="BX29" s="6" t="s">
        <v>426</v>
      </c>
      <c r="BY29" s="6" t="s">
        <v>426</v>
      </c>
      <c r="BZ29" s="6" t="s">
        <v>426</v>
      </c>
      <c r="CA29" s="6" t="s">
        <v>426</v>
      </c>
      <c r="CB29" s="6" t="s">
        <v>426</v>
      </c>
      <c r="CC29" s="6" t="s">
        <v>426</v>
      </c>
      <c r="CD29" s="6" t="s">
        <v>426</v>
      </c>
      <c r="CE29" s="6" t="s">
        <v>426</v>
      </c>
      <c r="CF29" s="6" t="s">
        <v>426</v>
      </c>
      <c r="CG29" s="6" t="s">
        <v>426</v>
      </c>
      <c r="CH29" s="6" t="s">
        <v>426</v>
      </c>
      <c r="CI29" s="6" t="s">
        <v>426</v>
      </c>
      <c r="CJ29" s="6" t="s">
        <v>426</v>
      </c>
      <c r="CK29" s="6" t="s">
        <v>426</v>
      </c>
      <c r="CL29" s="6" t="s">
        <v>426</v>
      </c>
      <c r="CM29" s="6" t="s">
        <v>426</v>
      </c>
      <c r="CN29" s="6" t="s">
        <v>426</v>
      </c>
      <c r="CO29" s="6" t="s">
        <v>426</v>
      </c>
      <c r="CP29" s="6" t="s">
        <v>426</v>
      </c>
      <c r="CQ29" s="6" t="s">
        <v>426</v>
      </c>
      <c r="CR29" s="6" t="s">
        <v>426</v>
      </c>
      <c r="CS29" s="6" t="s">
        <v>426</v>
      </c>
      <c r="CT29" s="6" t="s">
        <v>426</v>
      </c>
      <c r="CU29" s="6" t="s">
        <v>425</v>
      </c>
      <c r="CV29" s="6" t="s">
        <v>428</v>
      </c>
      <c r="CW29" s="6" t="s">
        <v>176</v>
      </c>
      <c r="CX29" s="6" t="s">
        <v>428</v>
      </c>
      <c r="CY29" s="6" t="s">
        <v>428</v>
      </c>
      <c r="CZ29" s="6" t="s">
        <v>428</v>
      </c>
      <c r="DA29" s="6">
        <v>1</v>
      </c>
      <c r="DB29" s="6">
        <v>0</v>
      </c>
      <c r="DC29" s="6">
        <v>0</v>
      </c>
      <c r="DD29" s="6">
        <v>1</v>
      </c>
      <c r="DE29" s="6">
        <v>0</v>
      </c>
      <c r="DF29" s="6">
        <v>0</v>
      </c>
      <c r="DG29" s="6">
        <v>0</v>
      </c>
      <c r="DJ29" s="6" t="s">
        <v>198</v>
      </c>
      <c r="DU29" s="6" t="s">
        <v>508</v>
      </c>
      <c r="EA29" s="6">
        <v>488.67</v>
      </c>
      <c r="EB29" s="6" t="s">
        <v>431</v>
      </c>
      <c r="EC29" s="6" t="s">
        <v>432</v>
      </c>
      <c r="ED29" s="6" t="s">
        <v>869</v>
      </c>
      <c r="EE29" s="6" t="s">
        <v>434</v>
      </c>
      <c r="EF29" s="6" t="s">
        <v>435</v>
      </c>
      <c r="EG29" s="6" t="s">
        <v>436</v>
      </c>
      <c r="EH29" s="6" t="s">
        <v>826</v>
      </c>
      <c r="EI29" s="6">
        <v>2011</v>
      </c>
      <c r="EJ29" s="6" t="s">
        <v>438</v>
      </c>
      <c r="EK29" s="6" t="s">
        <v>857</v>
      </c>
      <c r="EL29" s="6" t="s">
        <v>440</v>
      </c>
      <c r="EM29" s="6">
        <v>3</v>
      </c>
      <c r="EN29" s="6" t="s">
        <v>468</v>
      </c>
      <c r="EO29" s="6" t="s">
        <v>583</v>
      </c>
      <c r="EP29" s="6" t="s">
        <v>443</v>
      </c>
      <c r="EQ29" s="6">
        <v>236</v>
      </c>
      <c r="ER29" s="6" t="s">
        <v>870</v>
      </c>
      <c r="ES29" s="6">
        <v>4</v>
      </c>
      <c r="ET29" s="6" t="s">
        <v>404</v>
      </c>
      <c r="EU29" s="6" t="s">
        <v>871</v>
      </c>
      <c r="EV29" s="6" t="s">
        <v>872</v>
      </c>
      <c r="EW29" s="6" t="s">
        <v>870</v>
      </c>
      <c r="EX29" s="6" t="s">
        <v>873</v>
      </c>
      <c r="EZ29" s="6" t="s">
        <v>867</v>
      </c>
      <c r="FA29" s="6" t="s">
        <v>409</v>
      </c>
      <c r="FB29" s="6" t="s">
        <v>410</v>
      </c>
      <c r="FD29" s="6" t="s">
        <v>460</v>
      </c>
      <c r="FF29" s="6" t="s">
        <v>441</v>
      </c>
      <c r="FH29" s="6" t="s">
        <v>450</v>
      </c>
      <c r="FI29" s="6" t="s">
        <v>450</v>
      </c>
      <c r="FJ29" s="6" t="s">
        <v>832</v>
      </c>
      <c r="FK29" s="6" t="s">
        <v>510</v>
      </c>
      <c r="FL29" s="6" t="s">
        <v>450</v>
      </c>
      <c r="FN29" s="6" t="s">
        <v>462</v>
      </c>
      <c r="FO29" s="6" t="s">
        <v>416</v>
      </c>
      <c r="FP29" s="6" t="s">
        <v>416</v>
      </c>
      <c r="FQ29" s="6" t="s">
        <v>415</v>
      </c>
      <c r="FR29" s="6" t="s">
        <v>416</v>
      </c>
      <c r="FS29" s="6" t="s">
        <v>416</v>
      </c>
      <c r="FT29" s="6" t="s">
        <v>416</v>
      </c>
      <c r="FU29" s="6" t="s">
        <v>416</v>
      </c>
      <c r="FV29" s="6" t="s">
        <v>131</v>
      </c>
      <c r="FX29" s="6" t="s">
        <v>451</v>
      </c>
      <c r="FY29" s="6" t="s">
        <v>451</v>
      </c>
      <c r="FZ29" s="6" t="s">
        <v>451</v>
      </c>
      <c r="GA29" s="6" t="s">
        <v>451</v>
      </c>
      <c r="GB29" s="6" t="s">
        <v>451</v>
      </c>
      <c r="GC29" s="6" t="s">
        <v>451</v>
      </c>
      <c r="GD29" s="6" t="s">
        <v>451</v>
      </c>
      <c r="GE29" s="6" t="s">
        <v>451</v>
      </c>
      <c r="GF29" s="6" t="s">
        <v>451</v>
      </c>
      <c r="GG29" s="6" t="s">
        <v>451</v>
      </c>
      <c r="GH29" s="6" t="s">
        <v>451</v>
      </c>
      <c r="GI29" s="6" t="s">
        <v>451</v>
      </c>
      <c r="GJ29" s="6" t="s">
        <v>451</v>
      </c>
      <c r="GK29" s="6" t="s">
        <v>451</v>
      </c>
      <c r="GL29" s="6" t="s">
        <v>451</v>
      </c>
      <c r="GM29" s="6" t="s">
        <v>451</v>
      </c>
      <c r="GN29" s="6" t="s">
        <v>451</v>
      </c>
      <c r="GO29" s="6" t="s">
        <v>451</v>
      </c>
      <c r="GP29" s="6" t="s">
        <v>451</v>
      </c>
      <c r="GQ29" s="6" t="s">
        <v>451</v>
      </c>
      <c r="GR29" s="6" t="s">
        <v>452</v>
      </c>
      <c r="GS29" s="6" t="s">
        <v>452</v>
      </c>
      <c r="GT29" s="6" t="s">
        <v>452</v>
      </c>
      <c r="GU29" s="6" t="s">
        <v>452</v>
      </c>
      <c r="GV29" s="6" t="s">
        <v>555</v>
      </c>
      <c r="GW29" s="6" t="s">
        <v>475</v>
      </c>
      <c r="GX29" s="6" t="s">
        <v>468</v>
      </c>
      <c r="GY29" s="6" t="s">
        <v>441</v>
      </c>
      <c r="GZ29" s="6">
        <v>367.88</v>
      </c>
      <c r="HB29" s="6" t="str">
        <f t="shared" si="36"/>
        <v>Accepté pour Conseil 3eme round Prov</v>
      </c>
      <c r="HC29" s="6">
        <f t="shared" si="41"/>
        <v>5</v>
      </c>
      <c r="HD29" s="110">
        <f t="shared" si="42"/>
        <v>5</v>
      </c>
      <c r="HE29" s="6">
        <f t="shared" si="43"/>
        <v>5</v>
      </c>
      <c r="HF29" s="110">
        <f t="shared" si="66"/>
        <v>5</v>
      </c>
      <c r="HG29" s="6">
        <f t="shared" si="45"/>
        <v>50</v>
      </c>
      <c r="HI29" s="6">
        <f t="shared" si="37"/>
        <v>50</v>
      </c>
      <c r="HJ29" s="110">
        <f t="shared" si="38"/>
        <v>50</v>
      </c>
      <c r="HK29" s="110">
        <f t="shared" si="46"/>
        <v>5</v>
      </c>
      <c r="HL29" s="110">
        <f t="shared" si="47"/>
        <v>5</v>
      </c>
      <c r="HO29" s="6">
        <f t="shared" si="48"/>
        <v>5</v>
      </c>
      <c r="HP29" s="110">
        <f t="shared" si="49"/>
        <v>5</v>
      </c>
      <c r="HQ29" s="110">
        <f t="shared" si="50"/>
        <v>5</v>
      </c>
      <c r="HT29" s="110">
        <f t="shared" si="51"/>
        <v>5</v>
      </c>
      <c r="HU29" s="6">
        <f t="shared" si="52"/>
        <v>5</v>
      </c>
      <c r="HV29" s="6">
        <f t="shared" si="53"/>
        <v>5</v>
      </c>
      <c r="HW29" s="6">
        <f t="shared" si="54"/>
        <v>5</v>
      </c>
      <c r="HX29" s="110">
        <f t="shared" si="55"/>
        <v>5</v>
      </c>
      <c r="HY29" s="6">
        <f t="shared" si="56"/>
        <v>0</v>
      </c>
      <c r="HZ29" s="6">
        <f t="shared" si="40"/>
        <v>100</v>
      </c>
      <c r="IA29" s="6">
        <f t="shared" si="57"/>
        <v>0</v>
      </c>
      <c r="IB29" s="6">
        <f t="shared" si="58"/>
        <v>50</v>
      </c>
      <c r="IE29" s="110">
        <f t="shared" si="59"/>
        <v>5</v>
      </c>
      <c r="IF29" s="110">
        <f t="shared" si="60"/>
        <v>31</v>
      </c>
      <c r="IG29" s="6">
        <f t="shared" si="61"/>
        <v>0</v>
      </c>
      <c r="IH29" s="6">
        <f t="shared" si="62"/>
        <v>0</v>
      </c>
      <c r="II29" s="6">
        <f t="shared" si="63"/>
        <v>0</v>
      </c>
      <c r="IJ29" s="6">
        <f t="shared" si="64"/>
        <v>0</v>
      </c>
      <c r="IK29" s="110">
        <f t="shared" si="65"/>
        <v>0</v>
      </c>
    </row>
    <row r="30" spans="1:245" x14ac:dyDescent="0.2">
      <c r="A30" s="6">
        <v>58</v>
      </c>
      <c r="B30" s="6">
        <v>351</v>
      </c>
      <c r="C30" s="6" t="s">
        <v>874</v>
      </c>
      <c r="D30" s="6">
        <v>6</v>
      </c>
      <c r="E30" s="6" t="s">
        <v>404</v>
      </c>
      <c r="F30" s="6" t="s">
        <v>875</v>
      </c>
      <c r="G30" s="6" t="s">
        <v>876</v>
      </c>
      <c r="H30" s="6" t="s">
        <v>874</v>
      </c>
      <c r="I30" s="6" t="s">
        <v>877</v>
      </c>
      <c r="K30" s="6" t="s">
        <v>878</v>
      </c>
      <c r="L30" s="6" t="s">
        <v>409</v>
      </c>
      <c r="M30" s="6" t="s">
        <v>879</v>
      </c>
      <c r="O30" s="6" t="s">
        <v>411</v>
      </c>
      <c r="Q30" s="6" t="s">
        <v>880</v>
      </c>
      <c r="R30" s="6" t="s">
        <v>881</v>
      </c>
      <c r="S30" s="6">
        <v>1</v>
      </c>
      <c r="T30" s="6">
        <v>0</v>
      </c>
      <c r="U30" s="6">
        <v>0</v>
      </c>
      <c r="V30" s="6">
        <v>0</v>
      </c>
      <c r="W30" s="6">
        <v>1</v>
      </c>
      <c r="X30" s="6">
        <v>1</v>
      </c>
      <c r="Y30" s="6">
        <v>0</v>
      </c>
      <c r="Z30" s="6" t="s">
        <v>414</v>
      </c>
      <c r="AA30" s="6" t="s">
        <v>415</v>
      </c>
      <c r="AB30" s="6" t="s">
        <v>414</v>
      </c>
      <c r="AC30" s="6" t="s">
        <v>414</v>
      </c>
      <c r="AD30" s="6" t="s">
        <v>416</v>
      </c>
      <c r="AE30" s="6" t="s">
        <v>462</v>
      </c>
      <c r="AF30" s="6" t="s">
        <v>416</v>
      </c>
      <c r="AG30" s="6" t="s">
        <v>416</v>
      </c>
      <c r="AH30" s="6" t="s">
        <v>131</v>
      </c>
      <c r="AN30" s="6">
        <v>1</v>
      </c>
      <c r="AQ30" s="6" t="s">
        <v>547</v>
      </c>
      <c r="AW30" s="6" t="s">
        <v>421</v>
      </c>
      <c r="AX30" s="6" t="s">
        <v>422</v>
      </c>
      <c r="AY30" s="6">
        <v>0</v>
      </c>
      <c r="AZ30" s="6">
        <v>1</v>
      </c>
      <c r="BA30" s="6">
        <v>1</v>
      </c>
      <c r="BB30" s="6">
        <v>0</v>
      </c>
      <c r="BC30" s="6">
        <v>0</v>
      </c>
      <c r="BD30" s="6">
        <v>0</v>
      </c>
      <c r="BE30" s="6">
        <v>0</v>
      </c>
      <c r="BF30" s="6">
        <v>0</v>
      </c>
      <c r="BH30" s="6">
        <v>1</v>
      </c>
      <c r="BX30" s="6" t="s">
        <v>426</v>
      </c>
      <c r="BY30" s="6" t="s">
        <v>426</v>
      </c>
      <c r="BZ30" s="6" t="s">
        <v>426</v>
      </c>
      <c r="CA30" s="6" t="s">
        <v>424</v>
      </c>
      <c r="CB30" s="6" t="s">
        <v>426</v>
      </c>
      <c r="CC30" s="6" t="s">
        <v>426</v>
      </c>
      <c r="CD30" s="6" t="s">
        <v>426</v>
      </c>
      <c r="CE30" s="6" t="s">
        <v>426</v>
      </c>
      <c r="CF30" s="6" t="s">
        <v>425</v>
      </c>
      <c r="CG30" s="6" t="s">
        <v>425</v>
      </c>
      <c r="CH30" s="6" t="s">
        <v>425</v>
      </c>
      <c r="CI30" s="6" t="s">
        <v>425</v>
      </c>
      <c r="CJ30" s="6" t="s">
        <v>425</v>
      </c>
      <c r="CK30" s="6" t="s">
        <v>423</v>
      </c>
      <c r="CL30" s="6" t="s">
        <v>425</v>
      </c>
      <c r="CM30" s="6" t="s">
        <v>425</v>
      </c>
      <c r="CN30" s="6" t="s">
        <v>425</v>
      </c>
      <c r="CO30" s="6" t="s">
        <v>425</v>
      </c>
      <c r="CP30" s="6" t="s">
        <v>426</v>
      </c>
      <c r="CQ30" s="6" t="s">
        <v>424</v>
      </c>
      <c r="CR30" s="6" t="s">
        <v>426</v>
      </c>
      <c r="CS30" s="6" t="s">
        <v>425</v>
      </c>
      <c r="CT30" s="6" t="s">
        <v>426</v>
      </c>
      <c r="CU30" s="6" t="s">
        <v>426</v>
      </c>
      <c r="CV30" s="6" t="s">
        <v>428</v>
      </c>
      <c r="CW30" s="6" t="s">
        <v>427</v>
      </c>
      <c r="CX30" s="6" t="s">
        <v>428</v>
      </c>
      <c r="CY30" s="6" t="s">
        <v>428</v>
      </c>
      <c r="CZ30" s="6" t="s">
        <v>176</v>
      </c>
      <c r="DA30" s="6">
        <v>1</v>
      </c>
      <c r="DB30" s="6">
        <v>1</v>
      </c>
      <c r="DC30" s="6">
        <v>0</v>
      </c>
      <c r="DD30" s="6">
        <v>1</v>
      </c>
      <c r="DE30" s="6">
        <v>0</v>
      </c>
      <c r="DF30" s="6">
        <v>0</v>
      </c>
      <c r="DG30" s="6">
        <v>0</v>
      </c>
      <c r="DJ30" s="6" t="s">
        <v>198</v>
      </c>
      <c r="DU30" s="6" t="s">
        <v>430</v>
      </c>
      <c r="EA30" s="6">
        <v>2077.7199999999998</v>
      </c>
      <c r="EB30" s="6" t="s">
        <v>431</v>
      </c>
      <c r="EC30" s="6" t="s">
        <v>432</v>
      </c>
      <c r="ED30" s="6" t="s">
        <v>882</v>
      </c>
      <c r="EE30" s="6" t="s">
        <v>434</v>
      </c>
      <c r="EF30" s="6" t="s">
        <v>435</v>
      </c>
      <c r="EG30" s="6" t="s">
        <v>436</v>
      </c>
      <c r="EH30" s="6" t="s">
        <v>826</v>
      </c>
      <c r="EI30" s="6">
        <v>2017</v>
      </c>
      <c r="EJ30" s="6" t="s">
        <v>438</v>
      </c>
      <c r="EK30" s="6" t="s">
        <v>883</v>
      </c>
      <c r="EL30" s="6" t="s">
        <v>440</v>
      </c>
      <c r="EM30" s="6">
        <v>3</v>
      </c>
      <c r="EN30" s="6" t="s">
        <v>441</v>
      </c>
      <c r="EO30" s="6" t="s">
        <v>583</v>
      </c>
      <c r="EP30" s="6" t="s">
        <v>443</v>
      </c>
      <c r="EQ30" s="6">
        <v>249</v>
      </c>
      <c r="ER30" s="6" t="s">
        <v>884</v>
      </c>
      <c r="ES30" s="6">
        <v>4</v>
      </c>
      <c r="ET30" s="6" t="s">
        <v>470</v>
      </c>
      <c r="EU30" s="6" t="s">
        <v>885</v>
      </c>
      <c r="EV30" s="6" t="s">
        <v>886</v>
      </c>
      <c r="EW30" s="6" t="s">
        <v>884</v>
      </c>
      <c r="EX30" s="6" t="s">
        <v>887</v>
      </c>
      <c r="EZ30" s="6" t="s">
        <v>888</v>
      </c>
      <c r="FA30" s="6" t="s">
        <v>409</v>
      </c>
      <c r="FB30" s="6" t="s">
        <v>503</v>
      </c>
      <c r="FD30" s="6" t="s">
        <v>411</v>
      </c>
      <c r="FF30" s="6" t="s">
        <v>441</v>
      </c>
      <c r="FH30" s="6" t="s">
        <v>450</v>
      </c>
      <c r="FI30" s="6" t="s">
        <v>450</v>
      </c>
      <c r="FJ30" s="6" t="s">
        <v>510</v>
      </c>
      <c r="FK30" s="6" t="s">
        <v>450</v>
      </c>
      <c r="FL30" s="6" t="s">
        <v>450</v>
      </c>
      <c r="FN30" s="6" t="s">
        <v>415</v>
      </c>
      <c r="FO30" s="6" t="s">
        <v>416</v>
      </c>
      <c r="FP30" s="6" t="s">
        <v>416</v>
      </c>
      <c r="FQ30" s="6" t="s">
        <v>414</v>
      </c>
      <c r="FR30" s="6" t="s">
        <v>414</v>
      </c>
      <c r="FS30" s="6" t="s">
        <v>415</v>
      </c>
      <c r="FT30" s="6" t="s">
        <v>416</v>
      </c>
      <c r="FU30" s="6" t="s">
        <v>416</v>
      </c>
      <c r="FV30" s="6" t="s">
        <v>131</v>
      </c>
      <c r="FX30" s="6" t="s">
        <v>451</v>
      </c>
      <c r="FY30" s="6" t="s">
        <v>451</v>
      </c>
      <c r="FZ30" s="6" t="s">
        <v>451</v>
      </c>
      <c r="GA30" s="6" t="s">
        <v>451</v>
      </c>
      <c r="GB30" s="6" t="s">
        <v>451</v>
      </c>
      <c r="GC30" s="6" t="s">
        <v>451</v>
      </c>
      <c r="GD30" s="6" t="s">
        <v>451</v>
      </c>
      <c r="GE30" s="6" t="s">
        <v>451</v>
      </c>
      <c r="GF30" s="6" t="s">
        <v>451</v>
      </c>
      <c r="GG30" s="6" t="s">
        <v>451</v>
      </c>
      <c r="GH30" s="6" t="s">
        <v>451</v>
      </c>
      <c r="GI30" s="6" t="s">
        <v>451</v>
      </c>
      <c r="GJ30" s="6" t="s">
        <v>451</v>
      </c>
      <c r="GK30" s="6" t="s">
        <v>451</v>
      </c>
      <c r="GL30" s="6" t="s">
        <v>451</v>
      </c>
      <c r="GM30" s="6" t="s">
        <v>451</v>
      </c>
      <c r="GN30" s="6" t="s">
        <v>451</v>
      </c>
      <c r="GO30" s="6" t="s">
        <v>451</v>
      </c>
      <c r="GP30" s="6" t="s">
        <v>451</v>
      </c>
      <c r="GQ30" s="6" t="s">
        <v>451</v>
      </c>
      <c r="GR30" s="6" t="s">
        <v>451</v>
      </c>
      <c r="GS30" s="6" t="s">
        <v>452</v>
      </c>
      <c r="GT30" s="6" t="s">
        <v>451</v>
      </c>
      <c r="GU30" s="6" t="s">
        <v>451</v>
      </c>
      <c r="GV30" s="6" t="s">
        <v>517</v>
      </c>
      <c r="GW30" s="6" t="s">
        <v>475</v>
      </c>
      <c r="GX30" s="6" t="s">
        <v>889</v>
      </c>
      <c r="GY30" s="6" t="s">
        <v>441</v>
      </c>
      <c r="GZ30" s="6">
        <v>409.19</v>
      </c>
      <c r="HB30" s="6" t="str">
        <f t="shared" si="36"/>
        <v>Accepté pour Conseil 1er round Fem</v>
      </c>
      <c r="HC30" s="6">
        <f t="shared" si="41"/>
        <v>100</v>
      </c>
      <c r="HD30" s="110">
        <f t="shared" si="42"/>
        <v>50</v>
      </c>
      <c r="HE30" s="6">
        <f t="shared" si="43"/>
        <v>5</v>
      </c>
      <c r="HF30" s="110">
        <f t="shared" si="66"/>
        <v>51.666666666666664</v>
      </c>
      <c r="HG30" s="6">
        <f t="shared" si="45"/>
        <v>50</v>
      </c>
      <c r="HI30" s="6">
        <f t="shared" si="37"/>
        <v>50</v>
      </c>
      <c r="HJ30" s="110">
        <f t="shared" si="38"/>
        <v>50</v>
      </c>
      <c r="HK30" s="110">
        <f t="shared" si="46"/>
        <v>5</v>
      </c>
      <c r="HL30" s="110">
        <f t="shared" si="47"/>
        <v>27.5</v>
      </c>
      <c r="HO30" s="6">
        <f t="shared" si="48"/>
        <v>50</v>
      </c>
      <c r="HP30" s="110">
        <f t="shared" si="49"/>
        <v>27.5</v>
      </c>
      <c r="HQ30" s="110">
        <f t="shared" si="50"/>
        <v>50</v>
      </c>
      <c r="HT30" s="110">
        <f t="shared" si="51"/>
        <v>32</v>
      </c>
      <c r="HU30" s="6">
        <f t="shared" si="52"/>
        <v>50</v>
      </c>
      <c r="HV30" s="6">
        <f t="shared" si="53"/>
        <v>50</v>
      </c>
      <c r="HW30" s="6">
        <f t="shared" si="54"/>
        <v>50</v>
      </c>
      <c r="HX30" s="110">
        <f t="shared" si="55"/>
        <v>50</v>
      </c>
      <c r="HY30" s="6">
        <f t="shared" si="56"/>
        <v>0</v>
      </c>
      <c r="HZ30" s="6">
        <f t="shared" si="40"/>
        <v>0</v>
      </c>
      <c r="IA30" s="6">
        <f t="shared" si="57"/>
        <v>0</v>
      </c>
      <c r="IB30" s="6">
        <f t="shared" si="58"/>
        <v>75</v>
      </c>
      <c r="IE30" s="110">
        <f t="shared" si="59"/>
        <v>27.5</v>
      </c>
      <c r="IF30" s="110">
        <f t="shared" si="60"/>
        <v>20.5</v>
      </c>
      <c r="IG30" s="6">
        <f t="shared" si="61"/>
        <v>0</v>
      </c>
      <c r="IH30" s="6">
        <f t="shared" si="62"/>
        <v>0</v>
      </c>
      <c r="II30" s="6">
        <f t="shared" si="63"/>
        <v>0</v>
      </c>
      <c r="IJ30" s="6">
        <f t="shared" si="64"/>
        <v>50</v>
      </c>
      <c r="IK30" s="110">
        <f t="shared" si="65"/>
        <v>12.5</v>
      </c>
    </row>
    <row r="31" spans="1:245" x14ac:dyDescent="0.2">
      <c r="A31" s="6">
        <v>62</v>
      </c>
      <c r="B31" s="6">
        <v>338</v>
      </c>
      <c r="C31" s="6" t="s">
        <v>890</v>
      </c>
      <c r="D31" s="6">
        <v>6</v>
      </c>
      <c r="E31" s="6" t="s">
        <v>404</v>
      </c>
      <c r="F31" s="6" t="s">
        <v>891</v>
      </c>
      <c r="G31" s="6" t="s">
        <v>892</v>
      </c>
      <c r="H31" s="6" t="s">
        <v>890</v>
      </c>
      <c r="I31" s="6" t="s">
        <v>893</v>
      </c>
      <c r="K31" s="6" t="s">
        <v>894</v>
      </c>
      <c r="L31" s="6" t="s">
        <v>409</v>
      </c>
      <c r="M31" s="6" t="s">
        <v>410</v>
      </c>
      <c r="O31" s="6" t="s">
        <v>481</v>
      </c>
      <c r="P31" s="6" t="s">
        <v>894</v>
      </c>
      <c r="Q31" s="6" t="s">
        <v>895</v>
      </c>
      <c r="R31" s="6" t="s">
        <v>413</v>
      </c>
      <c r="S31" s="6">
        <v>1</v>
      </c>
      <c r="T31" s="6">
        <v>0</v>
      </c>
      <c r="U31" s="6">
        <v>0</v>
      </c>
      <c r="V31" s="6">
        <v>0</v>
      </c>
      <c r="W31" s="6">
        <v>1</v>
      </c>
      <c r="X31" s="6">
        <v>0</v>
      </c>
      <c r="Y31" s="6">
        <v>1</v>
      </c>
      <c r="Z31" s="6" t="s">
        <v>462</v>
      </c>
      <c r="AA31" s="6" t="s">
        <v>416</v>
      </c>
      <c r="AB31" s="6" t="s">
        <v>416</v>
      </c>
      <c r="AC31" s="6" t="s">
        <v>415</v>
      </c>
      <c r="AD31" s="6" t="s">
        <v>415</v>
      </c>
      <c r="AE31" s="6" t="s">
        <v>415</v>
      </c>
      <c r="AF31" s="6" t="s">
        <v>416</v>
      </c>
      <c r="AG31" s="6" t="s">
        <v>416</v>
      </c>
      <c r="AH31" s="6" t="s">
        <v>462</v>
      </c>
      <c r="AI31" s="6" t="s">
        <v>896</v>
      </c>
      <c r="AJ31" s="6">
        <v>1</v>
      </c>
      <c r="AK31" s="6">
        <v>1</v>
      </c>
      <c r="AL31" s="6">
        <v>1</v>
      </c>
      <c r="AM31" s="6">
        <v>1</v>
      </c>
      <c r="AN31" s="6">
        <v>0</v>
      </c>
      <c r="AO31" s="6">
        <v>0</v>
      </c>
      <c r="AP31" s="6" t="s">
        <v>897</v>
      </c>
      <c r="AQ31" s="6" t="s">
        <v>527</v>
      </c>
      <c r="AW31" s="6" t="s">
        <v>528</v>
      </c>
      <c r="AX31" s="6" t="s">
        <v>464</v>
      </c>
      <c r="AY31" s="6">
        <v>0</v>
      </c>
      <c r="AZ31" s="6">
        <v>1</v>
      </c>
      <c r="BA31" s="6">
        <v>0</v>
      </c>
      <c r="BB31" s="6">
        <v>0</v>
      </c>
      <c r="BC31" s="6">
        <v>0</v>
      </c>
      <c r="BD31" s="6">
        <v>0</v>
      </c>
      <c r="BE31" s="6">
        <v>1</v>
      </c>
      <c r="BF31" s="6">
        <v>0</v>
      </c>
      <c r="BH31" s="6">
        <v>0</v>
      </c>
      <c r="BI31" s="6">
        <v>0</v>
      </c>
      <c r="BJ31" s="6">
        <v>0</v>
      </c>
      <c r="BK31" s="6">
        <v>0</v>
      </c>
      <c r="BL31" s="6">
        <v>0</v>
      </c>
      <c r="BM31" s="6">
        <v>0</v>
      </c>
      <c r="BN31" s="6">
        <v>0</v>
      </c>
      <c r="BO31" s="6">
        <v>0</v>
      </c>
      <c r="BP31" s="6">
        <v>0</v>
      </c>
      <c r="BQ31" s="6">
        <v>0</v>
      </c>
      <c r="BR31" s="6">
        <v>0</v>
      </c>
      <c r="BS31" s="6">
        <v>0</v>
      </c>
      <c r="BT31" s="6">
        <v>0</v>
      </c>
      <c r="BU31" s="6">
        <v>0</v>
      </c>
      <c r="BV31" s="6" t="s">
        <v>898</v>
      </c>
      <c r="BX31" s="6" t="s">
        <v>423</v>
      </c>
      <c r="BY31" s="6" t="s">
        <v>423</v>
      </c>
      <c r="BZ31" s="6" t="s">
        <v>423</v>
      </c>
      <c r="CA31" s="6" t="s">
        <v>424</v>
      </c>
      <c r="CB31" s="6" t="s">
        <v>423</v>
      </c>
      <c r="CC31" s="6" t="s">
        <v>423</v>
      </c>
      <c r="CD31" s="6" t="s">
        <v>423</v>
      </c>
      <c r="CE31" s="6" t="s">
        <v>423</v>
      </c>
      <c r="CF31" s="6" t="s">
        <v>423</v>
      </c>
      <c r="CG31" s="6" t="s">
        <v>423</v>
      </c>
      <c r="CH31" s="6" t="s">
        <v>423</v>
      </c>
      <c r="CI31" s="6" t="s">
        <v>423</v>
      </c>
      <c r="CJ31" s="6" t="s">
        <v>423</v>
      </c>
      <c r="CK31" s="6" t="s">
        <v>423</v>
      </c>
      <c r="CL31" s="6" t="s">
        <v>425</v>
      </c>
      <c r="CM31" s="6" t="s">
        <v>423</v>
      </c>
      <c r="CN31" s="6" t="s">
        <v>425</v>
      </c>
      <c r="CO31" s="6" t="s">
        <v>423</v>
      </c>
      <c r="CP31" s="6" t="s">
        <v>423</v>
      </c>
      <c r="CQ31" s="6" t="s">
        <v>423</v>
      </c>
      <c r="CR31" s="6" t="s">
        <v>423</v>
      </c>
      <c r="CS31" s="6" t="s">
        <v>425</v>
      </c>
      <c r="CT31" s="6" t="s">
        <v>426</v>
      </c>
      <c r="CU31" s="6" t="s">
        <v>426</v>
      </c>
      <c r="CV31" s="6" t="s">
        <v>427</v>
      </c>
      <c r="CW31" s="6" t="s">
        <v>427</v>
      </c>
      <c r="CX31" s="6" t="s">
        <v>428</v>
      </c>
      <c r="CY31" s="6" t="s">
        <v>428</v>
      </c>
      <c r="CZ31" s="6" t="s">
        <v>428</v>
      </c>
      <c r="DA31" s="6">
        <v>0</v>
      </c>
      <c r="DB31" s="6">
        <v>1</v>
      </c>
      <c r="DC31" s="6">
        <v>1</v>
      </c>
      <c r="DD31" s="6">
        <v>1</v>
      </c>
      <c r="DE31" s="6">
        <v>0</v>
      </c>
      <c r="DF31" s="6">
        <v>1</v>
      </c>
      <c r="DG31" s="6">
        <v>1</v>
      </c>
      <c r="DJ31" s="6" t="s">
        <v>429</v>
      </c>
      <c r="DU31" s="6" t="s">
        <v>430</v>
      </c>
      <c r="EA31" s="6">
        <v>1293.2</v>
      </c>
      <c r="EB31" s="6" t="s">
        <v>431</v>
      </c>
      <c r="EC31" s="6" t="s">
        <v>432</v>
      </c>
      <c r="ED31" s="6" t="s">
        <v>899</v>
      </c>
      <c r="EE31" s="6" t="s">
        <v>434</v>
      </c>
      <c r="EF31" s="6" t="s">
        <v>435</v>
      </c>
      <c r="EG31" s="6" t="s">
        <v>436</v>
      </c>
      <c r="EH31" s="6" t="s">
        <v>826</v>
      </c>
      <c r="EI31" s="6">
        <v>2022</v>
      </c>
      <c r="EJ31" s="6" t="s">
        <v>438</v>
      </c>
      <c r="EK31" s="6" t="s">
        <v>883</v>
      </c>
      <c r="EL31" s="6" t="s">
        <v>440</v>
      </c>
      <c r="EM31" s="6">
        <v>1</v>
      </c>
      <c r="EN31" s="6" t="s">
        <v>441</v>
      </c>
      <c r="EO31" s="6" t="s">
        <v>442</v>
      </c>
      <c r="EP31" s="6" t="s">
        <v>532</v>
      </c>
      <c r="EQ31" s="6">
        <v>327</v>
      </c>
      <c r="ER31" s="6" t="s">
        <v>900</v>
      </c>
      <c r="ES31" s="6">
        <v>4</v>
      </c>
      <c r="ET31" s="6" t="s">
        <v>404</v>
      </c>
      <c r="EU31" s="6" t="s">
        <v>901</v>
      </c>
      <c r="EV31" s="6" t="s">
        <v>902</v>
      </c>
      <c r="EW31" s="6" t="s">
        <v>900</v>
      </c>
      <c r="EX31" s="6" t="s">
        <v>903</v>
      </c>
      <c r="EZ31" s="6" t="s">
        <v>904</v>
      </c>
      <c r="FA31" s="6" t="s">
        <v>409</v>
      </c>
      <c r="FB31" s="6" t="s">
        <v>410</v>
      </c>
      <c r="FD31" s="6" t="s">
        <v>481</v>
      </c>
      <c r="FE31" s="6" t="s">
        <v>894</v>
      </c>
      <c r="FF31" s="6" t="s">
        <v>441</v>
      </c>
      <c r="FH31" s="6" t="s">
        <v>450</v>
      </c>
      <c r="FI31" s="6" t="s">
        <v>510</v>
      </c>
      <c r="FJ31" s="6" t="s">
        <v>450</v>
      </c>
      <c r="FK31" s="6" t="s">
        <v>510</v>
      </c>
      <c r="FL31" s="6" t="s">
        <v>450</v>
      </c>
      <c r="FN31" s="6" t="s">
        <v>415</v>
      </c>
      <c r="FO31" s="6" t="s">
        <v>415</v>
      </c>
      <c r="FP31" s="6" t="s">
        <v>415</v>
      </c>
      <c r="FQ31" s="6" t="s">
        <v>414</v>
      </c>
      <c r="FR31" s="6" t="s">
        <v>414</v>
      </c>
      <c r="FS31" s="6" t="s">
        <v>415</v>
      </c>
      <c r="FT31" s="6" t="s">
        <v>415</v>
      </c>
      <c r="FU31" s="6" t="s">
        <v>415</v>
      </c>
      <c r="FV31" s="6" t="s">
        <v>415</v>
      </c>
      <c r="FX31" s="6" t="s">
        <v>451</v>
      </c>
      <c r="FY31" s="6" t="s">
        <v>451</v>
      </c>
      <c r="FZ31" s="6" t="s">
        <v>451</v>
      </c>
      <c r="GA31" s="6" t="s">
        <v>451</v>
      </c>
      <c r="GB31" s="6" t="s">
        <v>451</v>
      </c>
      <c r="GC31" s="6" t="s">
        <v>451</v>
      </c>
      <c r="GD31" s="6" t="s">
        <v>451</v>
      </c>
      <c r="GE31" s="6" t="s">
        <v>452</v>
      </c>
      <c r="GF31" s="6" t="s">
        <v>451</v>
      </c>
      <c r="GG31" s="6" t="s">
        <v>451</v>
      </c>
      <c r="GH31" s="6" t="s">
        <v>451</v>
      </c>
      <c r="GI31" s="6" t="s">
        <v>451</v>
      </c>
      <c r="GJ31" s="6" t="s">
        <v>451</v>
      </c>
      <c r="GK31" s="6" t="s">
        <v>451</v>
      </c>
      <c r="GL31" s="6" t="s">
        <v>451</v>
      </c>
      <c r="GM31" s="6" t="s">
        <v>451</v>
      </c>
      <c r="GN31" s="6" t="s">
        <v>451</v>
      </c>
      <c r="GO31" s="6" t="s">
        <v>451</v>
      </c>
      <c r="GP31" s="6" t="s">
        <v>451</v>
      </c>
      <c r="GQ31" s="6" t="s">
        <v>451</v>
      </c>
      <c r="GR31" s="6" t="s">
        <v>452</v>
      </c>
      <c r="GS31" s="6" t="s">
        <v>452</v>
      </c>
      <c r="GT31" s="6" t="s">
        <v>452</v>
      </c>
      <c r="GU31" s="6" t="s">
        <v>452</v>
      </c>
      <c r="GV31" s="6" t="s">
        <v>555</v>
      </c>
      <c r="GW31" s="6" t="s">
        <v>475</v>
      </c>
      <c r="GX31" s="6" t="s">
        <v>905</v>
      </c>
      <c r="GY31" s="6" t="s">
        <v>441</v>
      </c>
      <c r="GZ31" s="6">
        <v>437.42</v>
      </c>
      <c r="HB31" s="6" t="str">
        <f t="shared" si="36"/>
        <v>Accepté pour Conseil 1er round Fem</v>
      </c>
      <c r="HC31" s="6">
        <f t="shared" si="41"/>
        <v>100</v>
      </c>
      <c r="HD31" s="110">
        <f t="shared" si="42"/>
        <v>75</v>
      </c>
      <c r="HE31" s="6">
        <f t="shared" si="43"/>
        <v>5</v>
      </c>
      <c r="HF31" s="110">
        <f t="shared" si="66"/>
        <v>60</v>
      </c>
      <c r="HG31" s="6">
        <f t="shared" si="45"/>
        <v>5</v>
      </c>
      <c r="HI31" s="6">
        <f t="shared" si="37"/>
        <v>50</v>
      </c>
      <c r="HJ31" s="110">
        <f t="shared" si="38"/>
        <v>27.5</v>
      </c>
      <c r="HK31" s="110">
        <f t="shared" si="46"/>
        <v>50</v>
      </c>
      <c r="HL31" s="110">
        <f t="shared" si="47"/>
        <v>50</v>
      </c>
      <c r="HO31" s="6">
        <f t="shared" si="48"/>
        <v>50</v>
      </c>
      <c r="HP31" s="110">
        <f t="shared" si="49"/>
        <v>50</v>
      </c>
      <c r="HQ31" s="110">
        <f t="shared" si="50"/>
        <v>50</v>
      </c>
      <c r="HT31" s="110">
        <f t="shared" si="51"/>
        <v>50</v>
      </c>
      <c r="HU31" s="6">
        <f t="shared" si="52"/>
        <v>50</v>
      </c>
      <c r="HV31" s="6">
        <f t="shared" si="53"/>
        <v>50</v>
      </c>
      <c r="HW31" s="6">
        <f t="shared" si="54"/>
        <v>50</v>
      </c>
      <c r="HX31" s="110">
        <f t="shared" si="55"/>
        <v>50</v>
      </c>
      <c r="HY31" s="6">
        <f t="shared" si="56"/>
        <v>0</v>
      </c>
      <c r="HZ31" s="6">
        <f t="shared" si="40"/>
        <v>0</v>
      </c>
      <c r="IA31" s="6">
        <f t="shared" si="57"/>
        <v>50</v>
      </c>
      <c r="IB31" s="6">
        <f t="shared" si="58"/>
        <v>75</v>
      </c>
      <c r="IE31" s="110">
        <f t="shared" si="59"/>
        <v>50</v>
      </c>
      <c r="IF31" s="110">
        <f t="shared" si="60"/>
        <v>35</v>
      </c>
      <c r="IG31" s="6">
        <f t="shared" si="61"/>
        <v>100</v>
      </c>
      <c r="IH31" s="6">
        <f t="shared" si="62"/>
        <v>0</v>
      </c>
      <c r="II31" s="6">
        <f t="shared" si="63"/>
        <v>0</v>
      </c>
      <c r="IJ31" s="6">
        <f t="shared" si="64"/>
        <v>50</v>
      </c>
      <c r="IK31" s="110">
        <f t="shared" si="65"/>
        <v>37.5</v>
      </c>
    </row>
    <row r="32" spans="1:245" x14ac:dyDescent="0.2">
      <c r="A32" s="6">
        <v>66</v>
      </c>
      <c r="B32" s="6">
        <v>527</v>
      </c>
      <c r="C32" s="6" t="s">
        <v>906</v>
      </c>
      <c r="D32" s="6">
        <v>6</v>
      </c>
      <c r="E32" s="6" t="s">
        <v>470</v>
      </c>
      <c r="F32" s="6" t="s">
        <v>907</v>
      </c>
      <c r="G32" s="6" t="s">
        <v>908</v>
      </c>
      <c r="H32" s="6" t="s">
        <v>906</v>
      </c>
      <c r="I32" s="6" t="s">
        <v>909</v>
      </c>
      <c r="K32" s="6" t="s">
        <v>910</v>
      </c>
      <c r="L32" s="6" t="s">
        <v>409</v>
      </c>
      <c r="M32" s="6" t="s">
        <v>410</v>
      </c>
      <c r="O32" s="6" t="s">
        <v>481</v>
      </c>
      <c r="P32" s="6" t="s">
        <v>911</v>
      </c>
      <c r="Q32" s="6" t="s">
        <v>912</v>
      </c>
      <c r="R32" s="6" t="s">
        <v>525</v>
      </c>
      <c r="S32" s="6">
        <v>1</v>
      </c>
      <c r="T32" s="6">
        <v>0</v>
      </c>
      <c r="U32" s="6">
        <v>0</v>
      </c>
      <c r="V32" s="6">
        <v>0</v>
      </c>
      <c r="W32" s="6">
        <v>0</v>
      </c>
      <c r="X32" s="6">
        <v>0</v>
      </c>
      <c r="Y32" s="6">
        <v>0</v>
      </c>
      <c r="Z32" s="6" t="s">
        <v>414</v>
      </c>
      <c r="AA32" s="6" t="s">
        <v>415</v>
      </c>
      <c r="AB32" s="6" t="s">
        <v>416</v>
      </c>
      <c r="AC32" s="6" t="s">
        <v>414</v>
      </c>
      <c r="AD32" s="6" t="s">
        <v>414</v>
      </c>
      <c r="AE32" s="6" t="s">
        <v>414</v>
      </c>
      <c r="AF32" s="6" t="s">
        <v>416</v>
      </c>
      <c r="AG32" s="6" t="s">
        <v>414</v>
      </c>
      <c r="AH32" s="6" t="s">
        <v>131</v>
      </c>
      <c r="AI32" s="6" t="s">
        <v>913</v>
      </c>
      <c r="AJ32" s="6">
        <v>0</v>
      </c>
      <c r="AK32" s="6">
        <v>0</v>
      </c>
      <c r="AL32" s="6">
        <v>0</v>
      </c>
      <c r="AM32" s="6">
        <v>1</v>
      </c>
      <c r="AN32" s="6">
        <v>0</v>
      </c>
      <c r="AO32" s="6">
        <v>0</v>
      </c>
      <c r="AQ32" s="6" t="s">
        <v>527</v>
      </c>
      <c r="AW32" s="6" t="s">
        <v>528</v>
      </c>
      <c r="AX32" s="6" t="s">
        <v>485</v>
      </c>
      <c r="AY32" s="6">
        <v>0</v>
      </c>
      <c r="AZ32" s="6">
        <v>0</v>
      </c>
      <c r="BA32" s="6">
        <v>1</v>
      </c>
      <c r="BB32" s="6">
        <v>0</v>
      </c>
      <c r="BC32" s="6">
        <v>0</v>
      </c>
      <c r="BD32" s="6">
        <v>1</v>
      </c>
      <c r="BE32" s="6">
        <v>0</v>
      </c>
      <c r="BF32" s="6">
        <v>0</v>
      </c>
      <c r="BH32" s="6">
        <v>1</v>
      </c>
      <c r="BX32" s="6" t="s">
        <v>423</v>
      </c>
      <c r="BY32" s="6" t="s">
        <v>425</v>
      </c>
      <c r="BZ32" s="6" t="s">
        <v>423</v>
      </c>
      <c r="CA32" s="6" t="s">
        <v>424</v>
      </c>
      <c r="CB32" s="6" t="s">
        <v>423</v>
      </c>
      <c r="CC32" s="6" t="s">
        <v>423</v>
      </c>
      <c r="CD32" s="6" t="s">
        <v>423</v>
      </c>
      <c r="CE32" s="6" t="s">
        <v>423</v>
      </c>
      <c r="CF32" s="6" t="s">
        <v>423</v>
      </c>
      <c r="CG32" s="6" t="s">
        <v>423</v>
      </c>
      <c r="CH32" s="6" t="s">
        <v>423</v>
      </c>
      <c r="CI32" s="6" t="s">
        <v>423</v>
      </c>
      <c r="CJ32" s="6" t="s">
        <v>423</v>
      </c>
      <c r="CK32" s="6" t="s">
        <v>423</v>
      </c>
      <c r="CL32" s="6" t="s">
        <v>423</v>
      </c>
      <c r="CM32" s="6" t="s">
        <v>423</v>
      </c>
      <c r="CN32" s="6" t="s">
        <v>151</v>
      </c>
      <c r="CO32" s="6" t="s">
        <v>424</v>
      </c>
      <c r="CP32" s="6" t="s">
        <v>423</v>
      </c>
      <c r="CQ32" s="6" t="s">
        <v>423</v>
      </c>
      <c r="CR32" s="6" t="s">
        <v>423</v>
      </c>
      <c r="CS32" s="6" t="s">
        <v>426</v>
      </c>
      <c r="CT32" s="6" t="s">
        <v>426</v>
      </c>
      <c r="CU32" s="6" t="s">
        <v>426</v>
      </c>
      <c r="CV32" s="6" t="s">
        <v>428</v>
      </c>
      <c r="CW32" s="6" t="s">
        <v>176</v>
      </c>
      <c r="CX32" s="6" t="s">
        <v>176</v>
      </c>
      <c r="CY32" s="6" t="s">
        <v>427</v>
      </c>
      <c r="CZ32" s="6" t="s">
        <v>428</v>
      </c>
      <c r="DA32" s="6">
        <v>0</v>
      </c>
      <c r="DB32" s="6">
        <v>1</v>
      </c>
      <c r="DC32" s="6">
        <v>0</v>
      </c>
      <c r="DD32" s="6">
        <v>1</v>
      </c>
      <c r="DE32" s="6">
        <v>0</v>
      </c>
      <c r="DF32" s="6">
        <v>0</v>
      </c>
      <c r="DG32" s="6">
        <v>0</v>
      </c>
      <c r="DJ32" s="6" t="s">
        <v>198</v>
      </c>
      <c r="DU32" s="6" t="s">
        <v>508</v>
      </c>
      <c r="EA32" s="6">
        <v>838.04</v>
      </c>
      <c r="EB32" s="6" t="s">
        <v>487</v>
      </c>
      <c r="EC32" s="6" t="s">
        <v>488</v>
      </c>
      <c r="ED32" s="6" t="s">
        <v>914</v>
      </c>
      <c r="EE32" s="6" t="s">
        <v>490</v>
      </c>
      <c r="EF32" s="6" t="s">
        <v>435</v>
      </c>
      <c r="EG32" s="6" t="s">
        <v>566</v>
      </c>
      <c r="EH32" s="6" t="s">
        <v>915</v>
      </c>
      <c r="EI32" s="6">
        <v>2023</v>
      </c>
      <c r="EJ32" s="6" t="s">
        <v>438</v>
      </c>
      <c r="EK32" s="6" t="s">
        <v>916</v>
      </c>
      <c r="EL32" s="6" t="s">
        <v>440</v>
      </c>
      <c r="EM32" s="6">
        <v>1</v>
      </c>
      <c r="EN32" s="6" t="s">
        <v>468</v>
      </c>
      <c r="EO32" s="6" t="s">
        <v>491</v>
      </c>
      <c r="EP32" s="6" t="s">
        <v>532</v>
      </c>
      <c r="EQ32" s="6">
        <v>324</v>
      </c>
      <c r="ER32" s="6" t="s">
        <v>917</v>
      </c>
      <c r="ES32" s="6">
        <v>4</v>
      </c>
      <c r="ET32" s="6" t="s">
        <v>470</v>
      </c>
      <c r="EU32" s="6" t="s">
        <v>918</v>
      </c>
      <c r="EV32" s="6" t="s">
        <v>919</v>
      </c>
      <c r="EW32" s="6" t="s">
        <v>917</v>
      </c>
      <c r="EX32" s="6" t="s">
        <v>920</v>
      </c>
      <c r="EZ32" s="6" t="s">
        <v>921</v>
      </c>
      <c r="FA32" s="6" t="s">
        <v>409</v>
      </c>
      <c r="FB32" s="6" t="s">
        <v>410</v>
      </c>
      <c r="FD32" s="6" t="s">
        <v>481</v>
      </c>
      <c r="FE32" s="6" t="s">
        <v>922</v>
      </c>
      <c r="FF32" s="6" t="s">
        <v>441</v>
      </c>
      <c r="FH32" s="6" t="s">
        <v>450</v>
      </c>
      <c r="FI32" s="6" t="s">
        <v>450</v>
      </c>
      <c r="FJ32" s="6" t="s">
        <v>450</v>
      </c>
      <c r="FK32" s="6" t="s">
        <v>450</v>
      </c>
      <c r="FL32" s="6" t="s">
        <v>450</v>
      </c>
      <c r="FN32" s="6" t="s">
        <v>415</v>
      </c>
      <c r="FO32" s="6" t="s">
        <v>416</v>
      </c>
      <c r="FP32" s="6" t="s">
        <v>414</v>
      </c>
      <c r="FQ32" s="6" t="s">
        <v>414</v>
      </c>
      <c r="FR32" s="6" t="s">
        <v>414</v>
      </c>
      <c r="FS32" s="6" t="s">
        <v>416</v>
      </c>
      <c r="FT32" s="6" t="s">
        <v>416</v>
      </c>
      <c r="FU32" s="6" t="s">
        <v>416</v>
      </c>
      <c r="FV32" s="6" t="s">
        <v>131</v>
      </c>
      <c r="FX32" s="6" t="s">
        <v>451</v>
      </c>
      <c r="FY32" s="6" t="s">
        <v>451</v>
      </c>
      <c r="FZ32" s="6" t="s">
        <v>451</v>
      </c>
      <c r="GA32" s="6" t="s">
        <v>451</v>
      </c>
      <c r="GB32" s="6" t="s">
        <v>451</v>
      </c>
      <c r="GC32" s="6" t="s">
        <v>451</v>
      </c>
      <c r="GD32" s="6" t="s">
        <v>451</v>
      </c>
      <c r="GE32" s="6" t="s">
        <v>451</v>
      </c>
      <c r="GF32" s="6" t="s">
        <v>451</v>
      </c>
      <c r="GG32" s="6" t="s">
        <v>451</v>
      </c>
      <c r="GH32" s="6" t="s">
        <v>451</v>
      </c>
      <c r="GI32" s="6" t="s">
        <v>451</v>
      </c>
      <c r="GJ32" s="6" t="s">
        <v>451</v>
      </c>
      <c r="GK32" s="6" t="s">
        <v>451</v>
      </c>
      <c r="GL32" s="6" t="s">
        <v>451</v>
      </c>
      <c r="GM32" s="6" t="s">
        <v>451</v>
      </c>
      <c r="GN32" s="6" t="s">
        <v>451</v>
      </c>
      <c r="GO32" s="6" t="s">
        <v>451</v>
      </c>
      <c r="GP32" s="6" t="s">
        <v>451</v>
      </c>
      <c r="GQ32" s="6" t="s">
        <v>451</v>
      </c>
      <c r="GR32" s="6" t="s">
        <v>452</v>
      </c>
      <c r="GS32" s="6" t="s">
        <v>452</v>
      </c>
      <c r="GT32" s="6" t="s">
        <v>452</v>
      </c>
      <c r="GU32" s="6" t="s">
        <v>452</v>
      </c>
      <c r="GV32" s="6" t="s">
        <v>517</v>
      </c>
      <c r="GW32" s="6" t="s">
        <v>496</v>
      </c>
      <c r="GY32" s="6" t="s">
        <v>441</v>
      </c>
      <c r="GZ32" s="6">
        <v>655.81</v>
      </c>
      <c r="HB32" s="6" t="str">
        <f t="shared" si="36"/>
        <v>Accepté pour Conseil 3eme round Prov</v>
      </c>
      <c r="HC32" s="6">
        <f t="shared" si="41"/>
        <v>100</v>
      </c>
      <c r="HD32" s="110">
        <f t="shared" si="42"/>
        <v>75</v>
      </c>
      <c r="HE32" s="6">
        <f t="shared" si="43"/>
        <v>5</v>
      </c>
      <c r="HF32" s="110">
        <f t="shared" si="66"/>
        <v>60</v>
      </c>
      <c r="HG32" s="6">
        <f t="shared" si="45"/>
        <v>5</v>
      </c>
      <c r="HI32" s="6">
        <f t="shared" si="37"/>
        <v>50</v>
      </c>
      <c r="HJ32" s="110">
        <f t="shared" si="38"/>
        <v>27.5</v>
      </c>
      <c r="HK32" s="110">
        <f t="shared" si="46"/>
        <v>50</v>
      </c>
      <c r="HL32" s="110">
        <f t="shared" si="47"/>
        <v>50</v>
      </c>
      <c r="HO32" s="6">
        <f t="shared" si="48"/>
        <v>50</v>
      </c>
      <c r="HP32" s="110">
        <f t="shared" si="49"/>
        <v>50</v>
      </c>
      <c r="HQ32" s="110">
        <f t="shared" si="50"/>
        <v>50</v>
      </c>
      <c r="HT32" s="110">
        <f t="shared" si="51"/>
        <v>50</v>
      </c>
      <c r="HU32" s="6">
        <f t="shared" si="52"/>
        <v>50</v>
      </c>
      <c r="HV32" s="6">
        <f t="shared" si="53"/>
        <v>50</v>
      </c>
      <c r="HW32" s="6">
        <f t="shared" si="54"/>
        <v>100</v>
      </c>
      <c r="HX32" s="110">
        <f t="shared" si="55"/>
        <v>66.666666666666671</v>
      </c>
      <c r="HY32" s="6">
        <f t="shared" si="56"/>
        <v>0</v>
      </c>
      <c r="HZ32" s="6">
        <f t="shared" si="40"/>
        <v>100</v>
      </c>
      <c r="IA32" s="6">
        <f t="shared" si="57"/>
        <v>0</v>
      </c>
      <c r="IB32" s="6">
        <f t="shared" si="58"/>
        <v>50</v>
      </c>
      <c r="IE32" s="110">
        <f t="shared" si="59"/>
        <v>50</v>
      </c>
      <c r="IF32" s="110">
        <f t="shared" si="60"/>
        <v>40</v>
      </c>
      <c r="IG32" s="6">
        <f t="shared" si="61"/>
        <v>0</v>
      </c>
      <c r="IH32" s="6">
        <f t="shared" si="62"/>
        <v>0</v>
      </c>
      <c r="II32" s="6">
        <f t="shared" si="63"/>
        <v>0</v>
      </c>
      <c r="IJ32" s="6">
        <f t="shared" si="64"/>
        <v>0</v>
      </c>
      <c r="IK32" s="110">
        <f t="shared" si="65"/>
        <v>0</v>
      </c>
    </row>
    <row r="33" spans="1:245" x14ac:dyDescent="0.2">
      <c r="A33" s="6">
        <v>68</v>
      </c>
      <c r="B33" s="6">
        <v>458</v>
      </c>
      <c r="C33" s="6" t="s">
        <v>923</v>
      </c>
      <c r="D33" s="6">
        <v>6</v>
      </c>
      <c r="E33" s="6" t="s">
        <v>470</v>
      </c>
      <c r="F33" s="6" t="s">
        <v>924</v>
      </c>
      <c r="G33" s="6" t="s">
        <v>925</v>
      </c>
      <c r="H33" s="6" t="s">
        <v>923</v>
      </c>
      <c r="I33" s="6" t="s">
        <v>926</v>
      </c>
      <c r="K33" s="6" t="s">
        <v>927</v>
      </c>
      <c r="L33" s="6" t="s">
        <v>409</v>
      </c>
      <c r="M33" s="6" t="s">
        <v>410</v>
      </c>
      <c r="O33" s="6" t="s">
        <v>481</v>
      </c>
      <c r="P33" s="6" t="s">
        <v>928</v>
      </c>
      <c r="Q33" s="6" t="s">
        <v>929</v>
      </c>
      <c r="R33" s="6" t="s">
        <v>413</v>
      </c>
      <c r="S33" s="6">
        <v>1</v>
      </c>
      <c r="T33" s="6">
        <v>1</v>
      </c>
      <c r="U33" s="6">
        <v>0</v>
      </c>
      <c r="V33" s="6">
        <v>0</v>
      </c>
      <c r="W33" s="6">
        <v>1</v>
      </c>
      <c r="X33" s="6">
        <v>0</v>
      </c>
      <c r="Y33" s="6">
        <v>0</v>
      </c>
      <c r="Z33" s="6" t="s">
        <v>414</v>
      </c>
      <c r="AA33" s="6" t="s">
        <v>416</v>
      </c>
      <c r="AB33" s="6" t="s">
        <v>414</v>
      </c>
      <c r="AC33" s="6" t="s">
        <v>131</v>
      </c>
      <c r="AD33" s="6" t="s">
        <v>131</v>
      </c>
      <c r="AE33" s="6" t="s">
        <v>416</v>
      </c>
      <c r="AF33" s="6" t="s">
        <v>416</v>
      </c>
      <c r="AG33" s="6" t="s">
        <v>416</v>
      </c>
      <c r="AH33" s="6" t="s">
        <v>414</v>
      </c>
      <c r="AI33" s="6" t="s">
        <v>930</v>
      </c>
      <c r="AJ33" s="6">
        <v>0</v>
      </c>
      <c r="AK33" s="6">
        <v>0</v>
      </c>
      <c r="AL33" s="6">
        <v>0</v>
      </c>
      <c r="AM33" s="6">
        <v>1</v>
      </c>
      <c r="AN33" s="6">
        <v>0</v>
      </c>
      <c r="AO33" s="6">
        <v>0</v>
      </c>
      <c r="AQ33" s="6" t="s">
        <v>527</v>
      </c>
      <c r="AW33" s="6" t="s">
        <v>528</v>
      </c>
      <c r="AX33" s="6" t="s">
        <v>485</v>
      </c>
      <c r="AY33" s="6">
        <v>0</v>
      </c>
      <c r="AZ33" s="6">
        <v>1</v>
      </c>
      <c r="BA33" s="6">
        <v>0</v>
      </c>
      <c r="BB33" s="6">
        <v>1</v>
      </c>
      <c r="BC33" s="6">
        <v>0</v>
      </c>
      <c r="BD33" s="6">
        <v>0</v>
      </c>
      <c r="BE33" s="6">
        <v>0</v>
      </c>
      <c r="BF33" s="6">
        <v>0</v>
      </c>
      <c r="BH33" s="6">
        <v>1</v>
      </c>
      <c r="BX33" s="6" t="s">
        <v>426</v>
      </c>
      <c r="BY33" s="6" t="s">
        <v>426</v>
      </c>
      <c r="BZ33" s="6" t="s">
        <v>426</v>
      </c>
      <c r="CA33" s="6" t="s">
        <v>426</v>
      </c>
      <c r="CB33" s="6" t="s">
        <v>426</v>
      </c>
      <c r="CC33" s="6" t="s">
        <v>426</v>
      </c>
      <c r="CD33" s="6" t="s">
        <v>426</v>
      </c>
      <c r="CE33" s="6" t="s">
        <v>426</v>
      </c>
      <c r="CF33" s="6" t="s">
        <v>426</v>
      </c>
      <c r="CG33" s="6" t="s">
        <v>426</v>
      </c>
      <c r="CH33" s="6" t="s">
        <v>426</v>
      </c>
      <c r="CI33" s="6" t="s">
        <v>426</v>
      </c>
      <c r="CJ33" s="6" t="s">
        <v>426</v>
      </c>
      <c r="CK33" s="6" t="s">
        <v>426</v>
      </c>
      <c r="CL33" s="6" t="s">
        <v>426</v>
      </c>
      <c r="CM33" s="6" t="s">
        <v>426</v>
      </c>
      <c r="CN33" s="6" t="s">
        <v>426</v>
      </c>
      <c r="CO33" s="6" t="s">
        <v>426</v>
      </c>
      <c r="CP33" s="6" t="s">
        <v>426</v>
      </c>
      <c r="CQ33" s="6" t="s">
        <v>426</v>
      </c>
      <c r="CR33" s="6" t="s">
        <v>426</v>
      </c>
      <c r="CS33" s="6" t="s">
        <v>426</v>
      </c>
      <c r="CT33" s="6" t="s">
        <v>426</v>
      </c>
      <c r="CU33" s="6" t="s">
        <v>426</v>
      </c>
      <c r="CV33" s="6" t="s">
        <v>428</v>
      </c>
      <c r="CW33" s="6" t="s">
        <v>428</v>
      </c>
      <c r="CX33" s="6" t="s">
        <v>428</v>
      </c>
      <c r="CY33" s="6" t="s">
        <v>427</v>
      </c>
      <c r="CZ33" s="6" t="s">
        <v>427</v>
      </c>
      <c r="DA33" s="6">
        <v>0</v>
      </c>
      <c r="DB33" s="6">
        <v>0</v>
      </c>
      <c r="DC33" s="6">
        <v>0</v>
      </c>
      <c r="DD33" s="6">
        <v>1</v>
      </c>
      <c r="DE33" s="6">
        <v>0</v>
      </c>
      <c r="DF33" s="6">
        <v>0</v>
      </c>
      <c r="DG33" s="6">
        <v>0</v>
      </c>
      <c r="DJ33" s="6" t="s">
        <v>198</v>
      </c>
      <c r="DU33" s="6" t="s">
        <v>508</v>
      </c>
      <c r="EA33" s="6">
        <v>1038.56</v>
      </c>
      <c r="EB33" s="6" t="s">
        <v>529</v>
      </c>
      <c r="EC33" s="6" t="s">
        <v>530</v>
      </c>
      <c r="ED33" s="6" t="s">
        <v>931</v>
      </c>
      <c r="EE33" s="6" t="s">
        <v>490</v>
      </c>
      <c r="EF33" s="6" t="s">
        <v>435</v>
      </c>
      <c r="EG33" s="6" t="s">
        <v>566</v>
      </c>
      <c r="EH33" s="6" t="s">
        <v>915</v>
      </c>
      <c r="EI33" s="6">
        <v>2022</v>
      </c>
      <c r="EJ33" s="6" t="s">
        <v>438</v>
      </c>
      <c r="EK33" s="6" t="s">
        <v>916</v>
      </c>
      <c r="EL33" s="6" t="s">
        <v>440</v>
      </c>
      <c r="EM33" s="6">
        <v>1</v>
      </c>
      <c r="EN33" s="6" t="s">
        <v>468</v>
      </c>
      <c r="EO33" s="6" t="s">
        <v>442</v>
      </c>
      <c r="EP33" s="6" t="s">
        <v>532</v>
      </c>
      <c r="EQ33" s="6">
        <v>290</v>
      </c>
      <c r="ER33" s="6" t="s">
        <v>932</v>
      </c>
      <c r="ES33" s="6">
        <v>4</v>
      </c>
      <c r="ET33" s="6" t="s">
        <v>470</v>
      </c>
      <c r="EU33" s="6" t="s">
        <v>933</v>
      </c>
      <c r="EV33" s="6" t="s">
        <v>934</v>
      </c>
      <c r="EW33" s="6" t="s">
        <v>932</v>
      </c>
      <c r="EX33" s="6" t="s">
        <v>935</v>
      </c>
      <c r="EZ33" s="6" t="s">
        <v>936</v>
      </c>
      <c r="FA33" s="6" t="s">
        <v>409</v>
      </c>
      <c r="FB33" s="6" t="s">
        <v>410</v>
      </c>
      <c r="FD33" s="6" t="s">
        <v>481</v>
      </c>
      <c r="FE33" s="6" t="s">
        <v>928</v>
      </c>
      <c r="FF33" s="6" t="s">
        <v>441</v>
      </c>
      <c r="FH33" s="6" t="s">
        <v>449</v>
      </c>
      <c r="FI33" s="6" t="s">
        <v>450</v>
      </c>
      <c r="FJ33" s="6" t="s">
        <v>450</v>
      </c>
      <c r="FK33" s="6" t="s">
        <v>450</v>
      </c>
      <c r="FL33" s="6" t="s">
        <v>450</v>
      </c>
      <c r="FN33" s="6" t="s">
        <v>131</v>
      </c>
      <c r="FO33" s="6" t="s">
        <v>416</v>
      </c>
      <c r="FP33" s="6" t="s">
        <v>416</v>
      </c>
      <c r="FQ33" s="6" t="s">
        <v>414</v>
      </c>
      <c r="FR33" s="6" t="s">
        <v>131</v>
      </c>
      <c r="FS33" s="6" t="s">
        <v>416</v>
      </c>
      <c r="FT33" s="6" t="s">
        <v>416</v>
      </c>
      <c r="FU33" s="6" t="s">
        <v>416</v>
      </c>
      <c r="FV33" s="6" t="s">
        <v>131</v>
      </c>
      <c r="FX33" s="6" t="s">
        <v>451</v>
      </c>
      <c r="FY33" s="6" t="s">
        <v>451</v>
      </c>
      <c r="FZ33" s="6" t="s">
        <v>451</v>
      </c>
      <c r="GA33" s="6" t="s">
        <v>452</v>
      </c>
      <c r="GB33" s="6" t="s">
        <v>451</v>
      </c>
      <c r="GC33" s="6" t="s">
        <v>451</v>
      </c>
      <c r="GD33" s="6" t="s">
        <v>451</v>
      </c>
      <c r="GE33" s="6" t="s">
        <v>451</v>
      </c>
      <c r="GF33" s="6" t="s">
        <v>452</v>
      </c>
      <c r="GG33" s="6" t="s">
        <v>451</v>
      </c>
      <c r="GH33" s="6" t="s">
        <v>451</v>
      </c>
      <c r="GI33" s="6" t="s">
        <v>451</v>
      </c>
      <c r="GJ33" s="6" t="s">
        <v>451</v>
      </c>
      <c r="GK33" s="6" t="s">
        <v>451</v>
      </c>
      <c r="GL33" s="6" t="s">
        <v>451</v>
      </c>
      <c r="GM33" s="6" t="s">
        <v>451</v>
      </c>
      <c r="GN33" s="6" t="s">
        <v>451</v>
      </c>
      <c r="GO33" s="6" t="s">
        <v>451</v>
      </c>
      <c r="GP33" s="6" t="s">
        <v>452</v>
      </c>
      <c r="GQ33" s="6" t="s">
        <v>451</v>
      </c>
      <c r="GR33" s="6" t="s">
        <v>451</v>
      </c>
      <c r="GS33" s="6" t="s">
        <v>451</v>
      </c>
      <c r="GT33" s="6" t="s">
        <v>451</v>
      </c>
      <c r="GU33" s="6" t="s">
        <v>451</v>
      </c>
      <c r="GV33" s="6" t="s">
        <v>517</v>
      </c>
      <c r="GW33" s="6" t="s">
        <v>496</v>
      </c>
      <c r="GX33" s="6" t="s">
        <v>937</v>
      </c>
      <c r="GY33" s="6" t="s">
        <v>441</v>
      </c>
      <c r="GZ33" s="6">
        <v>511.77</v>
      </c>
      <c r="HB33" s="6" t="str">
        <f t="shared" si="36"/>
        <v>Accepté pour Conseil 2eme round Sect</v>
      </c>
      <c r="HC33" s="6">
        <f t="shared" si="41"/>
        <v>100</v>
      </c>
      <c r="HD33" s="110">
        <f t="shared" si="42"/>
        <v>50</v>
      </c>
      <c r="HE33" s="6">
        <f t="shared" si="43"/>
        <v>5</v>
      </c>
      <c r="HF33" s="110">
        <f t="shared" si="66"/>
        <v>51.666666666666664</v>
      </c>
      <c r="HG33" s="6">
        <f t="shared" si="45"/>
        <v>5</v>
      </c>
      <c r="HI33" s="6">
        <f t="shared" si="37"/>
        <v>5</v>
      </c>
      <c r="HJ33" s="110">
        <f t="shared" si="38"/>
        <v>5</v>
      </c>
      <c r="HK33" s="110">
        <f t="shared" si="46"/>
        <v>5</v>
      </c>
      <c r="HL33" s="110">
        <f t="shared" si="47"/>
        <v>5</v>
      </c>
      <c r="HO33" s="6">
        <f t="shared" si="48"/>
        <v>5</v>
      </c>
      <c r="HP33" s="110">
        <f t="shared" si="49"/>
        <v>5</v>
      </c>
      <c r="HQ33" s="110">
        <f t="shared" si="50"/>
        <v>5</v>
      </c>
      <c r="HT33" s="110">
        <f t="shared" si="51"/>
        <v>5</v>
      </c>
      <c r="HU33" s="6">
        <f t="shared" si="52"/>
        <v>5</v>
      </c>
      <c r="HV33" s="6">
        <f t="shared" si="53"/>
        <v>5</v>
      </c>
      <c r="HW33" s="6">
        <f t="shared" si="54"/>
        <v>5</v>
      </c>
      <c r="HX33" s="110">
        <f t="shared" si="55"/>
        <v>5</v>
      </c>
      <c r="HY33" s="6">
        <f t="shared" si="56"/>
        <v>0</v>
      </c>
      <c r="HZ33" s="6">
        <f t="shared" si="40"/>
        <v>0</v>
      </c>
      <c r="IA33" s="6">
        <f t="shared" si="57"/>
        <v>0</v>
      </c>
      <c r="IB33" s="6">
        <f t="shared" si="58"/>
        <v>25</v>
      </c>
      <c r="IE33" s="110">
        <f t="shared" si="59"/>
        <v>5</v>
      </c>
      <c r="IF33" s="110">
        <f t="shared" si="60"/>
        <v>6</v>
      </c>
      <c r="IG33" s="6">
        <f t="shared" si="61"/>
        <v>0</v>
      </c>
      <c r="IH33" s="6">
        <f t="shared" si="62"/>
        <v>0</v>
      </c>
      <c r="II33" s="6">
        <f t="shared" si="63"/>
        <v>0</v>
      </c>
      <c r="IJ33" s="6">
        <f t="shared" si="64"/>
        <v>0</v>
      </c>
      <c r="IK33" s="110">
        <f t="shared" si="65"/>
        <v>0</v>
      </c>
    </row>
    <row r="34" spans="1:245" x14ac:dyDescent="0.2">
      <c r="A34" s="6">
        <v>71</v>
      </c>
      <c r="B34" s="6">
        <v>455</v>
      </c>
      <c r="C34" s="6" t="s">
        <v>938</v>
      </c>
      <c r="D34" s="6">
        <v>6</v>
      </c>
      <c r="E34" s="6" t="s">
        <v>470</v>
      </c>
      <c r="F34" s="6" t="s">
        <v>939</v>
      </c>
      <c r="G34" s="6" t="s">
        <v>940</v>
      </c>
      <c r="H34" s="6" t="s">
        <v>938</v>
      </c>
      <c r="I34" s="6" t="s">
        <v>941</v>
      </c>
      <c r="K34" s="6" t="s">
        <v>942</v>
      </c>
      <c r="L34" s="6" t="s">
        <v>409</v>
      </c>
      <c r="M34" s="6" t="s">
        <v>410</v>
      </c>
      <c r="O34" s="6" t="s">
        <v>760</v>
      </c>
      <c r="Q34" s="6" t="s">
        <v>943</v>
      </c>
      <c r="R34" s="6" t="s">
        <v>525</v>
      </c>
      <c r="S34" s="6">
        <v>1</v>
      </c>
      <c r="T34" s="6">
        <v>1</v>
      </c>
      <c r="U34" s="6">
        <v>0</v>
      </c>
      <c r="V34" s="6">
        <v>0</v>
      </c>
      <c r="W34" s="6">
        <v>1</v>
      </c>
      <c r="X34" s="6">
        <v>0</v>
      </c>
      <c r="Y34" s="6">
        <v>0</v>
      </c>
      <c r="Z34" s="6" t="s">
        <v>131</v>
      </c>
      <c r="AA34" s="6" t="s">
        <v>462</v>
      </c>
      <c r="AB34" s="6" t="s">
        <v>416</v>
      </c>
      <c r="AC34" s="6" t="s">
        <v>131</v>
      </c>
      <c r="AD34" s="6" t="s">
        <v>414</v>
      </c>
      <c r="AE34" s="6" t="s">
        <v>462</v>
      </c>
      <c r="AF34" s="6" t="s">
        <v>415</v>
      </c>
      <c r="AG34" s="6" t="s">
        <v>462</v>
      </c>
      <c r="AH34" s="6" t="s">
        <v>414</v>
      </c>
      <c r="AJ34" s="6">
        <v>0</v>
      </c>
      <c r="AK34" s="6">
        <v>0</v>
      </c>
      <c r="AL34" s="6">
        <v>0</v>
      </c>
      <c r="AM34" s="6">
        <v>1</v>
      </c>
      <c r="AN34" s="6">
        <v>0</v>
      </c>
      <c r="AO34" s="6">
        <v>0</v>
      </c>
      <c r="AQ34" s="6" t="s">
        <v>527</v>
      </c>
      <c r="AW34" s="6" t="s">
        <v>528</v>
      </c>
      <c r="AX34" s="6" t="s">
        <v>485</v>
      </c>
      <c r="AY34" s="6">
        <v>1</v>
      </c>
      <c r="AZ34" s="6">
        <v>0</v>
      </c>
      <c r="BA34" s="6">
        <v>0</v>
      </c>
      <c r="BB34" s="6">
        <v>0</v>
      </c>
      <c r="BC34" s="6">
        <v>0</v>
      </c>
      <c r="BD34" s="6">
        <v>0</v>
      </c>
      <c r="BE34" s="6">
        <v>1</v>
      </c>
      <c r="BF34" s="6">
        <v>0</v>
      </c>
      <c r="BH34" s="6">
        <v>1</v>
      </c>
      <c r="BX34" s="6" t="s">
        <v>423</v>
      </c>
      <c r="BY34" s="6" t="s">
        <v>423</v>
      </c>
      <c r="BZ34" s="6" t="s">
        <v>423</v>
      </c>
      <c r="CA34" s="6" t="s">
        <v>423</v>
      </c>
      <c r="CB34" s="6" t="s">
        <v>423</v>
      </c>
      <c r="CC34" s="6" t="s">
        <v>423</v>
      </c>
      <c r="CD34" s="6" t="s">
        <v>423</v>
      </c>
      <c r="CE34" s="6" t="s">
        <v>425</v>
      </c>
      <c r="CF34" s="6" t="s">
        <v>423</v>
      </c>
      <c r="CG34" s="6" t="s">
        <v>426</v>
      </c>
      <c r="CH34" s="6" t="s">
        <v>423</v>
      </c>
      <c r="CI34" s="6" t="s">
        <v>426</v>
      </c>
      <c r="CJ34" s="6" t="s">
        <v>423</v>
      </c>
      <c r="CK34" s="6" t="s">
        <v>423</v>
      </c>
      <c r="CL34" s="6" t="s">
        <v>423</v>
      </c>
      <c r="CM34" s="6" t="s">
        <v>426</v>
      </c>
      <c r="CN34" s="6" t="s">
        <v>426</v>
      </c>
      <c r="CO34" s="6" t="s">
        <v>423</v>
      </c>
      <c r="CP34" s="6" t="s">
        <v>423</v>
      </c>
      <c r="CQ34" s="6" t="s">
        <v>423</v>
      </c>
      <c r="CR34" s="6" t="s">
        <v>426</v>
      </c>
      <c r="CS34" s="6" t="s">
        <v>426</v>
      </c>
      <c r="CT34" s="6" t="s">
        <v>426</v>
      </c>
      <c r="CU34" s="6" t="s">
        <v>426</v>
      </c>
      <c r="CV34" s="6" t="s">
        <v>427</v>
      </c>
      <c r="CW34" s="6" t="s">
        <v>427</v>
      </c>
      <c r="CX34" s="6" t="s">
        <v>176</v>
      </c>
      <c r="CY34" s="6" t="s">
        <v>427</v>
      </c>
      <c r="CZ34" s="6" t="s">
        <v>427</v>
      </c>
      <c r="DA34" s="6">
        <v>0</v>
      </c>
      <c r="DB34" s="6">
        <v>0</v>
      </c>
      <c r="DC34" s="6">
        <v>0</v>
      </c>
      <c r="DD34" s="6">
        <v>1</v>
      </c>
      <c r="DE34" s="6">
        <v>0</v>
      </c>
      <c r="DF34" s="6">
        <v>0</v>
      </c>
      <c r="DG34" s="6">
        <v>0</v>
      </c>
      <c r="DJ34" s="6" t="s">
        <v>198</v>
      </c>
      <c r="DU34" s="6" t="s">
        <v>430</v>
      </c>
      <c r="EA34" s="6">
        <v>1579.88</v>
      </c>
      <c r="EB34" s="6" t="s">
        <v>529</v>
      </c>
      <c r="EC34" s="6" t="s">
        <v>530</v>
      </c>
      <c r="ED34" s="6" t="s">
        <v>944</v>
      </c>
      <c r="EE34" s="6" t="s">
        <v>490</v>
      </c>
      <c r="EF34" s="6" t="s">
        <v>435</v>
      </c>
      <c r="EG34" s="6" t="s">
        <v>566</v>
      </c>
      <c r="EH34" s="6" t="s">
        <v>915</v>
      </c>
      <c r="EI34" s="6">
        <v>2019</v>
      </c>
      <c r="EJ34" s="6" t="s">
        <v>438</v>
      </c>
      <c r="EK34" s="6" t="s">
        <v>916</v>
      </c>
      <c r="EL34" s="6" t="s">
        <v>440</v>
      </c>
      <c r="EM34" s="6">
        <v>5</v>
      </c>
      <c r="EN34" s="6" t="s">
        <v>468</v>
      </c>
      <c r="EO34" s="6" t="s">
        <v>583</v>
      </c>
      <c r="EP34" s="6" t="s">
        <v>675</v>
      </c>
      <c r="EQ34" s="6">
        <v>287</v>
      </c>
      <c r="ER34" s="6" t="s">
        <v>945</v>
      </c>
      <c r="ES34" s="6">
        <v>4</v>
      </c>
      <c r="ET34" s="6" t="s">
        <v>470</v>
      </c>
      <c r="EU34" s="6" t="s">
        <v>946</v>
      </c>
      <c r="EV34" s="6" t="s">
        <v>947</v>
      </c>
      <c r="EW34" s="6" t="s">
        <v>945</v>
      </c>
      <c r="EX34" s="6" t="s">
        <v>948</v>
      </c>
      <c r="EZ34" s="6" t="s">
        <v>942</v>
      </c>
      <c r="FA34" s="6" t="s">
        <v>409</v>
      </c>
      <c r="FB34" s="6" t="s">
        <v>410</v>
      </c>
      <c r="FD34" s="6" t="s">
        <v>760</v>
      </c>
      <c r="FF34" s="6" t="s">
        <v>441</v>
      </c>
      <c r="FH34" s="6" t="s">
        <v>450</v>
      </c>
      <c r="FI34" s="6" t="s">
        <v>450</v>
      </c>
      <c r="FJ34" s="6" t="s">
        <v>450</v>
      </c>
      <c r="FK34" s="6" t="s">
        <v>450</v>
      </c>
      <c r="FL34" s="6" t="s">
        <v>450</v>
      </c>
      <c r="FN34" s="6" t="s">
        <v>131</v>
      </c>
      <c r="FO34" s="6" t="s">
        <v>416</v>
      </c>
      <c r="FP34" s="6" t="s">
        <v>416</v>
      </c>
      <c r="FQ34" s="6" t="s">
        <v>131</v>
      </c>
      <c r="FR34" s="6" t="s">
        <v>414</v>
      </c>
      <c r="FS34" s="6" t="s">
        <v>416</v>
      </c>
      <c r="FT34" s="6" t="s">
        <v>131</v>
      </c>
      <c r="FU34" s="6" t="s">
        <v>416</v>
      </c>
      <c r="FV34" s="6" t="s">
        <v>414</v>
      </c>
      <c r="FX34" s="6" t="s">
        <v>451</v>
      </c>
      <c r="FY34" s="6" t="s">
        <v>451</v>
      </c>
      <c r="FZ34" s="6" t="s">
        <v>451</v>
      </c>
      <c r="GA34" s="6" t="s">
        <v>451</v>
      </c>
      <c r="GB34" s="6" t="s">
        <v>451</v>
      </c>
      <c r="GC34" s="6" t="s">
        <v>451</v>
      </c>
      <c r="GD34" s="6" t="s">
        <v>451</v>
      </c>
      <c r="GE34" s="6" t="s">
        <v>451</v>
      </c>
      <c r="GF34" s="6" t="s">
        <v>451</v>
      </c>
      <c r="GG34" s="6" t="s">
        <v>451</v>
      </c>
      <c r="GH34" s="6" t="s">
        <v>451</v>
      </c>
      <c r="GI34" s="6" t="s">
        <v>451</v>
      </c>
      <c r="GJ34" s="6" t="s">
        <v>451</v>
      </c>
      <c r="GK34" s="6" t="s">
        <v>451</v>
      </c>
      <c r="GL34" s="6" t="s">
        <v>451</v>
      </c>
      <c r="GM34" s="6" t="s">
        <v>451</v>
      </c>
      <c r="GN34" s="6" t="s">
        <v>451</v>
      </c>
      <c r="GO34" s="6" t="s">
        <v>451</v>
      </c>
      <c r="GP34" s="6" t="s">
        <v>452</v>
      </c>
      <c r="GQ34" s="6" t="s">
        <v>451</v>
      </c>
      <c r="GR34" s="6" t="s">
        <v>451</v>
      </c>
      <c r="GS34" s="6" t="s">
        <v>451</v>
      </c>
      <c r="GT34" s="6" t="s">
        <v>452</v>
      </c>
      <c r="GU34" s="6" t="s">
        <v>451</v>
      </c>
      <c r="GV34" s="6" t="s">
        <v>453</v>
      </c>
      <c r="GW34" s="6" t="s">
        <v>496</v>
      </c>
      <c r="GX34" s="6" t="s">
        <v>949</v>
      </c>
      <c r="GY34" s="6" t="s">
        <v>441</v>
      </c>
      <c r="GZ34" s="6">
        <v>1937.02</v>
      </c>
      <c r="HB34" s="6" t="str">
        <f t="shared" si="36"/>
        <v>Accepté pour Conseil 2eme round Sect</v>
      </c>
      <c r="HC34" s="6">
        <f t="shared" si="41"/>
        <v>50</v>
      </c>
      <c r="HD34" s="110">
        <f t="shared" si="42"/>
        <v>52.5</v>
      </c>
      <c r="HE34" s="6">
        <f t="shared" si="43"/>
        <v>5</v>
      </c>
      <c r="HF34" s="110">
        <f t="shared" si="66"/>
        <v>35.833333333333336</v>
      </c>
      <c r="HG34" s="6">
        <f t="shared" si="45"/>
        <v>5</v>
      </c>
      <c r="HI34" s="6">
        <f t="shared" si="37"/>
        <v>50</v>
      </c>
      <c r="HJ34" s="110">
        <f t="shared" si="38"/>
        <v>27.5</v>
      </c>
      <c r="HK34" s="110">
        <f t="shared" si="46"/>
        <v>50</v>
      </c>
      <c r="HL34" s="110">
        <f t="shared" si="47"/>
        <v>50</v>
      </c>
      <c r="HO34" s="6">
        <f t="shared" si="48"/>
        <v>5</v>
      </c>
      <c r="HP34" s="110">
        <f t="shared" si="49"/>
        <v>50</v>
      </c>
      <c r="HQ34" s="110">
        <f t="shared" si="50"/>
        <v>27.5</v>
      </c>
      <c r="HT34" s="110">
        <f t="shared" si="51"/>
        <v>36.5</v>
      </c>
      <c r="HU34" s="6">
        <f t="shared" si="52"/>
        <v>50</v>
      </c>
      <c r="HV34" s="6">
        <f t="shared" si="53"/>
        <v>5</v>
      </c>
      <c r="HW34" s="6">
        <f t="shared" si="54"/>
        <v>5</v>
      </c>
      <c r="HX34" s="110">
        <f t="shared" si="55"/>
        <v>20</v>
      </c>
      <c r="HY34" s="6">
        <f t="shared" si="56"/>
        <v>100</v>
      </c>
      <c r="HZ34" s="6">
        <f t="shared" si="40"/>
        <v>100</v>
      </c>
      <c r="IA34" s="6">
        <f t="shared" si="57"/>
        <v>0</v>
      </c>
      <c r="IB34" s="6">
        <f t="shared" si="58"/>
        <v>25</v>
      </c>
      <c r="IE34" s="110">
        <f t="shared" si="59"/>
        <v>50</v>
      </c>
      <c r="IF34" s="110">
        <f t="shared" si="60"/>
        <v>55</v>
      </c>
      <c r="IG34" s="6">
        <f t="shared" si="61"/>
        <v>0</v>
      </c>
      <c r="IH34" s="6">
        <f t="shared" si="62"/>
        <v>0</v>
      </c>
      <c r="II34" s="6">
        <f t="shared" si="63"/>
        <v>0</v>
      </c>
      <c r="IJ34" s="6">
        <f t="shared" si="64"/>
        <v>50</v>
      </c>
      <c r="IK34" s="110">
        <f t="shared" si="65"/>
        <v>12.5</v>
      </c>
    </row>
    <row r="35" spans="1:245" x14ac:dyDescent="0.2">
      <c r="A35" s="6">
        <v>73</v>
      </c>
      <c r="B35" s="6">
        <v>529</v>
      </c>
      <c r="C35" s="6" t="s">
        <v>950</v>
      </c>
      <c r="D35" s="6">
        <v>6</v>
      </c>
      <c r="E35" s="6" t="s">
        <v>470</v>
      </c>
      <c r="F35" s="6" t="s">
        <v>951</v>
      </c>
      <c r="G35" s="6" t="s">
        <v>952</v>
      </c>
      <c r="H35" s="6" t="s">
        <v>950</v>
      </c>
      <c r="I35" s="6" t="s">
        <v>953</v>
      </c>
      <c r="J35" s="6" t="s">
        <v>758</v>
      </c>
      <c r="K35" s="6" t="s">
        <v>954</v>
      </c>
      <c r="L35" s="6" t="s">
        <v>409</v>
      </c>
      <c r="M35" s="6" t="s">
        <v>879</v>
      </c>
      <c r="O35" s="6" t="s">
        <v>760</v>
      </c>
      <c r="Q35" s="6" t="s">
        <v>955</v>
      </c>
      <c r="R35" s="6" t="s">
        <v>525</v>
      </c>
      <c r="S35" s="6">
        <v>1</v>
      </c>
      <c r="T35" s="6">
        <v>0</v>
      </c>
      <c r="U35" s="6">
        <v>0</v>
      </c>
      <c r="V35" s="6">
        <v>0</v>
      </c>
      <c r="W35" s="6">
        <v>1</v>
      </c>
      <c r="X35" s="6">
        <v>0</v>
      </c>
      <c r="Y35" s="6">
        <v>0</v>
      </c>
      <c r="Z35" s="6" t="s">
        <v>415</v>
      </c>
      <c r="AA35" s="6" t="s">
        <v>416</v>
      </c>
      <c r="AB35" s="6" t="s">
        <v>416</v>
      </c>
      <c r="AC35" s="6" t="s">
        <v>414</v>
      </c>
      <c r="AD35" s="6" t="s">
        <v>415</v>
      </c>
      <c r="AE35" s="6" t="s">
        <v>416</v>
      </c>
      <c r="AF35" s="6" t="s">
        <v>416</v>
      </c>
      <c r="AG35" s="6" t="s">
        <v>416</v>
      </c>
      <c r="AH35" s="6" t="s">
        <v>131</v>
      </c>
      <c r="AI35" s="6" t="s">
        <v>956</v>
      </c>
      <c r="AJ35" s="6">
        <v>0</v>
      </c>
      <c r="AK35" s="6">
        <v>1</v>
      </c>
      <c r="AL35" s="6">
        <v>0</v>
      </c>
      <c r="AM35" s="6">
        <v>0</v>
      </c>
      <c r="AN35" s="6">
        <v>0</v>
      </c>
      <c r="AO35" s="6">
        <v>0</v>
      </c>
      <c r="AQ35" s="6" t="s">
        <v>463</v>
      </c>
      <c r="AR35" s="6" t="s">
        <v>419</v>
      </c>
      <c r="AS35" s="6" t="s">
        <v>419</v>
      </c>
      <c r="AT35" s="6" t="s">
        <v>420</v>
      </c>
      <c r="AU35" s="6" t="s">
        <v>420</v>
      </c>
      <c r="AV35" s="6" t="s">
        <v>420</v>
      </c>
      <c r="AW35" s="6" t="s">
        <v>421</v>
      </c>
      <c r="AX35" s="6" t="s">
        <v>485</v>
      </c>
      <c r="AY35" s="6">
        <v>1</v>
      </c>
      <c r="AZ35" s="6">
        <v>0</v>
      </c>
      <c r="BA35" s="6">
        <v>0</v>
      </c>
      <c r="BB35" s="6">
        <v>0</v>
      </c>
      <c r="BC35" s="6">
        <v>1</v>
      </c>
      <c r="BD35" s="6">
        <v>0</v>
      </c>
      <c r="BE35" s="6">
        <v>0</v>
      </c>
      <c r="BF35" s="6">
        <v>0</v>
      </c>
      <c r="BH35" s="6">
        <v>1</v>
      </c>
      <c r="BX35" s="6" t="s">
        <v>423</v>
      </c>
      <c r="BY35" s="6" t="s">
        <v>423</v>
      </c>
      <c r="BZ35" s="6" t="s">
        <v>424</v>
      </c>
      <c r="CA35" s="6" t="s">
        <v>424</v>
      </c>
      <c r="CB35" s="6" t="s">
        <v>424</v>
      </c>
      <c r="CC35" s="6" t="s">
        <v>423</v>
      </c>
      <c r="CD35" s="6" t="s">
        <v>423</v>
      </c>
      <c r="CE35" s="6" t="s">
        <v>423</v>
      </c>
      <c r="CF35" s="6" t="s">
        <v>424</v>
      </c>
      <c r="CG35" s="6" t="s">
        <v>423</v>
      </c>
      <c r="CH35" s="6" t="s">
        <v>424</v>
      </c>
      <c r="CI35" s="6" t="s">
        <v>423</v>
      </c>
      <c r="CJ35" s="6" t="s">
        <v>423</v>
      </c>
      <c r="CK35" s="6" t="s">
        <v>424</v>
      </c>
      <c r="CL35" s="6" t="s">
        <v>423</v>
      </c>
      <c r="CM35" s="6" t="s">
        <v>423</v>
      </c>
      <c r="CN35" s="6" t="s">
        <v>423</v>
      </c>
      <c r="CO35" s="6" t="s">
        <v>423</v>
      </c>
      <c r="CP35" s="6" t="s">
        <v>423</v>
      </c>
      <c r="CQ35" s="6" t="s">
        <v>424</v>
      </c>
      <c r="CR35" s="6" t="s">
        <v>424</v>
      </c>
      <c r="CS35" s="6" t="s">
        <v>423</v>
      </c>
      <c r="CT35" s="6" t="s">
        <v>423</v>
      </c>
      <c r="CU35" s="6" t="s">
        <v>423</v>
      </c>
      <c r="CV35" s="6" t="s">
        <v>428</v>
      </c>
      <c r="CW35" s="6" t="s">
        <v>427</v>
      </c>
      <c r="CX35" s="6" t="s">
        <v>428</v>
      </c>
      <c r="CY35" s="6" t="s">
        <v>427</v>
      </c>
      <c r="CZ35" s="6" t="s">
        <v>428</v>
      </c>
      <c r="DA35" s="6">
        <v>0</v>
      </c>
      <c r="DB35" s="6">
        <v>1</v>
      </c>
      <c r="DC35" s="6">
        <v>0</v>
      </c>
      <c r="DD35" s="6">
        <v>1</v>
      </c>
      <c r="DE35" s="6">
        <v>0</v>
      </c>
      <c r="DF35" s="6">
        <v>0</v>
      </c>
      <c r="DG35" s="6">
        <v>0</v>
      </c>
      <c r="DJ35" s="6" t="s">
        <v>198</v>
      </c>
      <c r="DU35" s="6" t="s">
        <v>508</v>
      </c>
      <c r="EA35" s="6">
        <v>633</v>
      </c>
      <c r="EB35" s="6" t="s">
        <v>672</v>
      </c>
      <c r="EC35" s="6" t="s">
        <v>672</v>
      </c>
      <c r="ED35" s="6" t="s">
        <v>957</v>
      </c>
      <c r="EE35" s="6" t="s">
        <v>490</v>
      </c>
      <c r="EF35" s="6" t="s">
        <v>435</v>
      </c>
      <c r="EG35" s="6" t="s">
        <v>566</v>
      </c>
      <c r="EH35" s="6" t="s">
        <v>915</v>
      </c>
      <c r="EI35" s="6">
        <v>2020</v>
      </c>
      <c r="EJ35" s="6" t="s">
        <v>438</v>
      </c>
      <c r="EK35" s="6" t="s">
        <v>916</v>
      </c>
      <c r="EL35" s="6" t="s">
        <v>440</v>
      </c>
      <c r="EM35" s="6">
        <v>6</v>
      </c>
      <c r="EN35" s="6" t="s">
        <v>441</v>
      </c>
      <c r="EO35" s="6" t="s">
        <v>442</v>
      </c>
      <c r="EP35" s="6" t="s">
        <v>675</v>
      </c>
      <c r="EQ35" s="6">
        <v>309</v>
      </c>
      <c r="ER35" s="6" t="s">
        <v>958</v>
      </c>
      <c r="ES35" s="6">
        <v>4</v>
      </c>
      <c r="ET35" s="6" t="s">
        <v>470</v>
      </c>
      <c r="EU35" s="6" t="s">
        <v>959</v>
      </c>
      <c r="EV35" s="6" t="s">
        <v>960</v>
      </c>
      <c r="EW35" s="6" t="s">
        <v>958</v>
      </c>
      <c r="EX35" s="6" t="s">
        <v>961</v>
      </c>
      <c r="EZ35" s="6" t="s">
        <v>962</v>
      </c>
      <c r="FA35" s="6" t="s">
        <v>409</v>
      </c>
      <c r="FB35" s="6" t="s">
        <v>879</v>
      </c>
      <c r="FD35" s="6" t="s">
        <v>760</v>
      </c>
      <c r="FF35" s="6" t="s">
        <v>441</v>
      </c>
      <c r="FH35" s="6" t="s">
        <v>449</v>
      </c>
      <c r="FI35" s="6" t="s">
        <v>450</v>
      </c>
      <c r="FJ35" s="6" t="s">
        <v>450</v>
      </c>
      <c r="FK35" s="6" t="s">
        <v>450</v>
      </c>
      <c r="FL35" s="6" t="s">
        <v>450</v>
      </c>
      <c r="FN35" s="6" t="s">
        <v>416</v>
      </c>
      <c r="FO35" s="6" t="s">
        <v>416</v>
      </c>
      <c r="FP35" s="6" t="s">
        <v>416</v>
      </c>
      <c r="FQ35" s="6" t="s">
        <v>416</v>
      </c>
      <c r="FR35" s="6" t="s">
        <v>416</v>
      </c>
      <c r="FS35" s="6" t="s">
        <v>416</v>
      </c>
      <c r="FT35" s="6" t="s">
        <v>416</v>
      </c>
      <c r="FU35" s="6" t="s">
        <v>416</v>
      </c>
      <c r="FV35" s="6" t="s">
        <v>131</v>
      </c>
      <c r="FX35" s="6" t="s">
        <v>451</v>
      </c>
      <c r="FY35" s="6" t="s">
        <v>451</v>
      </c>
      <c r="FZ35" s="6" t="s">
        <v>451</v>
      </c>
      <c r="GA35" s="6" t="s">
        <v>451</v>
      </c>
      <c r="GB35" s="6" t="s">
        <v>451</v>
      </c>
      <c r="GC35" s="6" t="s">
        <v>451</v>
      </c>
      <c r="GD35" s="6" t="s">
        <v>451</v>
      </c>
      <c r="GE35" s="6" t="s">
        <v>451</v>
      </c>
      <c r="GF35" s="6" t="s">
        <v>451</v>
      </c>
      <c r="GG35" s="6" t="s">
        <v>451</v>
      </c>
      <c r="GH35" s="6" t="s">
        <v>451</v>
      </c>
      <c r="GI35" s="6" t="s">
        <v>451</v>
      </c>
      <c r="GJ35" s="6" t="s">
        <v>451</v>
      </c>
      <c r="GK35" s="6" t="s">
        <v>451</v>
      </c>
      <c r="GL35" s="6" t="s">
        <v>451</v>
      </c>
      <c r="GM35" s="6" t="s">
        <v>451</v>
      </c>
      <c r="GN35" s="6" t="s">
        <v>451</v>
      </c>
      <c r="GO35" s="6" t="s">
        <v>451</v>
      </c>
      <c r="GP35" s="6" t="s">
        <v>451</v>
      </c>
      <c r="GQ35" s="6" t="s">
        <v>451</v>
      </c>
      <c r="GR35" s="6" t="s">
        <v>452</v>
      </c>
      <c r="GS35" s="6" t="s">
        <v>451</v>
      </c>
      <c r="GT35" s="6" t="s">
        <v>452</v>
      </c>
      <c r="GU35" s="6" t="s">
        <v>451</v>
      </c>
      <c r="GV35" s="6" t="s">
        <v>474</v>
      </c>
      <c r="GW35" s="6" t="s">
        <v>496</v>
      </c>
      <c r="GX35" s="6" t="s">
        <v>963</v>
      </c>
      <c r="GY35" s="6" t="s">
        <v>441</v>
      </c>
      <c r="GZ35" s="6">
        <v>364.99</v>
      </c>
      <c r="HB35" s="6" t="str">
        <f t="shared" ref="HB35:HB66" si="67">VLOOKUP(A35,Statut,12,FALSE)</f>
        <v>Accepté pour Conseil 1er round Fem</v>
      </c>
      <c r="HC35" s="6">
        <f t="shared" si="41"/>
        <v>100</v>
      </c>
      <c r="HD35" s="110">
        <f t="shared" si="42"/>
        <v>75</v>
      </c>
      <c r="HE35" s="6">
        <f t="shared" si="43"/>
        <v>5</v>
      </c>
      <c r="HF35" s="110">
        <f t="shared" si="66"/>
        <v>60</v>
      </c>
      <c r="HG35" s="6">
        <f t="shared" si="45"/>
        <v>50</v>
      </c>
      <c r="HI35" s="6">
        <f t="shared" ref="HI35:HI66" si="68">IF(BF35=1, 100, IF(BB35=1, 5, 50))</f>
        <v>50</v>
      </c>
      <c r="HJ35" s="110">
        <f t="shared" ref="HJ35:HJ66" si="69">AVERAGE(HG35:HI35)</f>
        <v>50</v>
      </c>
      <c r="HK35" s="110">
        <f t="shared" si="46"/>
        <v>50</v>
      </c>
      <c r="HL35" s="110">
        <f t="shared" si="47"/>
        <v>50</v>
      </c>
      <c r="HO35" s="6">
        <f t="shared" si="48"/>
        <v>50</v>
      </c>
      <c r="HP35" s="110">
        <f t="shared" si="49"/>
        <v>50</v>
      </c>
      <c r="HQ35" s="110">
        <f t="shared" si="50"/>
        <v>50</v>
      </c>
      <c r="HT35" s="110">
        <f t="shared" si="51"/>
        <v>50</v>
      </c>
      <c r="HU35" s="6">
        <f t="shared" si="52"/>
        <v>50</v>
      </c>
      <c r="HV35" s="6">
        <f t="shared" si="53"/>
        <v>50</v>
      </c>
      <c r="HW35" s="6">
        <f t="shared" si="54"/>
        <v>50</v>
      </c>
      <c r="HX35" s="110">
        <f t="shared" si="55"/>
        <v>50</v>
      </c>
      <c r="HY35" s="6">
        <f t="shared" si="56"/>
        <v>0</v>
      </c>
      <c r="HZ35" s="6">
        <f t="shared" ref="HZ35:HZ66" si="70">IF(OR(CV35="Stable et fiable",CX35="Stable et fiable",CW35="Stable et fiable"),100,0)</f>
        <v>0</v>
      </c>
      <c r="IA35" s="6">
        <f t="shared" si="57"/>
        <v>0</v>
      </c>
      <c r="IB35" s="6">
        <f t="shared" si="58"/>
        <v>50</v>
      </c>
      <c r="IE35" s="110">
        <f t="shared" si="59"/>
        <v>50</v>
      </c>
      <c r="IF35" s="110">
        <f t="shared" si="60"/>
        <v>20</v>
      </c>
      <c r="IG35" s="6">
        <f t="shared" si="61"/>
        <v>0</v>
      </c>
      <c r="IH35" s="6">
        <f t="shared" si="62"/>
        <v>0</v>
      </c>
      <c r="II35" s="6">
        <f t="shared" si="63"/>
        <v>0</v>
      </c>
      <c r="IJ35" s="6">
        <f t="shared" si="64"/>
        <v>0</v>
      </c>
      <c r="IK35" s="110">
        <f t="shared" si="65"/>
        <v>0</v>
      </c>
    </row>
    <row r="36" spans="1:245" x14ac:dyDescent="0.2">
      <c r="A36" s="6">
        <v>77</v>
      </c>
      <c r="B36" s="6">
        <v>473</v>
      </c>
      <c r="C36" s="6" t="s">
        <v>964</v>
      </c>
      <c r="D36" s="6">
        <v>6</v>
      </c>
      <c r="E36" s="6" t="s">
        <v>470</v>
      </c>
      <c r="F36" s="6" t="s">
        <v>965</v>
      </c>
      <c r="G36" s="6" t="s">
        <v>966</v>
      </c>
      <c r="H36" s="6" t="s">
        <v>964</v>
      </c>
      <c r="I36" s="6" t="s">
        <v>967</v>
      </c>
      <c r="K36" s="6" t="s">
        <v>968</v>
      </c>
      <c r="L36" s="6" t="s">
        <v>409</v>
      </c>
      <c r="M36" s="6" t="s">
        <v>410</v>
      </c>
      <c r="O36" s="6" t="s">
        <v>481</v>
      </c>
      <c r="P36" s="6" t="s">
        <v>969</v>
      </c>
      <c r="Q36" s="6" t="s">
        <v>970</v>
      </c>
      <c r="R36" s="6" t="s">
        <v>413</v>
      </c>
      <c r="S36" s="6">
        <v>1</v>
      </c>
      <c r="T36" s="6">
        <v>0</v>
      </c>
      <c r="U36" s="6">
        <v>0</v>
      </c>
      <c r="V36" s="6">
        <v>0</v>
      </c>
      <c r="W36" s="6">
        <v>1</v>
      </c>
      <c r="X36" s="6">
        <v>0</v>
      </c>
      <c r="Y36" s="6">
        <v>0</v>
      </c>
      <c r="Z36" s="6" t="s">
        <v>131</v>
      </c>
      <c r="AA36" s="6" t="s">
        <v>415</v>
      </c>
      <c r="AB36" s="6" t="s">
        <v>414</v>
      </c>
      <c r="AC36" s="6" t="s">
        <v>131</v>
      </c>
      <c r="AD36" s="6" t="s">
        <v>131</v>
      </c>
      <c r="AE36" s="6" t="s">
        <v>462</v>
      </c>
      <c r="AF36" s="6" t="s">
        <v>415</v>
      </c>
      <c r="AG36" s="6" t="s">
        <v>416</v>
      </c>
      <c r="AH36" s="6" t="s">
        <v>131</v>
      </c>
      <c r="AI36" s="6" t="s">
        <v>971</v>
      </c>
      <c r="AN36" s="6">
        <v>1</v>
      </c>
      <c r="AQ36" s="6" t="s">
        <v>527</v>
      </c>
      <c r="AW36" s="6" t="s">
        <v>421</v>
      </c>
      <c r="AX36" s="6" t="s">
        <v>485</v>
      </c>
      <c r="AY36" s="6">
        <v>1</v>
      </c>
      <c r="AZ36" s="6">
        <v>1</v>
      </c>
      <c r="BA36" s="6">
        <v>0</v>
      </c>
      <c r="BB36" s="6">
        <v>0</v>
      </c>
      <c r="BC36" s="6">
        <v>0</v>
      </c>
      <c r="BD36" s="6">
        <v>0</v>
      </c>
      <c r="BE36" s="6">
        <v>0</v>
      </c>
      <c r="BF36" s="6">
        <v>0</v>
      </c>
      <c r="BH36" s="6">
        <v>0</v>
      </c>
      <c r="BI36" s="6">
        <v>1</v>
      </c>
      <c r="BJ36" s="6">
        <v>0</v>
      </c>
      <c r="BK36" s="6">
        <v>0</v>
      </c>
      <c r="BL36" s="6">
        <v>0</v>
      </c>
      <c r="BM36" s="6">
        <v>0</v>
      </c>
      <c r="BN36" s="6">
        <v>0</v>
      </c>
      <c r="BO36" s="6">
        <v>0</v>
      </c>
      <c r="BP36" s="6">
        <v>0</v>
      </c>
      <c r="BQ36" s="6">
        <v>0</v>
      </c>
      <c r="BR36" s="6">
        <v>0</v>
      </c>
      <c r="BS36" s="6">
        <v>0</v>
      </c>
      <c r="BT36" s="6">
        <v>0</v>
      </c>
      <c r="BU36" s="6">
        <v>0</v>
      </c>
      <c r="BX36" s="6" t="s">
        <v>423</v>
      </c>
      <c r="BY36" s="6" t="s">
        <v>423</v>
      </c>
      <c r="BZ36" s="6" t="s">
        <v>423</v>
      </c>
      <c r="CA36" s="6" t="s">
        <v>424</v>
      </c>
      <c r="CB36" s="6" t="s">
        <v>424</v>
      </c>
      <c r="CC36" s="6" t="s">
        <v>423</v>
      </c>
      <c r="CD36" s="6" t="s">
        <v>423</v>
      </c>
      <c r="CE36" s="6" t="s">
        <v>425</v>
      </c>
      <c r="CF36" s="6" t="s">
        <v>423</v>
      </c>
      <c r="CG36" s="6" t="s">
        <v>423</v>
      </c>
      <c r="CH36" s="6" t="s">
        <v>423</v>
      </c>
      <c r="CI36" s="6" t="s">
        <v>423</v>
      </c>
      <c r="CJ36" s="6" t="s">
        <v>423</v>
      </c>
      <c r="CK36" s="6" t="s">
        <v>423</v>
      </c>
      <c r="CL36" s="6" t="s">
        <v>423</v>
      </c>
      <c r="CM36" s="6" t="s">
        <v>424</v>
      </c>
      <c r="CN36" s="6" t="s">
        <v>424</v>
      </c>
      <c r="CO36" s="6" t="s">
        <v>424</v>
      </c>
      <c r="CP36" s="6" t="s">
        <v>423</v>
      </c>
      <c r="CQ36" s="6" t="s">
        <v>151</v>
      </c>
      <c r="CR36" s="6" t="s">
        <v>426</v>
      </c>
      <c r="CS36" s="6" t="s">
        <v>423</v>
      </c>
      <c r="CT36" s="6" t="s">
        <v>423</v>
      </c>
      <c r="CU36" s="6" t="s">
        <v>423</v>
      </c>
      <c r="CV36" s="6" t="s">
        <v>428</v>
      </c>
      <c r="CW36" s="6" t="s">
        <v>176</v>
      </c>
      <c r="CX36" s="6" t="s">
        <v>428</v>
      </c>
      <c r="CY36" s="6" t="s">
        <v>428</v>
      </c>
      <c r="CZ36" s="6" t="s">
        <v>428</v>
      </c>
      <c r="DA36" s="6">
        <v>0</v>
      </c>
      <c r="DB36" s="6">
        <v>1</v>
      </c>
      <c r="DC36" s="6">
        <v>0</v>
      </c>
      <c r="DD36" s="6">
        <v>0</v>
      </c>
      <c r="DE36" s="6">
        <v>0</v>
      </c>
      <c r="DF36" s="6">
        <v>0</v>
      </c>
      <c r="DG36" s="6">
        <v>0</v>
      </c>
      <c r="DJ36" s="6" t="s">
        <v>198</v>
      </c>
      <c r="DU36" s="6" t="s">
        <v>508</v>
      </c>
      <c r="EA36" s="6">
        <v>775.13</v>
      </c>
      <c r="EB36" s="6" t="s">
        <v>487</v>
      </c>
      <c r="EC36" s="6" t="s">
        <v>488</v>
      </c>
      <c r="ED36" s="6" t="s">
        <v>972</v>
      </c>
      <c r="EE36" s="6" t="s">
        <v>490</v>
      </c>
      <c r="EF36" s="6" t="s">
        <v>435</v>
      </c>
      <c r="EG36" s="6" t="s">
        <v>566</v>
      </c>
      <c r="EH36" s="6" t="s">
        <v>915</v>
      </c>
      <c r="EI36" s="6">
        <v>2022</v>
      </c>
      <c r="EJ36" s="6" t="s">
        <v>438</v>
      </c>
      <c r="EK36" s="6" t="s">
        <v>916</v>
      </c>
      <c r="EL36" s="6" t="s">
        <v>973</v>
      </c>
      <c r="EM36" s="6">
        <v>3</v>
      </c>
      <c r="EN36" s="6" t="s">
        <v>468</v>
      </c>
      <c r="EO36" s="6" t="s">
        <v>442</v>
      </c>
      <c r="EP36" s="6" t="s">
        <v>443</v>
      </c>
      <c r="EQ36" s="6">
        <v>339</v>
      </c>
      <c r="ER36" s="6" t="s">
        <v>974</v>
      </c>
      <c r="ES36" s="6">
        <v>4</v>
      </c>
      <c r="ET36" s="6" t="s">
        <v>470</v>
      </c>
      <c r="EU36" s="6" t="s">
        <v>975</v>
      </c>
      <c r="EV36" s="6" t="s">
        <v>976</v>
      </c>
      <c r="EW36" s="6" t="s">
        <v>974</v>
      </c>
      <c r="EX36" s="6" t="s">
        <v>977</v>
      </c>
      <c r="EZ36" s="6" t="s">
        <v>978</v>
      </c>
      <c r="FA36" s="6" t="s">
        <v>409</v>
      </c>
      <c r="FB36" s="6" t="s">
        <v>410</v>
      </c>
      <c r="FD36" s="6" t="s">
        <v>481</v>
      </c>
      <c r="FE36" s="6" t="s">
        <v>969</v>
      </c>
      <c r="FF36" s="6" t="s">
        <v>441</v>
      </c>
      <c r="FH36" s="6" t="s">
        <v>449</v>
      </c>
      <c r="FI36" s="6" t="s">
        <v>450</v>
      </c>
      <c r="FJ36" s="6" t="s">
        <v>450</v>
      </c>
      <c r="FK36" s="6" t="s">
        <v>450</v>
      </c>
      <c r="FL36" s="6" t="s">
        <v>450</v>
      </c>
      <c r="FN36" s="6" t="s">
        <v>416</v>
      </c>
      <c r="FO36" s="6" t="s">
        <v>416</v>
      </c>
      <c r="FP36" s="6" t="s">
        <v>416</v>
      </c>
      <c r="FQ36" s="6" t="s">
        <v>416</v>
      </c>
      <c r="FR36" s="6" t="s">
        <v>416</v>
      </c>
      <c r="FS36" s="6" t="s">
        <v>416</v>
      </c>
      <c r="FT36" s="6" t="s">
        <v>415</v>
      </c>
      <c r="FU36" s="6" t="s">
        <v>416</v>
      </c>
      <c r="FV36" s="6" t="s">
        <v>415</v>
      </c>
      <c r="FX36" s="6" t="s">
        <v>451</v>
      </c>
      <c r="FY36" s="6" t="s">
        <v>451</v>
      </c>
      <c r="FZ36" s="6" t="s">
        <v>451</v>
      </c>
      <c r="GA36" s="6" t="s">
        <v>451</v>
      </c>
      <c r="GB36" s="6" t="s">
        <v>452</v>
      </c>
      <c r="GC36" s="6" t="s">
        <v>452</v>
      </c>
      <c r="GD36" s="6" t="s">
        <v>452</v>
      </c>
      <c r="GE36" s="6" t="s">
        <v>452</v>
      </c>
      <c r="GF36" s="6" t="s">
        <v>452</v>
      </c>
      <c r="GG36" s="6" t="s">
        <v>451</v>
      </c>
      <c r="GH36" s="6" t="s">
        <v>451</v>
      </c>
      <c r="GI36" s="6" t="s">
        <v>452</v>
      </c>
      <c r="GJ36" s="6" t="s">
        <v>451</v>
      </c>
      <c r="GK36" s="6" t="s">
        <v>451</v>
      </c>
      <c r="GL36" s="6" t="s">
        <v>451</v>
      </c>
      <c r="GM36" s="6" t="s">
        <v>451</v>
      </c>
      <c r="GN36" s="6" t="s">
        <v>451</v>
      </c>
      <c r="GO36" s="6" t="s">
        <v>451</v>
      </c>
      <c r="GP36" s="6" t="s">
        <v>452</v>
      </c>
      <c r="GQ36" s="6" t="s">
        <v>451</v>
      </c>
      <c r="GR36" s="6" t="s">
        <v>452</v>
      </c>
      <c r="GS36" s="6" t="s">
        <v>452</v>
      </c>
      <c r="GT36" s="6" t="s">
        <v>452</v>
      </c>
      <c r="GU36" s="6" t="s">
        <v>452</v>
      </c>
      <c r="GV36" s="6" t="s">
        <v>517</v>
      </c>
      <c r="GW36" s="6" t="s">
        <v>454</v>
      </c>
      <c r="GX36" s="6" t="s">
        <v>979</v>
      </c>
      <c r="GY36" s="6" t="s">
        <v>441</v>
      </c>
      <c r="GZ36" s="6">
        <v>414.37</v>
      </c>
      <c r="HB36" s="6" t="str">
        <f t="shared" si="67"/>
        <v>Accepté pour Conseil 3eme round Prov</v>
      </c>
      <c r="HC36" s="6">
        <f t="shared" si="41"/>
        <v>50</v>
      </c>
      <c r="HD36" s="110">
        <f t="shared" si="42"/>
        <v>27.5</v>
      </c>
      <c r="HE36" s="6">
        <f t="shared" si="43"/>
        <v>5</v>
      </c>
      <c r="HF36" s="110">
        <f t="shared" si="66"/>
        <v>27.5</v>
      </c>
      <c r="HG36" s="6">
        <f t="shared" si="45"/>
        <v>50</v>
      </c>
      <c r="HI36" s="6">
        <f t="shared" si="68"/>
        <v>50</v>
      </c>
      <c r="HJ36" s="110">
        <f t="shared" si="69"/>
        <v>50</v>
      </c>
      <c r="HK36" s="110">
        <f t="shared" si="46"/>
        <v>50</v>
      </c>
      <c r="HL36" s="110">
        <f t="shared" si="47"/>
        <v>50</v>
      </c>
      <c r="HO36" s="6">
        <f t="shared" si="48"/>
        <v>50</v>
      </c>
      <c r="HP36" s="110">
        <f t="shared" si="49"/>
        <v>50</v>
      </c>
      <c r="HQ36" s="110">
        <f t="shared" si="50"/>
        <v>50</v>
      </c>
      <c r="HT36" s="110">
        <f t="shared" si="51"/>
        <v>50</v>
      </c>
      <c r="HU36" s="6">
        <f t="shared" si="52"/>
        <v>50</v>
      </c>
      <c r="HV36" s="6">
        <f t="shared" si="53"/>
        <v>50</v>
      </c>
      <c r="HW36" s="6">
        <f t="shared" si="54"/>
        <v>50</v>
      </c>
      <c r="HX36" s="110">
        <f t="shared" si="55"/>
        <v>50</v>
      </c>
      <c r="HY36" s="6">
        <f t="shared" si="56"/>
        <v>0</v>
      </c>
      <c r="HZ36" s="6">
        <f t="shared" si="70"/>
        <v>100</v>
      </c>
      <c r="IA36" s="6">
        <f t="shared" si="57"/>
        <v>0</v>
      </c>
      <c r="IB36" s="6">
        <f t="shared" si="58"/>
        <v>25</v>
      </c>
      <c r="IE36" s="110">
        <f t="shared" si="59"/>
        <v>75</v>
      </c>
      <c r="IF36" s="110">
        <f t="shared" si="60"/>
        <v>40</v>
      </c>
      <c r="IG36" s="6">
        <f t="shared" si="61"/>
        <v>0</v>
      </c>
      <c r="IH36" s="6">
        <f t="shared" si="62"/>
        <v>0</v>
      </c>
      <c r="II36" s="6">
        <f t="shared" si="63"/>
        <v>0</v>
      </c>
      <c r="IJ36" s="6">
        <f t="shared" si="64"/>
        <v>0</v>
      </c>
      <c r="IK36" s="110">
        <f t="shared" si="65"/>
        <v>0</v>
      </c>
    </row>
    <row r="37" spans="1:245" x14ac:dyDescent="0.2">
      <c r="A37" s="6">
        <v>79</v>
      </c>
      <c r="B37" s="6">
        <v>528</v>
      </c>
      <c r="C37" s="6" t="s">
        <v>980</v>
      </c>
      <c r="D37" s="6">
        <v>6</v>
      </c>
      <c r="E37" s="6" t="s">
        <v>470</v>
      </c>
      <c r="F37" s="6" t="s">
        <v>981</v>
      </c>
      <c r="G37" s="6" t="s">
        <v>982</v>
      </c>
      <c r="H37" s="6" t="s">
        <v>980</v>
      </c>
      <c r="I37" s="6" t="s">
        <v>983</v>
      </c>
      <c r="J37" s="6" t="s">
        <v>758</v>
      </c>
      <c r="K37" s="6" t="s">
        <v>984</v>
      </c>
      <c r="L37" s="6" t="s">
        <v>409</v>
      </c>
      <c r="M37" s="6" t="s">
        <v>410</v>
      </c>
      <c r="O37" s="6" t="s">
        <v>460</v>
      </c>
      <c r="Q37" s="6" t="s">
        <v>985</v>
      </c>
      <c r="R37" s="6" t="s">
        <v>525</v>
      </c>
      <c r="S37" s="6">
        <v>1</v>
      </c>
      <c r="T37" s="6">
        <v>0</v>
      </c>
      <c r="U37" s="6">
        <v>1</v>
      </c>
      <c r="V37" s="6">
        <v>0</v>
      </c>
      <c r="W37" s="6">
        <v>1</v>
      </c>
      <c r="X37" s="6">
        <v>0</v>
      </c>
      <c r="Y37" s="6">
        <v>0</v>
      </c>
      <c r="Z37" s="6" t="s">
        <v>414</v>
      </c>
      <c r="AA37" s="6" t="s">
        <v>131</v>
      </c>
      <c r="AB37" s="6" t="s">
        <v>415</v>
      </c>
      <c r="AC37" s="6" t="s">
        <v>414</v>
      </c>
      <c r="AD37" s="6" t="s">
        <v>131</v>
      </c>
      <c r="AE37" s="6" t="s">
        <v>415</v>
      </c>
      <c r="AF37" s="6" t="s">
        <v>416</v>
      </c>
      <c r="AG37" s="6" t="s">
        <v>416</v>
      </c>
      <c r="AH37" s="6" t="s">
        <v>131</v>
      </c>
      <c r="AI37" s="6" t="s">
        <v>986</v>
      </c>
      <c r="AN37" s="6">
        <v>1</v>
      </c>
      <c r="AQ37" s="6" t="s">
        <v>527</v>
      </c>
      <c r="AW37" s="6" t="s">
        <v>528</v>
      </c>
      <c r="AX37" s="6" t="s">
        <v>485</v>
      </c>
      <c r="AY37" s="6">
        <v>0</v>
      </c>
      <c r="AZ37" s="6">
        <v>1</v>
      </c>
      <c r="BA37" s="6">
        <v>0</v>
      </c>
      <c r="BB37" s="6">
        <v>0</v>
      </c>
      <c r="BC37" s="6">
        <v>0</v>
      </c>
      <c r="BD37" s="6">
        <v>0</v>
      </c>
      <c r="BE37" s="6">
        <v>1</v>
      </c>
      <c r="BF37" s="6">
        <v>0</v>
      </c>
      <c r="BH37" s="6">
        <v>0</v>
      </c>
      <c r="BI37" s="6">
        <v>0</v>
      </c>
      <c r="BJ37" s="6">
        <v>0</v>
      </c>
      <c r="BK37" s="6">
        <v>0</v>
      </c>
      <c r="BL37" s="6">
        <v>0</v>
      </c>
      <c r="BM37" s="6">
        <v>0</v>
      </c>
      <c r="BN37" s="6">
        <v>0</v>
      </c>
      <c r="BO37" s="6">
        <v>0</v>
      </c>
      <c r="BP37" s="6">
        <v>0</v>
      </c>
      <c r="BQ37" s="6">
        <v>0</v>
      </c>
      <c r="BR37" s="6">
        <v>0</v>
      </c>
      <c r="BS37" s="6">
        <v>0</v>
      </c>
      <c r="BT37" s="6">
        <v>0</v>
      </c>
      <c r="BU37" s="6">
        <v>1</v>
      </c>
      <c r="BX37" s="6" t="s">
        <v>423</v>
      </c>
      <c r="BY37" s="6" t="s">
        <v>426</v>
      </c>
      <c r="BZ37" s="6" t="s">
        <v>425</v>
      </c>
      <c r="CA37" s="6" t="s">
        <v>425</v>
      </c>
      <c r="CB37" s="6" t="s">
        <v>426</v>
      </c>
      <c r="CC37" s="6" t="s">
        <v>426</v>
      </c>
      <c r="CD37" s="6" t="s">
        <v>425</v>
      </c>
      <c r="CE37" s="6" t="s">
        <v>425</v>
      </c>
      <c r="CF37" s="6" t="s">
        <v>425</v>
      </c>
      <c r="CG37" s="6" t="s">
        <v>425</v>
      </c>
      <c r="CH37" s="6" t="s">
        <v>425</v>
      </c>
      <c r="CI37" s="6" t="s">
        <v>425</v>
      </c>
      <c r="CJ37" s="6" t="s">
        <v>425</v>
      </c>
      <c r="CK37" s="6" t="s">
        <v>425</v>
      </c>
      <c r="CL37" s="6" t="s">
        <v>425</v>
      </c>
      <c r="CM37" s="6" t="s">
        <v>425</v>
      </c>
      <c r="CN37" s="6" t="s">
        <v>425</v>
      </c>
      <c r="CO37" s="6" t="s">
        <v>425</v>
      </c>
      <c r="CP37" s="6" t="s">
        <v>425</v>
      </c>
      <c r="CQ37" s="6" t="s">
        <v>425</v>
      </c>
      <c r="CR37" s="6" t="s">
        <v>426</v>
      </c>
      <c r="CS37" s="6" t="s">
        <v>426</v>
      </c>
      <c r="CT37" s="6" t="s">
        <v>426</v>
      </c>
      <c r="CU37" s="6" t="s">
        <v>426</v>
      </c>
      <c r="CV37" s="6" t="s">
        <v>427</v>
      </c>
      <c r="CW37" s="6" t="s">
        <v>176</v>
      </c>
      <c r="CX37" s="6" t="s">
        <v>427</v>
      </c>
      <c r="CY37" s="6" t="s">
        <v>428</v>
      </c>
      <c r="CZ37" s="6" t="s">
        <v>428</v>
      </c>
      <c r="DA37" s="6">
        <v>0</v>
      </c>
      <c r="DB37" s="6">
        <v>1</v>
      </c>
      <c r="DC37" s="6">
        <v>0</v>
      </c>
      <c r="DD37" s="6">
        <v>1</v>
      </c>
      <c r="DE37" s="6">
        <v>0</v>
      </c>
      <c r="DF37" s="6">
        <v>0</v>
      </c>
      <c r="DG37" s="6">
        <v>0</v>
      </c>
      <c r="DJ37" s="6" t="s">
        <v>198</v>
      </c>
      <c r="DU37" s="6" t="s">
        <v>508</v>
      </c>
      <c r="EA37" s="6">
        <v>779.15</v>
      </c>
      <c r="EB37" s="6" t="s">
        <v>487</v>
      </c>
      <c r="EC37" s="6" t="s">
        <v>488</v>
      </c>
      <c r="ED37" s="6" t="s">
        <v>987</v>
      </c>
      <c r="EE37" s="6" t="s">
        <v>490</v>
      </c>
      <c r="EF37" s="6" t="s">
        <v>435</v>
      </c>
      <c r="EG37" s="6" t="s">
        <v>436</v>
      </c>
      <c r="EH37" s="6" t="s">
        <v>915</v>
      </c>
      <c r="EI37" s="6">
        <v>2022</v>
      </c>
      <c r="EJ37" s="6" t="s">
        <v>438</v>
      </c>
      <c r="EK37" s="6" t="s">
        <v>916</v>
      </c>
      <c r="EL37" s="6" t="s">
        <v>674</v>
      </c>
      <c r="EM37" s="6">
        <v>3</v>
      </c>
      <c r="EN37" s="6" t="s">
        <v>441</v>
      </c>
      <c r="EO37" s="6" t="s">
        <v>442</v>
      </c>
      <c r="EP37" s="6" t="s">
        <v>443</v>
      </c>
      <c r="EQ37" s="6">
        <v>295</v>
      </c>
      <c r="ER37" s="6" t="s">
        <v>988</v>
      </c>
      <c r="ES37" s="6">
        <v>4</v>
      </c>
      <c r="ET37" s="6" t="s">
        <v>470</v>
      </c>
      <c r="EU37" s="6" t="s">
        <v>989</v>
      </c>
      <c r="EV37" s="6" t="s">
        <v>990</v>
      </c>
      <c r="EW37" s="6" t="s">
        <v>988</v>
      </c>
      <c r="EX37" s="6" t="s">
        <v>991</v>
      </c>
      <c r="EZ37" s="6" t="s">
        <v>984</v>
      </c>
      <c r="FA37" s="6" t="s">
        <v>409</v>
      </c>
      <c r="FB37" s="6" t="s">
        <v>410</v>
      </c>
      <c r="FD37" s="6" t="s">
        <v>460</v>
      </c>
      <c r="FF37" s="6" t="s">
        <v>441</v>
      </c>
      <c r="FH37" s="6" t="s">
        <v>449</v>
      </c>
      <c r="FI37" s="6" t="s">
        <v>450</v>
      </c>
      <c r="FJ37" s="6" t="s">
        <v>450</v>
      </c>
      <c r="FK37" s="6" t="s">
        <v>450</v>
      </c>
      <c r="FL37" s="6" t="s">
        <v>450</v>
      </c>
      <c r="FN37" s="6" t="s">
        <v>415</v>
      </c>
      <c r="FO37" s="6" t="s">
        <v>416</v>
      </c>
      <c r="FP37" s="6" t="s">
        <v>416</v>
      </c>
      <c r="FQ37" s="6" t="s">
        <v>415</v>
      </c>
      <c r="FR37" s="6" t="s">
        <v>131</v>
      </c>
      <c r="FS37" s="6" t="s">
        <v>416</v>
      </c>
      <c r="FT37" s="6" t="s">
        <v>416</v>
      </c>
      <c r="FU37" s="6" t="s">
        <v>416</v>
      </c>
      <c r="FV37" s="6" t="s">
        <v>415</v>
      </c>
      <c r="FX37" s="6" t="s">
        <v>451</v>
      </c>
      <c r="FY37" s="6" t="s">
        <v>451</v>
      </c>
      <c r="FZ37" s="6" t="s">
        <v>451</v>
      </c>
      <c r="GA37" s="6" t="s">
        <v>451</v>
      </c>
      <c r="GB37" s="6" t="s">
        <v>451</v>
      </c>
      <c r="GC37" s="6" t="s">
        <v>452</v>
      </c>
      <c r="GD37" s="6" t="s">
        <v>451</v>
      </c>
      <c r="GE37" s="6" t="s">
        <v>451</v>
      </c>
      <c r="GF37" s="6" t="s">
        <v>451</v>
      </c>
      <c r="GG37" s="6" t="s">
        <v>451</v>
      </c>
      <c r="GH37" s="6" t="s">
        <v>451</v>
      </c>
      <c r="GI37" s="6" t="s">
        <v>451</v>
      </c>
      <c r="GJ37" s="6" t="s">
        <v>451</v>
      </c>
      <c r="GK37" s="6" t="s">
        <v>451</v>
      </c>
      <c r="GL37" s="6" t="s">
        <v>451</v>
      </c>
      <c r="GM37" s="6" t="s">
        <v>451</v>
      </c>
      <c r="GN37" s="6" t="s">
        <v>451</v>
      </c>
      <c r="GO37" s="6" t="s">
        <v>451</v>
      </c>
      <c r="GP37" s="6" t="s">
        <v>451</v>
      </c>
      <c r="GQ37" s="6" t="s">
        <v>451</v>
      </c>
      <c r="GR37" s="6" t="s">
        <v>452</v>
      </c>
      <c r="GS37" s="6" t="s">
        <v>452</v>
      </c>
      <c r="GT37" s="6" t="s">
        <v>452</v>
      </c>
      <c r="GU37" s="6" t="s">
        <v>452</v>
      </c>
      <c r="GV37" s="6" t="s">
        <v>474</v>
      </c>
      <c r="GW37" s="6" t="s">
        <v>496</v>
      </c>
      <c r="GX37" s="6" t="s">
        <v>992</v>
      </c>
      <c r="GY37" s="6" t="s">
        <v>441</v>
      </c>
      <c r="GZ37" s="6">
        <v>592.78</v>
      </c>
      <c r="HB37" s="6" t="str">
        <f t="shared" si="67"/>
        <v>Accepté pour Conseil 1er round Fem</v>
      </c>
      <c r="HC37" s="6">
        <f t="shared" si="41"/>
        <v>100</v>
      </c>
      <c r="HD37" s="110">
        <f t="shared" si="42"/>
        <v>50</v>
      </c>
      <c r="HE37" s="6">
        <f t="shared" si="43"/>
        <v>5</v>
      </c>
      <c r="HF37" s="110">
        <f t="shared" si="66"/>
        <v>51.666666666666664</v>
      </c>
      <c r="HG37" s="6">
        <f t="shared" si="45"/>
        <v>5</v>
      </c>
      <c r="HI37" s="6">
        <f t="shared" si="68"/>
        <v>50</v>
      </c>
      <c r="HJ37" s="110">
        <f t="shared" si="69"/>
        <v>27.5</v>
      </c>
      <c r="HK37" s="110">
        <f t="shared" si="46"/>
        <v>27.5</v>
      </c>
      <c r="HL37" s="110">
        <f t="shared" si="47"/>
        <v>27.5</v>
      </c>
      <c r="HO37" s="6">
        <f t="shared" si="48"/>
        <v>50</v>
      </c>
      <c r="HP37" s="110">
        <f t="shared" si="49"/>
        <v>50</v>
      </c>
      <c r="HQ37" s="110">
        <f t="shared" si="50"/>
        <v>50</v>
      </c>
      <c r="HT37" s="110">
        <f t="shared" si="51"/>
        <v>41</v>
      </c>
      <c r="HU37" s="6">
        <f t="shared" si="52"/>
        <v>50</v>
      </c>
      <c r="HV37" s="6">
        <f t="shared" si="53"/>
        <v>50</v>
      </c>
      <c r="HW37" s="6">
        <f t="shared" si="54"/>
        <v>50</v>
      </c>
      <c r="HX37" s="110">
        <f t="shared" si="55"/>
        <v>50</v>
      </c>
      <c r="HY37" s="6">
        <f t="shared" si="56"/>
        <v>100</v>
      </c>
      <c r="HZ37" s="6">
        <f t="shared" si="70"/>
        <v>100</v>
      </c>
      <c r="IA37" s="6">
        <f t="shared" si="57"/>
        <v>0</v>
      </c>
      <c r="IB37" s="6">
        <f t="shared" si="58"/>
        <v>50</v>
      </c>
      <c r="IE37" s="110">
        <f t="shared" si="59"/>
        <v>50</v>
      </c>
      <c r="IF37" s="110">
        <f t="shared" si="60"/>
        <v>60</v>
      </c>
      <c r="IG37" s="6">
        <f t="shared" si="61"/>
        <v>0</v>
      </c>
      <c r="IH37" s="6">
        <f t="shared" si="62"/>
        <v>0</v>
      </c>
      <c r="II37" s="6">
        <f t="shared" si="63"/>
        <v>0</v>
      </c>
      <c r="IJ37" s="6">
        <f t="shared" si="64"/>
        <v>0</v>
      </c>
      <c r="IK37" s="110">
        <f t="shared" si="65"/>
        <v>0</v>
      </c>
    </row>
    <row r="38" spans="1:245" x14ac:dyDescent="0.2">
      <c r="A38" s="6">
        <v>81</v>
      </c>
      <c r="B38" s="6">
        <v>469</v>
      </c>
      <c r="C38" s="6" t="s">
        <v>993</v>
      </c>
      <c r="D38" s="6">
        <v>6</v>
      </c>
      <c r="E38" s="6" t="s">
        <v>470</v>
      </c>
      <c r="F38" s="6" t="s">
        <v>994</v>
      </c>
      <c r="G38" s="6" t="s">
        <v>995</v>
      </c>
      <c r="H38" s="6" t="s">
        <v>993</v>
      </c>
      <c r="I38" s="6" t="s">
        <v>996</v>
      </c>
      <c r="K38" s="6" t="s">
        <v>997</v>
      </c>
      <c r="L38" s="6" t="s">
        <v>409</v>
      </c>
      <c r="M38" s="6" t="s">
        <v>410</v>
      </c>
      <c r="O38" s="6" t="s">
        <v>411</v>
      </c>
      <c r="Q38" s="6" t="s">
        <v>998</v>
      </c>
      <c r="R38" s="6" t="s">
        <v>413</v>
      </c>
      <c r="S38" s="6">
        <v>1</v>
      </c>
      <c r="T38" s="6">
        <v>0</v>
      </c>
      <c r="U38" s="6">
        <v>0</v>
      </c>
      <c r="V38" s="6">
        <v>0</v>
      </c>
      <c r="W38" s="6">
        <v>1</v>
      </c>
      <c r="X38" s="6">
        <v>1</v>
      </c>
      <c r="Y38" s="6">
        <v>0</v>
      </c>
      <c r="Z38" s="6" t="s">
        <v>414</v>
      </c>
      <c r="AA38" s="6" t="s">
        <v>414</v>
      </c>
      <c r="AB38" s="6" t="s">
        <v>416</v>
      </c>
      <c r="AC38" s="6" t="s">
        <v>414</v>
      </c>
      <c r="AD38" s="6" t="s">
        <v>131</v>
      </c>
      <c r="AE38" s="6" t="s">
        <v>462</v>
      </c>
      <c r="AF38" s="6" t="s">
        <v>416</v>
      </c>
      <c r="AG38" s="6" t="s">
        <v>416</v>
      </c>
      <c r="AH38" s="6" t="s">
        <v>131</v>
      </c>
      <c r="AI38" s="6" t="s">
        <v>999</v>
      </c>
      <c r="AJ38" s="6">
        <v>1</v>
      </c>
      <c r="AK38" s="6">
        <v>0</v>
      </c>
      <c r="AL38" s="6">
        <v>0</v>
      </c>
      <c r="AM38" s="6">
        <v>1</v>
      </c>
      <c r="AN38" s="6">
        <v>0</v>
      </c>
      <c r="AO38" s="6">
        <v>0</v>
      </c>
      <c r="AQ38" s="6" t="s">
        <v>527</v>
      </c>
      <c r="AW38" s="6" t="s">
        <v>528</v>
      </c>
      <c r="AX38" s="6" t="s">
        <v>485</v>
      </c>
      <c r="AY38" s="6">
        <v>1</v>
      </c>
      <c r="AZ38" s="6">
        <v>1</v>
      </c>
      <c r="BA38" s="6">
        <v>0</v>
      </c>
      <c r="BB38" s="6">
        <v>0</v>
      </c>
      <c r="BC38" s="6">
        <v>0</v>
      </c>
      <c r="BD38" s="6">
        <v>0</v>
      </c>
      <c r="BE38" s="6">
        <v>0</v>
      </c>
      <c r="BF38" s="6">
        <v>0</v>
      </c>
      <c r="BH38" s="6">
        <v>0</v>
      </c>
      <c r="BI38" s="6">
        <v>1</v>
      </c>
      <c r="BJ38" s="6">
        <v>0</v>
      </c>
      <c r="BK38" s="6">
        <v>0</v>
      </c>
      <c r="BL38" s="6">
        <v>1</v>
      </c>
      <c r="BM38" s="6">
        <v>0</v>
      </c>
      <c r="BN38" s="6">
        <v>0</v>
      </c>
      <c r="BO38" s="6">
        <v>1</v>
      </c>
      <c r="BP38" s="6">
        <v>0</v>
      </c>
      <c r="BQ38" s="6">
        <v>0</v>
      </c>
      <c r="BR38" s="6">
        <v>0</v>
      </c>
      <c r="BS38" s="6">
        <v>0</v>
      </c>
      <c r="BT38" s="6">
        <v>0</v>
      </c>
      <c r="BU38" s="6">
        <v>1</v>
      </c>
      <c r="BX38" s="6" t="s">
        <v>423</v>
      </c>
      <c r="BY38" s="6" t="s">
        <v>423</v>
      </c>
      <c r="BZ38" s="6" t="s">
        <v>423</v>
      </c>
      <c r="CA38" s="6" t="s">
        <v>424</v>
      </c>
      <c r="CB38" s="6" t="s">
        <v>423</v>
      </c>
      <c r="CC38" s="6" t="s">
        <v>423</v>
      </c>
      <c r="CD38" s="6" t="s">
        <v>423</v>
      </c>
      <c r="CE38" s="6" t="s">
        <v>423</v>
      </c>
      <c r="CF38" s="6" t="s">
        <v>423</v>
      </c>
      <c r="CG38" s="6" t="s">
        <v>423</v>
      </c>
      <c r="CH38" s="6" t="s">
        <v>423</v>
      </c>
      <c r="CI38" s="6" t="s">
        <v>423</v>
      </c>
      <c r="CJ38" s="6" t="s">
        <v>424</v>
      </c>
      <c r="CK38" s="6" t="s">
        <v>424</v>
      </c>
      <c r="CL38" s="6" t="s">
        <v>424</v>
      </c>
      <c r="CM38" s="6" t="s">
        <v>424</v>
      </c>
      <c r="CN38" s="6" t="s">
        <v>151</v>
      </c>
      <c r="CO38" s="6" t="s">
        <v>424</v>
      </c>
      <c r="CP38" s="6" t="s">
        <v>424</v>
      </c>
      <c r="CQ38" s="6" t="s">
        <v>424</v>
      </c>
      <c r="CR38" s="6" t="s">
        <v>423</v>
      </c>
      <c r="CS38" s="6" t="s">
        <v>423</v>
      </c>
      <c r="CT38" s="6" t="s">
        <v>423</v>
      </c>
      <c r="CU38" s="6" t="s">
        <v>423</v>
      </c>
      <c r="CV38" s="6" t="s">
        <v>427</v>
      </c>
      <c r="CW38" s="6" t="s">
        <v>427</v>
      </c>
      <c r="CX38" s="6" t="s">
        <v>427</v>
      </c>
      <c r="CY38" s="6" t="s">
        <v>427</v>
      </c>
      <c r="CZ38" s="6" t="s">
        <v>427</v>
      </c>
      <c r="DA38" s="6">
        <v>0</v>
      </c>
      <c r="DB38" s="6">
        <v>1</v>
      </c>
      <c r="DC38" s="6">
        <v>1</v>
      </c>
      <c r="DD38" s="6">
        <v>0</v>
      </c>
      <c r="DE38" s="6">
        <v>1</v>
      </c>
      <c r="DF38" s="6">
        <v>0</v>
      </c>
      <c r="DG38" s="6">
        <v>1</v>
      </c>
      <c r="DJ38" s="6" t="s">
        <v>507</v>
      </c>
      <c r="DU38" s="6" t="s">
        <v>430</v>
      </c>
      <c r="EA38" s="6">
        <v>982.2</v>
      </c>
      <c r="EB38" s="6" t="s">
        <v>689</v>
      </c>
      <c r="EC38" s="6" t="s">
        <v>432</v>
      </c>
      <c r="ED38" s="6" t="s">
        <v>1000</v>
      </c>
      <c r="EE38" s="6" t="s">
        <v>490</v>
      </c>
      <c r="EF38" s="6" t="s">
        <v>435</v>
      </c>
      <c r="EG38" s="6" t="s">
        <v>566</v>
      </c>
      <c r="EH38" s="6" t="s">
        <v>1001</v>
      </c>
      <c r="EI38" s="6">
        <v>2020</v>
      </c>
      <c r="EJ38" s="6" t="s">
        <v>438</v>
      </c>
      <c r="EK38" s="6" t="s">
        <v>1002</v>
      </c>
      <c r="EL38" s="6" t="s">
        <v>440</v>
      </c>
      <c r="EM38" s="6">
        <v>5</v>
      </c>
      <c r="EN38" s="6" t="s">
        <v>468</v>
      </c>
      <c r="EO38" s="6" t="s">
        <v>442</v>
      </c>
      <c r="EP38" s="6" t="s">
        <v>675</v>
      </c>
      <c r="EQ38" s="6">
        <v>311</v>
      </c>
      <c r="ER38" s="6" t="s">
        <v>1003</v>
      </c>
      <c r="ES38" s="6">
        <v>4</v>
      </c>
      <c r="ET38" s="6" t="s">
        <v>470</v>
      </c>
      <c r="EU38" s="6" t="s">
        <v>1004</v>
      </c>
      <c r="EV38" s="6" t="s">
        <v>1005</v>
      </c>
      <c r="EW38" s="6" t="s">
        <v>1003</v>
      </c>
      <c r="EX38" s="6" t="s">
        <v>1006</v>
      </c>
      <c r="EZ38" s="6" t="s">
        <v>1007</v>
      </c>
      <c r="FA38" s="6" t="s">
        <v>409</v>
      </c>
      <c r="FB38" s="6" t="s">
        <v>410</v>
      </c>
      <c r="FD38" s="6" t="s">
        <v>411</v>
      </c>
      <c r="FF38" s="6" t="s">
        <v>441</v>
      </c>
      <c r="FH38" s="6" t="s">
        <v>450</v>
      </c>
      <c r="FI38" s="6" t="s">
        <v>450</v>
      </c>
      <c r="FJ38" s="6" t="s">
        <v>450</v>
      </c>
      <c r="FK38" s="6" t="s">
        <v>450</v>
      </c>
      <c r="FL38" s="6" t="s">
        <v>450</v>
      </c>
      <c r="FN38" s="6" t="s">
        <v>415</v>
      </c>
      <c r="FO38" s="6" t="s">
        <v>416</v>
      </c>
      <c r="FP38" s="6" t="s">
        <v>416</v>
      </c>
      <c r="FQ38" s="6" t="s">
        <v>415</v>
      </c>
      <c r="FR38" s="6" t="s">
        <v>414</v>
      </c>
      <c r="FS38" s="6" t="s">
        <v>416</v>
      </c>
      <c r="FT38" s="6" t="s">
        <v>416</v>
      </c>
      <c r="FU38" s="6" t="s">
        <v>416</v>
      </c>
      <c r="FV38" s="6" t="s">
        <v>131</v>
      </c>
      <c r="FX38" s="6" t="s">
        <v>451</v>
      </c>
      <c r="FY38" s="6" t="s">
        <v>451</v>
      </c>
      <c r="FZ38" s="6" t="s">
        <v>451</v>
      </c>
      <c r="GA38" s="6" t="s">
        <v>451</v>
      </c>
      <c r="GB38" s="6" t="s">
        <v>451</v>
      </c>
      <c r="GC38" s="6" t="s">
        <v>451</v>
      </c>
      <c r="GD38" s="6" t="s">
        <v>451</v>
      </c>
      <c r="GE38" s="6" t="s">
        <v>451</v>
      </c>
      <c r="GF38" s="6" t="s">
        <v>451</v>
      </c>
      <c r="GG38" s="6" t="s">
        <v>451</v>
      </c>
      <c r="GH38" s="6" t="s">
        <v>451</v>
      </c>
      <c r="GI38" s="6" t="s">
        <v>451</v>
      </c>
      <c r="GJ38" s="6" t="s">
        <v>451</v>
      </c>
      <c r="GK38" s="6" t="s">
        <v>451</v>
      </c>
      <c r="GL38" s="6" t="s">
        <v>451</v>
      </c>
      <c r="GM38" s="6" t="s">
        <v>451</v>
      </c>
      <c r="GN38" s="6" t="s">
        <v>451</v>
      </c>
      <c r="GO38" s="6" t="s">
        <v>451</v>
      </c>
      <c r="GP38" s="6" t="s">
        <v>451</v>
      </c>
      <c r="GQ38" s="6" t="s">
        <v>451</v>
      </c>
      <c r="GR38" s="6" t="s">
        <v>451</v>
      </c>
      <c r="GS38" s="6" t="s">
        <v>451</v>
      </c>
      <c r="GT38" s="6" t="s">
        <v>451</v>
      </c>
      <c r="GU38" s="6" t="s">
        <v>451</v>
      </c>
      <c r="GV38" s="6" t="s">
        <v>474</v>
      </c>
      <c r="GW38" s="6" t="s">
        <v>475</v>
      </c>
      <c r="GY38" s="6" t="s">
        <v>441</v>
      </c>
      <c r="GZ38" s="6">
        <v>388.66</v>
      </c>
      <c r="HB38" s="6" t="str">
        <f t="shared" si="67"/>
        <v>Accepté pour Conseil 3eme round Prov</v>
      </c>
      <c r="HC38" s="6">
        <f t="shared" si="41"/>
        <v>100</v>
      </c>
      <c r="HD38" s="110">
        <f t="shared" si="42"/>
        <v>75</v>
      </c>
      <c r="HE38" s="6">
        <f t="shared" si="43"/>
        <v>5</v>
      </c>
      <c r="HF38" s="110">
        <f t="shared" si="66"/>
        <v>60</v>
      </c>
      <c r="HG38" s="6">
        <f t="shared" si="45"/>
        <v>5</v>
      </c>
      <c r="HI38" s="6">
        <f t="shared" si="68"/>
        <v>50</v>
      </c>
      <c r="HJ38" s="110">
        <f t="shared" si="69"/>
        <v>27.5</v>
      </c>
      <c r="HK38" s="110">
        <f t="shared" si="46"/>
        <v>50</v>
      </c>
      <c r="HL38" s="110">
        <f t="shared" si="47"/>
        <v>50</v>
      </c>
      <c r="HO38" s="6">
        <f t="shared" si="48"/>
        <v>50</v>
      </c>
      <c r="HP38" s="110">
        <f t="shared" si="49"/>
        <v>50</v>
      </c>
      <c r="HQ38" s="110">
        <f t="shared" si="50"/>
        <v>50</v>
      </c>
      <c r="HT38" s="110">
        <f t="shared" si="51"/>
        <v>50</v>
      </c>
      <c r="HU38" s="6">
        <f t="shared" si="52"/>
        <v>50</v>
      </c>
      <c r="HV38" s="6">
        <f t="shared" si="53"/>
        <v>50</v>
      </c>
      <c r="HW38" s="6">
        <f t="shared" si="54"/>
        <v>100</v>
      </c>
      <c r="HX38" s="110">
        <f t="shared" si="55"/>
        <v>66.666666666666671</v>
      </c>
      <c r="HY38" s="6">
        <f t="shared" si="56"/>
        <v>100</v>
      </c>
      <c r="HZ38" s="6">
        <f t="shared" si="70"/>
        <v>0</v>
      </c>
      <c r="IA38" s="6">
        <f t="shared" si="57"/>
        <v>100</v>
      </c>
      <c r="IB38" s="6">
        <f t="shared" si="58"/>
        <v>50</v>
      </c>
      <c r="IE38" s="110">
        <f t="shared" si="59"/>
        <v>50</v>
      </c>
      <c r="IF38" s="110">
        <f t="shared" si="60"/>
        <v>60</v>
      </c>
      <c r="IG38" s="6">
        <f t="shared" si="61"/>
        <v>100</v>
      </c>
      <c r="IH38" s="6">
        <f t="shared" si="62"/>
        <v>0</v>
      </c>
      <c r="II38" s="6">
        <f t="shared" si="63"/>
        <v>0</v>
      </c>
      <c r="IJ38" s="6">
        <f t="shared" si="64"/>
        <v>50</v>
      </c>
      <c r="IK38" s="110">
        <f t="shared" si="65"/>
        <v>37.5</v>
      </c>
    </row>
    <row r="39" spans="1:245" x14ac:dyDescent="0.2">
      <c r="A39" s="6">
        <v>84</v>
      </c>
      <c r="B39" s="6">
        <v>417</v>
      </c>
      <c r="C39" s="6" t="s">
        <v>1008</v>
      </c>
      <c r="D39" s="6">
        <v>6</v>
      </c>
      <c r="E39" s="6" t="s">
        <v>404</v>
      </c>
      <c r="F39" s="6" t="s">
        <v>1009</v>
      </c>
      <c r="G39" s="6" t="s">
        <v>1010</v>
      </c>
      <c r="H39" s="6" t="s">
        <v>1008</v>
      </c>
      <c r="I39" s="6" t="s">
        <v>1011</v>
      </c>
      <c r="K39" s="6" t="s">
        <v>1012</v>
      </c>
      <c r="L39" s="6" t="s">
        <v>409</v>
      </c>
      <c r="M39" s="6" t="s">
        <v>410</v>
      </c>
      <c r="O39" s="6" t="s">
        <v>411</v>
      </c>
      <c r="Q39" s="6" t="s">
        <v>1013</v>
      </c>
      <c r="R39" s="6" t="s">
        <v>413</v>
      </c>
      <c r="S39" s="6">
        <v>0</v>
      </c>
      <c r="T39" s="6">
        <v>0</v>
      </c>
      <c r="U39" s="6">
        <v>0</v>
      </c>
      <c r="V39" s="6">
        <v>1</v>
      </c>
      <c r="W39" s="6">
        <v>1</v>
      </c>
      <c r="X39" s="6">
        <v>0</v>
      </c>
      <c r="Y39" s="6">
        <v>1</v>
      </c>
      <c r="Z39" s="6" t="s">
        <v>131</v>
      </c>
      <c r="AA39" s="6" t="s">
        <v>416</v>
      </c>
      <c r="AB39" s="6" t="s">
        <v>416</v>
      </c>
      <c r="AC39" s="6" t="s">
        <v>414</v>
      </c>
      <c r="AD39" s="6" t="s">
        <v>416</v>
      </c>
      <c r="AE39" s="6" t="s">
        <v>462</v>
      </c>
      <c r="AF39" s="6" t="s">
        <v>416</v>
      </c>
      <c r="AG39" s="6" t="s">
        <v>416</v>
      </c>
      <c r="AH39" s="6" t="s">
        <v>415</v>
      </c>
      <c r="AI39" s="6" t="s">
        <v>1014</v>
      </c>
      <c r="AJ39" s="6">
        <v>0</v>
      </c>
      <c r="AK39" s="6">
        <v>1</v>
      </c>
      <c r="AL39" s="6">
        <v>1</v>
      </c>
      <c r="AM39" s="6">
        <v>0</v>
      </c>
      <c r="AN39" s="6">
        <v>0</v>
      </c>
      <c r="AO39" s="6">
        <v>0</v>
      </c>
      <c r="AQ39" s="6" t="s">
        <v>564</v>
      </c>
      <c r="AR39" s="6" t="s">
        <v>419</v>
      </c>
      <c r="AS39" s="6" t="s">
        <v>419</v>
      </c>
      <c r="AT39" s="6" t="s">
        <v>420</v>
      </c>
      <c r="AU39" s="6" t="s">
        <v>420</v>
      </c>
      <c r="AV39" s="6" t="s">
        <v>420</v>
      </c>
      <c r="AW39" s="6" t="s">
        <v>703</v>
      </c>
      <c r="AX39" s="6" t="s">
        <v>464</v>
      </c>
      <c r="AY39" s="6">
        <v>0</v>
      </c>
      <c r="AZ39" s="6">
        <v>0</v>
      </c>
      <c r="BA39" s="6">
        <v>0</v>
      </c>
      <c r="BB39" s="6">
        <v>0</v>
      </c>
      <c r="BC39" s="6">
        <v>1</v>
      </c>
      <c r="BD39" s="6">
        <v>0</v>
      </c>
      <c r="BE39" s="6">
        <v>1</v>
      </c>
      <c r="BF39" s="6">
        <v>0</v>
      </c>
      <c r="BH39" s="6">
        <v>0</v>
      </c>
      <c r="BI39" s="6">
        <v>0</v>
      </c>
      <c r="BJ39" s="6">
        <v>0</v>
      </c>
      <c r="BK39" s="6">
        <v>0</v>
      </c>
      <c r="BL39" s="6">
        <v>0</v>
      </c>
      <c r="BM39" s="6">
        <v>1</v>
      </c>
      <c r="BN39" s="6">
        <v>1</v>
      </c>
      <c r="BO39" s="6">
        <v>0</v>
      </c>
      <c r="BP39" s="6">
        <v>1</v>
      </c>
      <c r="BQ39" s="6">
        <v>0</v>
      </c>
      <c r="BR39" s="6">
        <v>0</v>
      </c>
      <c r="BS39" s="6">
        <v>0</v>
      </c>
      <c r="BT39" s="6">
        <v>0</v>
      </c>
      <c r="BU39" s="6">
        <v>1</v>
      </c>
      <c r="BX39" s="6" t="s">
        <v>424</v>
      </c>
      <c r="BY39" s="6" t="s">
        <v>423</v>
      </c>
      <c r="BZ39" s="6" t="s">
        <v>423</v>
      </c>
      <c r="CA39" s="6" t="s">
        <v>424</v>
      </c>
      <c r="CB39" s="6" t="s">
        <v>423</v>
      </c>
      <c r="CC39" s="6" t="s">
        <v>424</v>
      </c>
      <c r="CD39" s="6" t="s">
        <v>423</v>
      </c>
      <c r="CE39" s="6" t="s">
        <v>423</v>
      </c>
      <c r="CF39" s="6" t="s">
        <v>424</v>
      </c>
      <c r="CG39" s="6" t="s">
        <v>423</v>
      </c>
      <c r="CH39" s="6" t="s">
        <v>423</v>
      </c>
      <c r="CI39" s="6" t="s">
        <v>423</v>
      </c>
      <c r="CJ39" s="6" t="s">
        <v>423</v>
      </c>
      <c r="CK39" s="6" t="s">
        <v>424</v>
      </c>
      <c r="CL39" s="6" t="s">
        <v>423</v>
      </c>
      <c r="CM39" s="6" t="s">
        <v>424</v>
      </c>
      <c r="CN39" s="6" t="s">
        <v>424</v>
      </c>
      <c r="CO39" s="6" t="s">
        <v>423</v>
      </c>
      <c r="CP39" s="6" t="s">
        <v>424</v>
      </c>
      <c r="CQ39" s="6" t="s">
        <v>424</v>
      </c>
      <c r="CR39" s="6" t="s">
        <v>424</v>
      </c>
      <c r="CS39" s="6" t="s">
        <v>423</v>
      </c>
      <c r="CT39" s="6" t="s">
        <v>426</v>
      </c>
      <c r="CU39" s="6" t="s">
        <v>423</v>
      </c>
      <c r="CV39" s="6" t="s">
        <v>428</v>
      </c>
      <c r="CW39" s="6" t="s">
        <v>176</v>
      </c>
      <c r="CX39" s="6" t="s">
        <v>506</v>
      </c>
      <c r="CY39" s="6" t="s">
        <v>428</v>
      </c>
      <c r="CZ39" s="6" t="s">
        <v>428</v>
      </c>
      <c r="DA39" s="6">
        <v>1</v>
      </c>
      <c r="DB39" s="6">
        <v>1</v>
      </c>
      <c r="DC39" s="6">
        <v>0</v>
      </c>
      <c r="DD39" s="6">
        <v>1</v>
      </c>
      <c r="DE39" s="6">
        <v>1</v>
      </c>
      <c r="DF39" s="6">
        <v>1</v>
      </c>
      <c r="DG39" s="6">
        <v>0</v>
      </c>
      <c r="DJ39" s="6" t="s">
        <v>429</v>
      </c>
      <c r="DU39" s="6" t="s">
        <v>430</v>
      </c>
      <c r="EA39" s="6">
        <v>4224.8500000000004</v>
      </c>
      <c r="EB39" s="6" t="s">
        <v>431</v>
      </c>
      <c r="EC39" s="6" t="s">
        <v>432</v>
      </c>
      <c r="ED39" s="6" t="s">
        <v>1015</v>
      </c>
      <c r="EE39" s="6" t="s">
        <v>434</v>
      </c>
      <c r="EF39" s="6" t="s">
        <v>435</v>
      </c>
      <c r="EG39" s="6" t="s">
        <v>436</v>
      </c>
      <c r="EH39" s="6" t="s">
        <v>1001</v>
      </c>
      <c r="EI39" s="6">
        <v>2022</v>
      </c>
      <c r="EJ39" s="6" t="s">
        <v>438</v>
      </c>
      <c r="EK39" s="6" t="s">
        <v>1002</v>
      </c>
      <c r="EL39" s="6" t="s">
        <v>440</v>
      </c>
      <c r="EM39" s="6">
        <v>2</v>
      </c>
      <c r="EN39" s="6" t="s">
        <v>468</v>
      </c>
      <c r="EO39" s="6" t="s">
        <v>442</v>
      </c>
      <c r="EP39" s="6" t="s">
        <v>443</v>
      </c>
      <c r="EQ39" s="6">
        <v>262</v>
      </c>
      <c r="ER39" s="6" t="s">
        <v>1016</v>
      </c>
      <c r="ES39" s="6">
        <v>4</v>
      </c>
      <c r="ET39" s="6" t="s">
        <v>404</v>
      </c>
      <c r="EU39" s="6" t="s">
        <v>1017</v>
      </c>
      <c r="EV39" s="6" t="s">
        <v>1018</v>
      </c>
      <c r="EW39" s="6" t="s">
        <v>1016</v>
      </c>
      <c r="EX39" s="6" t="s">
        <v>1019</v>
      </c>
      <c r="EZ39" s="6" t="s">
        <v>1020</v>
      </c>
      <c r="FA39" s="6" t="s">
        <v>409</v>
      </c>
      <c r="FB39" s="6" t="s">
        <v>410</v>
      </c>
      <c r="FD39" s="6" t="s">
        <v>411</v>
      </c>
      <c r="FF39" s="6" t="s">
        <v>441</v>
      </c>
      <c r="FH39" s="6" t="s">
        <v>1021</v>
      </c>
      <c r="FI39" s="6" t="s">
        <v>450</v>
      </c>
      <c r="FJ39" s="6" t="s">
        <v>450</v>
      </c>
      <c r="FK39" s="6" t="s">
        <v>450</v>
      </c>
      <c r="FL39" s="6" t="s">
        <v>450</v>
      </c>
      <c r="FN39" s="6" t="s">
        <v>414</v>
      </c>
      <c r="FO39" s="6" t="s">
        <v>416</v>
      </c>
      <c r="FP39" s="6" t="s">
        <v>416</v>
      </c>
      <c r="FQ39" s="6" t="s">
        <v>131</v>
      </c>
      <c r="FR39" s="6" t="s">
        <v>414</v>
      </c>
      <c r="FS39" s="6" t="s">
        <v>416</v>
      </c>
      <c r="FT39" s="6" t="s">
        <v>416</v>
      </c>
      <c r="FU39" s="6" t="s">
        <v>416</v>
      </c>
      <c r="FV39" s="6" t="s">
        <v>416</v>
      </c>
      <c r="FX39" s="6" t="s">
        <v>451</v>
      </c>
      <c r="FY39" s="6" t="s">
        <v>451</v>
      </c>
      <c r="FZ39" s="6" t="s">
        <v>451</v>
      </c>
      <c r="GA39" s="6" t="s">
        <v>451</v>
      </c>
      <c r="GB39" s="6" t="s">
        <v>452</v>
      </c>
      <c r="GC39" s="6" t="s">
        <v>451</v>
      </c>
      <c r="GD39" s="6" t="s">
        <v>451</v>
      </c>
      <c r="GE39" s="6" t="s">
        <v>451</v>
      </c>
      <c r="GF39" s="6" t="s">
        <v>451</v>
      </c>
      <c r="GG39" s="6" t="s">
        <v>451</v>
      </c>
      <c r="GH39" s="6" t="s">
        <v>451</v>
      </c>
      <c r="GI39" s="6" t="s">
        <v>451</v>
      </c>
      <c r="GJ39" s="6" t="s">
        <v>451</v>
      </c>
      <c r="GK39" s="6" t="s">
        <v>451</v>
      </c>
      <c r="GL39" s="6" t="s">
        <v>451</v>
      </c>
      <c r="GM39" s="6" t="s">
        <v>451</v>
      </c>
      <c r="GN39" s="6" t="s">
        <v>451</v>
      </c>
      <c r="GO39" s="6" t="s">
        <v>451</v>
      </c>
      <c r="GP39" s="6" t="s">
        <v>451</v>
      </c>
      <c r="GQ39" s="6" t="s">
        <v>451</v>
      </c>
      <c r="GR39" s="6" t="s">
        <v>451</v>
      </c>
      <c r="GS39" s="6" t="s">
        <v>452</v>
      </c>
      <c r="GT39" s="6" t="s">
        <v>452</v>
      </c>
      <c r="GU39" s="6" t="s">
        <v>451</v>
      </c>
      <c r="GV39" s="6" t="s">
        <v>555</v>
      </c>
      <c r="GW39" s="6" t="s">
        <v>475</v>
      </c>
      <c r="GX39" s="6" t="s">
        <v>1022</v>
      </c>
      <c r="GY39" s="6" t="s">
        <v>441</v>
      </c>
      <c r="GZ39" s="6">
        <v>637.26</v>
      </c>
      <c r="HB39" s="6" t="str">
        <f t="shared" si="67"/>
        <v>Accepté pour Conseil 3eme round Prov</v>
      </c>
      <c r="HC39" s="6">
        <f t="shared" si="41"/>
        <v>100</v>
      </c>
      <c r="HD39" s="110">
        <f t="shared" si="42"/>
        <v>52.5</v>
      </c>
      <c r="HE39" s="6">
        <f t="shared" si="43"/>
        <v>50</v>
      </c>
      <c r="HF39" s="110">
        <f t="shared" si="66"/>
        <v>67.5</v>
      </c>
      <c r="HG39" s="6">
        <f t="shared" si="45"/>
        <v>100</v>
      </c>
      <c r="HI39" s="6">
        <f t="shared" si="68"/>
        <v>50</v>
      </c>
      <c r="HJ39" s="110">
        <f t="shared" si="69"/>
        <v>75</v>
      </c>
      <c r="HK39" s="110">
        <f t="shared" si="46"/>
        <v>50</v>
      </c>
      <c r="HL39" s="110">
        <f t="shared" si="47"/>
        <v>50</v>
      </c>
      <c r="HO39" s="6">
        <f t="shared" si="48"/>
        <v>50</v>
      </c>
      <c r="HP39" s="110">
        <f t="shared" si="49"/>
        <v>50</v>
      </c>
      <c r="HQ39" s="110">
        <f t="shared" si="50"/>
        <v>50</v>
      </c>
      <c r="HT39" s="110">
        <f t="shared" si="51"/>
        <v>50</v>
      </c>
      <c r="HU39" s="6">
        <f t="shared" si="52"/>
        <v>50</v>
      </c>
      <c r="HV39" s="6">
        <f t="shared" si="53"/>
        <v>50</v>
      </c>
      <c r="HW39" s="6">
        <f t="shared" si="54"/>
        <v>50</v>
      </c>
      <c r="HX39" s="110">
        <f t="shared" si="55"/>
        <v>50</v>
      </c>
      <c r="HY39" s="6">
        <f t="shared" si="56"/>
        <v>0</v>
      </c>
      <c r="HZ39" s="6">
        <f t="shared" si="70"/>
        <v>100</v>
      </c>
      <c r="IA39" s="6">
        <f t="shared" si="57"/>
        <v>50</v>
      </c>
      <c r="IB39" s="6">
        <f t="shared" si="58"/>
        <v>75</v>
      </c>
      <c r="IE39" s="110">
        <f t="shared" si="59"/>
        <v>50</v>
      </c>
      <c r="IF39" s="110">
        <f t="shared" si="60"/>
        <v>55</v>
      </c>
      <c r="IG39" s="6">
        <f t="shared" si="61"/>
        <v>100</v>
      </c>
      <c r="IH39" s="6">
        <f t="shared" si="62"/>
        <v>0</v>
      </c>
      <c r="II39" s="6">
        <f t="shared" si="63"/>
        <v>0</v>
      </c>
      <c r="IJ39" s="6">
        <f t="shared" si="64"/>
        <v>50</v>
      </c>
      <c r="IK39" s="110">
        <f t="shared" si="65"/>
        <v>37.5</v>
      </c>
    </row>
    <row r="40" spans="1:245" x14ac:dyDescent="0.2">
      <c r="A40" s="6">
        <v>85</v>
      </c>
      <c r="B40" s="6">
        <v>432</v>
      </c>
      <c r="C40" s="6" t="s">
        <v>1023</v>
      </c>
      <c r="D40" s="6">
        <v>6</v>
      </c>
      <c r="E40" s="6" t="s">
        <v>404</v>
      </c>
      <c r="F40" s="6" t="s">
        <v>1024</v>
      </c>
      <c r="G40" s="6" t="s">
        <v>1025</v>
      </c>
      <c r="H40" s="6" t="s">
        <v>1023</v>
      </c>
      <c r="I40" s="6" t="s">
        <v>1026</v>
      </c>
      <c r="K40" s="6" t="s">
        <v>1027</v>
      </c>
      <c r="L40" s="6" t="s">
        <v>409</v>
      </c>
      <c r="M40" s="6" t="s">
        <v>410</v>
      </c>
      <c r="O40" s="6" t="s">
        <v>760</v>
      </c>
      <c r="Q40" s="6" t="s">
        <v>1028</v>
      </c>
      <c r="R40" s="6" t="s">
        <v>881</v>
      </c>
      <c r="S40" s="6">
        <v>1</v>
      </c>
      <c r="T40" s="6">
        <v>1</v>
      </c>
      <c r="U40" s="6">
        <v>0</v>
      </c>
      <c r="V40" s="6">
        <v>0</v>
      </c>
      <c r="W40" s="6">
        <v>1</v>
      </c>
      <c r="X40" s="6">
        <v>0</v>
      </c>
      <c r="Y40" s="6">
        <v>0</v>
      </c>
      <c r="Z40" s="6" t="s">
        <v>416</v>
      </c>
      <c r="AA40" s="6" t="s">
        <v>415</v>
      </c>
      <c r="AB40" s="6" t="s">
        <v>416</v>
      </c>
      <c r="AC40" s="6" t="s">
        <v>131</v>
      </c>
      <c r="AD40" s="6" t="s">
        <v>131</v>
      </c>
      <c r="AE40" s="6" t="s">
        <v>415</v>
      </c>
      <c r="AF40" s="6" t="s">
        <v>415</v>
      </c>
      <c r="AG40" s="6" t="s">
        <v>416</v>
      </c>
      <c r="AH40" s="6" t="s">
        <v>131</v>
      </c>
      <c r="AI40" s="6" t="s">
        <v>1029</v>
      </c>
      <c r="AN40" s="6">
        <v>1</v>
      </c>
      <c r="AQ40" s="6" t="s">
        <v>527</v>
      </c>
      <c r="AW40" s="6" t="s">
        <v>528</v>
      </c>
      <c r="AX40" s="6" t="s">
        <v>485</v>
      </c>
      <c r="AY40" s="6">
        <v>0</v>
      </c>
      <c r="AZ40" s="6">
        <v>1</v>
      </c>
      <c r="BA40" s="6">
        <v>0</v>
      </c>
      <c r="BB40" s="6">
        <v>0</v>
      </c>
      <c r="BC40" s="6">
        <v>0</v>
      </c>
      <c r="BD40" s="6">
        <v>0</v>
      </c>
      <c r="BE40" s="6">
        <v>1</v>
      </c>
      <c r="BF40" s="6">
        <v>0</v>
      </c>
      <c r="BH40" s="6">
        <v>0</v>
      </c>
      <c r="BI40" s="6">
        <v>0</v>
      </c>
      <c r="BJ40" s="6">
        <v>0</v>
      </c>
      <c r="BK40" s="6">
        <v>0</v>
      </c>
      <c r="BL40" s="6">
        <v>0</v>
      </c>
      <c r="BM40" s="6">
        <v>0</v>
      </c>
      <c r="BN40" s="6">
        <v>0</v>
      </c>
      <c r="BO40" s="6">
        <v>1</v>
      </c>
      <c r="BP40" s="6">
        <v>0</v>
      </c>
      <c r="BQ40" s="6">
        <v>0</v>
      </c>
      <c r="BR40" s="6">
        <v>0</v>
      </c>
      <c r="BS40" s="6">
        <v>0</v>
      </c>
      <c r="BT40" s="6">
        <v>0</v>
      </c>
      <c r="BU40" s="6">
        <v>0</v>
      </c>
      <c r="BX40" s="6" t="s">
        <v>426</v>
      </c>
      <c r="BY40" s="6" t="s">
        <v>426</v>
      </c>
      <c r="BZ40" s="6" t="s">
        <v>426</v>
      </c>
      <c r="CA40" s="6" t="s">
        <v>423</v>
      </c>
      <c r="CB40" s="6" t="s">
        <v>423</v>
      </c>
      <c r="CC40" s="6" t="s">
        <v>423</v>
      </c>
      <c r="CD40" s="6" t="s">
        <v>423</v>
      </c>
      <c r="CE40" s="6" t="s">
        <v>423</v>
      </c>
      <c r="CF40" s="6" t="s">
        <v>426</v>
      </c>
      <c r="CG40" s="6" t="s">
        <v>426</v>
      </c>
      <c r="CH40" s="6" t="s">
        <v>423</v>
      </c>
      <c r="CI40" s="6" t="s">
        <v>423</v>
      </c>
      <c r="CJ40" s="6" t="s">
        <v>423</v>
      </c>
      <c r="CK40" s="6" t="s">
        <v>424</v>
      </c>
      <c r="CL40" s="6" t="s">
        <v>425</v>
      </c>
      <c r="CM40" s="6" t="s">
        <v>425</v>
      </c>
      <c r="CN40" s="6" t="s">
        <v>424</v>
      </c>
      <c r="CO40" s="6" t="s">
        <v>424</v>
      </c>
      <c r="CP40" s="6" t="s">
        <v>426</v>
      </c>
      <c r="CQ40" s="6" t="s">
        <v>424</v>
      </c>
      <c r="CR40" s="6" t="s">
        <v>423</v>
      </c>
      <c r="CS40" s="6" t="s">
        <v>426</v>
      </c>
      <c r="CT40" s="6" t="s">
        <v>426</v>
      </c>
      <c r="CU40" s="6" t="s">
        <v>426</v>
      </c>
      <c r="CV40" s="6" t="s">
        <v>428</v>
      </c>
      <c r="CW40" s="6" t="s">
        <v>506</v>
      </c>
      <c r="CX40" s="6" t="s">
        <v>428</v>
      </c>
      <c r="CY40" s="6" t="s">
        <v>428</v>
      </c>
      <c r="CZ40" s="6" t="s">
        <v>428</v>
      </c>
      <c r="DA40" s="6">
        <v>0</v>
      </c>
      <c r="DB40" s="6">
        <v>1</v>
      </c>
      <c r="DC40" s="6">
        <v>0</v>
      </c>
      <c r="DD40" s="6">
        <v>0</v>
      </c>
      <c r="DE40" s="6">
        <v>0</v>
      </c>
      <c r="DF40" s="6">
        <v>0</v>
      </c>
      <c r="DG40" s="6">
        <v>0</v>
      </c>
      <c r="DJ40" s="6" t="s">
        <v>198</v>
      </c>
      <c r="DU40" s="6" t="s">
        <v>430</v>
      </c>
      <c r="EA40" s="6">
        <v>2313.83</v>
      </c>
      <c r="EB40" s="6" t="s">
        <v>487</v>
      </c>
      <c r="EC40" s="6" t="s">
        <v>488</v>
      </c>
      <c r="ED40" s="6" t="s">
        <v>1030</v>
      </c>
      <c r="EE40" s="6" t="s">
        <v>434</v>
      </c>
      <c r="EF40" s="6" t="s">
        <v>435</v>
      </c>
      <c r="EG40" s="6" t="s">
        <v>436</v>
      </c>
      <c r="EH40" s="6" t="s">
        <v>1001</v>
      </c>
      <c r="EI40" s="6">
        <v>2020</v>
      </c>
      <c r="EJ40" s="6" t="s">
        <v>438</v>
      </c>
      <c r="EK40" s="6" t="s">
        <v>1002</v>
      </c>
      <c r="EL40" s="6" t="s">
        <v>440</v>
      </c>
      <c r="EM40" s="6">
        <v>7</v>
      </c>
      <c r="EN40" s="6" t="s">
        <v>441</v>
      </c>
      <c r="EO40" s="6" t="s">
        <v>442</v>
      </c>
      <c r="EP40" s="6" t="s">
        <v>675</v>
      </c>
      <c r="EQ40" s="6">
        <v>326</v>
      </c>
      <c r="ER40" s="6" t="s">
        <v>1031</v>
      </c>
      <c r="ES40" s="6">
        <v>4</v>
      </c>
      <c r="ET40" s="6" t="s">
        <v>404</v>
      </c>
      <c r="EU40" s="6" t="s">
        <v>1032</v>
      </c>
      <c r="EV40" s="6" t="s">
        <v>1033</v>
      </c>
      <c r="EW40" s="6" t="s">
        <v>1031</v>
      </c>
      <c r="EX40" s="6" t="s">
        <v>1034</v>
      </c>
      <c r="EZ40" s="6" t="s">
        <v>1035</v>
      </c>
      <c r="FA40" s="6" t="s">
        <v>409</v>
      </c>
      <c r="FB40" s="6" t="s">
        <v>410</v>
      </c>
      <c r="FD40" s="6" t="s">
        <v>760</v>
      </c>
      <c r="FF40" s="6" t="s">
        <v>441</v>
      </c>
      <c r="FH40" s="6" t="s">
        <v>449</v>
      </c>
      <c r="FI40" s="6" t="s">
        <v>450</v>
      </c>
      <c r="FJ40" s="6" t="s">
        <v>450</v>
      </c>
      <c r="FK40" s="6" t="s">
        <v>510</v>
      </c>
      <c r="FL40" s="6" t="s">
        <v>450</v>
      </c>
      <c r="FN40" s="6" t="s">
        <v>415</v>
      </c>
      <c r="FO40" s="6" t="s">
        <v>416</v>
      </c>
      <c r="FP40" s="6" t="s">
        <v>416</v>
      </c>
      <c r="FQ40" s="6" t="s">
        <v>131</v>
      </c>
      <c r="FR40" s="6" t="s">
        <v>414</v>
      </c>
      <c r="FS40" s="6" t="s">
        <v>415</v>
      </c>
      <c r="FT40" s="6" t="s">
        <v>416</v>
      </c>
      <c r="FU40" s="6" t="s">
        <v>416</v>
      </c>
      <c r="FV40" s="6" t="s">
        <v>462</v>
      </c>
      <c r="FX40" s="6" t="s">
        <v>452</v>
      </c>
      <c r="FY40" s="6" t="s">
        <v>452</v>
      </c>
      <c r="FZ40" s="6" t="s">
        <v>451</v>
      </c>
      <c r="GA40" s="6" t="s">
        <v>451</v>
      </c>
      <c r="GB40" s="6" t="s">
        <v>451</v>
      </c>
      <c r="GC40" s="6" t="s">
        <v>451</v>
      </c>
      <c r="GD40" s="6" t="s">
        <v>451</v>
      </c>
      <c r="GE40" s="6" t="s">
        <v>451</v>
      </c>
      <c r="GF40" s="6" t="s">
        <v>451</v>
      </c>
      <c r="GG40" s="6" t="s">
        <v>451</v>
      </c>
      <c r="GH40" s="6" t="s">
        <v>451</v>
      </c>
      <c r="GI40" s="6" t="s">
        <v>451</v>
      </c>
      <c r="GJ40" s="6" t="s">
        <v>451</v>
      </c>
      <c r="GK40" s="6" t="s">
        <v>451</v>
      </c>
      <c r="GL40" s="6" t="s">
        <v>451</v>
      </c>
      <c r="GM40" s="6" t="s">
        <v>451</v>
      </c>
      <c r="GN40" s="6" t="s">
        <v>451</v>
      </c>
      <c r="GO40" s="6" t="s">
        <v>452</v>
      </c>
      <c r="GP40" s="6" t="s">
        <v>451</v>
      </c>
      <c r="GQ40" s="6" t="s">
        <v>451</v>
      </c>
      <c r="GR40" s="6" t="s">
        <v>451</v>
      </c>
      <c r="GS40" s="6" t="s">
        <v>452</v>
      </c>
      <c r="GT40" s="6" t="s">
        <v>452</v>
      </c>
      <c r="GU40" s="6" t="s">
        <v>452</v>
      </c>
      <c r="GV40" s="6" t="s">
        <v>517</v>
      </c>
      <c r="GW40" s="6" t="s">
        <v>496</v>
      </c>
      <c r="GX40" s="6" t="s">
        <v>1036</v>
      </c>
      <c r="GY40" s="6" t="s">
        <v>441</v>
      </c>
      <c r="GZ40" s="6">
        <v>2843.22</v>
      </c>
      <c r="HB40" s="6" t="str">
        <f t="shared" si="67"/>
        <v>Accepté pour Conseil 1er round Fem</v>
      </c>
      <c r="HC40" s="6">
        <f t="shared" si="41"/>
        <v>50</v>
      </c>
      <c r="HD40" s="110">
        <f t="shared" si="42"/>
        <v>100</v>
      </c>
      <c r="HE40" s="6">
        <f t="shared" si="43"/>
        <v>5</v>
      </c>
      <c r="HF40" s="110">
        <f t="shared" si="66"/>
        <v>51.666666666666664</v>
      </c>
      <c r="HG40" s="6">
        <f t="shared" si="45"/>
        <v>5</v>
      </c>
      <c r="HI40" s="6">
        <f t="shared" si="68"/>
        <v>50</v>
      </c>
      <c r="HJ40" s="110">
        <f t="shared" si="69"/>
        <v>27.5</v>
      </c>
      <c r="HK40" s="110">
        <f t="shared" si="46"/>
        <v>5</v>
      </c>
      <c r="HL40" s="110">
        <f t="shared" si="47"/>
        <v>50</v>
      </c>
      <c r="HO40" s="6">
        <f t="shared" si="48"/>
        <v>5</v>
      </c>
      <c r="HP40" s="110">
        <f t="shared" si="49"/>
        <v>27.5</v>
      </c>
      <c r="HQ40" s="110">
        <f t="shared" si="50"/>
        <v>50</v>
      </c>
      <c r="HT40" s="110">
        <f t="shared" si="51"/>
        <v>27.5</v>
      </c>
      <c r="HU40" s="6">
        <f t="shared" si="52"/>
        <v>50</v>
      </c>
      <c r="HV40" s="6">
        <f t="shared" si="53"/>
        <v>50</v>
      </c>
      <c r="HW40" s="6">
        <f t="shared" si="54"/>
        <v>50</v>
      </c>
      <c r="HX40" s="110">
        <f t="shared" si="55"/>
        <v>50</v>
      </c>
      <c r="HY40" s="6">
        <f t="shared" si="56"/>
        <v>0</v>
      </c>
      <c r="HZ40" s="6">
        <f t="shared" si="70"/>
        <v>0</v>
      </c>
      <c r="IA40" s="6">
        <f t="shared" si="57"/>
        <v>0</v>
      </c>
      <c r="IB40" s="6">
        <f t="shared" si="58"/>
        <v>25</v>
      </c>
      <c r="IE40" s="110">
        <f t="shared" si="59"/>
        <v>27.5</v>
      </c>
      <c r="IF40" s="110">
        <f t="shared" si="60"/>
        <v>10.5</v>
      </c>
      <c r="IG40" s="6">
        <f t="shared" si="61"/>
        <v>0</v>
      </c>
      <c r="IH40" s="6">
        <f t="shared" si="62"/>
        <v>0</v>
      </c>
      <c r="II40" s="6">
        <f t="shared" si="63"/>
        <v>0</v>
      </c>
      <c r="IJ40" s="6">
        <f t="shared" si="64"/>
        <v>50</v>
      </c>
      <c r="IK40" s="110">
        <f t="shared" si="65"/>
        <v>12.5</v>
      </c>
    </row>
    <row r="41" spans="1:245" x14ac:dyDescent="0.2">
      <c r="A41" s="6">
        <v>86</v>
      </c>
      <c r="B41" s="6">
        <v>437</v>
      </c>
      <c r="C41" s="6" t="s">
        <v>1037</v>
      </c>
      <c r="D41" s="6">
        <v>6</v>
      </c>
      <c r="E41" s="6" t="s">
        <v>404</v>
      </c>
      <c r="F41" s="6" t="s">
        <v>1038</v>
      </c>
      <c r="G41" s="6" t="s">
        <v>1039</v>
      </c>
      <c r="H41" s="6" t="s">
        <v>1037</v>
      </c>
      <c r="I41" s="6" t="s">
        <v>1040</v>
      </c>
      <c r="K41" s="6" t="s">
        <v>1041</v>
      </c>
      <c r="L41" s="6" t="s">
        <v>409</v>
      </c>
      <c r="M41" s="6" t="s">
        <v>410</v>
      </c>
      <c r="O41" s="6" t="s">
        <v>481</v>
      </c>
      <c r="P41" s="6" t="s">
        <v>1042</v>
      </c>
      <c r="Q41" s="6" t="s">
        <v>1043</v>
      </c>
      <c r="R41" s="6" t="s">
        <v>881</v>
      </c>
      <c r="S41" s="6">
        <v>0</v>
      </c>
      <c r="T41" s="6">
        <v>0</v>
      </c>
      <c r="U41" s="6">
        <v>0</v>
      </c>
      <c r="V41" s="6">
        <v>0</v>
      </c>
      <c r="W41" s="6">
        <v>1</v>
      </c>
      <c r="X41" s="6">
        <v>1</v>
      </c>
      <c r="Y41" s="6">
        <v>1</v>
      </c>
      <c r="Z41" s="6" t="s">
        <v>414</v>
      </c>
      <c r="AA41" s="6" t="s">
        <v>416</v>
      </c>
      <c r="AB41" s="6" t="s">
        <v>416</v>
      </c>
      <c r="AC41" s="6" t="s">
        <v>131</v>
      </c>
      <c r="AD41" s="6" t="s">
        <v>415</v>
      </c>
      <c r="AE41" s="6" t="s">
        <v>414</v>
      </c>
      <c r="AF41" s="6" t="s">
        <v>416</v>
      </c>
      <c r="AG41" s="6" t="s">
        <v>416</v>
      </c>
      <c r="AH41" s="6" t="s">
        <v>462</v>
      </c>
      <c r="AI41" s="6" t="s">
        <v>1044</v>
      </c>
      <c r="AJ41" s="6">
        <v>0</v>
      </c>
      <c r="AK41" s="6">
        <v>0</v>
      </c>
      <c r="AL41" s="6">
        <v>0</v>
      </c>
      <c r="AM41" s="6">
        <v>0</v>
      </c>
      <c r="AN41" s="6">
        <v>0</v>
      </c>
      <c r="AO41" s="6">
        <v>0</v>
      </c>
      <c r="AP41" s="6" t="s">
        <v>1045</v>
      </c>
      <c r="AQ41" s="6" t="s">
        <v>463</v>
      </c>
      <c r="AR41" s="6" t="s">
        <v>419</v>
      </c>
      <c r="AS41" s="6" t="s">
        <v>420</v>
      </c>
      <c r="AT41" s="6" t="s">
        <v>420</v>
      </c>
      <c r="AU41" s="6" t="s">
        <v>420</v>
      </c>
      <c r="AV41" s="6" t="s">
        <v>420</v>
      </c>
      <c r="AW41" s="6" t="s">
        <v>528</v>
      </c>
      <c r="AX41" s="6" t="s">
        <v>485</v>
      </c>
      <c r="AY41" s="6">
        <v>0</v>
      </c>
      <c r="AZ41" s="6">
        <v>1</v>
      </c>
      <c r="BA41" s="6">
        <v>0</v>
      </c>
      <c r="BB41" s="6">
        <v>0</v>
      </c>
      <c r="BC41" s="6">
        <v>0</v>
      </c>
      <c r="BD41" s="6">
        <v>1</v>
      </c>
      <c r="BE41" s="6">
        <v>0</v>
      </c>
      <c r="BF41" s="6">
        <v>0</v>
      </c>
      <c r="BH41" s="6">
        <v>0</v>
      </c>
      <c r="BI41" s="6">
        <v>1</v>
      </c>
      <c r="BJ41" s="6">
        <v>1</v>
      </c>
      <c r="BK41" s="6">
        <v>0</v>
      </c>
      <c r="BL41" s="6">
        <v>1</v>
      </c>
      <c r="BM41" s="6">
        <v>0</v>
      </c>
      <c r="BN41" s="6">
        <v>0</v>
      </c>
      <c r="BO41" s="6">
        <v>1</v>
      </c>
      <c r="BP41" s="6">
        <v>0</v>
      </c>
      <c r="BQ41" s="6">
        <v>0</v>
      </c>
      <c r="BR41" s="6">
        <v>0</v>
      </c>
      <c r="BS41" s="6">
        <v>0</v>
      </c>
      <c r="BT41" s="6">
        <v>0</v>
      </c>
      <c r="BU41" s="6">
        <v>1</v>
      </c>
      <c r="BX41" s="6" t="s">
        <v>423</v>
      </c>
      <c r="BY41" s="6" t="s">
        <v>423</v>
      </c>
      <c r="BZ41" s="6" t="s">
        <v>423</v>
      </c>
      <c r="CA41" s="6" t="s">
        <v>423</v>
      </c>
      <c r="CB41" s="6" t="s">
        <v>423</v>
      </c>
      <c r="CC41" s="6" t="s">
        <v>426</v>
      </c>
      <c r="CD41" s="6" t="s">
        <v>423</v>
      </c>
      <c r="CE41" s="6" t="s">
        <v>423</v>
      </c>
      <c r="CF41" s="6" t="s">
        <v>423</v>
      </c>
      <c r="CG41" s="6" t="s">
        <v>423</v>
      </c>
      <c r="CH41" s="6" t="s">
        <v>423</v>
      </c>
      <c r="CI41" s="6" t="s">
        <v>423</v>
      </c>
      <c r="CJ41" s="6" t="s">
        <v>423</v>
      </c>
      <c r="CK41" s="6" t="s">
        <v>423</v>
      </c>
      <c r="CL41" s="6" t="s">
        <v>423</v>
      </c>
      <c r="CM41" s="6" t="s">
        <v>425</v>
      </c>
      <c r="CN41" s="6" t="s">
        <v>425</v>
      </c>
      <c r="CO41" s="6" t="s">
        <v>425</v>
      </c>
      <c r="CP41" s="6" t="s">
        <v>425</v>
      </c>
      <c r="CQ41" s="6" t="s">
        <v>423</v>
      </c>
      <c r="CR41" s="6" t="s">
        <v>423</v>
      </c>
      <c r="CS41" s="6" t="s">
        <v>426</v>
      </c>
      <c r="CT41" s="6" t="s">
        <v>426</v>
      </c>
      <c r="CU41" s="6" t="s">
        <v>426</v>
      </c>
      <c r="CV41" s="6" t="s">
        <v>427</v>
      </c>
      <c r="CW41" s="6" t="s">
        <v>427</v>
      </c>
      <c r="CX41" s="6" t="s">
        <v>428</v>
      </c>
      <c r="CY41" s="6" t="s">
        <v>506</v>
      </c>
      <c r="CZ41" s="6" t="s">
        <v>428</v>
      </c>
      <c r="DA41" s="6">
        <v>1</v>
      </c>
      <c r="DB41" s="6">
        <v>0</v>
      </c>
      <c r="DC41" s="6">
        <v>1</v>
      </c>
      <c r="DD41" s="6">
        <v>1</v>
      </c>
      <c r="DE41" s="6">
        <v>0</v>
      </c>
      <c r="DF41" s="6">
        <v>0</v>
      </c>
      <c r="DG41" s="6">
        <v>0</v>
      </c>
      <c r="DJ41" s="6" t="s">
        <v>507</v>
      </c>
      <c r="DU41" s="6" t="s">
        <v>508</v>
      </c>
      <c r="EA41" s="6">
        <v>1480.16</v>
      </c>
      <c r="EB41" s="6" t="s">
        <v>672</v>
      </c>
      <c r="EC41" s="6" t="s">
        <v>672</v>
      </c>
      <c r="ED41" s="6" t="s">
        <v>1046</v>
      </c>
      <c r="EE41" s="6" t="s">
        <v>434</v>
      </c>
      <c r="EF41" s="6" t="s">
        <v>435</v>
      </c>
      <c r="EG41" s="6" t="s">
        <v>566</v>
      </c>
      <c r="EH41" s="6" t="s">
        <v>1001</v>
      </c>
      <c r="EI41" s="6">
        <v>2015</v>
      </c>
      <c r="EJ41" s="6" t="s">
        <v>438</v>
      </c>
      <c r="EK41" s="6" t="s">
        <v>1002</v>
      </c>
      <c r="EL41" s="6" t="s">
        <v>440</v>
      </c>
      <c r="EM41" s="6">
        <v>1</v>
      </c>
      <c r="EN41" s="6" t="s">
        <v>468</v>
      </c>
      <c r="EO41" s="6" t="s">
        <v>583</v>
      </c>
      <c r="EP41" s="6" t="s">
        <v>532</v>
      </c>
      <c r="EQ41" s="6">
        <v>266</v>
      </c>
      <c r="ER41" s="6" t="s">
        <v>1047</v>
      </c>
      <c r="ES41" s="6">
        <v>4</v>
      </c>
      <c r="ET41" s="6" t="s">
        <v>404</v>
      </c>
      <c r="EU41" s="6" t="s">
        <v>1048</v>
      </c>
      <c r="EV41" s="6" t="s">
        <v>1049</v>
      </c>
      <c r="EW41" s="6" t="s">
        <v>1047</v>
      </c>
      <c r="EX41" s="6" t="s">
        <v>1050</v>
      </c>
      <c r="EZ41" s="6" t="s">
        <v>1051</v>
      </c>
      <c r="FA41" s="6" t="s">
        <v>409</v>
      </c>
      <c r="FB41" s="6" t="s">
        <v>410</v>
      </c>
      <c r="FD41" s="6" t="s">
        <v>481</v>
      </c>
      <c r="FE41" s="6" t="s">
        <v>1052</v>
      </c>
      <c r="FF41" s="6" t="s">
        <v>441</v>
      </c>
      <c r="FH41" s="6" t="s">
        <v>449</v>
      </c>
      <c r="FI41" s="6" t="s">
        <v>450</v>
      </c>
      <c r="FJ41" s="6" t="s">
        <v>450</v>
      </c>
      <c r="FK41" s="6" t="s">
        <v>450</v>
      </c>
      <c r="FL41" s="6" t="s">
        <v>450</v>
      </c>
      <c r="FN41" s="6" t="s">
        <v>416</v>
      </c>
      <c r="FO41" s="6" t="s">
        <v>416</v>
      </c>
      <c r="FP41" s="6" t="s">
        <v>416</v>
      </c>
      <c r="FQ41" s="6" t="s">
        <v>131</v>
      </c>
      <c r="FR41" s="6" t="s">
        <v>415</v>
      </c>
      <c r="FS41" s="6" t="s">
        <v>416</v>
      </c>
      <c r="FT41" s="6" t="s">
        <v>416</v>
      </c>
      <c r="FU41" s="6" t="s">
        <v>416</v>
      </c>
      <c r="FV41" s="6" t="s">
        <v>414</v>
      </c>
      <c r="FX41" s="6" t="s">
        <v>451</v>
      </c>
      <c r="FY41" s="6" t="s">
        <v>451</v>
      </c>
      <c r="FZ41" s="6" t="s">
        <v>451</v>
      </c>
      <c r="GA41" s="6" t="s">
        <v>451</v>
      </c>
      <c r="GB41" s="6" t="s">
        <v>451</v>
      </c>
      <c r="GC41" s="6" t="s">
        <v>451</v>
      </c>
      <c r="GD41" s="6" t="s">
        <v>451</v>
      </c>
      <c r="GE41" s="6" t="s">
        <v>451</v>
      </c>
      <c r="GF41" s="6" t="s">
        <v>451</v>
      </c>
      <c r="GG41" s="6" t="s">
        <v>451</v>
      </c>
      <c r="GH41" s="6" t="s">
        <v>451</v>
      </c>
      <c r="GI41" s="6" t="s">
        <v>451</v>
      </c>
      <c r="GJ41" s="6" t="s">
        <v>451</v>
      </c>
      <c r="GK41" s="6" t="s">
        <v>451</v>
      </c>
      <c r="GL41" s="6" t="s">
        <v>451</v>
      </c>
      <c r="GM41" s="6" t="s">
        <v>451</v>
      </c>
      <c r="GN41" s="6" t="s">
        <v>451</v>
      </c>
      <c r="GO41" s="6" t="s">
        <v>451</v>
      </c>
      <c r="GP41" s="6" t="s">
        <v>451</v>
      </c>
      <c r="GQ41" s="6" t="s">
        <v>451</v>
      </c>
      <c r="GR41" s="6" t="s">
        <v>451</v>
      </c>
      <c r="GS41" s="6" t="s">
        <v>451</v>
      </c>
      <c r="GT41" s="6" t="s">
        <v>451</v>
      </c>
      <c r="GU41" s="6" t="s">
        <v>451</v>
      </c>
      <c r="GV41" s="6" t="s">
        <v>555</v>
      </c>
      <c r="GW41" s="6" t="s">
        <v>475</v>
      </c>
      <c r="GX41" s="6" t="s">
        <v>1053</v>
      </c>
      <c r="GY41" s="6" t="s">
        <v>441</v>
      </c>
      <c r="GZ41" s="6">
        <v>1574.83</v>
      </c>
      <c r="HB41" s="6" t="str">
        <f t="shared" si="67"/>
        <v>Accepté pour Conseil 2eme round Sect</v>
      </c>
      <c r="HC41" s="6">
        <f t="shared" si="41"/>
        <v>100</v>
      </c>
      <c r="HD41" s="110">
        <f t="shared" si="42"/>
        <v>75</v>
      </c>
      <c r="HE41" s="6">
        <f t="shared" si="43"/>
        <v>5</v>
      </c>
      <c r="HF41" s="110">
        <f t="shared" si="66"/>
        <v>60</v>
      </c>
      <c r="HG41" s="6">
        <f t="shared" si="45"/>
        <v>5</v>
      </c>
      <c r="HI41" s="6">
        <f t="shared" si="68"/>
        <v>50</v>
      </c>
      <c r="HJ41" s="110">
        <f t="shared" si="69"/>
        <v>27.5</v>
      </c>
      <c r="HK41" s="110">
        <f t="shared" si="46"/>
        <v>50</v>
      </c>
      <c r="HL41" s="110">
        <f t="shared" si="47"/>
        <v>50</v>
      </c>
      <c r="HO41" s="6">
        <f t="shared" si="48"/>
        <v>50</v>
      </c>
      <c r="HP41" s="110">
        <f t="shared" si="49"/>
        <v>50</v>
      </c>
      <c r="HQ41" s="110">
        <f t="shared" si="50"/>
        <v>50</v>
      </c>
      <c r="HT41" s="110">
        <f t="shared" si="51"/>
        <v>50</v>
      </c>
      <c r="HU41" s="6">
        <f t="shared" si="52"/>
        <v>50</v>
      </c>
      <c r="HV41" s="6">
        <f t="shared" si="53"/>
        <v>50</v>
      </c>
      <c r="HW41" s="6">
        <f t="shared" si="54"/>
        <v>50</v>
      </c>
      <c r="HX41" s="110">
        <f t="shared" si="55"/>
        <v>50</v>
      </c>
      <c r="HY41" s="6">
        <f t="shared" si="56"/>
        <v>0</v>
      </c>
      <c r="HZ41" s="6">
        <f t="shared" si="70"/>
        <v>0</v>
      </c>
      <c r="IA41" s="6">
        <f t="shared" si="57"/>
        <v>0</v>
      </c>
      <c r="IB41" s="6">
        <f t="shared" si="58"/>
        <v>75</v>
      </c>
      <c r="IE41" s="110">
        <f t="shared" si="59"/>
        <v>50</v>
      </c>
      <c r="IF41" s="110">
        <f t="shared" si="60"/>
        <v>25</v>
      </c>
      <c r="IG41" s="6">
        <f t="shared" si="61"/>
        <v>100</v>
      </c>
      <c r="IH41" s="6">
        <f t="shared" si="62"/>
        <v>0</v>
      </c>
      <c r="II41" s="6">
        <f t="shared" si="63"/>
        <v>0</v>
      </c>
      <c r="IJ41" s="6">
        <f t="shared" si="64"/>
        <v>0</v>
      </c>
      <c r="IK41" s="110">
        <f t="shared" si="65"/>
        <v>25</v>
      </c>
    </row>
    <row r="42" spans="1:245" x14ac:dyDescent="0.2">
      <c r="A42" s="6">
        <v>91</v>
      </c>
      <c r="B42" s="6">
        <v>454</v>
      </c>
      <c r="C42" s="6" t="s">
        <v>1054</v>
      </c>
      <c r="D42" s="6">
        <v>6</v>
      </c>
      <c r="E42" s="6" t="s">
        <v>470</v>
      </c>
      <c r="F42" s="6" t="s">
        <v>1055</v>
      </c>
      <c r="G42" s="6" t="s">
        <v>1056</v>
      </c>
      <c r="H42" s="6" t="s">
        <v>1054</v>
      </c>
      <c r="I42" s="6" t="s">
        <v>1057</v>
      </c>
      <c r="K42" s="6" t="s">
        <v>1058</v>
      </c>
      <c r="L42" s="6" t="s">
        <v>409</v>
      </c>
      <c r="M42" s="6" t="s">
        <v>410</v>
      </c>
      <c r="O42" s="6" t="s">
        <v>760</v>
      </c>
      <c r="Q42" s="6" t="s">
        <v>1059</v>
      </c>
      <c r="R42" s="6" t="s">
        <v>413</v>
      </c>
      <c r="S42" s="6">
        <v>1</v>
      </c>
      <c r="T42" s="6">
        <v>0</v>
      </c>
      <c r="U42" s="6">
        <v>0</v>
      </c>
      <c r="V42" s="6">
        <v>1</v>
      </c>
      <c r="W42" s="6">
        <v>1</v>
      </c>
      <c r="X42" s="6">
        <v>0</v>
      </c>
      <c r="Y42" s="6">
        <v>0</v>
      </c>
      <c r="Z42" s="6" t="s">
        <v>131</v>
      </c>
      <c r="AA42" s="6" t="s">
        <v>416</v>
      </c>
      <c r="AB42" s="6" t="s">
        <v>416</v>
      </c>
      <c r="AC42" s="6" t="s">
        <v>131</v>
      </c>
      <c r="AD42" s="6" t="s">
        <v>131</v>
      </c>
      <c r="AE42" s="6" t="s">
        <v>416</v>
      </c>
      <c r="AF42" s="6" t="s">
        <v>416</v>
      </c>
      <c r="AG42" s="6" t="s">
        <v>131</v>
      </c>
      <c r="AH42" s="6" t="s">
        <v>131</v>
      </c>
      <c r="AJ42" s="6">
        <v>1</v>
      </c>
      <c r="AK42" s="6">
        <v>0</v>
      </c>
      <c r="AL42" s="6">
        <v>0</v>
      </c>
      <c r="AM42" s="6">
        <v>0</v>
      </c>
      <c r="AN42" s="6">
        <v>0</v>
      </c>
      <c r="AO42" s="6">
        <v>0</v>
      </c>
      <c r="AQ42" s="6" t="s">
        <v>463</v>
      </c>
      <c r="AR42" s="6" t="s">
        <v>419</v>
      </c>
      <c r="AS42" s="6" t="s">
        <v>420</v>
      </c>
      <c r="AT42" s="6" t="s">
        <v>420</v>
      </c>
      <c r="AU42" s="6" t="s">
        <v>420</v>
      </c>
      <c r="AV42" s="6" t="s">
        <v>420</v>
      </c>
      <c r="AW42" s="6" t="s">
        <v>421</v>
      </c>
      <c r="AX42" s="6" t="s">
        <v>485</v>
      </c>
      <c r="AY42" s="6">
        <v>0</v>
      </c>
      <c r="AZ42" s="6">
        <v>1</v>
      </c>
      <c r="BA42" s="6">
        <v>1</v>
      </c>
      <c r="BB42" s="6">
        <v>0</v>
      </c>
      <c r="BC42" s="6">
        <v>0</v>
      </c>
      <c r="BD42" s="6">
        <v>0</v>
      </c>
      <c r="BE42" s="6">
        <v>0</v>
      </c>
      <c r="BF42" s="6">
        <v>0</v>
      </c>
      <c r="BH42" s="6">
        <v>1</v>
      </c>
      <c r="BX42" s="6" t="s">
        <v>424</v>
      </c>
      <c r="BY42" s="6" t="s">
        <v>423</v>
      </c>
      <c r="BZ42" s="6" t="s">
        <v>423</v>
      </c>
      <c r="CA42" s="6" t="s">
        <v>424</v>
      </c>
      <c r="CB42" s="6" t="s">
        <v>423</v>
      </c>
      <c r="CC42" s="6" t="s">
        <v>423</v>
      </c>
      <c r="CD42" s="6" t="s">
        <v>423</v>
      </c>
      <c r="CE42" s="6" t="s">
        <v>423</v>
      </c>
      <c r="CF42" s="6" t="s">
        <v>423</v>
      </c>
      <c r="CG42" s="6" t="s">
        <v>423</v>
      </c>
      <c r="CH42" s="6" t="s">
        <v>423</v>
      </c>
      <c r="CI42" s="6" t="s">
        <v>423</v>
      </c>
      <c r="CJ42" s="6" t="s">
        <v>423</v>
      </c>
      <c r="CK42" s="6" t="s">
        <v>423</v>
      </c>
      <c r="CL42" s="6" t="s">
        <v>423</v>
      </c>
      <c r="CM42" s="6" t="s">
        <v>423</v>
      </c>
      <c r="CN42" s="6" t="s">
        <v>423</v>
      </c>
      <c r="CO42" s="6" t="s">
        <v>424</v>
      </c>
      <c r="CP42" s="6" t="s">
        <v>423</v>
      </c>
      <c r="CQ42" s="6" t="s">
        <v>424</v>
      </c>
      <c r="CR42" s="6" t="s">
        <v>423</v>
      </c>
      <c r="CS42" s="6" t="s">
        <v>426</v>
      </c>
      <c r="CT42" s="6" t="s">
        <v>426</v>
      </c>
      <c r="CU42" s="6" t="s">
        <v>426</v>
      </c>
      <c r="CV42" s="6" t="s">
        <v>427</v>
      </c>
      <c r="CW42" s="6" t="s">
        <v>176</v>
      </c>
      <c r="CX42" s="6" t="s">
        <v>428</v>
      </c>
      <c r="CY42" s="6" t="s">
        <v>176</v>
      </c>
      <c r="CZ42" s="6" t="s">
        <v>428</v>
      </c>
      <c r="DA42" s="6">
        <v>1</v>
      </c>
      <c r="DB42" s="6">
        <v>0</v>
      </c>
      <c r="DC42" s="6">
        <v>0</v>
      </c>
      <c r="DD42" s="6">
        <v>1</v>
      </c>
      <c r="DE42" s="6">
        <v>0</v>
      </c>
      <c r="DF42" s="6">
        <v>0</v>
      </c>
      <c r="DG42" s="6">
        <v>0</v>
      </c>
      <c r="DJ42" s="6" t="s">
        <v>198</v>
      </c>
      <c r="DU42" s="6" t="s">
        <v>508</v>
      </c>
      <c r="EA42" s="6">
        <v>3529.43</v>
      </c>
      <c r="EB42" s="6" t="s">
        <v>487</v>
      </c>
      <c r="EC42" s="6" t="s">
        <v>488</v>
      </c>
      <c r="ED42" s="6" t="s">
        <v>1060</v>
      </c>
      <c r="EE42" s="6" t="s">
        <v>490</v>
      </c>
      <c r="EF42" s="6" t="s">
        <v>435</v>
      </c>
      <c r="EG42" s="6" t="s">
        <v>436</v>
      </c>
      <c r="EH42" s="6" t="s">
        <v>1001</v>
      </c>
      <c r="EI42" s="6">
        <v>2020</v>
      </c>
      <c r="EJ42" s="6" t="s">
        <v>438</v>
      </c>
      <c r="EK42" s="6" t="s">
        <v>1002</v>
      </c>
      <c r="EL42" s="6" t="s">
        <v>674</v>
      </c>
      <c r="EM42" s="6">
        <v>10</v>
      </c>
      <c r="EN42" s="6" t="s">
        <v>441</v>
      </c>
      <c r="EO42" s="6" t="s">
        <v>442</v>
      </c>
      <c r="EP42" s="6" t="s">
        <v>675</v>
      </c>
      <c r="EQ42" s="6">
        <v>265</v>
      </c>
      <c r="ER42" s="6" t="s">
        <v>1061</v>
      </c>
      <c r="ES42" s="6">
        <v>4</v>
      </c>
      <c r="ET42" s="6" t="s">
        <v>470</v>
      </c>
      <c r="EU42" s="6" t="s">
        <v>1062</v>
      </c>
      <c r="EV42" s="6" t="s">
        <v>1063</v>
      </c>
      <c r="EW42" s="6" t="s">
        <v>1061</v>
      </c>
      <c r="EX42" s="6" t="s">
        <v>1064</v>
      </c>
      <c r="EZ42" s="6" t="s">
        <v>1065</v>
      </c>
      <c r="FA42" s="6" t="s">
        <v>409</v>
      </c>
      <c r="FB42" s="6" t="s">
        <v>503</v>
      </c>
      <c r="FD42" s="6" t="s">
        <v>760</v>
      </c>
      <c r="FF42" s="6" t="s">
        <v>441</v>
      </c>
      <c r="FH42" s="6" t="s">
        <v>449</v>
      </c>
      <c r="FI42" s="6" t="s">
        <v>450</v>
      </c>
      <c r="FJ42" s="6" t="s">
        <v>450</v>
      </c>
      <c r="FK42" s="6" t="s">
        <v>450</v>
      </c>
      <c r="FL42" s="6" t="s">
        <v>450</v>
      </c>
      <c r="FN42" s="6" t="s">
        <v>414</v>
      </c>
      <c r="FO42" s="6" t="s">
        <v>414</v>
      </c>
      <c r="FP42" s="6" t="s">
        <v>416</v>
      </c>
      <c r="FQ42" s="6" t="s">
        <v>414</v>
      </c>
      <c r="FR42" s="6" t="s">
        <v>131</v>
      </c>
      <c r="FS42" s="6" t="s">
        <v>416</v>
      </c>
      <c r="FT42" s="6" t="s">
        <v>416</v>
      </c>
      <c r="FU42" s="6" t="s">
        <v>416</v>
      </c>
      <c r="FV42" s="6" t="s">
        <v>131</v>
      </c>
      <c r="FX42" s="6" t="s">
        <v>451</v>
      </c>
      <c r="FY42" s="6" t="s">
        <v>451</v>
      </c>
      <c r="FZ42" s="6" t="s">
        <v>451</v>
      </c>
      <c r="GA42" s="6" t="s">
        <v>451</v>
      </c>
      <c r="GB42" s="6" t="s">
        <v>451</v>
      </c>
      <c r="GC42" s="6" t="s">
        <v>451</v>
      </c>
      <c r="GD42" s="6" t="s">
        <v>451</v>
      </c>
      <c r="GE42" s="6" t="s">
        <v>451</v>
      </c>
      <c r="GF42" s="6" t="s">
        <v>451</v>
      </c>
      <c r="GG42" s="6" t="s">
        <v>451</v>
      </c>
      <c r="GH42" s="6" t="s">
        <v>451</v>
      </c>
      <c r="GI42" s="6" t="s">
        <v>451</v>
      </c>
      <c r="GJ42" s="6" t="s">
        <v>451</v>
      </c>
      <c r="GK42" s="6" t="s">
        <v>451</v>
      </c>
      <c r="GL42" s="6" t="s">
        <v>451</v>
      </c>
      <c r="GM42" s="6" t="s">
        <v>451</v>
      </c>
      <c r="GN42" s="6" t="s">
        <v>451</v>
      </c>
      <c r="GO42" s="6" t="s">
        <v>451</v>
      </c>
      <c r="GP42" s="6" t="s">
        <v>451</v>
      </c>
      <c r="GQ42" s="6" t="s">
        <v>451</v>
      </c>
      <c r="GR42" s="6" t="s">
        <v>451</v>
      </c>
      <c r="GS42" s="6" t="s">
        <v>451</v>
      </c>
      <c r="GT42" s="6" t="s">
        <v>452</v>
      </c>
      <c r="GU42" s="6" t="s">
        <v>451</v>
      </c>
      <c r="GV42" s="6" t="s">
        <v>474</v>
      </c>
      <c r="GW42" s="6" t="s">
        <v>454</v>
      </c>
      <c r="GY42" s="6" t="s">
        <v>441</v>
      </c>
      <c r="GZ42" s="6">
        <v>2662.18</v>
      </c>
      <c r="HB42" s="6" t="str">
        <f t="shared" si="67"/>
        <v>Accepté pour Conseil 1er round Fem</v>
      </c>
      <c r="HC42" s="6">
        <f t="shared" si="41"/>
        <v>100</v>
      </c>
      <c r="HD42" s="110">
        <f t="shared" si="42"/>
        <v>52.5</v>
      </c>
      <c r="HE42" s="6">
        <f t="shared" si="43"/>
        <v>5</v>
      </c>
      <c r="HF42" s="110">
        <f t="shared" si="66"/>
        <v>52.5</v>
      </c>
      <c r="HG42" s="6">
        <f t="shared" si="45"/>
        <v>50</v>
      </c>
      <c r="HI42" s="6">
        <f t="shared" si="68"/>
        <v>50</v>
      </c>
      <c r="HJ42" s="110">
        <f t="shared" si="69"/>
        <v>50</v>
      </c>
      <c r="HK42" s="110">
        <f t="shared" si="46"/>
        <v>50</v>
      </c>
      <c r="HL42" s="110">
        <f t="shared" si="47"/>
        <v>50</v>
      </c>
      <c r="HO42" s="6">
        <f t="shared" si="48"/>
        <v>50</v>
      </c>
      <c r="HP42" s="110">
        <f t="shared" si="49"/>
        <v>50</v>
      </c>
      <c r="HQ42" s="110">
        <f t="shared" si="50"/>
        <v>50</v>
      </c>
      <c r="HT42" s="110">
        <f t="shared" si="51"/>
        <v>50</v>
      </c>
      <c r="HU42" s="6">
        <f t="shared" si="52"/>
        <v>50</v>
      </c>
      <c r="HV42" s="6">
        <f t="shared" si="53"/>
        <v>50</v>
      </c>
      <c r="HW42" s="6">
        <f t="shared" si="54"/>
        <v>50</v>
      </c>
      <c r="HX42" s="110">
        <f t="shared" si="55"/>
        <v>50</v>
      </c>
      <c r="HY42" s="6">
        <f t="shared" si="56"/>
        <v>0</v>
      </c>
      <c r="HZ42" s="6">
        <f t="shared" si="70"/>
        <v>100</v>
      </c>
      <c r="IA42" s="6">
        <f t="shared" si="57"/>
        <v>0</v>
      </c>
      <c r="IB42" s="6">
        <f t="shared" si="58"/>
        <v>50</v>
      </c>
      <c r="IE42" s="110">
        <f t="shared" si="59"/>
        <v>50</v>
      </c>
      <c r="IF42" s="110">
        <f t="shared" si="60"/>
        <v>40</v>
      </c>
      <c r="IG42" s="6">
        <f t="shared" si="61"/>
        <v>0</v>
      </c>
      <c r="IH42" s="6">
        <f t="shared" si="62"/>
        <v>0</v>
      </c>
      <c r="II42" s="6">
        <f t="shared" si="63"/>
        <v>0</v>
      </c>
      <c r="IJ42" s="6">
        <f t="shared" si="64"/>
        <v>0</v>
      </c>
      <c r="IK42" s="110">
        <f t="shared" si="65"/>
        <v>0</v>
      </c>
    </row>
    <row r="43" spans="1:245" x14ac:dyDescent="0.2">
      <c r="A43" s="6">
        <v>93</v>
      </c>
      <c r="B43" s="6">
        <v>420</v>
      </c>
      <c r="C43" s="6" t="s">
        <v>1066</v>
      </c>
      <c r="D43" s="6">
        <v>6</v>
      </c>
      <c r="E43" s="6" t="s">
        <v>404</v>
      </c>
      <c r="F43" s="6" t="s">
        <v>1067</v>
      </c>
      <c r="G43" s="6" t="s">
        <v>1068</v>
      </c>
      <c r="H43" s="6" t="s">
        <v>1066</v>
      </c>
      <c r="I43" s="6" t="s">
        <v>1069</v>
      </c>
      <c r="K43" s="6" t="s">
        <v>1070</v>
      </c>
      <c r="L43" s="6" t="s">
        <v>409</v>
      </c>
      <c r="M43" s="6" t="s">
        <v>410</v>
      </c>
      <c r="O43" s="6" t="s">
        <v>411</v>
      </c>
      <c r="Q43" s="6" t="s">
        <v>1071</v>
      </c>
      <c r="R43" s="6" t="s">
        <v>525</v>
      </c>
      <c r="S43" s="6">
        <v>1</v>
      </c>
      <c r="T43" s="6">
        <v>0</v>
      </c>
      <c r="U43" s="6">
        <v>0</v>
      </c>
      <c r="V43" s="6">
        <v>0</v>
      </c>
      <c r="W43" s="6">
        <v>1</v>
      </c>
      <c r="X43" s="6">
        <v>0</v>
      </c>
      <c r="Y43" s="6">
        <v>0</v>
      </c>
      <c r="Z43" s="6" t="s">
        <v>462</v>
      </c>
      <c r="AA43" s="6" t="s">
        <v>416</v>
      </c>
      <c r="AB43" s="6" t="s">
        <v>416</v>
      </c>
      <c r="AC43" s="6" t="s">
        <v>462</v>
      </c>
      <c r="AD43" s="6" t="s">
        <v>131</v>
      </c>
      <c r="AE43" s="6" t="s">
        <v>462</v>
      </c>
      <c r="AF43" s="6" t="s">
        <v>416</v>
      </c>
      <c r="AG43" s="6" t="s">
        <v>416</v>
      </c>
      <c r="AH43" s="6" t="s">
        <v>414</v>
      </c>
      <c r="AI43" s="6" t="s">
        <v>1072</v>
      </c>
      <c r="AN43" s="6">
        <v>1</v>
      </c>
      <c r="AQ43" s="6" t="s">
        <v>527</v>
      </c>
      <c r="AW43" s="6" t="s">
        <v>528</v>
      </c>
      <c r="AX43" s="6" t="s">
        <v>422</v>
      </c>
      <c r="AY43" s="6">
        <v>0</v>
      </c>
      <c r="AZ43" s="6">
        <v>0</v>
      </c>
      <c r="BA43" s="6">
        <v>0</v>
      </c>
      <c r="BB43" s="6">
        <v>0</v>
      </c>
      <c r="BC43" s="6">
        <v>0</v>
      </c>
      <c r="BD43" s="6">
        <v>0</v>
      </c>
      <c r="BE43" s="6">
        <v>1</v>
      </c>
      <c r="BF43" s="6">
        <v>0</v>
      </c>
      <c r="BH43" s="6">
        <v>1</v>
      </c>
      <c r="BX43" s="6" t="s">
        <v>423</v>
      </c>
      <c r="BY43" s="6" t="s">
        <v>426</v>
      </c>
      <c r="BZ43" s="6" t="s">
        <v>426</v>
      </c>
      <c r="CA43" s="6" t="s">
        <v>424</v>
      </c>
      <c r="CB43" s="6" t="s">
        <v>426</v>
      </c>
      <c r="CC43" s="6" t="s">
        <v>423</v>
      </c>
      <c r="CD43" s="6" t="s">
        <v>426</v>
      </c>
      <c r="CE43" s="6" t="s">
        <v>423</v>
      </c>
      <c r="CF43" s="6" t="s">
        <v>423</v>
      </c>
      <c r="CG43" s="6" t="s">
        <v>426</v>
      </c>
      <c r="CH43" s="6" t="s">
        <v>423</v>
      </c>
      <c r="CI43" s="6" t="s">
        <v>426</v>
      </c>
      <c r="CJ43" s="6" t="s">
        <v>423</v>
      </c>
      <c r="CK43" s="6" t="s">
        <v>423</v>
      </c>
      <c r="CL43" s="6" t="s">
        <v>425</v>
      </c>
      <c r="CM43" s="6" t="s">
        <v>423</v>
      </c>
      <c r="CN43" s="6" t="s">
        <v>423</v>
      </c>
      <c r="CO43" s="6" t="s">
        <v>423</v>
      </c>
      <c r="CP43" s="6" t="s">
        <v>423</v>
      </c>
      <c r="CQ43" s="6" t="s">
        <v>424</v>
      </c>
      <c r="CR43" s="6" t="s">
        <v>426</v>
      </c>
      <c r="CS43" s="6" t="s">
        <v>423</v>
      </c>
      <c r="CT43" s="6" t="s">
        <v>426</v>
      </c>
      <c r="CU43" s="6" t="s">
        <v>426</v>
      </c>
      <c r="CV43" s="6" t="s">
        <v>428</v>
      </c>
      <c r="CW43" s="6" t="s">
        <v>427</v>
      </c>
      <c r="CX43" s="6" t="s">
        <v>428</v>
      </c>
      <c r="CY43" s="6" t="s">
        <v>428</v>
      </c>
      <c r="CZ43" s="6" t="s">
        <v>428</v>
      </c>
      <c r="DA43" s="6">
        <v>0</v>
      </c>
      <c r="DB43" s="6">
        <v>1</v>
      </c>
      <c r="DC43" s="6">
        <v>1</v>
      </c>
      <c r="DD43" s="6">
        <v>1</v>
      </c>
      <c r="DE43" s="6">
        <v>0</v>
      </c>
      <c r="DF43" s="6">
        <v>0</v>
      </c>
      <c r="DG43" s="6">
        <v>0</v>
      </c>
      <c r="DJ43" s="6" t="s">
        <v>507</v>
      </c>
      <c r="DU43" s="6" t="s">
        <v>430</v>
      </c>
      <c r="EA43" s="6">
        <v>1128.3499999999999</v>
      </c>
      <c r="EB43" s="6" t="s">
        <v>1073</v>
      </c>
      <c r="EC43" s="6" t="s">
        <v>1074</v>
      </c>
      <c r="ED43" s="6" t="s">
        <v>1075</v>
      </c>
      <c r="EE43" s="6" t="s">
        <v>434</v>
      </c>
      <c r="EF43" s="6" t="s">
        <v>435</v>
      </c>
      <c r="EG43" s="6" t="s">
        <v>566</v>
      </c>
      <c r="EH43" s="6" t="s">
        <v>1001</v>
      </c>
      <c r="EI43" s="6">
        <v>2022</v>
      </c>
      <c r="EJ43" s="6" t="s">
        <v>438</v>
      </c>
      <c r="EK43" s="6" t="s">
        <v>1002</v>
      </c>
      <c r="EL43" s="6" t="s">
        <v>440</v>
      </c>
      <c r="EM43" s="6">
        <v>2</v>
      </c>
      <c r="EN43" s="6" t="s">
        <v>468</v>
      </c>
      <c r="EO43" s="6" t="s">
        <v>442</v>
      </c>
      <c r="EP43" s="6" t="s">
        <v>443</v>
      </c>
      <c r="EQ43" s="6">
        <v>257</v>
      </c>
      <c r="ER43" s="6" t="s">
        <v>1076</v>
      </c>
      <c r="ES43" s="6">
        <v>4</v>
      </c>
      <c r="ET43" s="6" t="s">
        <v>404</v>
      </c>
      <c r="EU43" s="6" t="s">
        <v>1077</v>
      </c>
      <c r="EV43" s="6" t="s">
        <v>1078</v>
      </c>
      <c r="EW43" s="6" t="s">
        <v>1076</v>
      </c>
      <c r="EX43" s="6" t="s">
        <v>1079</v>
      </c>
      <c r="EZ43" s="6" t="s">
        <v>1080</v>
      </c>
      <c r="FA43" s="6" t="s">
        <v>409</v>
      </c>
      <c r="FB43" s="6" t="s">
        <v>410</v>
      </c>
      <c r="FD43" s="6" t="s">
        <v>411</v>
      </c>
      <c r="FF43" s="6" t="s">
        <v>441</v>
      </c>
      <c r="FH43" s="6" t="s">
        <v>449</v>
      </c>
      <c r="FI43" s="6" t="s">
        <v>450</v>
      </c>
      <c r="FJ43" s="6" t="s">
        <v>510</v>
      </c>
      <c r="FK43" s="6" t="s">
        <v>450</v>
      </c>
      <c r="FL43" s="6" t="s">
        <v>450</v>
      </c>
      <c r="FN43" s="6" t="s">
        <v>414</v>
      </c>
      <c r="FO43" s="6" t="s">
        <v>416</v>
      </c>
      <c r="FP43" s="6" t="s">
        <v>416</v>
      </c>
      <c r="FQ43" s="6" t="s">
        <v>131</v>
      </c>
      <c r="FR43" s="6" t="s">
        <v>414</v>
      </c>
      <c r="FS43" s="6" t="s">
        <v>415</v>
      </c>
      <c r="FT43" s="6" t="s">
        <v>416</v>
      </c>
      <c r="FU43" s="6" t="s">
        <v>416</v>
      </c>
      <c r="FV43" s="6" t="s">
        <v>415</v>
      </c>
      <c r="FX43" s="6" t="s">
        <v>451</v>
      </c>
      <c r="FY43" s="6" t="s">
        <v>451</v>
      </c>
      <c r="FZ43" s="6" t="s">
        <v>452</v>
      </c>
      <c r="GA43" s="6" t="s">
        <v>451</v>
      </c>
      <c r="GB43" s="6" t="s">
        <v>451</v>
      </c>
      <c r="GC43" s="6" t="s">
        <v>451</v>
      </c>
      <c r="GD43" s="6" t="s">
        <v>451</v>
      </c>
      <c r="GE43" s="6" t="s">
        <v>451</v>
      </c>
      <c r="GF43" s="6" t="s">
        <v>451</v>
      </c>
      <c r="GG43" s="6" t="s">
        <v>451</v>
      </c>
      <c r="GH43" s="6" t="s">
        <v>451</v>
      </c>
      <c r="GI43" s="6" t="s">
        <v>451</v>
      </c>
      <c r="GJ43" s="6" t="s">
        <v>451</v>
      </c>
      <c r="GK43" s="6" t="s">
        <v>451</v>
      </c>
      <c r="GL43" s="6" t="s">
        <v>451</v>
      </c>
      <c r="GM43" s="6" t="s">
        <v>451</v>
      </c>
      <c r="GN43" s="6" t="s">
        <v>451</v>
      </c>
      <c r="GO43" s="6" t="s">
        <v>451</v>
      </c>
      <c r="GP43" s="6" t="s">
        <v>451</v>
      </c>
      <c r="GQ43" s="6" t="s">
        <v>451</v>
      </c>
      <c r="GR43" s="6" t="s">
        <v>451</v>
      </c>
      <c r="GS43" s="6" t="s">
        <v>452</v>
      </c>
      <c r="GT43" s="6" t="s">
        <v>452</v>
      </c>
      <c r="GU43" s="6" t="s">
        <v>452</v>
      </c>
      <c r="GV43" s="6" t="s">
        <v>474</v>
      </c>
      <c r="GW43" s="6" t="s">
        <v>475</v>
      </c>
      <c r="GX43" s="6" t="s">
        <v>1081</v>
      </c>
      <c r="GY43" s="6" t="s">
        <v>441</v>
      </c>
      <c r="GZ43" s="6">
        <v>551.52</v>
      </c>
      <c r="HB43" s="6" t="str">
        <f t="shared" si="67"/>
        <v>Accepté pour Conseil 2eme round Sect</v>
      </c>
      <c r="HC43" s="6">
        <f t="shared" si="41"/>
        <v>100</v>
      </c>
      <c r="HD43" s="110">
        <f t="shared" si="42"/>
        <v>75</v>
      </c>
      <c r="HE43" s="6">
        <f t="shared" si="43"/>
        <v>5</v>
      </c>
      <c r="HF43" s="110">
        <f t="shared" si="66"/>
        <v>60</v>
      </c>
      <c r="HG43" s="6">
        <f t="shared" si="45"/>
        <v>5</v>
      </c>
      <c r="HI43" s="6">
        <f t="shared" si="68"/>
        <v>50</v>
      </c>
      <c r="HJ43" s="110">
        <f t="shared" si="69"/>
        <v>27.5</v>
      </c>
      <c r="HK43" s="110">
        <f t="shared" si="46"/>
        <v>27.5</v>
      </c>
      <c r="HL43" s="110">
        <f t="shared" si="47"/>
        <v>27.5</v>
      </c>
      <c r="HO43" s="6">
        <f t="shared" si="48"/>
        <v>5</v>
      </c>
      <c r="HP43" s="110">
        <f t="shared" si="49"/>
        <v>50</v>
      </c>
      <c r="HQ43" s="110">
        <f t="shared" si="50"/>
        <v>27.5</v>
      </c>
      <c r="HT43" s="110">
        <f t="shared" si="51"/>
        <v>27.5</v>
      </c>
      <c r="HU43" s="6">
        <f t="shared" si="52"/>
        <v>50</v>
      </c>
      <c r="HV43" s="6">
        <f t="shared" si="53"/>
        <v>50</v>
      </c>
      <c r="HW43" s="6">
        <f t="shared" si="54"/>
        <v>50</v>
      </c>
      <c r="HX43" s="110">
        <f t="shared" si="55"/>
        <v>50</v>
      </c>
      <c r="HY43" s="6">
        <f t="shared" si="56"/>
        <v>0</v>
      </c>
      <c r="HZ43" s="6">
        <f t="shared" si="70"/>
        <v>0</v>
      </c>
      <c r="IA43" s="6">
        <f t="shared" si="57"/>
        <v>0</v>
      </c>
      <c r="IB43" s="6">
        <f t="shared" si="58"/>
        <v>75</v>
      </c>
      <c r="IE43" s="110">
        <f t="shared" si="59"/>
        <v>50</v>
      </c>
      <c r="IF43" s="110">
        <f t="shared" si="60"/>
        <v>25</v>
      </c>
      <c r="IG43" s="6">
        <f t="shared" si="61"/>
        <v>100</v>
      </c>
      <c r="IH43" s="6">
        <f t="shared" si="62"/>
        <v>0</v>
      </c>
      <c r="II43" s="6">
        <f t="shared" si="63"/>
        <v>0</v>
      </c>
      <c r="IJ43" s="6">
        <f t="shared" si="64"/>
        <v>50</v>
      </c>
      <c r="IK43" s="110">
        <f t="shared" si="65"/>
        <v>37.5</v>
      </c>
    </row>
    <row r="44" spans="1:245" x14ac:dyDescent="0.2">
      <c r="A44" s="6">
        <v>96</v>
      </c>
      <c r="B44" s="6">
        <v>465</v>
      </c>
      <c r="C44" s="6" t="s">
        <v>1082</v>
      </c>
      <c r="D44" s="6">
        <v>6</v>
      </c>
      <c r="E44" s="6" t="s">
        <v>470</v>
      </c>
      <c r="F44" s="6" t="s">
        <v>1083</v>
      </c>
      <c r="G44" s="6" t="s">
        <v>1084</v>
      </c>
      <c r="H44" s="6" t="s">
        <v>1082</v>
      </c>
      <c r="I44" s="6" t="s">
        <v>1085</v>
      </c>
      <c r="K44" s="6" t="s">
        <v>1086</v>
      </c>
      <c r="L44" s="6" t="s">
        <v>409</v>
      </c>
      <c r="M44" s="6" t="s">
        <v>410</v>
      </c>
      <c r="O44" s="6" t="s">
        <v>1087</v>
      </c>
      <c r="P44" s="6" t="s">
        <v>1088</v>
      </c>
      <c r="Q44" s="6" t="s">
        <v>1089</v>
      </c>
      <c r="R44" s="6" t="s">
        <v>881</v>
      </c>
      <c r="S44" s="6">
        <v>1</v>
      </c>
      <c r="T44" s="6">
        <v>0</v>
      </c>
      <c r="U44" s="6">
        <v>0</v>
      </c>
      <c r="V44" s="6">
        <v>0</v>
      </c>
      <c r="W44" s="6">
        <v>1</v>
      </c>
      <c r="X44" s="6">
        <v>0</v>
      </c>
      <c r="Y44" s="6">
        <v>1</v>
      </c>
      <c r="Z44" s="6" t="s">
        <v>415</v>
      </c>
      <c r="AA44" s="6" t="s">
        <v>415</v>
      </c>
      <c r="AB44" s="6" t="s">
        <v>414</v>
      </c>
      <c r="AC44" s="6" t="s">
        <v>415</v>
      </c>
      <c r="AD44" s="6" t="s">
        <v>462</v>
      </c>
      <c r="AE44" s="6" t="s">
        <v>414</v>
      </c>
      <c r="AF44" s="6" t="s">
        <v>416</v>
      </c>
      <c r="AG44" s="6" t="s">
        <v>415</v>
      </c>
      <c r="AH44" s="6" t="s">
        <v>414</v>
      </c>
      <c r="AJ44" s="6">
        <v>0</v>
      </c>
      <c r="AK44" s="6">
        <v>1</v>
      </c>
      <c r="AL44" s="6">
        <v>1</v>
      </c>
      <c r="AM44" s="6">
        <v>1</v>
      </c>
      <c r="AN44" s="6">
        <v>0</v>
      </c>
      <c r="AO44" s="6">
        <v>0</v>
      </c>
      <c r="AQ44" s="6" t="s">
        <v>564</v>
      </c>
      <c r="AR44" s="6" t="s">
        <v>419</v>
      </c>
      <c r="AS44" s="6" t="s">
        <v>420</v>
      </c>
      <c r="AT44" s="6" t="s">
        <v>420</v>
      </c>
      <c r="AU44" s="6" t="s">
        <v>420</v>
      </c>
      <c r="AV44" s="6" t="s">
        <v>420</v>
      </c>
      <c r="AW44" s="6" t="s">
        <v>528</v>
      </c>
      <c r="AX44" s="6" t="s">
        <v>485</v>
      </c>
      <c r="AY44" s="6">
        <v>0</v>
      </c>
      <c r="AZ44" s="6">
        <v>0</v>
      </c>
      <c r="BA44" s="6">
        <v>0</v>
      </c>
      <c r="BB44" s="6">
        <v>1</v>
      </c>
      <c r="BC44" s="6">
        <v>0</v>
      </c>
      <c r="BD44" s="6">
        <v>0</v>
      </c>
      <c r="BE44" s="6">
        <v>1</v>
      </c>
      <c r="BF44" s="6">
        <v>0</v>
      </c>
      <c r="BH44" s="6">
        <v>1</v>
      </c>
      <c r="BX44" s="6" t="s">
        <v>424</v>
      </c>
      <c r="BY44" s="6" t="s">
        <v>423</v>
      </c>
      <c r="BZ44" s="6" t="s">
        <v>423</v>
      </c>
      <c r="CA44" s="6" t="s">
        <v>424</v>
      </c>
      <c r="CB44" s="6" t="s">
        <v>423</v>
      </c>
      <c r="CC44" s="6" t="s">
        <v>424</v>
      </c>
      <c r="CD44" s="6" t="s">
        <v>423</v>
      </c>
      <c r="CE44" s="6" t="s">
        <v>423</v>
      </c>
      <c r="CF44" s="6" t="s">
        <v>424</v>
      </c>
      <c r="CG44" s="6" t="s">
        <v>423</v>
      </c>
      <c r="CH44" s="6" t="s">
        <v>423</v>
      </c>
      <c r="CI44" s="6" t="s">
        <v>423</v>
      </c>
      <c r="CJ44" s="6" t="s">
        <v>423</v>
      </c>
      <c r="CK44" s="6" t="s">
        <v>424</v>
      </c>
      <c r="CL44" s="6" t="s">
        <v>423</v>
      </c>
      <c r="CM44" s="6" t="s">
        <v>423</v>
      </c>
      <c r="CN44" s="6" t="s">
        <v>423</v>
      </c>
      <c r="CO44" s="6" t="s">
        <v>423</v>
      </c>
      <c r="CP44" s="6" t="s">
        <v>424</v>
      </c>
      <c r="CQ44" s="6" t="s">
        <v>424</v>
      </c>
      <c r="CR44" s="6" t="s">
        <v>424</v>
      </c>
      <c r="CS44" s="6" t="s">
        <v>423</v>
      </c>
      <c r="CT44" s="6" t="s">
        <v>423</v>
      </c>
      <c r="CU44" s="6" t="s">
        <v>424</v>
      </c>
      <c r="CV44" s="6" t="s">
        <v>427</v>
      </c>
      <c r="CW44" s="6" t="s">
        <v>427</v>
      </c>
      <c r="CX44" s="6" t="s">
        <v>428</v>
      </c>
      <c r="CY44" s="6" t="s">
        <v>427</v>
      </c>
      <c r="CZ44" s="6" t="s">
        <v>428</v>
      </c>
      <c r="DA44" s="6">
        <v>1</v>
      </c>
      <c r="DB44" s="6">
        <v>1</v>
      </c>
      <c r="DC44" s="6">
        <v>0</v>
      </c>
      <c r="DD44" s="6">
        <v>0</v>
      </c>
      <c r="DE44" s="6">
        <v>0</v>
      </c>
      <c r="DF44" s="6">
        <v>0</v>
      </c>
      <c r="DG44" s="6">
        <v>0</v>
      </c>
      <c r="DJ44" s="6" t="s">
        <v>429</v>
      </c>
      <c r="DU44" s="6" t="s">
        <v>430</v>
      </c>
      <c r="EA44" s="6">
        <v>1249.6600000000001</v>
      </c>
      <c r="EB44" s="6" t="s">
        <v>672</v>
      </c>
      <c r="EC44" s="6" t="s">
        <v>672</v>
      </c>
      <c r="ED44" s="6" t="s">
        <v>1090</v>
      </c>
      <c r="EE44" s="6" t="s">
        <v>490</v>
      </c>
      <c r="EF44" s="6" t="s">
        <v>435</v>
      </c>
      <c r="EG44" s="6" t="s">
        <v>566</v>
      </c>
      <c r="EH44" s="6" t="s">
        <v>1001</v>
      </c>
      <c r="EI44" s="6">
        <v>2018</v>
      </c>
      <c r="EJ44" s="6" t="s">
        <v>438</v>
      </c>
      <c r="EK44" s="6" t="s">
        <v>1091</v>
      </c>
      <c r="EL44" s="6" t="s">
        <v>440</v>
      </c>
      <c r="EM44" s="6">
        <v>1</v>
      </c>
      <c r="EN44" s="6" t="s">
        <v>468</v>
      </c>
      <c r="EO44" s="6" t="s">
        <v>583</v>
      </c>
      <c r="EP44" s="6" t="s">
        <v>532</v>
      </c>
      <c r="EQ44" s="6">
        <v>307</v>
      </c>
      <c r="ER44" s="6" t="s">
        <v>1092</v>
      </c>
      <c r="ES44" s="6">
        <v>4</v>
      </c>
      <c r="ET44" s="6" t="s">
        <v>470</v>
      </c>
      <c r="EU44" s="6" t="s">
        <v>1093</v>
      </c>
      <c r="EV44" s="6" t="s">
        <v>1094</v>
      </c>
      <c r="EW44" s="6" t="s">
        <v>1092</v>
      </c>
      <c r="EX44" s="6" t="s">
        <v>1095</v>
      </c>
      <c r="EY44" s="6" t="s">
        <v>1096</v>
      </c>
      <c r="EZ44" s="6" t="s">
        <v>1097</v>
      </c>
      <c r="FA44" s="6" t="s">
        <v>409</v>
      </c>
      <c r="FB44" s="6" t="s">
        <v>410</v>
      </c>
      <c r="FD44" s="6" t="s">
        <v>1087</v>
      </c>
      <c r="FE44" s="6" t="s">
        <v>1098</v>
      </c>
      <c r="FF44" s="6" t="s">
        <v>441</v>
      </c>
      <c r="FH44" s="6" t="s">
        <v>449</v>
      </c>
      <c r="FI44" s="6" t="s">
        <v>450</v>
      </c>
      <c r="FJ44" s="6" t="s">
        <v>510</v>
      </c>
      <c r="FK44" s="6" t="s">
        <v>510</v>
      </c>
      <c r="FL44" s="6" t="s">
        <v>450</v>
      </c>
      <c r="FN44" s="6" t="s">
        <v>415</v>
      </c>
      <c r="FO44" s="6" t="s">
        <v>416</v>
      </c>
      <c r="FP44" s="6" t="s">
        <v>416</v>
      </c>
      <c r="FQ44" s="6" t="s">
        <v>414</v>
      </c>
      <c r="FR44" s="6" t="s">
        <v>414</v>
      </c>
      <c r="FS44" s="6" t="s">
        <v>415</v>
      </c>
      <c r="FT44" s="6" t="s">
        <v>415</v>
      </c>
      <c r="FU44" s="6" t="s">
        <v>416</v>
      </c>
      <c r="FV44" s="6" t="s">
        <v>131</v>
      </c>
      <c r="FX44" s="6" t="s">
        <v>451</v>
      </c>
      <c r="FY44" s="6" t="s">
        <v>451</v>
      </c>
      <c r="FZ44" s="6" t="s">
        <v>451</v>
      </c>
      <c r="GA44" s="6" t="s">
        <v>451</v>
      </c>
      <c r="GB44" s="6" t="s">
        <v>452</v>
      </c>
      <c r="GC44" s="6" t="s">
        <v>451</v>
      </c>
      <c r="GD44" s="6" t="s">
        <v>452</v>
      </c>
      <c r="GE44" s="6" t="s">
        <v>451</v>
      </c>
      <c r="GF44" s="6" t="s">
        <v>451</v>
      </c>
      <c r="GG44" s="6" t="s">
        <v>451</v>
      </c>
      <c r="GH44" s="6" t="s">
        <v>451</v>
      </c>
      <c r="GI44" s="6" t="s">
        <v>451</v>
      </c>
      <c r="GJ44" s="6" t="s">
        <v>452</v>
      </c>
      <c r="GK44" s="6" t="s">
        <v>451</v>
      </c>
      <c r="GL44" s="6" t="s">
        <v>452</v>
      </c>
      <c r="GM44" s="6" t="s">
        <v>452</v>
      </c>
      <c r="GN44" s="6" t="s">
        <v>452</v>
      </c>
      <c r="GO44" s="6" t="s">
        <v>452</v>
      </c>
      <c r="GP44" s="6" t="s">
        <v>451</v>
      </c>
      <c r="GQ44" s="6" t="s">
        <v>451</v>
      </c>
      <c r="GR44" s="6" t="s">
        <v>451</v>
      </c>
      <c r="GS44" s="6" t="s">
        <v>451</v>
      </c>
      <c r="GT44" s="6" t="s">
        <v>452</v>
      </c>
      <c r="GU44" s="6" t="s">
        <v>452</v>
      </c>
      <c r="GV44" s="6" t="s">
        <v>555</v>
      </c>
      <c r="GW44" s="6" t="s">
        <v>454</v>
      </c>
      <c r="GX44" s="6" t="s">
        <v>1099</v>
      </c>
      <c r="GY44" s="6" t="s">
        <v>441</v>
      </c>
      <c r="GZ44" s="6">
        <v>650.36</v>
      </c>
      <c r="HB44" s="6" t="str">
        <f t="shared" si="67"/>
        <v>Accepté pour Conseil 2eme round Sect</v>
      </c>
      <c r="HC44" s="6">
        <f t="shared" si="41"/>
        <v>100</v>
      </c>
      <c r="HD44" s="110">
        <f t="shared" si="42"/>
        <v>50</v>
      </c>
      <c r="HE44" s="6">
        <f t="shared" si="43"/>
        <v>50</v>
      </c>
      <c r="HF44" s="110">
        <f t="shared" si="66"/>
        <v>66.666666666666671</v>
      </c>
      <c r="HG44" s="6">
        <f t="shared" si="45"/>
        <v>5</v>
      </c>
      <c r="HI44" s="6">
        <f t="shared" si="68"/>
        <v>5</v>
      </c>
      <c r="HJ44" s="110">
        <f t="shared" si="69"/>
        <v>5</v>
      </c>
      <c r="HK44" s="110">
        <f t="shared" si="46"/>
        <v>50</v>
      </c>
      <c r="HL44" s="110">
        <f t="shared" si="47"/>
        <v>50</v>
      </c>
      <c r="HO44" s="6">
        <f t="shared" si="48"/>
        <v>50</v>
      </c>
      <c r="HP44" s="110">
        <f t="shared" si="49"/>
        <v>50</v>
      </c>
      <c r="HQ44" s="110">
        <f t="shared" si="50"/>
        <v>50</v>
      </c>
      <c r="HT44" s="110">
        <f t="shared" si="51"/>
        <v>50</v>
      </c>
      <c r="HU44" s="6">
        <f t="shared" si="52"/>
        <v>50</v>
      </c>
      <c r="HV44" s="6">
        <f t="shared" si="53"/>
        <v>50</v>
      </c>
      <c r="HW44" s="6">
        <f t="shared" si="54"/>
        <v>50</v>
      </c>
      <c r="HX44" s="110">
        <f t="shared" si="55"/>
        <v>50</v>
      </c>
      <c r="HY44" s="6">
        <f t="shared" si="56"/>
        <v>0</v>
      </c>
      <c r="HZ44" s="6">
        <f t="shared" si="70"/>
        <v>0</v>
      </c>
      <c r="IA44" s="6">
        <f t="shared" si="57"/>
        <v>0</v>
      </c>
      <c r="IB44" s="6">
        <f t="shared" si="58"/>
        <v>50</v>
      </c>
      <c r="IE44" s="110">
        <f t="shared" si="59"/>
        <v>50</v>
      </c>
      <c r="IF44" s="110">
        <f t="shared" si="60"/>
        <v>20</v>
      </c>
      <c r="IG44" s="6">
        <f t="shared" si="61"/>
        <v>100</v>
      </c>
      <c r="IH44" s="6">
        <f t="shared" si="62"/>
        <v>0</v>
      </c>
      <c r="II44" s="6">
        <f t="shared" si="63"/>
        <v>0</v>
      </c>
      <c r="IJ44" s="6">
        <f t="shared" si="64"/>
        <v>50</v>
      </c>
      <c r="IK44" s="110">
        <f t="shared" si="65"/>
        <v>37.5</v>
      </c>
    </row>
    <row r="45" spans="1:245" x14ac:dyDescent="0.2">
      <c r="A45" s="6">
        <v>99</v>
      </c>
      <c r="B45" s="6">
        <v>434</v>
      </c>
      <c r="C45" s="6" t="s">
        <v>1100</v>
      </c>
      <c r="D45" s="6">
        <v>6</v>
      </c>
      <c r="E45" s="6" t="s">
        <v>470</v>
      </c>
      <c r="F45" s="6" t="s">
        <v>1101</v>
      </c>
      <c r="G45" s="6" t="s">
        <v>1102</v>
      </c>
      <c r="H45" s="6" t="s">
        <v>1100</v>
      </c>
      <c r="I45" s="6" t="s">
        <v>1103</v>
      </c>
      <c r="K45" s="6" t="s">
        <v>1104</v>
      </c>
      <c r="L45" s="6" t="s">
        <v>409</v>
      </c>
      <c r="M45" s="6" t="s">
        <v>410</v>
      </c>
      <c r="O45" s="6" t="s">
        <v>460</v>
      </c>
      <c r="Q45" s="6" t="s">
        <v>1105</v>
      </c>
      <c r="R45" s="6" t="s">
        <v>525</v>
      </c>
      <c r="S45" s="6">
        <v>1</v>
      </c>
      <c r="T45" s="6">
        <v>0</v>
      </c>
      <c r="U45" s="6">
        <v>0</v>
      </c>
      <c r="V45" s="6">
        <v>1</v>
      </c>
      <c r="W45" s="6">
        <v>1</v>
      </c>
      <c r="X45" s="6">
        <v>0</v>
      </c>
      <c r="Y45" s="6">
        <v>0</v>
      </c>
      <c r="Z45" s="6" t="s">
        <v>416</v>
      </c>
      <c r="AA45" s="6" t="s">
        <v>416</v>
      </c>
      <c r="AB45" s="6" t="s">
        <v>416</v>
      </c>
      <c r="AC45" s="6" t="s">
        <v>415</v>
      </c>
      <c r="AD45" s="6" t="s">
        <v>131</v>
      </c>
      <c r="AE45" s="6" t="s">
        <v>415</v>
      </c>
      <c r="AF45" s="6" t="s">
        <v>416</v>
      </c>
      <c r="AG45" s="6" t="s">
        <v>416</v>
      </c>
      <c r="AH45" s="6" t="s">
        <v>415</v>
      </c>
      <c r="AJ45" s="6">
        <v>1</v>
      </c>
      <c r="AK45" s="6">
        <v>0</v>
      </c>
      <c r="AL45" s="6">
        <v>1</v>
      </c>
      <c r="AM45" s="6">
        <v>0</v>
      </c>
      <c r="AN45" s="6">
        <v>0</v>
      </c>
      <c r="AO45" s="6">
        <v>0</v>
      </c>
      <c r="AQ45" s="6" t="s">
        <v>564</v>
      </c>
      <c r="AR45" s="6" t="s">
        <v>419</v>
      </c>
      <c r="AS45" s="6" t="s">
        <v>419</v>
      </c>
      <c r="AT45" s="6" t="s">
        <v>420</v>
      </c>
      <c r="AU45" s="6" t="s">
        <v>420</v>
      </c>
      <c r="AV45" s="6" t="s">
        <v>420</v>
      </c>
      <c r="AW45" s="6" t="s">
        <v>421</v>
      </c>
      <c r="AX45" s="6" t="s">
        <v>422</v>
      </c>
      <c r="AY45" s="6">
        <v>1</v>
      </c>
      <c r="AZ45" s="6">
        <v>0</v>
      </c>
      <c r="BA45" s="6">
        <v>1</v>
      </c>
      <c r="BB45" s="6">
        <v>0</v>
      </c>
      <c r="BC45" s="6">
        <v>0</v>
      </c>
      <c r="BD45" s="6">
        <v>0</v>
      </c>
      <c r="BE45" s="6">
        <v>0</v>
      </c>
      <c r="BF45" s="6">
        <v>0</v>
      </c>
      <c r="BH45" s="6">
        <v>0</v>
      </c>
      <c r="BI45" s="6">
        <v>0</v>
      </c>
      <c r="BJ45" s="6">
        <v>0</v>
      </c>
      <c r="BK45" s="6">
        <v>1</v>
      </c>
      <c r="BL45" s="6">
        <v>0</v>
      </c>
      <c r="BM45" s="6">
        <v>0</v>
      </c>
      <c r="BN45" s="6">
        <v>0</v>
      </c>
      <c r="BO45" s="6">
        <v>0</v>
      </c>
      <c r="BP45" s="6">
        <v>0</v>
      </c>
      <c r="BQ45" s="6">
        <v>0</v>
      </c>
      <c r="BR45" s="6">
        <v>0</v>
      </c>
      <c r="BS45" s="6">
        <v>0</v>
      </c>
      <c r="BT45" s="6">
        <v>0</v>
      </c>
      <c r="BU45" s="6">
        <v>0</v>
      </c>
      <c r="BX45" s="6" t="s">
        <v>423</v>
      </c>
      <c r="BY45" s="6" t="s">
        <v>423</v>
      </c>
      <c r="BZ45" s="6" t="s">
        <v>424</v>
      </c>
      <c r="CA45" s="6" t="s">
        <v>424</v>
      </c>
      <c r="CB45" s="6" t="s">
        <v>426</v>
      </c>
      <c r="CC45" s="6" t="s">
        <v>423</v>
      </c>
      <c r="CD45" s="6" t="s">
        <v>423</v>
      </c>
      <c r="CE45" s="6" t="s">
        <v>423</v>
      </c>
      <c r="CF45" s="6" t="s">
        <v>423</v>
      </c>
      <c r="CG45" s="6" t="s">
        <v>426</v>
      </c>
      <c r="CH45" s="6" t="s">
        <v>423</v>
      </c>
      <c r="CI45" s="6" t="s">
        <v>426</v>
      </c>
      <c r="CJ45" s="6" t="s">
        <v>423</v>
      </c>
      <c r="CK45" s="6" t="s">
        <v>424</v>
      </c>
      <c r="CL45" s="6" t="s">
        <v>423</v>
      </c>
      <c r="CM45" s="6" t="s">
        <v>423</v>
      </c>
      <c r="CN45" s="6" t="s">
        <v>423</v>
      </c>
      <c r="CO45" s="6" t="s">
        <v>423</v>
      </c>
      <c r="CP45" s="6" t="s">
        <v>423</v>
      </c>
      <c r="CQ45" s="6" t="s">
        <v>424</v>
      </c>
      <c r="CR45" s="6" t="s">
        <v>426</v>
      </c>
      <c r="CS45" s="6" t="s">
        <v>423</v>
      </c>
      <c r="CT45" s="6" t="s">
        <v>423</v>
      </c>
      <c r="CU45" s="6" t="s">
        <v>426</v>
      </c>
      <c r="CV45" s="6" t="s">
        <v>506</v>
      </c>
      <c r="CW45" s="6" t="s">
        <v>506</v>
      </c>
      <c r="CX45" s="6" t="s">
        <v>428</v>
      </c>
      <c r="CY45" s="6" t="s">
        <v>427</v>
      </c>
      <c r="CZ45" s="6" t="s">
        <v>428</v>
      </c>
      <c r="DA45" s="6">
        <v>1</v>
      </c>
      <c r="DB45" s="6">
        <v>1</v>
      </c>
      <c r="DC45" s="6">
        <v>0</v>
      </c>
      <c r="DD45" s="6">
        <v>1</v>
      </c>
      <c r="DE45" s="6">
        <v>0</v>
      </c>
      <c r="DF45" s="6">
        <v>1</v>
      </c>
      <c r="DG45" s="6">
        <v>0</v>
      </c>
      <c r="DJ45" s="6" t="s">
        <v>198</v>
      </c>
      <c r="DU45" s="6" t="s">
        <v>430</v>
      </c>
      <c r="EA45" s="6">
        <v>841.13</v>
      </c>
      <c r="EB45" s="6" t="s">
        <v>431</v>
      </c>
      <c r="EC45" s="6" t="s">
        <v>432</v>
      </c>
      <c r="ED45" s="6" t="s">
        <v>1106</v>
      </c>
      <c r="EE45" s="6" t="s">
        <v>490</v>
      </c>
      <c r="EF45" s="6" t="s">
        <v>435</v>
      </c>
      <c r="EG45" s="6" t="s">
        <v>566</v>
      </c>
      <c r="EH45" s="6" t="s">
        <v>1001</v>
      </c>
      <c r="EI45" s="6">
        <v>2022</v>
      </c>
      <c r="EJ45" s="6" t="s">
        <v>438</v>
      </c>
      <c r="EK45" s="6" t="s">
        <v>1091</v>
      </c>
      <c r="EL45" s="6" t="s">
        <v>440</v>
      </c>
      <c r="EM45" s="6">
        <v>1</v>
      </c>
      <c r="EN45" s="6" t="s">
        <v>441</v>
      </c>
      <c r="EO45" s="6" t="s">
        <v>442</v>
      </c>
      <c r="EP45" s="6" t="s">
        <v>532</v>
      </c>
      <c r="EQ45" s="6">
        <v>253</v>
      </c>
      <c r="ER45" s="6" t="s">
        <v>1107</v>
      </c>
      <c r="ES45" s="6">
        <v>4</v>
      </c>
      <c r="ET45" s="6" t="s">
        <v>470</v>
      </c>
      <c r="EU45" s="6" t="s">
        <v>1108</v>
      </c>
      <c r="EV45" s="6" t="s">
        <v>1109</v>
      </c>
      <c r="EW45" s="6" t="s">
        <v>1107</v>
      </c>
      <c r="EX45" s="6" t="s">
        <v>1110</v>
      </c>
      <c r="EZ45" s="6" t="s">
        <v>1104</v>
      </c>
      <c r="FA45" s="6" t="s">
        <v>409</v>
      </c>
      <c r="FB45" s="6" t="s">
        <v>410</v>
      </c>
      <c r="FD45" s="6" t="s">
        <v>460</v>
      </c>
      <c r="FF45" s="6" t="s">
        <v>441</v>
      </c>
      <c r="FH45" s="6" t="s">
        <v>449</v>
      </c>
      <c r="FI45" s="6" t="s">
        <v>450</v>
      </c>
      <c r="FJ45" s="6" t="s">
        <v>450</v>
      </c>
      <c r="FK45" s="6" t="s">
        <v>450</v>
      </c>
      <c r="FL45" s="6" t="s">
        <v>450</v>
      </c>
      <c r="FN45" s="6" t="s">
        <v>416</v>
      </c>
      <c r="FO45" s="6" t="s">
        <v>416</v>
      </c>
      <c r="FP45" s="6" t="s">
        <v>416</v>
      </c>
      <c r="FQ45" s="6" t="s">
        <v>414</v>
      </c>
      <c r="FR45" s="6" t="s">
        <v>414</v>
      </c>
      <c r="FS45" s="6" t="s">
        <v>416</v>
      </c>
      <c r="FT45" s="6" t="s">
        <v>416</v>
      </c>
      <c r="FU45" s="6" t="s">
        <v>416</v>
      </c>
      <c r="FV45" s="6" t="s">
        <v>414</v>
      </c>
      <c r="FX45" s="6" t="s">
        <v>451</v>
      </c>
      <c r="FY45" s="6" t="s">
        <v>451</v>
      </c>
      <c r="FZ45" s="6" t="s">
        <v>451</v>
      </c>
      <c r="GA45" s="6" t="s">
        <v>451</v>
      </c>
      <c r="GB45" s="6" t="s">
        <v>452</v>
      </c>
      <c r="GC45" s="6" t="s">
        <v>451</v>
      </c>
      <c r="GD45" s="6" t="s">
        <v>451</v>
      </c>
      <c r="GE45" s="6" t="s">
        <v>451</v>
      </c>
      <c r="GF45" s="6" t="s">
        <v>451</v>
      </c>
      <c r="GG45" s="6" t="s">
        <v>451</v>
      </c>
      <c r="GH45" s="6" t="s">
        <v>451</v>
      </c>
      <c r="GI45" s="6" t="s">
        <v>451</v>
      </c>
      <c r="GJ45" s="6" t="s">
        <v>451</v>
      </c>
      <c r="GK45" s="6" t="s">
        <v>451</v>
      </c>
      <c r="GL45" s="6" t="s">
        <v>451</v>
      </c>
      <c r="GM45" s="6" t="s">
        <v>451</v>
      </c>
      <c r="GN45" s="6" t="s">
        <v>451</v>
      </c>
      <c r="GO45" s="6" t="s">
        <v>451</v>
      </c>
      <c r="GP45" s="6" t="s">
        <v>451</v>
      </c>
      <c r="GQ45" s="6" t="s">
        <v>451</v>
      </c>
      <c r="GR45" s="6" t="s">
        <v>451</v>
      </c>
      <c r="GS45" s="6" t="s">
        <v>452</v>
      </c>
      <c r="GT45" s="6" t="s">
        <v>452</v>
      </c>
      <c r="GU45" s="6" t="s">
        <v>451</v>
      </c>
      <c r="GV45" s="6" t="s">
        <v>517</v>
      </c>
      <c r="GW45" s="6" t="s">
        <v>496</v>
      </c>
      <c r="GX45" s="6" t="s">
        <v>1111</v>
      </c>
      <c r="GY45" s="6" t="s">
        <v>441</v>
      </c>
      <c r="GZ45" s="6">
        <v>399.23</v>
      </c>
      <c r="HB45" s="6" t="str">
        <f t="shared" si="67"/>
        <v>Accepté pour Conseil 1er round Fem</v>
      </c>
      <c r="HC45" s="6">
        <f t="shared" si="41"/>
        <v>100</v>
      </c>
      <c r="HD45" s="110">
        <f t="shared" si="42"/>
        <v>100</v>
      </c>
      <c r="HE45" s="6">
        <f t="shared" si="43"/>
        <v>50</v>
      </c>
      <c r="HF45" s="110">
        <f t="shared" si="66"/>
        <v>83.333333333333329</v>
      </c>
      <c r="HG45" s="6">
        <f t="shared" si="45"/>
        <v>50</v>
      </c>
      <c r="HI45" s="6">
        <f t="shared" si="68"/>
        <v>50</v>
      </c>
      <c r="HJ45" s="110">
        <f t="shared" si="69"/>
        <v>50</v>
      </c>
      <c r="HK45" s="110">
        <f t="shared" si="46"/>
        <v>50</v>
      </c>
      <c r="HL45" s="110">
        <f t="shared" si="47"/>
        <v>27.5</v>
      </c>
      <c r="HO45" s="6">
        <f t="shared" si="48"/>
        <v>5</v>
      </c>
      <c r="HP45" s="110">
        <f t="shared" si="49"/>
        <v>50</v>
      </c>
      <c r="HQ45" s="110">
        <f t="shared" si="50"/>
        <v>27.5</v>
      </c>
      <c r="HT45" s="110">
        <f t="shared" si="51"/>
        <v>32</v>
      </c>
      <c r="HU45" s="6">
        <f t="shared" si="52"/>
        <v>50</v>
      </c>
      <c r="HV45" s="6">
        <f t="shared" si="53"/>
        <v>50</v>
      </c>
      <c r="HW45" s="6">
        <f t="shared" si="54"/>
        <v>50</v>
      </c>
      <c r="HX45" s="110">
        <f t="shared" si="55"/>
        <v>50</v>
      </c>
      <c r="HY45" s="6">
        <f t="shared" si="56"/>
        <v>0</v>
      </c>
      <c r="HZ45" s="6">
        <f t="shared" si="70"/>
        <v>0</v>
      </c>
      <c r="IA45" s="6">
        <f t="shared" si="57"/>
        <v>0</v>
      </c>
      <c r="IB45" s="6">
        <f t="shared" si="58"/>
        <v>75</v>
      </c>
      <c r="IE45" s="110">
        <f t="shared" si="59"/>
        <v>50</v>
      </c>
      <c r="IF45" s="110">
        <f t="shared" si="60"/>
        <v>25</v>
      </c>
      <c r="IG45" s="6">
        <f t="shared" si="61"/>
        <v>0</v>
      </c>
      <c r="IH45" s="6">
        <f t="shared" si="62"/>
        <v>0</v>
      </c>
      <c r="II45" s="6">
        <f t="shared" si="63"/>
        <v>0</v>
      </c>
      <c r="IJ45" s="6">
        <f t="shared" si="64"/>
        <v>50</v>
      </c>
      <c r="IK45" s="110">
        <f t="shared" si="65"/>
        <v>12.5</v>
      </c>
    </row>
    <row r="46" spans="1:245" x14ac:dyDescent="0.2">
      <c r="A46" s="6">
        <v>100</v>
      </c>
      <c r="B46" s="6">
        <v>429</v>
      </c>
      <c r="C46" s="6" t="s">
        <v>1112</v>
      </c>
      <c r="D46" s="6">
        <v>6</v>
      </c>
      <c r="E46" s="6" t="s">
        <v>470</v>
      </c>
      <c r="F46" s="6" t="s">
        <v>1113</v>
      </c>
      <c r="G46" s="6" t="s">
        <v>1114</v>
      </c>
      <c r="H46" s="6" t="s">
        <v>1112</v>
      </c>
      <c r="I46" s="6" t="s">
        <v>1115</v>
      </c>
      <c r="K46" s="6" t="s">
        <v>1116</v>
      </c>
      <c r="L46" s="6" t="s">
        <v>409</v>
      </c>
      <c r="M46" s="6" t="s">
        <v>410</v>
      </c>
      <c r="O46" s="6" t="s">
        <v>411</v>
      </c>
      <c r="Q46" s="6" t="s">
        <v>1117</v>
      </c>
      <c r="R46" s="6" t="s">
        <v>413</v>
      </c>
      <c r="S46" s="6">
        <v>1</v>
      </c>
      <c r="T46" s="6">
        <v>1</v>
      </c>
      <c r="U46" s="6">
        <v>0</v>
      </c>
      <c r="V46" s="6">
        <v>0</v>
      </c>
      <c r="W46" s="6">
        <v>1</v>
      </c>
      <c r="X46" s="6">
        <v>0</v>
      </c>
      <c r="Y46" s="6">
        <v>0</v>
      </c>
      <c r="Z46" s="6" t="s">
        <v>414</v>
      </c>
      <c r="AA46" s="6" t="s">
        <v>414</v>
      </c>
      <c r="AB46" s="6" t="s">
        <v>416</v>
      </c>
      <c r="AC46" s="6" t="s">
        <v>131</v>
      </c>
      <c r="AD46" s="6" t="s">
        <v>462</v>
      </c>
      <c r="AE46" s="6" t="s">
        <v>416</v>
      </c>
      <c r="AF46" s="6" t="s">
        <v>415</v>
      </c>
      <c r="AG46" s="6" t="s">
        <v>416</v>
      </c>
      <c r="AH46" s="6" t="s">
        <v>414</v>
      </c>
      <c r="AI46" s="6" t="s">
        <v>1118</v>
      </c>
      <c r="AN46" s="6">
        <v>1</v>
      </c>
      <c r="AQ46" s="6" t="s">
        <v>547</v>
      </c>
      <c r="AW46" s="6" t="s">
        <v>421</v>
      </c>
      <c r="AX46" s="6" t="s">
        <v>485</v>
      </c>
      <c r="AY46" s="6">
        <v>1</v>
      </c>
      <c r="AZ46" s="6">
        <v>1</v>
      </c>
      <c r="BA46" s="6">
        <v>0</v>
      </c>
      <c r="BB46" s="6">
        <v>0</v>
      </c>
      <c r="BC46" s="6">
        <v>0</v>
      </c>
      <c r="BD46" s="6">
        <v>0</v>
      </c>
      <c r="BE46" s="6">
        <v>0</v>
      </c>
      <c r="BF46" s="6">
        <v>0</v>
      </c>
      <c r="BH46" s="6">
        <v>0</v>
      </c>
      <c r="BI46" s="6">
        <v>1</v>
      </c>
      <c r="BJ46" s="6">
        <v>0</v>
      </c>
      <c r="BK46" s="6">
        <v>1</v>
      </c>
      <c r="BL46" s="6">
        <v>0</v>
      </c>
      <c r="BM46" s="6">
        <v>0</v>
      </c>
      <c r="BN46" s="6">
        <v>0</v>
      </c>
      <c r="BO46" s="6">
        <v>0</v>
      </c>
      <c r="BP46" s="6">
        <v>0</v>
      </c>
      <c r="BQ46" s="6">
        <v>0</v>
      </c>
      <c r="BR46" s="6">
        <v>0</v>
      </c>
      <c r="BS46" s="6">
        <v>0</v>
      </c>
      <c r="BT46" s="6">
        <v>0</v>
      </c>
      <c r="BU46" s="6">
        <v>0</v>
      </c>
      <c r="BV46" s="6" t="s">
        <v>1119</v>
      </c>
      <c r="BX46" s="6" t="s">
        <v>423</v>
      </c>
      <c r="BY46" s="6" t="s">
        <v>423</v>
      </c>
      <c r="BZ46" s="6" t="s">
        <v>423</v>
      </c>
      <c r="CA46" s="6" t="s">
        <v>424</v>
      </c>
      <c r="CB46" s="6" t="s">
        <v>426</v>
      </c>
      <c r="CC46" s="6" t="s">
        <v>423</v>
      </c>
      <c r="CD46" s="6" t="s">
        <v>423</v>
      </c>
      <c r="CE46" s="6" t="s">
        <v>423</v>
      </c>
      <c r="CF46" s="6" t="s">
        <v>423</v>
      </c>
      <c r="CG46" s="6" t="s">
        <v>426</v>
      </c>
      <c r="CH46" s="6" t="s">
        <v>426</v>
      </c>
      <c r="CI46" s="6" t="s">
        <v>426</v>
      </c>
      <c r="CJ46" s="6" t="s">
        <v>426</v>
      </c>
      <c r="CK46" s="6" t="s">
        <v>423</v>
      </c>
      <c r="CL46" s="6" t="s">
        <v>423</v>
      </c>
      <c r="CM46" s="6" t="s">
        <v>425</v>
      </c>
      <c r="CN46" s="6" t="s">
        <v>423</v>
      </c>
      <c r="CO46" s="6" t="s">
        <v>425</v>
      </c>
      <c r="CP46" s="6" t="s">
        <v>426</v>
      </c>
      <c r="CQ46" s="6" t="s">
        <v>424</v>
      </c>
      <c r="CR46" s="6" t="s">
        <v>426</v>
      </c>
      <c r="CS46" s="6" t="s">
        <v>426</v>
      </c>
      <c r="CT46" s="6" t="s">
        <v>426</v>
      </c>
      <c r="CU46" s="6" t="s">
        <v>426</v>
      </c>
      <c r="CV46" s="6" t="s">
        <v>428</v>
      </c>
      <c r="CW46" s="6" t="s">
        <v>176</v>
      </c>
      <c r="CX46" s="6" t="s">
        <v>506</v>
      </c>
      <c r="CY46" s="6" t="s">
        <v>176</v>
      </c>
      <c r="CZ46" s="6" t="s">
        <v>428</v>
      </c>
      <c r="DA46" s="6">
        <v>0</v>
      </c>
      <c r="DB46" s="6">
        <v>0</v>
      </c>
      <c r="DC46" s="6">
        <v>0</v>
      </c>
      <c r="DD46" s="6">
        <v>1</v>
      </c>
      <c r="DE46" s="6">
        <v>0</v>
      </c>
      <c r="DF46" s="6">
        <v>0</v>
      </c>
      <c r="DG46" s="6">
        <v>0</v>
      </c>
      <c r="DJ46" s="6" t="s">
        <v>198</v>
      </c>
      <c r="DU46" s="6" t="s">
        <v>508</v>
      </c>
      <c r="EA46" s="6">
        <v>1743.69</v>
      </c>
      <c r="EB46" s="6" t="s">
        <v>487</v>
      </c>
      <c r="EC46" s="6" t="s">
        <v>488</v>
      </c>
      <c r="ED46" s="6" t="s">
        <v>1120</v>
      </c>
      <c r="EE46" s="6" t="s">
        <v>490</v>
      </c>
      <c r="EF46" s="6" t="s">
        <v>435</v>
      </c>
      <c r="EG46" s="6" t="s">
        <v>436</v>
      </c>
      <c r="EH46" s="6" t="s">
        <v>1001</v>
      </c>
      <c r="EI46" s="6">
        <v>2022</v>
      </c>
      <c r="EJ46" s="6" t="s">
        <v>438</v>
      </c>
      <c r="EK46" s="6" t="s">
        <v>1091</v>
      </c>
      <c r="EL46" s="6" t="s">
        <v>440</v>
      </c>
      <c r="EM46" s="6">
        <v>5</v>
      </c>
      <c r="EN46" s="6" t="s">
        <v>468</v>
      </c>
      <c r="EO46" s="6" t="s">
        <v>442</v>
      </c>
      <c r="EP46" s="6" t="s">
        <v>675</v>
      </c>
      <c r="EQ46" s="6">
        <v>268</v>
      </c>
      <c r="ER46" s="6" t="s">
        <v>1121</v>
      </c>
      <c r="ES46" s="6">
        <v>4</v>
      </c>
      <c r="ET46" s="6" t="s">
        <v>470</v>
      </c>
      <c r="EU46" s="6" t="s">
        <v>1122</v>
      </c>
      <c r="EV46" s="6" t="s">
        <v>1123</v>
      </c>
      <c r="EW46" s="6" t="s">
        <v>1121</v>
      </c>
      <c r="EX46" s="6" t="s">
        <v>1124</v>
      </c>
      <c r="EZ46" s="6" t="s">
        <v>1116</v>
      </c>
      <c r="FA46" s="6" t="s">
        <v>409</v>
      </c>
      <c r="FB46" s="6" t="s">
        <v>410</v>
      </c>
      <c r="FD46" s="6" t="s">
        <v>411</v>
      </c>
      <c r="FF46" s="6" t="s">
        <v>441</v>
      </c>
      <c r="FH46" s="6" t="s">
        <v>449</v>
      </c>
      <c r="FI46" s="6" t="s">
        <v>450</v>
      </c>
      <c r="FJ46" s="6" t="s">
        <v>450</v>
      </c>
      <c r="FK46" s="6" t="s">
        <v>450</v>
      </c>
      <c r="FL46" s="6" t="s">
        <v>450</v>
      </c>
      <c r="FN46" s="6" t="s">
        <v>415</v>
      </c>
      <c r="FO46" s="6" t="s">
        <v>416</v>
      </c>
      <c r="FP46" s="6" t="s">
        <v>416</v>
      </c>
      <c r="FQ46" s="6" t="s">
        <v>416</v>
      </c>
      <c r="FR46" s="6" t="s">
        <v>415</v>
      </c>
      <c r="FS46" s="6" t="s">
        <v>416</v>
      </c>
      <c r="FT46" s="6" t="s">
        <v>416</v>
      </c>
      <c r="FU46" s="6" t="s">
        <v>416</v>
      </c>
      <c r="FV46" s="6" t="s">
        <v>416</v>
      </c>
      <c r="FX46" s="6" t="s">
        <v>451</v>
      </c>
      <c r="FY46" s="6" t="s">
        <v>451</v>
      </c>
      <c r="FZ46" s="6" t="s">
        <v>451</v>
      </c>
      <c r="GA46" s="6" t="s">
        <v>451</v>
      </c>
      <c r="GB46" s="6" t="s">
        <v>451</v>
      </c>
      <c r="GC46" s="6" t="s">
        <v>451</v>
      </c>
      <c r="GD46" s="6" t="s">
        <v>451</v>
      </c>
      <c r="GE46" s="6" t="s">
        <v>451</v>
      </c>
      <c r="GF46" s="6" t="s">
        <v>451</v>
      </c>
      <c r="GG46" s="6" t="s">
        <v>451</v>
      </c>
      <c r="GH46" s="6" t="s">
        <v>451</v>
      </c>
      <c r="GI46" s="6" t="s">
        <v>451</v>
      </c>
      <c r="GJ46" s="6" t="s">
        <v>451</v>
      </c>
      <c r="GK46" s="6" t="s">
        <v>451</v>
      </c>
      <c r="GL46" s="6" t="s">
        <v>451</v>
      </c>
      <c r="GM46" s="6" t="s">
        <v>451</v>
      </c>
      <c r="GN46" s="6" t="s">
        <v>451</v>
      </c>
      <c r="GO46" s="6" t="s">
        <v>451</v>
      </c>
      <c r="GP46" s="6" t="s">
        <v>451</v>
      </c>
      <c r="GQ46" s="6" t="s">
        <v>451</v>
      </c>
      <c r="GR46" s="6" t="s">
        <v>451</v>
      </c>
      <c r="GS46" s="6" t="s">
        <v>451</v>
      </c>
      <c r="GT46" s="6" t="s">
        <v>451</v>
      </c>
      <c r="GU46" s="6" t="s">
        <v>451</v>
      </c>
      <c r="GV46" s="6" t="s">
        <v>474</v>
      </c>
      <c r="GW46" s="6" t="s">
        <v>496</v>
      </c>
      <c r="GX46" s="6" t="s">
        <v>1125</v>
      </c>
      <c r="GY46" s="6" t="s">
        <v>441</v>
      </c>
      <c r="GZ46" s="6">
        <v>648.62</v>
      </c>
      <c r="HB46" s="6" t="str">
        <f t="shared" si="67"/>
        <v>Accepté pour Conseil 3eme round Prov</v>
      </c>
      <c r="HC46" s="6">
        <f t="shared" si="41"/>
        <v>50</v>
      </c>
      <c r="HD46" s="110">
        <f t="shared" si="42"/>
        <v>75</v>
      </c>
      <c r="HE46" s="6">
        <f t="shared" si="43"/>
        <v>5</v>
      </c>
      <c r="HF46" s="110">
        <f t="shared" si="66"/>
        <v>43.333333333333336</v>
      </c>
      <c r="HG46" s="6">
        <f t="shared" si="45"/>
        <v>50</v>
      </c>
      <c r="HI46" s="6">
        <f t="shared" si="68"/>
        <v>50</v>
      </c>
      <c r="HJ46" s="110">
        <f t="shared" si="69"/>
        <v>50</v>
      </c>
      <c r="HK46" s="110">
        <f t="shared" si="46"/>
        <v>50</v>
      </c>
      <c r="HL46" s="110">
        <f t="shared" si="47"/>
        <v>27.5</v>
      </c>
      <c r="HO46" s="6">
        <f t="shared" si="48"/>
        <v>5</v>
      </c>
      <c r="HP46" s="110">
        <f t="shared" si="49"/>
        <v>50</v>
      </c>
      <c r="HQ46" s="110">
        <f t="shared" si="50"/>
        <v>5</v>
      </c>
      <c r="HT46" s="110">
        <f t="shared" si="51"/>
        <v>27.5</v>
      </c>
      <c r="HU46" s="6">
        <f t="shared" si="52"/>
        <v>50</v>
      </c>
      <c r="HV46" s="6">
        <f t="shared" si="53"/>
        <v>50</v>
      </c>
      <c r="HW46" s="6">
        <f t="shared" si="54"/>
        <v>50</v>
      </c>
      <c r="HX46" s="110">
        <f t="shared" si="55"/>
        <v>50</v>
      </c>
      <c r="HY46" s="6">
        <f t="shared" si="56"/>
        <v>0</v>
      </c>
      <c r="HZ46" s="6">
        <f t="shared" si="70"/>
        <v>100</v>
      </c>
      <c r="IA46" s="6">
        <f t="shared" si="57"/>
        <v>0</v>
      </c>
      <c r="IB46" s="6">
        <f t="shared" si="58"/>
        <v>25</v>
      </c>
      <c r="IE46" s="110">
        <f t="shared" si="59"/>
        <v>27.5</v>
      </c>
      <c r="IF46" s="110">
        <f t="shared" si="60"/>
        <v>30.5</v>
      </c>
      <c r="IG46" s="6">
        <f t="shared" si="61"/>
        <v>0</v>
      </c>
      <c r="IH46" s="6">
        <f t="shared" si="62"/>
        <v>0</v>
      </c>
      <c r="II46" s="6">
        <f t="shared" si="63"/>
        <v>0</v>
      </c>
      <c r="IJ46" s="6">
        <f t="shared" si="64"/>
        <v>0</v>
      </c>
      <c r="IK46" s="110">
        <f t="shared" si="65"/>
        <v>0</v>
      </c>
    </row>
    <row r="47" spans="1:245" x14ac:dyDescent="0.2">
      <c r="A47" s="6">
        <v>103</v>
      </c>
      <c r="B47" s="6">
        <v>143</v>
      </c>
      <c r="C47" s="6" t="s">
        <v>1126</v>
      </c>
      <c r="D47" s="6">
        <v>6</v>
      </c>
      <c r="E47" s="6" t="s">
        <v>470</v>
      </c>
      <c r="F47" s="6" t="s">
        <v>1127</v>
      </c>
      <c r="G47" s="6" t="s">
        <v>1128</v>
      </c>
      <c r="H47" s="6" t="s">
        <v>1126</v>
      </c>
      <c r="I47" s="6" t="s">
        <v>1129</v>
      </c>
      <c r="K47" s="6" t="s">
        <v>1130</v>
      </c>
      <c r="L47" s="6" t="s">
        <v>1131</v>
      </c>
      <c r="M47" s="6" t="s">
        <v>410</v>
      </c>
      <c r="O47" s="6" t="s">
        <v>760</v>
      </c>
      <c r="Q47" s="6" t="s">
        <v>1132</v>
      </c>
      <c r="R47" s="6" t="s">
        <v>413</v>
      </c>
      <c r="S47" s="6">
        <v>0</v>
      </c>
      <c r="T47" s="6">
        <v>1</v>
      </c>
      <c r="U47" s="6">
        <v>0</v>
      </c>
      <c r="V47" s="6">
        <v>1</v>
      </c>
      <c r="W47" s="6">
        <v>1</v>
      </c>
      <c r="X47" s="6">
        <v>0</v>
      </c>
      <c r="Y47" s="6">
        <v>0</v>
      </c>
      <c r="Z47" s="6" t="s">
        <v>415</v>
      </c>
      <c r="AA47" s="6" t="s">
        <v>416</v>
      </c>
      <c r="AB47" s="6" t="s">
        <v>131</v>
      </c>
      <c r="AC47" s="6" t="s">
        <v>131</v>
      </c>
      <c r="AD47" s="6" t="s">
        <v>415</v>
      </c>
      <c r="AE47" s="6" t="s">
        <v>415</v>
      </c>
      <c r="AF47" s="6" t="s">
        <v>415</v>
      </c>
      <c r="AG47" s="6" t="s">
        <v>416</v>
      </c>
      <c r="AH47" s="6" t="s">
        <v>415</v>
      </c>
      <c r="AI47" s="6" t="s">
        <v>1133</v>
      </c>
      <c r="AJ47" s="6">
        <v>0</v>
      </c>
      <c r="AK47" s="6">
        <v>0</v>
      </c>
      <c r="AL47" s="6">
        <v>0</v>
      </c>
      <c r="AM47" s="6">
        <v>1</v>
      </c>
      <c r="AN47" s="6">
        <v>0</v>
      </c>
      <c r="AO47" s="6">
        <v>0</v>
      </c>
      <c r="AQ47" s="6" t="s">
        <v>527</v>
      </c>
      <c r="AW47" s="6" t="s">
        <v>528</v>
      </c>
      <c r="AX47" s="6" t="s">
        <v>485</v>
      </c>
      <c r="AY47" s="6">
        <v>0</v>
      </c>
      <c r="AZ47" s="6">
        <v>1</v>
      </c>
      <c r="BA47" s="6">
        <v>0</v>
      </c>
      <c r="BB47" s="6">
        <v>0</v>
      </c>
      <c r="BC47" s="6">
        <v>1</v>
      </c>
      <c r="BD47" s="6">
        <v>0</v>
      </c>
      <c r="BE47" s="6">
        <v>0</v>
      </c>
      <c r="BF47" s="6">
        <v>0</v>
      </c>
      <c r="BH47" s="6">
        <v>0</v>
      </c>
      <c r="BI47" s="6">
        <v>1</v>
      </c>
      <c r="BJ47" s="6">
        <v>0</v>
      </c>
      <c r="BK47" s="6">
        <v>0</v>
      </c>
      <c r="BL47" s="6">
        <v>0</v>
      </c>
      <c r="BM47" s="6">
        <v>0</v>
      </c>
      <c r="BN47" s="6">
        <v>0</v>
      </c>
      <c r="BO47" s="6">
        <v>0</v>
      </c>
      <c r="BP47" s="6">
        <v>0</v>
      </c>
      <c r="BQ47" s="6">
        <v>1</v>
      </c>
      <c r="BR47" s="6">
        <v>0</v>
      </c>
      <c r="BS47" s="6">
        <v>0</v>
      </c>
      <c r="BT47" s="6">
        <v>0</v>
      </c>
      <c r="BU47" s="6">
        <v>0</v>
      </c>
      <c r="BX47" s="6" t="s">
        <v>424</v>
      </c>
      <c r="BY47" s="6" t="s">
        <v>423</v>
      </c>
      <c r="BZ47" s="6" t="s">
        <v>423</v>
      </c>
      <c r="CA47" s="6" t="s">
        <v>424</v>
      </c>
      <c r="CB47" s="6" t="s">
        <v>423</v>
      </c>
      <c r="CC47" s="6" t="s">
        <v>424</v>
      </c>
      <c r="CD47" s="6" t="s">
        <v>424</v>
      </c>
      <c r="CE47" s="6" t="s">
        <v>423</v>
      </c>
      <c r="CF47" s="6" t="s">
        <v>424</v>
      </c>
      <c r="CG47" s="6" t="s">
        <v>423</v>
      </c>
      <c r="CH47" s="6" t="s">
        <v>423</v>
      </c>
      <c r="CI47" s="6" t="s">
        <v>423</v>
      </c>
      <c r="CJ47" s="6" t="s">
        <v>423</v>
      </c>
      <c r="CK47" s="6" t="s">
        <v>424</v>
      </c>
      <c r="CL47" s="6" t="s">
        <v>424</v>
      </c>
      <c r="CM47" s="6" t="s">
        <v>424</v>
      </c>
      <c r="CN47" s="6" t="s">
        <v>424</v>
      </c>
      <c r="CO47" s="6" t="s">
        <v>424</v>
      </c>
      <c r="CP47" s="6" t="s">
        <v>424</v>
      </c>
      <c r="CQ47" s="6" t="s">
        <v>424</v>
      </c>
      <c r="CR47" s="6" t="s">
        <v>423</v>
      </c>
      <c r="CS47" s="6" t="s">
        <v>423</v>
      </c>
      <c r="CT47" s="6" t="s">
        <v>423</v>
      </c>
      <c r="CU47" s="6" t="s">
        <v>423</v>
      </c>
      <c r="CV47" s="6" t="s">
        <v>176</v>
      </c>
      <c r="CW47" s="6" t="s">
        <v>176</v>
      </c>
      <c r="CX47" s="6" t="s">
        <v>428</v>
      </c>
      <c r="CY47" s="6" t="s">
        <v>428</v>
      </c>
      <c r="CZ47" s="6" t="s">
        <v>428</v>
      </c>
      <c r="DA47" s="6">
        <v>1</v>
      </c>
      <c r="DB47" s="6">
        <v>1</v>
      </c>
      <c r="DC47" s="6">
        <v>1</v>
      </c>
      <c r="DD47" s="6">
        <v>1</v>
      </c>
      <c r="DE47" s="6">
        <v>0</v>
      </c>
      <c r="DF47" s="6">
        <v>0</v>
      </c>
      <c r="DG47" s="6">
        <v>0</v>
      </c>
      <c r="DJ47" s="6" t="s">
        <v>429</v>
      </c>
      <c r="DU47" s="6" t="s">
        <v>430</v>
      </c>
      <c r="EA47" s="6">
        <v>2206.98</v>
      </c>
      <c r="EB47" s="6" t="s">
        <v>487</v>
      </c>
      <c r="EC47" s="6" t="s">
        <v>488</v>
      </c>
      <c r="ED47" s="6" t="s">
        <v>1134</v>
      </c>
      <c r="EE47" s="6" t="s">
        <v>434</v>
      </c>
      <c r="EF47" s="6" t="s">
        <v>435</v>
      </c>
      <c r="EG47" s="6" t="s">
        <v>436</v>
      </c>
      <c r="EH47" s="6" t="s">
        <v>1135</v>
      </c>
      <c r="EI47" s="6">
        <v>2015</v>
      </c>
      <c r="EJ47" s="6" t="s">
        <v>1131</v>
      </c>
      <c r="EK47" s="6" t="s">
        <v>1136</v>
      </c>
      <c r="EL47" s="6" t="s">
        <v>440</v>
      </c>
      <c r="EM47" s="6">
        <v>2</v>
      </c>
      <c r="EN47" s="6" t="s">
        <v>441</v>
      </c>
      <c r="EO47" s="6" t="s">
        <v>583</v>
      </c>
      <c r="EP47" s="6" t="s">
        <v>443</v>
      </c>
      <c r="EQ47" s="6">
        <v>139</v>
      </c>
      <c r="ER47" s="6" t="s">
        <v>1137</v>
      </c>
      <c r="ES47" s="6">
        <v>4</v>
      </c>
      <c r="ET47" s="6" t="s">
        <v>470</v>
      </c>
      <c r="EU47" s="6" t="s">
        <v>1138</v>
      </c>
      <c r="EV47" s="6" t="s">
        <v>1139</v>
      </c>
      <c r="EW47" s="6" t="s">
        <v>1137</v>
      </c>
      <c r="EX47" s="6" t="s">
        <v>1140</v>
      </c>
      <c r="EZ47" s="6" t="s">
        <v>1130</v>
      </c>
      <c r="FA47" s="6" t="s">
        <v>1131</v>
      </c>
      <c r="FB47" s="6" t="s">
        <v>410</v>
      </c>
      <c r="FD47" s="6" t="s">
        <v>760</v>
      </c>
      <c r="FF47" s="6" t="s">
        <v>441</v>
      </c>
      <c r="FH47" s="6" t="s">
        <v>449</v>
      </c>
      <c r="FI47" s="6" t="s">
        <v>450</v>
      </c>
      <c r="FJ47" s="6" t="s">
        <v>450</v>
      </c>
      <c r="FK47" s="6" t="s">
        <v>450</v>
      </c>
      <c r="FL47" s="6" t="s">
        <v>450</v>
      </c>
      <c r="FN47" s="6" t="s">
        <v>131</v>
      </c>
      <c r="FO47" s="6" t="s">
        <v>416</v>
      </c>
      <c r="FP47" s="6" t="s">
        <v>416</v>
      </c>
      <c r="FQ47" s="6" t="s">
        <v>131</v>
      </c>
      <c r="FR47" s="6" t="s">
        <v>131</v>
      </c>
      <c r="FS47" s="6" t="s">
        <v>415</v>
      </c>
      <c r="FT47" s="6" t="s">
        <v>415</v>
      </c>
      <c r="FU47" s="6" t="s">
        <v>416</v>
      </c>
      <c r="FV47" s="6" t="s">
        <v>415</v>
      </c>
      <c r="FX47" s="6" t="s">
        <v>451</v>
      </c>
      <c r="FY47" s="6" t="s">
        <v>451</v>
      </c>
      <c r="FZ47" s="6" t="s">
        <v>451</v>
      </c>
      <c r="GA47" s="6" t="s">
        <v>451</v>
      </c>
      <c r="GB47" s="6" t="s">
        <v>452</v>
      </c>
      <c r="GC47" s="6" t="s">
        <v>451</v>
      </c>
      <c r="GD47" s="6" t="s">
        <v>451</v>
      </c>
      <c r="GE47" s="6" t="s">
        <v>451</v>
      </c>
      <c r="GF47" s="6" t="s">
        <v>451</v>
      </c>
      <c r="GG47" s="6" t="s">
        <v>452</v>
      </c>
      <c r="GH47" s="6" t="s">
        <v>451</v>
      </c>
      <c r="GI47" s="6" t="s">
        <v>451</v>
      </c>
      <c r="GJ47" s="6" t="s">
        <v>451</v>
      </c>
      <c r="GK47" s="6" t="s">
        <v>451</v>
      </c>
      <c r="GL47" s="6" t="s">
        <v>451</v>
      </c>
      <c r="GM47" s="6" t="s">
        <v>451</v>
      </c>
      <c r="GN47" s="6" t="s">
        <v>452</v>
      </c>
      <c r="GO47" s="6" t="s">
        <v>452</v>
      </c>
      <c r="GP47" s="6" t="s">
        <v>451</v>
      </c>
      <c r="GQ47" s="6" t="s">
        <v>451</v>
      </c>
      <c r="GR47" s="6" t="s">
        <v>451</v>
      </c>
      <c r="GS47" s="6" t="s">
        <v>452</v>
      </c>
      <c r="GT47" s="6" t="s">
        <v>452</v>
      </c>
      <c r="GU47" s="6" t="s">
        <v>451</v>
      </c>
      <c r="GV47" s="6" t="s">
        <v>474</v>
      </c>
      <c r="GW47" s="6" t="s">
        <v>496</v>
      </c>
      <c r="GX47" s="6" t="s">
        <v>1141</v>
      </c>
      <c r="GY47" s="6" t="s">
        <v>441</v>
      </c>
      <c r="GZ47" s="6">
        <v>1155.8800000000001</v>
      </c>
      <c r="HB47" s="6" t="str">
        <f t="shared" si="67"/>
        <v>Accepté pour Conseil 1er round Fem</v>
      </c>
      <c r="HC47" s="6">
        <f t="shared" si="41"/>
        <v>50</v>
      </c>
      <c r="HD47" s="110">
        <f t="shared" si="42"/>
        <v>27.5</v>
      </c>
      <c r="HE47" s="6">
        <f t="shared" si="43"/>
        <v>5</v>
      </c>
      <c r="HF47" s="110">
        <f t="shared" si="66"/>
        <v>27.5</v>
      </c>
      <c r="HG47" s="6">
        <f t="shared" si="45"/>
        <v>5</v>
      </c>
      <c r="HI47" s="6">
        <f t="shared" si="68"/>
        <v>50</v>
      </c>
      <c r="HJ47" s="110">
        <f t="shared" si="69"/>
        <v>27.5</v>
      </c>
      <c r="HK47" s="110">
        <f t="shared" si="46"/>
        <v>50</v>
      </c>
      <c r="HL47" s="110">
        <f t="shared" si="47"/>
        <v>50</v>
      </c>
      <c r="HO47" s="6">
        <f t="shared" si="48"/>
        <v>50</v>
      </c>
      <c r="HP47" s="110">
        <f t="shared" si="49"/>
        <v>50</v>
      </c>
      <c r="HQ47" s="110">
        <f t="shared" si="50"/>
        <v>50</v>
      </c>
      <c r="HT47" s="110">
        <f t="shared" si="51"/>
        <v>50</v>
      </c>
      <c r="HU47" s="6">
        <f t="shared" si="52"/>
        <v>50</v>
      </c>
      <c r="HV47" s="6">
        <f t="shared" si="53"/>
        <v>50</v>
      </c>
      <c r="HW47" s="6">
        <f t="shared" si="54"/>
        <v>50</v>
      </c>
      <c r="HX47" s="110">
        <f t="shared" si="55"/>
        <v>50</v>
      </c>
      <c r="HY47" s="6">
        <f t="shared" si="56"/>
        <v>0</v>
      </c>
      <c r="HZ47" s="6">
        <f t="shared" si="70"/>
        <v>100</v>
      </c>
      <c r="IA47" s="6">
        <f t="shared" si="57"/>
        <v>0</v>
      </c>
      <c r="IB47" s="6">
        <f t="shared" si="58"/>
        <v>100</v>
      </c>
      <c r="IE47" s="110">
        <f t="shared" si="59"/>
        <v>50</v>
      </c>
      <c r="IF47" s="110">
        <f t="shared" si="60"/>
        <v>50</v>
      </c>
      <c r="IG47" s="6">
        <f t="shared" si="61"/>
        <v>100</v>
      </c>
      <c r="IH47" s="6">
        <f t="shared" si="62"/>
        <v>0</v>
      </c>
      <c r="II47" s="6">
        <f t="shared" si="63"/>
        <v>0</v>
      </c>
      <c r="IJ47" s="6">
        <f t="shared" si="64"/>
        <v>50</v>
      </c>
      <c r="IK47" s="110">
        <f t="shared" si="65"/>
        <v>37.5</v>
      </c>
    </row>
    <row r="48" spans="1:245" x14ac:dyDescent="0.2">
      <c r="A48" s="6">
        <v>104</v>
      </c>
      <c r="B48" s="6">
        <v>169</v>
      </c>
      <c r="C48" s="6" t="s">
        <v>1142</v>
      </c>
      <c r="D48" s="6">
        <v>6</v>
      </c>
      <c r="E48" s="6" t="s">
        <v>470</v>
      </c>
      <c r="F48" s="6" t="s">
        <v>1143</v>
      </c>
      <c r="G48" s="6" t="s">
        <v>1144</v>
      </c>
      <c r="H48" s="6" t="s">
        <v>1142</v>
      </c>
      <c r="I48" s="6" t="s">
        <v>1145</v>
      </c>
      <c r="K48" s="6" t="s">
        <v>1146</v>
      </c>
      <c r="L48" s="6" t="s">
        <v>1131</v>
      </c>
      <c r="M48" s="6" t="s">
        <v>410</v>
      </c>
      <c r="O48" s="6" t="s">
        <v>411</v>
      </c>
      <c r="Q48" s="6" t="s">
        <v>1147</v>
      </c>
      <c r="R48" s="6" t="s">
        <v>881</v>
      </c>
      <c r="S48" s="6">
        <v>1</v>
      </c>
      <c r="T48" s="6">
        <v>1</v>
      </c>
      <c r="U48" s="6">
        <v>0</v>
      </c>
      <c r="V48" s="6">
        <v>0</v>
      </c>
      <c r="W48" s="6">
        <v>1</v>
      </c>
      <c r="X48" s="6">
        <v>0</v>
      </c>
      <c r="Y48" s="6">
        <v>0</v>
      </c>
      <c r="Z48" s="6" t="s">
        <v>414</v>
      </c>
      <c r="AA48" s="6" t="s">
        <v>462</v>
      </c>
      <c r="AB48" s="6" t="s">
        <v>415</v>
      </c>
      <c r="AC48" s="6" t="s">
        <v>131</v>
      </c>
      <c r="AD48" s="6" t="s">
        <v>414</v>
      </c>
      <c r="AE48" s="6" t="s">
        <v>414</v>
      </c>
      <c r="AF48" s="6" t="s">
        <v>415</v>
      </c>
      <c r="AG48" s="6" t="s">
        <v>415</v>
      </c>
      <c r="AH48" s="6" t="s">
        <v>414</v>
      </c>
      <c r="AJ48" s="6">
        <v>0</v>
      </c>
      <c r="AK48" s="6">
        <v>1</v>
      </c>
      <c r="AL48" s="6">
        <v>1</v>
      </c>
      <c r="AM48" s="6">
        <v>1</v>
      </c>
      <c r="AN48" s="6">
        <v>0</v>
      </c>
      <c r="AO48" s="6">
        <v>0</v>
      </c>
      <c r="AQ48" s="6" t="s">
        <v>547</v>
      </c>
      <c r="AW48" s="6" t="s">
        <v>421</v>
      </c>
      <c r="AX48" s="6" t="s">
        <v>422</v>
      </c>
      <c r="AY48" s="6">
        <v>0</v>
      </c>
      <c r="AZ48" s="6">
        <v>1</v>
      </c>
      <c r="BA48" s="6">
        <v>1</v>
      </c>
      <c r="BB48" s="6">
        <v>0</v>
      </c>
      <c r="BC48" s="6">
        <v>0</v>
      </c>
      <c r="BD48" s="6">
        <v>0</v>
      </c>
      <c r="BE48" s="6">
        <v>0</v>
      </c>
      <c r="BF48" s="6">
        <v>0</v>
      </c>
      <c r="BH48" s="6">
        <v>1</v>
      </c>
      <c r="BX48" s="6" t="s">
        <v>423</v>
      </c>
      <c r="BY48" s="6" t="s">
        <v>423</v>
      </c>
      <c r="BZ48" s="6" t="s">
        <v>423</v>
      </c>
      <c r="CA48" s="6" t="s">
        <v>423</v>
      </c>
      <c r="CB48" s="6" t="s">
        <v>423</v>
      </c>
      <c r="CC48" s="6" t="s">
        <v>423</v>
      </c>
      <c r="CD48" s="6" t="s">
        <v>423</v>
      </c>
      <c r="CE48" s="6" t="s">
        <v>423</v>
      </c>
      <c r="CF48" s="6" t="s">
        <v>423</v>
      </c>
      <c r="CG48" s="6" t="s">
        <v>423</v>
      </c>
      <c r="CH48" s="6" t="s">
        <v>423</v>
      </c>
      <c r="CI48" s="6" t="s">
        <v>423</v>
      </c>
      <c r="CJ48" s="6" t="s">
        <v>423</v>
      </c>
      <c r="CK48" s="6" t="s">
        <v>151</v>
      </c>
      <c r="CL48" s="6" t="s">
        <v>151</v>
      </c>
      <c r="CM48" s="6" t="s">
        <v>151</v>
      </c>
      <c r="CN48" s="6" t="s">
        <v>151</v>
      </c>
      <c r="CO48" s="6" t="s">
        <v>151</v>
      </c>
      <c r="CP48" s="6" t="s">
        <v>424</v>
      </c>
      <c r="CQ48" s="6" t="s">
        <v>151</v>
      </c>
      <c r="CR48" s="6" t="s">
        <v>423</v>
      </c>
      <c r="CS48" s="6" t="s">
        <v>151</v>
      </c>
      <c r="CT48" s="6" t="s">
        <v>423</v>
      </c>
      <c r="CU48" s="6" t="s">
        <v>151</v>
      </c>
      <c r="CV48" s="6" t="s">
        <v>176</v>
      </c>
      <c r="CW48" s="6" t="s">
        <v>176</v>
      </c>
      <c r="CX48" s="6" t="s">
        <v>176</v>
      </c>
      <c r="CY48" s="6" t="s">
        <v>176</v>
      </c>
      <c r="CZ48" s="6" t="s">
        <v>176</v>
      </c>
      <c r="DA48" s="6">
        <v>1</v>
      </c>
      <c r="DB48" s="6">
        <v>1</v>
      </c>
      <c r="DC48" s="6">
        <v>1</v>
      </c>
      <c r="DD48" s="6">
        <v>1</v>
      </c>
      <c r="DE48" s="6">
        <v>0</v>
      </c>
      <c r="DF48" s="6">
        <v>1</v>
      </c>
      <c r="DG48" s="6">
        <v>1</v>
      </c>
      <c r="DJ48" s="6" t="s">
        <v>486</v>
      </c>
      <c r="DK48" s="6">
        <v>0</v>
      </c>
      <c r="DL48" s="6">
        <v>0</v>
      </c>
      <c r="DM48" s="6">
        <v>0</v>
      </c>
      <c r="DN48" s="6">
        <v>0</v>
      </c>
      <c r="DO48" s="6">
        <v>0</v>
      </c>
      <c r="DP48" s="6">
        <v>1</v>
      </c>
      <c r="DQ48" s="6">
        <v>0</v>
      </c>
      <c r="DR48" s="6">
        <v>0</v>
      </c>
      <c r="DS48" s="6">
        <v>0</v>
      </c>
      <c r="DU48" s="6" t="s">
        <v>430</v>
      </c>
      <c r="EA48" s="6">
        <v>1231.74</v>
      </c>
      <c r="EB48" s="6" t="s">
        <v>529</v>
      </c>
      <c r="EC48" s="6" t="s">
        <v>530</v>
      </c>
      <c r="ED48" s="6" t="s">
        <v>1146</v>
      </c>
      <c r="EE48" s="6" t="s">
        <v>490</v>
      </c>
      <c r="EF48" s="6" t="s">
        <v>435</v>
      </c>
      <c r="EG48" s="6" t="s">
        <v>436</v>
      </c>
      <c r="EH48" s="6" t="s">
        <v>720</v>
      </c>
      <c r="EI48" s="6">
        <v>2014</v>
      </c>
      <c r="EJ48" s="6" t="s">
        <v>1131</v>
      </c>
      <c r="EK48" s="6" t="s">
        <v>1136</v>
      </c>
      <c r="EL48" s="6" t="s">
        <v>440</v>
      </c>
      <c r="EM48" s="6">
        <v>4</v>
      </c>
      <c r="EN48" s="6" t="s">
        <v>468</v>
      </c>
      <c r="EO48" s="6" t="s">
        <v>583</v>
      </c>
      <c r="EP48" s="6" t="s">
        <v>675</v>
      </c>
      <c r="EQ48" s="6">
        <v>336</v>
      </c>
      <c r="ER48" s="6" t="s">
        <v>1148</v>
      </c>
      <c r="ES48" s="6">
        <v>4</v>
      </c>
      <c r="ET48" s="6" t="s">
        <v>404</v>
      </c>
      <c r="EU48" s="6" t="s">
        <v>1149</v>
      </c>
      <c r="EV48" s="6" t="s">
        <v>1150</v>
      </c>
      <c r="EW48" s="6" t="s">
        <v>1148</v>
      </c>
      <c r="EX48" s="6" t="s">
        <v>1151</v>
      </c>
      <c r="EZ48" s="6" t="s">
        <v>1152</v>
      </c>
      <c r="FA48" s="6" t="s">
        <v>1131</v>
      </c>
      <c r="FB48" s="6" t="s">
        <v>410</v>
      </c>
      <c r="FD48" s="6" t="s">
        <v>411</v>
      </c>
      <c r="FF48" s="6" t="s">
        <v>441</v>
      </c>
      <c r="FH48" s="6" t="s">
        <v>450</v>
      </c>
      <c r="FI48" s="6" t="s">
        <v>450</v>
      </c>
      <c r="FJ48" s="6" t="s">
        <v>450</v>
      </c>
      <c r="FK48" s="6" t="s">
        <v>450</v>
      </c>
      <c r="FL48" s="6" t="s">
        <v>450</v>
      </c>
      <c r="FN48" s="6" t="s">
        <v>131</v>
      </c>
      <c r="FO48" s="6" t="s">
        <v>415</v>
      </c>
      <c r="FP48" s="6" t="s">
        <v>416</v>
      </c>
      <c r="FQ48" s="6" t="s">
        <v>131</v>
      </c>
      <c r="FR48" s="6" t="s">
        <v>414</v>
      </c>
      <c r="FS48" s="6" t="s">
        <v>415</v>
      </c>
      <c r="FT48" s="6" t="s">
        <v>415</v>
      </c>
      <c r="FU48" s="6" t="s">
        <v>131</v>
      </c>
      <c r="FV48" s="6" t="s">
        <v>414</v>
      </c>
      <c r="FX48" s="6" t="s">
        <v>451</v>
      </c>
      <c r="FY48" s="6" t="s">
        <v>451</v>
      </c>
      <c r="FZ48" s="6" t="s">
        <v>451</v>
      </c>
      <c r="GA48" s="6" t="s">
        <v>451</v>
      </c>
      <c r="GB48" s="6" t="s">
        <v>451</v>
      </c>
      <c r="GC48" s="6" t="s">
        <v>451</v>
      </c>
      <c r="GD48" s="6" t="s">
        <v>451</v>
      </c>
      <c r="GE48" s="6" t="s">
        <v>451</v>
      </c>
      <c r="GF48" s="6" t="s">
        <v>451</v>
      </c>
      <c r="GG48" s="6" t="s">
        <v>451</v>
      </c>
      <c r="GH48" s="6" t="s">
        <v>451</v>
      </c>
      <c r="GI48" s="6" t="s">
        <v>451</v>
      </c>
      <c r="GJ48" s="6" t="s">
        <v>451</v>
      </c>
      <c r="GK48" s="6" t="s">
        <v>451</v>
      </c>
      <c r="GL48" s="6" t="s">
        <v>451</v>
      </c>
      <c r="GM48" s="6" t="s">
        <v>451</v>
      </c>
      <c r="GN48" s="6" t="s">
        <v>451</v>
      </c>
      <c r="GO48" s="6" t="s">
        <v>451</v>
      </c>
      <c r="GP48" s="6" t="s">
        <v>451</v>
      </c>
      <c r="GQ48" s="6" t="s">
        <v>451</v>
      </c>
      <c r="GR48" s="6" t="s">
        <v>451</v>
      </c>
      <c r="GS48" s="6" t="s">
        <v>451</v>
      </c>
      <c r="GT48" s="6" t="s">
        <v>451</v>
      </c>
      <c r="GU48" s="6" t="s">
        <v>451</v>
      </c>
      <c r="GV48" s="6" t="s">
        <v>555</v>
      </c>
      <c r="GW48" s="6" t="s">
        <v>475</v>
      </c>
      <c r="GX48" s="6" t="s">
        <v>1153</v>
      </c>
      <c r="GY48" s="6" t="s">
        <v>441</v>
      </c>
      <c r="GZ48" s="6">
        <v>872.57</v>
      </c>
      <c r="HB48" s="6" t="str">
        <f t="shared" si="67"/>
        <v>Accepté pour Conseil 2eme round Sect</v>
      </c>
      <c r="HC48" s="6">
        <f t="shared" si="41"/>
        <v>50</v>
      </c>
      <c r="HD48" s="110">
        <f t="shared" si="42"/>
        <v>50</v>
      </c>
      <c r="HE48" s="6">
        <f t="shared" si="43"/>
        <v>5</v>
      </c>
      <c r="HF48" s="110">
        <f t="shared" si="66"/>
        <v>35</v>
      </c>
      <c r="HG48" s="6">
        <f t="shared" si="45"/>
        <v>50</v>
      </c>
      <c r="HI48" s="6">
        <f t="shared" si="68"/>
        <v>50</v>
      </c>
      <c r="HJ48" s="110">
        <f t="shared" si="69"/>
        <v>50</v>
      </c>
      <c r="HK48" s="110">
        <f t="shared" si="46"/>
        <v>50</v>
      </c>
      <c r="HL48" s="110">
        <f t="shared" si="47"/>
        <v>50</v>
      </c>
      <c r="HO48" s="6">
        <f t="shared" si="48"/>
        <v>50</v>
      </c>
      <c r="HP48" s="110">
        <f t="shared" si="49"/>
        <v>50</v>
      </c>
      <c r="HQ48" s="110">
        <f t="shared" si="50"/>
        <v>50</v>
      </c>
      <c r="HT48" s="110">
        <f t="shared" si="51"/>
        <v>50</v>
      </c>
      <c r="HU48" s="6">
        <f t="shared" si="52"/>
        <v>100</v>
      </c>
      <c r="HV48" s="6">
        <f t="shared" si="53"/>
        <v>100</v>
      </c>
      <c r="HW48" s="6">
        <f t="shared" si="54"/>
        <v>100</v>
      </c>
      <c r="HX48" s="110">
        <f t="shared" si="55"/>
        <v>100</v>
      </c>
      <c r="HY48" s="6">
        <f t="shared" si="56"/>
        <v>100</v>
      </c>
      <c r="HZ48" s="6">
        <f t="shared" si="70"/>
        <v>100</v>
      </c>
      <c r="IA48" s="6">
        <f t="shared" si="57"/>
        <v>50</v>
      </c>
      <c r="IB48" s="6">
        <f t="shared" si="58"/>
        <v>100</v>
      </c>
      <c r="IE48" s="110">
        <f t="shared" si="59"/>
        <v>75</v>
      </c>
      <c r="IF48" s="110">
        <f t="shared" si="60"/>
        <v>85</v>
      </c>
      <c r="IG48" s="6">
        <f t="shared" si="61"/>
        <v>100</v>
      </c>
      <c r="IH48" s="6">
        <f t="shared" si="62"/>
        <v>0</v>
      </c>
      <c r="II48" s="6">
        <f t="shared" si="63"/>
        <v>0</v>
      </c>
      <c r="IJ48" s="6">
        <f t="shared" si="64"/>
        <v>50</v>
      </c>
      <c r="IK48" s="110">
        <f t="shared" si="65"/>
        <v>37.5</v>
      </c>
    </row>
    <row r="49" spans="1:245" x14ac:dyDescent="0.2">
      <c r="A49" s="6">
        <v>108</v>
      </c>
      <c r="B49" s="6">
        <v>129</v>
      </c>
      <c r="C49" s="6" t="s">
        <v>1154</v>
      </c>
      <c r="D49" s="6">
        <v>6</v>
      </c>
      <c r="E49" s="6" t="s">
        <v>404</v>
      </c>
      <c r="F49" s="6" t="s">
        <v>1155</v>
      </c>
      <c r="G49" s="6" t="s">
        <v>1156</v>
      </c>
      <c r="H49" s="6" t="s">
        <v>1154</v>
      </c>
      <c r="I49" s="6" t="s">
        <v>1157</v>
      </c>
      <c r="K49" s="6" t="s">
        <v>1158</v>
      </c>
      <c r="L49" s="6" t="s">
        <v>1131</v>
      </c>
      <c r="M49" s="6" t="s">
        <v>410</v>
      </c>
      <c r="O49" s="6" t="s">
        <v>481</v>
      </c>
      <c r="P49" s="6" t="s">
        <v>1159</v>
      </c>
      <c r="Q49" s="6" t="s">
        <v>1160</v>
      </c>
      <c r="R49" s="6" t="s">
        <v>881</v>
      </c>
      <c r="S49" s="6">
        <v>1</v>
      </c>
      <c r="T49" s="6">
        <v>0</v>
      </c>
      <c r="U49" s="6">
        <v>0</v>
      </c>
      <c r="V49" s="6">
        <v>1</v>
      </c>
      <c r="W49" s="6">
        <v>1</v>
      </c>
      <c r="X49" s="6">
        <v>0</v>
      </c>
      <c r="Y49" s="6">
        <v>0</v>
      </c>
      <c r="Z49" s="6" t="s">
        <v>414</v>
      </c>
      <c r="AA49" s="6" t="s">
        <v>416</v>
      </c>
      <c r="AB49" s="6" t="s">
        <v>416</v>
      </c>
      <c r="AC49" s="6" t="s">
        <v>131</v>
      </c>
      <c r="AD49" s="6" t="s">
        <v>414</v>
      </c>
      <c r="AE49" s="6" t="s">
        <v>415</v>
      </c>
      <c r="AF49" s="6" t="s">
        <v>416</v>
      </c>
      <c r="AG49" s="6" t="s">
        <v>416</v>
      </c>
      <c r="AH49" s="6" t="s">
        <v>414</v>
      </c>
      <c r="AI49" s="6" t="s">
        <v>1161</v>
      </c>
      <c r="AJ49" s="6">
        <v>1</v>
      </c>
      <c r="AK49" s="6">
        <v>1</v>
      </c>
      <c r="AL49" s="6">
        <v>0</v>
      </c>
      <c r="AM49" s="6">
        <v>0</v>
      </c>
      <c r="AN49" s="6">
        <v>0</v>
      </c>
      <c r="AO49" s="6">
        <v>0</v>
      </c>
      <c r="AQ49" s="6" t="s">
        <v>463</v>
      </c>
      <c r="AR49" s="6" t="s">
        <v>419</v>
      </c>
      <c r="AS49" s="6" t="s">
        <v>419</v>
      </c>
      <c r="AT49" s="6" t="s">
        <v>420</v>
      </c>
      <c r="AU49" s="6" t="s">
        <v>420</v>
      </c>
      <c r="AV49" s="6" t="s">
        <v>420</v>
      </c>
      <c r="AW49" s="6" t="s">
        <v>421</v>
      </c>
      <c r="AX49" s="6" t="s">
        <v>422</v>
      </c>
      <c r="BF49" s="6">
        <v>1</v>
      </c>
      <c r="BH49" s="6">
        <v>0</v>
      </c>
      <c r="BI49" s="6">
        <v>0</v>
      </c>
      <c r="BJ49" s="6">
        <v>0</v>
      </c>
      <c r="BK49" s="6">
        <v>0</v>
      </c>
      <c r="BL49" s="6">
        <v>1</v>
      </c>
      <c r="BM49" s="6">
        <v>0</v>
      </c>
      <c r="BN49" s="6">
        <v>0</v>
      </c>
      <c r="BO49" s="6">
        <v>0</v>
      </c>
      <c r="BP49" s="6">
        <v>1</v>
      </c>
      <c r="BQ49" s="6">
        <v>0</v>
      </c>
      <c r="BR49" s="6">
        <v>0</v>
      </c>
      <c r="BS49" s="6">
        <v>0</v>
      </c>
      <c r="BT49" s="6">
        <v>0</v>
      </c>
      <c r="BU49" s="6">
        <v>1</v>
      </c>
      <c r="BX49" s="6" t="s">
        <v>151</v>
      </c>
      <c r="BY49" s="6" t="s">
        <v>423</v>
      </c>
      <c r="BZ49" s="6" t="s">
        <v>151</v>
      </c>
      <c r="CA49" s="6" t="s">
        <v>424</v>
      </c>
      <c r="CB49" s="6" t="s">
        <v>424</v>
      </c>
      <c r="CC49" s="6" t="s">
        <v>425</v>
      </c>
      <c r="CD49" s="6" t="s">
        <v>425</v>
      </c>
      <c r="CE49" s="6" t="s">
        <v>425</v>
      </c>
      <c r="CF49" s="6" t="s">
        <v>425</v>
      </c>
      <c r="CG49" s="6" t="s">
        <v>425</v>
      </c>
      <c r="CH49" s="6" t="s">
        <v>424</v>
      </c>
      <c r="CI49" s="6" t="s">
        <v>425</v>
      </c>
      <c r="CJ49" s="6" t="s">
        <v>424</v>
      </c>
      <c r="CK49" s="6" t="s">
        <v>151</v>
      </c>
      <c r="CL49" s="6" t="s">
        <v>425</v>
      </c>
      <c r="CM49" s="6" t="s">
        <v>425</v>
      </c>
      <c r="CN49" s="6" t="s">
        <v>425</v>
      </c>
      <c r="CO49" s="6" t="s">
        <v>425</v>
      </c>
      <c r="CP49" s="6" t="s">
        <v>151</v>
      </c>
      <c r="CQ49" s="6" t="s">
        <v>151</v>
      </c>
      <c r="CR49" s="6" t="s">
        <v>424</v>
      </c>
      <c r="CS49" s="6" t="s">
        <v>426</v>
      </c>
      <c r="CT49" s="6" t="s">
        <v>426</v>
      </c>
      <c r="CU49" s="6" t="s">
        <v>425</v>
      </c>
      <c r="CV49" s="6" t="s">
        <v>428</v>
      </c>
      <c r="CW49" s="6" t="s">
        <v>427</v>
      </c>
      <c r="CX49" s="6" t="s">
        <v>176</v>
      </c>
      <c r="CY49" s="6" t="s">
        <v>428</v>
      </c>
      <c r="CZ49" s="6" t="s">
        <v>428</v>
      </c>
      <c r="DA49" s="6">
        <v>0</v>
      </c>
      <c r="DB49" s="6">
        <v>1</v>
      </c>
      <c r="DC49" s="6">
        <v>0</v>
      </c>
      <c r="DD49" s="6">
        <v>1</v>
      </c>
      <c r="DE49" s="6">
        <v>0</v>
      </c>
      <c r="DF49" s="6">
        <v>0</v>
      </c>
      <c r="DG49" s="6">
        <v>0</v>
      </c>
      <c r="DJ49" s="6" t="s">
        <v>198</v>
      </c>
      <c r="DU49" s="6" t="s">
        <v>430</v>
      </c>
      <c r="EA49" s="6">
        <v>1234.1199999999999</v>
      </c>
      <c r="EB49" s="6" t="s">
        <v>1162</v>
      </c>
      <c r="EC49" s="6" t="s">
        <v>488</v>
      </c>
      <c r="ED49" s="6" t="s">
        <v>1163</v>
      </c>
      <c r="EE49" s="6" t="s">
        <v>434</v>
      </c>
      <c r="EF49" s="6" t="s">
        <v>435</v>
      </c>
      <c r="EG49" s="6" t="s">
        <v>436</v>
      </c>
      <c r="EH49" s="6" t="s">
        <v>1135</v>
      </c>
      <c r="EI49" s="6">
        <v>2023</v>
      </c>
      <c r="EJ49" s="6" t="s">
        <v>1131</v>
      </c>
      <c r="EK49" s="6" t="s">
        <v>1136</v>
      </c>
      <c r="EL49" s="6" t="s">
        <v>440</v>
      </c>
      <c r="EM49" s="6">
        <v>1</v>
      </c>
      <c r="EN49" s="6" t="s">
        <v>468</v>
      </c>
      <c r="EO49" s="6" t="s">
        <v>491</v>
      </c>
      <c r="EP49" s="6" t="s">
        <v>532</v>
      </c>
      <c r="EQ49" s="6">
        <v>116</v>
      </c>
      <c r="ER49" s="6" t="s">
        <v>1164</v>
      </c>
      <c r="ES49" s="6">
        <v>4</v>
      </c>
      <c r="ET49" s="6" t="s">
        <v>404</v>
      </c>
      <c r="EU49" s="6" t="s">
        <v>1165</v>
      </c>
      <c r="EV49" s="6" t="s">
        <v>1166</v>
      </c>
      <c r="EW49" s="6" t="s">
        <v>1164</v>
      </c>
      <c r="EX49" s="6" t="s">
        <v>1167</v>
      </c>
      <c r="EZ49" s="6" t="s">
        <v>1168</v>
      </c>
      <c r="FA49" s="6" t="s">
        <v>1131</v>
      </c>
      <c r="FB49" s="6" t="s">
        <v>410</v>
      </c>
      <c r="FD49" s="6" t="s">
        <v>481</v>
      </c>
      <c r="FE49" s="6" t="s">
        <v>1159</v>
      </c>
      <c r="FF49" s="6" t="s">
        <v>441</v>
      </c>
      <c r="FH49" s="6" t="s">
        <v>449</v>
      </c>
      <c r="FI49" s="6" t="s">
        <v>450</v>
      </c>
      <c r="FJ49" s="6" t="s">
        <v>450</v>
      </c>
      <c r="FK49" s="6" t="s">
        <v>450</v>
      </c>
      <c r="FL49" s="6" t="s">
        <v>450</v>
      </c>
      <c r="FN49" s="6" t="s">
        <v>414</v>
      </c>
      <c r="FO49" s="6" t="s">
        <v>416</v>
      </c>
      <c r="FP49" s="6" t="s">
        <v>416</v>
      </c>
      <c r="FQ49" s="6" t="s">
        <v>414</v>
      </c>
      <c r="FR49" s="6" t="s">
        <v>415</v>
      </c>
      <c r="FS49" s="6" t="s">
        <v>415</v>
      </c>
      <c r="FT49" s="6" t="s">
        <v>416</v>
      </c>
      <c r="FU49" s="6" t="s">
        <v>416</v>
      </c>
      <c r="FV49" s="6" t="s">
        <v>414</v>
      </c>
      <c r="FX49" s="6" t="s">
        <v>451</v>
      </c>
      <c r="FY49" s="6" t="s">
        <v>451</v>
      </c>
      <c r="FZ49" s="6" t="s">
        <v>451</v>
      </c>
      <c r="GA49" s="6" t="s">
        <v>451</v>
      </c>
      <c r="GB49" s="6" t="s">
        <v>451</v>
      </c>
      <c r="GC49" s="6" t="s">
        <v>451</v>
      </c>
      <c r="GD49" s="6" t="s">
        <v>451</v>
      </c>
      <c r="GE49" s="6" t="s">
        <v>451</v>
      </c>
      <c r="GF49" s="6" t="s">
        <v>451</v>
      </c>
      <c r="GG49" s="6" t="s">
        <v>451</v>
      </c>
      <c r="GH49" s="6" t="s">
        <v>451</v>
      </c>
      <c r="GI49" s="6" t="s">
        <v>451</v>
      </c>
      <c r="GJ49" s="6" t="s">
        <v>451</v>
      </c>
      <c r="GK49" s="6" t="s">
        <v>451</v>
      </c>
      <c r="GL49" s="6" t="s">
        <v>451</v>
      </c>
      <c r="GM49" s="6" t="s">
        <v>451</v>
      </c>
      <c r="GN49" s="6" t="s">
        <v>451</v>
      </c>
      <c r="GO49" s="6" t="s">
        <v>451</v>
      </c>
      <c r="GP49" s="6" t="s">
        <v>451</v>
      </c>
      <c r="GQ49" s="6" t="s">
        <v>451</v>
      </c>
      <c r="GR49" s="6" t="s">
        <v>451</v>
      </c>
      <c r="GS49" s="6" t="s">
        <v>452</v>
      </c>
      <c r="GT49" s="6" t="s">
        <v>452</v>
      </c>
      <c r="GU49" s="6" t="s">
        <v>451</v>
      </c>
      <c r="GV49" s="6" t="s">
        <v>517</v>
      </c>
      <c r="GW49" s="6" t="s">
        <v>475</v>
      </c>
      <c r="GX49" s="6" t="s">
        <v>1169</v>
      </c>
      <c r="GY49" s="6" t="s">
        <v>441</v>
      </c>
      <c r="GZ49" s="6">
        <v>808.32</v>
      </c>
      <c r="HB49" s="6" t="str">
        <f t="shared" si="67"/>
        <v xml:space="preserve">Accepté pour le Conseil 4round IS -5 </v>
      </c>
      <c r="HC49" s="6">
        <f t="shared" si="41"/>
        <v>100</v>
      </c>
      <c r="HD49" s="110">
        <f t="shared" si="42"/>
        <v>75</v>
      </c>
      <c r="HE49" s="6">
        <f t="shared" si="43"/>
        <v>5</v>
      </c>
      <c r="HF49" s="110">
        <f t="shared" si="66"/>
        <v>60</v>
      </c>
      <c r="HG49" s="6">
        <f t="shared" si="45"/>
        <v>50</v>
      </c>
      <c r="HI49" s="6">
        <f t="shared" si="68"/>
        <v>100</v>
      </c>
      <c r="HJ49" s="110">
        <f t="shared" si="69"/>
        <v>75</v>
      </c>
      <c r="HK49" s="110">
        <f t="shared" si="46"/>
        <v>75</v>
      </c>
      <c r="HL49" s="110">
        <f t="shared" si="47"/>
        <v>50</v>
      </c>
      <c r="HO49" s="6">
        <f t="shared" si="48"/>
        <v>50</v>
      </c>
      <c r="HP49" s="110">
        <f t="shared" si="49"/>
        <v>50</v>
      </c>
      <c r="HQ49" s="110">
        <f t="shared" si="50"/>
        <v>50</v>
      </c>
      <c r="HT49" s="110">
        <f t="shared" si="51"/>
        <v>55</v>
      </c>
      <c r="HU49" s="6">
        <f t="shared" si="52"/>
        <v>50</v>
      </c>
      <c r="HV49" s="6">
        <f t="shared" si="53"/>
        <v>50</v>
      </c>
      <c r="HW49" s="6">
        <f t="shared" si="54"/>
        <v>50</v>
      </c>
      <c r="HX49" s="110">
        <f t="shared" si="55"/>
        <v>50</v>
      </c>
      <c r="HY49" s="6">
        <f t="shared" si="56"/>
        <v>0</v>
      </c>
      <c r="HZ49" s="6">
        <f t="shared" si="70"/>
        <v>100</v>
      </c>
      <c r="IA49" s="6">
        <f t="shared" si="57"/>
        <v>0</v>
      </c>
      <c r="IB49" s="6">
        <f t="shared" si="58"/>
        <v>50</v>
      </c>
      <c r="IE49" s="110">
        <f t="shared" si="59"/>
        <v>100</v>
      </c>
      <c r="IF49" s="110">
        <f t="shared" si="60"/>
        <v>50</v>
      </c>
      <c r="IG49" s="6">
        <f t="shared" si="61"/>
        <v>0</v>
      </c>
      <c r="IH49" s="6">
        <f t="shared" si="62"/>
        <v>0</v>
      </c>
      <c r="II49" s="6">
        <f t="shared" si="63"/>
        <v>0</v>
      </c>
      <c r="IJ49" s="6">
        <f t="shared" si="64"/>
        <v>50</v>
      </c>
      <c r="IK49" s="110">
        <f t="shared" si="65"/>
        <v>12.5</v>
      </c>
    </row>
    <row r="50" spans="1:245" x14ac:dyDescent="0.2">
      <c r="A50" s="6">
        <v>109</v>
      </c>
      <c r="B50" s="6">
        <v>203</v>
      </c>
      <c r="C50" s="6" t="s">
        <v>1170</v>
      </c>
      <c r="D50" s="6">
        <v>6</v>
      </c>
      <c r="E50" s="6" t="s">
        <v>404</v>
      </c>
      <c r="F50" s="6" t="s">
        <v>1171</v>
      </c>
      <c r="G50" s="6" t="s">
        <v>1172</v>
      </c>
      <c r="H50" s="6" t="s">
        <v>1170</v>
      </c>
      <c r="I50" s="6" t="s">
        <v>1173</v>
      </c>
      <c r="K50" s="6" t="s">
        <v>1174</v>
      </c>
      <c r="L50" s="6" t="s">
        <v>1131</v>
      </c>
      <c r="M50" s="6" t="s">
        <v>410</v>
      </c>
      <c r="O50" s="6" t="s">
        <v>460</v>
      </c>
      <c r="Q50" s="6" t="s">
        <v>1175</v>
      </c>
      <c r="R50" s="6" t="s">
        <v>413</v>
      </c>
      <c r="S50" s="6">
        <v>0</v>
      </c>
      <c r="T50" s="6">
        <v>0</v>
      </c>
      <c r="U50" s="6">
        <v>1</v>
      </c>
      <c r="V50" s="6">
        <v>0</v>
      </c>
      <c r="W50" s="6">
        <v>1</v>
      </c>
      <c r="X50" s="6">
        <v>0</v>
      </c>
      <c r="Y50" s="6">
        <v>1</v>
      </c>
      <c r="Z50" s="6" t="s">
        <v>131</v>
      </c>
      <c r="AA50" s="6" t="s">
        <v>416</v>
      </c>
      <c r="AB50" s="6" t="s">
        <v>462</v>
      </c>
      <c r="AC50" s="6" t="s">
        <v>414</v>
      </c>
      <c r="AD50" s="6" t="s">
        <v>131</v>
      </c>
      <c r="AE50" s="6" t="s">
        <v>414</v>
      </c>
      <c r="AF50" s="6" t="s">
        <v>416</v>
      </c>
      <c r="AG50" s="6" t="s">
        <v>416</v>
      </c>
      <c r="AH50" s="6" t="s">
        <v>415</v>
      </c>
      <c r="AI50" s="6" t="s">
        <v>1176</v>
      </c>
      <c r="AJ50" s="6">
        <v>1</v>
      </c>
      <c r="AK50" s="6">
        <v>1</v>
      </c>
      <c r="AL50" s="6">
        <v>1</v>
      </c>
      <c r="AM50" s="6">
        <v>1</v>
      </c>
      <c r="AN50" s="6">
        <v>0</v>
      </c>
      <c r="AO50" s="6">
        <v>0</v>
      </c>
      <c r="AQ50" s="6" t="s">
        <v>547</v>
      </c>
      <c r="AW50" s="6" t="s">
        <v>421</v>
      </c>
      <c r="AX50" s="6" t="s">
        <v>464</v>
      </c>
      <c r="AY50" s="6">
        <v>1</v>
      </c>
      <c r="AZ50" s="6">
        <v>0</v>
      </c>
      <c r="BA50" s="6">
        <v>1</v>
      </c>
      <c r="BB50" s="6">
        <v>0</v>
      </c>
      <c r="BC50" s="6">
        <v>0</v>
      </c>
      <c r="BD50" s="6">
        <v>0</v>
      </c>
      <c r="BE50" s="6">
        <v>0</v>
      </c>
      <c r="BF50" s="6">
        <v>0</v>
      </c>
      <c r="BH50" s="6">
        <v>1</v>
      </c>
      <c r="BX50" s="6" t="s">
        <v>424</v>
      </c>
      <c r="BY50" s="6" t="s">
        <v>423</v>
      </c>
      <c r="BZ50" s="6" t="s">
        <v>426</v>
      </c>
      <c r="CA50" s="6" t="s">
        <v>151</v>
      </c>
      <c r="CB50" s="6" t="s">
        <v>426</v>
      </c>
      <c r="CC50" s="6" t="s">
        <v>425</v>
      </c>
      <c r="CD50" s="6" t="s">
        <v>425</v>
      </c>
      <c r="CE50" s="6" t="s">
        <v>425</v>
      </c>
      <c r="CF50" s="6" t="s">
        <v>423</v>
      </c>
      <c r="CG50" s="6" t="s">
        <v>423</v>
      </c>
      <c r="CH50" s="6" t="s">
        <v>426</v>
      </c>
      <c r="CI50" s="6" t="s">
        <v>426</v>
      </c>
      <c r="CJ50" s="6" t="s">
        <v>423</v>
      </c>
      <c r="CK50" s="6" t="s">
        <v>424</v>
      </c>
      <c r="CL50" s="6" t="s">
        <v>426</v>
      </c>
      <c r="CM50" s="6" t="s">
        <v>423</v>
      </c>
      <c r="CN50" s="6" t="s">
        <v>426</v>
      </c>
      <c r="CO50" s="6" t="s">
        <v>426</v>
      </c>
      <c r="CP50" s="6" t="s">
        <v>426</v>
      </c>
      <c r="CQ50" s="6" t="s">
        <v>426</v>
      </c>
      <c r="CR50" s="6" t="s">
        <v>423</v>
      </c>
      <c r="CS50" s="6" t="s">
        <v>426</v>
      </c>
      <c r="CT50" s="6" t="s">
        <v>426</v>
      </c>
      <c r="CU50" s="6" t="s">
        <v>426</v>
      </c>
      <c r="CV50" s="6" t="s">
        <v>428</v>
      </c>
      <c r="CW50" s="6" t="s">
        <v>428</v>
      </c>
      <c r="CX50" s="6" t="s">
        <v>427</v>
      </c>
      <c r="CY50" s="6" t="s">
        <v>428</v>
      </c>
      <c r="CZ50" s="6" t="s">
        <v>428</v>
      </c>
      <c r="DA50" s="6">
        <v>1</v>
      </c>
      <c r="DB50" s="6">
        <v>1</v>
      </c>
      <c r="DC50" s="6">
        <v>1</v>
      </c>
      <c r="DD50" s="6">
        <v>1</v>
      </c>
      <c r="DE50" s="6">
        <v>1</v>
      </c>
      <c r="DF50" s="6">
        <v>0</v>
      </c>
      <c r="DG50" s="6">
        <v>1</v>
      </c>
      <c r="DJ50" s="6" t="s">
        <v>507</v>
      </c>
      <c r="DU50" s="6" t="s">
        <v>430</v>
      </c>
      <c r="EA50" s="6">
        <v>1211.3399999999999</v>
      </c>
      <c r="EB50" s="6" t="s">
        <v>689</v>
      </c>
      <c r="EC50" s="6" t="s">
        <v>432</v>
      </c>
      <c r="ED50" s="6" t="s">
        <v>1174</v>
      </c>
      <c r="EE50" s="6" t="s">
        <v>434</v>
      </c>
      <c r="EF50" s="6" t="s">
        <v>435</v>
      </c>
      <c r="EG50" s="6" t="s">
        <v>436</v>
      </c>
      <c r="EH50" s="6" t="s">
        <v>1177</v>
      </c>
      <c r="EI50" s="6">
        <v>2021</v>
      </c>
      <c r="EJ50" s="6" t="s">
        <v>1131</v>
      </c>
      <c r="EK50" s="6" t="s">
        <v>1136</v>
      </c>
      <c r="EL50" s="6" t="s">
        <v>440</v>
      </c>
      <c r="EM50" s="6">
        <v>6</v>
      </c>
      <c r="EN50" s="6" t="s">
        <v>441</v>
      </c>
      <c r="EO50" s="6" t="s">
        <v>442</v>
      </c>
      <c r="EP50" s="6" t="s">
        <v>675</v>
      </c>
      <c r="EQ50" s="6">
        <v>129</v>
      </c>
      <c r="ER50" s="6" t="s">
        <v>1178</v>
      </c>
      <c r="ES50" s="6">
        <v>4</v>
      </c>
      <c r="ET50" s="6" t="s">
        <v>404</v>
      </c>
      <c r="EU50" s="6" t="s">
        <v>1179</v>
      </c>
      <c r="EV50" s="6" t="s">
        <v>1180</v>
      </c>
      <c r="EW50" s="6" t="s">
        <v>1178</v>
      </c>
      <c r="EX50" s="6" t="s">
        <v>1181</v>
      </c>
      <c r="EZ50" s="6" t="s">
        <v>1174</v>
      </c>
      <c r="FA50" s="6" t="s">
        <v>1131</v>
      </c>
      <c r="FB50" s="6" t="s">
        <v>410</v>
      </c>
      <c r="FD50" s="6" t="s">
        <v>460</v>
      </c>
      <c r="FF50" s="6" t="s">
        <v>441</v>
      </c>
      <c r="FH50" s="6" t="s">
        <v>1021</v>
      </c>
      <c r="FI50" s="6" t="s">
        <v>450</v>
      </c>
      <c r="FJ50" s="6" t="s">
        <v>450</v>
      </c>
      <c r="FK50" s="6" t="s">
        <v>450</v>
      </c>
      <c r="FL50" s="6" t="s">
        <v>450</v>
      </c>
      <c r="FN50" s="6" t="s">
        <v>414</v>
      </c>
      <c r="FO50" s="6" t="s">
        <v>416</v>
      </c>
      <c r="FP50" s="6" t="s">
        <v>416</v>
      </c>
      <c r="FQ50" s="6" t="s">
        <v>414</v>
      </c>
      <c r="FR50" s="6" t="s">
        <v>414</v>
      </c>
      <c r="FS50" s="6" t="s">
        <v>414</v>
      </c>
      <c r="FT50" s="6" t="s">
        <v>416</v>
      </c>
      <c r="FU50" s="6" t="s">
        <v>416</v>
      </c>
      <c r="FV50" s="6" t="s">
        <v>462</v>
      </c>
      <c r="FX50" s="6" t="s">
        <v>451</v>
      </c>
      <c r="FY50" s="6" t="s">
        <v>452</v>
      </c>
      <c r="FZ50" s="6" t="s">
        <v>452</v>
      </c>
      <c r="GA50" s="6" t="s">
        <v>452</v>
      </c>
      <c r="GB50" s="6" t="s">
        <v>452</v>
      </c>
      <c r="GC50" s="6" t="s">
        <v>452</v>
      </c>
      <c r="GD50" s="6" t="s">
        <v>452</v>
      </c>
      <c r="GE50" s="6" t="s">
        <v>452</v>
      </c>
      <c r="GF50" s="6" t="s">
        <v>452</v>
      </c>
      <c r="GG50" s="6" t="s">
        <v>451</v>
      </c>
      <c r="GH50" s="6" t="s">
        <v>451</v>
      </c>
      <c r="GI50" s="6" t="s">
        <v>451</v>
      </c>
      <c r="GJ50" s="6" t="s">
        <v>451</v>
      </c>
      <c r="GK50" s="6" t="s">
        <v>451</v>
      </c>
      <c r="GL50" s="6" t="s">
        <v>452</v>
      </c>
      <c r="GM50" s="6" t="s">
        <v>451</v>
      </c>
      <c r="GN50" s="6" t="s">
        <v>452</v>
      </c>
      <c r="GO50" s="6" t="s">
        <v>452</v>
      </c>
      <c r="GP50" s="6" t="s">
        <v>451</v>
      </c>
      <c r="GQ50" s="6" t="s">
        <v>451</v>
      </c>
      <c r="GR50" s="6" t="s">
        <v>452</v>
      </c>
      <c r="GS50" s="6" t="s">
        <v>452</v>
      </c>
      <c r="GT50" s="6" t="s">
        <v>452</v>
      </c>
      <c r="GU50" s="6" t="s">
        <v>452</v>
      </c>
      <c r="GV50" s="6" t="s">
        <v>517</v>
      </c>
      <c r="GW50" s="6" t="s">
        <v>475</v>
      </c>
      <c r="GX50" s="6" t="s">
        <v>1182</v>
      </c>
      <c r="GY50" s="6" t="s">
        <v>441</v>
      </c>
      <c r="GZ50" s="6">
        <v>679.8</v>
      </c>
      <c r="HB50" s="6" t="str">
        <f t="shared" si="67"/>
        <v>Liste d'attente</v>
      </c>
      <c r="HC50" s="6">
        <f t="shared" si="41"/>
        <v>100</v>
      </c>
      <c r="HD50" s="110">
        <f t="shared" si="42"/>
        <v>27.5</v>
      </c>
      <c r="HE50" s="6">
        <f t="shared" si="43"/>
        <v>5</v>
      </c>
      <c r="HF50" s="110">
        <f t="shared" si="66"/>
        <v>44.166666666666664</v>
      </c>
      <c r="HG50" s="6">
        <f t="shared" si="45"/>
        <v>50</v>
      </c>
      <c r="HI50" s="6">
        <f t="shared" si="68"/>
        <v>50</v>
      </c>
      <c r="HJ50" s="110">
        <f t="shared" si="69"/>
        <v>50</v>
      </c>
      <c r="HK50" s="110">
        <f t="shared" si="46"/>
        <v>50</v>
      </c>
      <c r="HL50" s="110">
        <f t="shared" si="47"/>
        <v>52.5</v>
      </c>
      <c r="HO50" s="6">
        <f t="shared" si="48"/>
        <v>50</v>
      </c>
      <c r="HP50" s="110">
        <f t="shared" si="49"/>
        <v>50</v>
      </c>
      <c r="HQ50" s="110">
        <f t="shared" si="50"/>
        <v>5</v>
      </c>
      <c r="HT50" s="110">
        <f t="shared" si="51"/>
        <v>41.5</v>
      </c>
      <c r="HU50" s="6">
        <f t="shared" si="52"/>
        <v>5</v>
      </c>
      <c r="HV50" s="6">
        <f t="shared" si="53"/>
        <v>50</v>
      </c>
      <c r="HW50" s="6">
        <f t="shared" si="54"/>
        <v>5</v>
      </c>
      <c r="HX50" s="110">
        <f t="shared" si="55"/>
        <v>20</v>
      </c>
      <c r="HY50" s="6">
        <f t="shared" si="56"/>
        <v>0</v>
      </c>
      <c r="HZ50" s="6">
        <f t="shared" si="70"/>
        <v>0</v>
      </c>
      <c r="IA50" s="6">
        <f t="shared" si="57"/>
        <v>100</v>
      </c>
      <c r="IB50" s="6">
        <f t="shared" si="58"/>
        <v>100</v>
      </c>
      <c r="IE50" s="110">
        <f t="shared" si="59"/>
        <v>5</v>
      </c>
      <c r="IF50" s="110">
        <f t="shared" si="60"/>
        <v>41</v>
      </c>
      <c r="IG50" s="6">
        <f t="shared" si="61"/>
        <v>100</v>
      </c>
      <c r="IH50" s="6">
        <f t="shared" si="62"/>
        <v>0</v>
      </c>
      <c r="II50" s="6">
        <f t="shared" si="63"/>
        <v>0</v>
      </c>
      <c r="IJ50" s="6">
        <f t="shared" si="64"/>
        <v>50</v>
      </c>
      <c r="IK50" s="110">
        <f t="shared" si="65"/>
        <v>37.5</v>
      </c>
    </row>
    <row r="51" spans="1:245" x14ac:dyDescent="0.2">
      <c r="A51" s="6">
        <v>111</v>
      </c>
      <c r="B51" s="6">
        <v>165</v>
      </c>
      <c r="C51" s="6" t="s">
        <v>1183</v>
      </c>
      <c r="D51" s="6">
        <v>6</v>
      </c>
      <c r="E51" s="6" t="s">
        <v>470</v>
      </c>
      <c r="F51" s="6" t="s">
        <v>1184</v>
      </c>
      <c r="G51" s="6" t="s">
        <v>1185</v>
      </c>
      <c r="H51" s="6" t="s">
        <v>1186</v>
      </c>
      <c r="I51" s="6" t="s">
        <v>1187</v>
      </c>
      <c r="K51" s="6" t="s">
        <v>1188</v>
      </c>
      <c r="L51" s="6" t="s">
        <v>1131</v>
      </c>
      <c r="M51" s="6" t="s">
        <v>410</v>
      </c>
      <c r="O51" s="6" t="s">
        <v>481</v>
      </c>
      <c r="P51" s="6" t="s">
        <v>1189</v>
      </c>
      <c r="Q51" s="6" t="s">
        <v>1190</v>
      </c>
      <c r="R51" s="6" t="s">
        <v>413</v>
      </c>
      <c r="S51" s="6">
        <v>1</v>
      </c>
      <c r="T51" s="6">
        <v>0</v>
      </c>
      <c r="U51" s="6">
        <v>0</v>
      </c>
      <c r="V51" s="6">
        <v>1</v>
      </c>
      <c r="W51" s="6">
        <v>1</v>
      </c>
      <c r="X51" s="6">
        <v>0</v>
      </c>
      <c r="Y51" s="6">
        <v>0</v>
      </c>
      <c r="Z51" s="6" t="s">
        <v>131</v>
      </c>
      <c r="AA51" s="6" t="s">
        <v>416</v>
      </c>
      <c r="AB51" s="6" t="s">
        <v>416</v>
      </c>
      <c r="AC51" s="6" t="s">
        <v>131</v>
      </c>
      <c r="AD51" s="6" t="s">
        <v>131</v>
      </c>
      <c r="AE51" s="6" t="s">
        <v>414</v>
      </c>
      <c r="AF51" s="6" t="s">
        <v>416</v>
      </c>
      <c r="AG51" s="6" t="s">
        <v>416</v>
      </c>
      <c r="AH51" s="6" t="s">
        <v>414</v>
      </c>
      <c r="AI51" s="6" t="s">
        <v>1191</v>
      </c>
      <c r="AJ51" s="6">
        <v>1</v>
      </c>
      <c r="AK51" s="6">
        <v>1</v>
      </c>
      <c r="AL51" s="6">
        <v>0</v>
      </c>
      <c r="AM51" s="6">
        <v>1</v>
      </c>
      <c r="AN51" s="6">
        <v>0</v>
      </c>
      <c r="AO51" s="6">
        <v>0</v>
      </c>
      <c r="AQ51" s="6" t="s">
        <v>527</v>
      </c>
      <c r="AW51" s="6" t="s">
        <v>421</v>
      </c>
      <c r="AX51" s="6" t="s">
        <v>464</v>
      </c>
      <c r="BF51" s="6">
        <v>1</v>
      </c>
      <c r="BH51" s="6">
        <v>0</v>
      </c>
      <c r="BI51" s="6">
        <v>0</v>
      </c>
      <c r="BJ51" s="6">
        <v>0</v>
      </c>
      <c r="BK51" s="6">
        <v>0</v>
      </c>
      <c r="BL51" s="6">
        <v>0</v>
      </c>
      <c r="BM51" s="6">
        <v>0</v>
      </c>
      <c r="BN51" s="6">
        <v>0</v>
      </c>
      <c r="BO51" s="6">
        <v>0</v>
      </c>
      <c r="BP51" s="6">
        <v>0</v>
      </c>
      <c r="BQ51" s="6">
        <v>0</v>
      </c>
      <c r="BR51" s="6">
        <v>0</v>
      </c>
      <c r="BS51" s="6">
        <v>0</v>
      </c>
      <c r="BT51" s="6">
        <v>0</v>
      </c>
      <c r="BU51" s="6">
        <v>1</v>
      </c>
      <c r="BX51" s="6" t="s">
        <v>424</v>
      </c>
      <c r="BY51" s="6" t="s">
        <v>425</v>
      </c>
      <c r="BZ51" s="6" t="s">
        <v>424</v>
      </c>
      <c r="CA51" s="6" t="s">
        <v>424</v>
      </c>
      <c r="CB51" s="6" t="s">
        <v>425</v>
      </c>
      <c r="CC51" s="6" t="s">
        <v>423</v>
      </c>
      <c r="CD51" s="6" t="s">
        <v>423</v>
      </c>
      <c r="CE51" s="6" t="s">
        <v>425</v>
      </c>
      <c r="CF51" s="6" t="s">
        <v>425</v>
      </c>
      <c r="CG51" s="6" t="s">
        <v>425</v>
      </c>
      <c r="CH51" s="6" t="s">
        <v>424</v>
      </c>
      <c r="CI51" s="6" t="s">
        <v>423</v>
      </c>
      <c r="CJ51" s="6" t="s">
        <v>423</v>
      </c>
      <c r="CK51" s="6" t="s">
        <v>151</v>
      </c>
      <c r="CL51" s="6" t="s">
        <v>423</v>
      </c>
      <c r="CM51" s="6" t="s">
        <v>423</v>
      </c>
      <c r="CN51" s="6" t="s">
        <v>423</v>
      </c>
      <c r="CO51" s="6" t="s">
        <v>423</v>
      </c>
      <c r="CP51" s="6" t="s">
        <v>151</v>
      </c>
      <c r="CQ51" s="6" t="s">
        <v>151</v>
      </c>
      <c r="CR51" s="6" t="s">
        <v>424</v>
      </c>
      <c r="CS51" s="6" t="s">
        <v>426</v>
      </c>
      <c r="CT51" s="6" t="s">
        <v>426</v>
      </c>
      <c r="CU51" s="6" t="s">
        <v>426</v>
      </c>
      <c r="CV51" s="6" t="s">
        <v>428</v>
      </c>
      <c r="CW51" s="6" t="s">
        <v>176</v>
      </c>
      <c r="CX51" s="6" t="s">
        <v>428</v>
      </c>
      <c r="CY51" s="6" t="s">
        <v>428</v>
      </c>
      <c r="CZ51" s="6" t="s">
        <v>428</v>
      </c>
      <c r="DA51" s="6">
        <v>0</v>
      </c>
      <c r="DB51" s="6">
        <v>1</v>
      </c>
      <c r="DC51" s="6">
        <v>0</v>
      </c>
      <c r="DD51" s="6">
        <v>1</v>
      </c>
      <c r="DE51" s="6">
        <v>0</v>
      </c>
      <c r="DF51" s="6">
        <v>0</v>
      </c>
      <c r="DG51" s="6">
        <v>0</v>
      </c>
      <c r="DJ51" s="6" t="s">
        <v>198</v>
      </c>
      <c r="DU51" s="6" t="s">
        <v>430</v>
      </c>
      <c r="EA51" s="6">
        <v>673.26</v>
      </c>
      <c r="EB51" s="6" t="s">
        <v>1162</v>
      </c>
      <c r="EC51" s="6" t="s">
        <v>488</v>
      </c>
      <c r="ED51" s="6" t="s">
        <v>1192</v>
      </c>
      <c r="EE51" s="6" t="s">
        <v>490</v>
      </c>
      <c r="EF51" s="6" t="s">
        <v>435</v>
      </c>
      <c r="EG51" s="6" t="s">
        <v>436</v>
      </c>
      <c r="EH51" s="6" t="s">
        <v>1135</v>
      </c>
      <c r="EI51" s="6">
        <v>2023</v>
      </c>
      <c r="EJ51" s="6" t="s">
        <v>1131</v>
      </c>
      <c r="EK51" s="6" t="s">
        <v>1136</v>
      </c>
      <c r="EL51" s="6" t="s">
        <v>440</v>
      </c>
      <c r="EM51" s="6">
        <v>1</v>
      </c>
      <c r="EN51" s="6" t="s">
        <v>468</v>
      </c>
      <c r="EO51" s="6" t="s">
        <v>491</v>
      </c>
      <c r="EP51" s="6" t="s">
        <v>532</v>
      </c>
      <c r="EQ51" s="6">
        <v>189</v>
      </c>
      <c r="ER51" s="6" t="s">
        <v>1193</v>
      </c>
      <c r="ES51" s="6">
        <v>4</v>
      </c>
      <c r="ET51" s="6" t="s">
        <v>404</v>
      </c>
      <c r="EU51" s="6" t="s">
        <v>1194</v>
      </c>
      <c r="EV51" s="6" t="s">
        <v>1195</v>
      </c>
      <c r="EW51" s="6" t="s">
        <v>1193</v>
      </c>
      <c r="EX51" s="6" t="s">
        <v>1196</v>
      </c>
      <c r="EZ51" s="6" t="s">
        <v>1197</v>
      </c>
      <c r="FA51" s="6" t="s">
        <v>1131</v>
      </c>
      <c r="FB51" s="6" t="s">
        <v>410</v>
      </c>
      <c r="FD51" s="6" t="s">
        <v>481</v>
      </c>
      <c r="FE51" s="6" t="s">
        <v>1189</v>
      </c>
      <c r="FF51" s="6" t="s">
        <v>441</v>
      </c>
      <c r="FH51" s="6" t="s">
        <v>449</v>
      </c>
      <c r="FI51" s="6" t="s">
        <v>450</v>
      </c>
      <c r="FJ51" s="6" t="s">
        <v>450</v>
      </c>
      <c r="FK51" s="6" t="s">
        <v>450</v>
      </c>
      <c r="FL51" s="6" t="s">
        <v>450</v>
      </c>
      <c r="FN51" s="6" t="s">
        <v>414</v>
      </c>
      <c r="FO51" s="6" t="s">
        <v>416</v>
      </c>
      <c r="FP51" s="6" t="s">
        <v>416</v>
      </c>
      <c r="FQ51" s="6" t="s">
        <v>414</v>
      </c>
      <c r="FR51" s="6" t="s">
        <v>414</v>
      </c>
      <c r="FS51" s="6" t="s">
        <v>415</v>
      </c>
      <c r="FT51" s="6" t="s">
        <v>416</v>
      </c>
      <c r="FU51" s="6" t="s">
        <v>415</v>
      </c>
      <c r="FV51" s="6" t="s">
        <v>414</v>
      </c>
      <c r="FX51" s="6" t="s">
        <v>451</v>
      </c>
      <c r="FY51" s="6" t="s">
        <v>451</v>
      </c>
      <c r="FZ51" s="6" t="s">
        <v>451</v>
      </c>
      <c r="GA51" s="6" t="s">
        <v>451</v>
      </c>
      <c r="GB51" s="6" t="s">
        <v>451</v>
      </c>
      <c r="GC51" s="6" t="s">
        <v>451</v>
      </c>
      <c r="GD51" s="6" t="s">
        <v>451</v>
      </c>
      <c r="GE51" s="6" t="s">
        <v>451</v>
      </c>
      <c r="GF51" s="6" t="s">
        <v>451</v>
      </c>
      <c r="GG51" s="6" t="s">
        <v>451</v>
      </c>
      <c r="GH51" s="6" t="s">
        <v>451</v>
      </c>
      <c r="GI51" s="6" t="s">
        <v>451</v>
      </c>
      <c r="GJ51" s="6" t="s">
        <v>451</v>
      </c>
      <c r="GK51" s="6" t="s">
        <v>451</v>
      </c>
      <c r="GL51" s="6" t="s">
        <v>451</v>
      </c>
      <c r="GM51" s="6" t="s">
        <v>451</v>
      </c>
      <c r="GN51" s="6" t="s">
        <v>451</v>
      </c>
      <c r="GO51" s="6" t="s">
        <v>451</v>
      </c>
      <c r="GP51" s="6" t="s">
        <v>451</v>
      </c>
      <c r="GQ51" s="6" t="s">
        <v>451</v>
      </c>
      <c r="GR51" s="6" t="s">
        <v>451</v>
      </c>
      <c r="GS51" s="6" t="s">
        <v>451</v>
      </c>
      <c r="GT51" s="6" t="s">
        <v>452</v>
      </c>
      <c r="GU51" s="6" t="s">
        <v>452</v>
      </c>
      <c r="GV51" s="6" t="s">
        <v>453</v>
      </c>
      <c r="GW51" s="6" t="s">
        <v>475</v>
      </c>
      <c r="GY51" s="6" t="s">
        <v>441</v>
      </c>
      <c r="GZ51" s="6">
        <v>275.64999999999998</v>
      </c>
      <c r="HB51" s="6" t="str">
        <f t="shared" si="67"/>
        <v>Liste d'attente</v>
      </c>
      <c r="HC51" s="6">
        <f t="shared" si="41"/>
        <v>100</v>
      </c>
      <c r="HD51" s="110">
        <f t="shared" si="42"/>
        <v>52.5</v>
      </c>
      <c r="HE51" s="6">
        <f t="shared" si="43"/>
        <v>5</v>
      </c>
      <c r="HF51" s="110">
        <f t="shared" si="66"/>
        <v>52.5</v>
      </c>
      <c r="HG51" s="6">
        <f t="shared" si="45"/>
        <v>50</v>
      </c>
      <c r="HI51" s="6">
        <f t="shared" si="68"/>
        <v>100</v>
      </c>
      <c r="HJ51" s="110">
        <f t="shared" si="69"/>
        <v>75</v>
      </c>
      <c r="HK51" s="110">
        <f t="shared" si="46"/>
        <v>50</v>
      </c>
      <c r="HL51" s="110">
        <f t="shared" si="47"/>
        <v>50</v>
      </c>
      <c r="HO51" s="6">
        <f t="shared" si="48"/>
        <v>50</v>
      </c>
      <c r="HP51" s="110">
        <f t="shared" si="49"/>
        <v>50</v>
      </c>
      <c r="HQ51" s="110">
        <f t="shared" si="50"/>
        <v>50</v>
      </c>
      <c r="HT51" s="110">
        <f t="shared" si="51"/>
        <v>50</v>
      </c>
      <c r="HU51" s="6">
        <f t="shared" si="52"/>
        <v>50</v>
      </c>
      <c r="HV51" s="6">
        <f t="shared" si="53"/>
        <v>50</v>
      </c>
      <c r="HW51" s="6">
        <f t="shared" si="54"/>
        <v>50</v>
      </c>
      <c r="HX51" s="110">
        <f t="shared" si="55"/>
        <v>50</v>
      </c>
      <c r="HY51" s="6">
        <f t="shared" si="56"/>
        <v>0</v>
      </c>
      <c r="HZ51" s="6">
        <f t="shared" si="70"/>
        <v>100</v>
      </c>
      <c r="IA51" s="6">
        <f t="shared" si="57"/>
        <v>0</v>
      </c>
      <c r="IB51" s="6">
        <f t="shared" si="58"/>
        <v>50</v>
      </c>
      <c r="IE51" s="110">
        <f t="shared" si="59"/>
        <v>100</v>
      </c>
      <c r="IF51" s="110">
        <f t="shared" si="60"/>
        <v>50</v>
      </c>
      <c r="IG51" s="6">
        <f t="shared" si="61"/>
        <v>0</v>
      </c>
      <c r="IH51" s="6">
        <f t="shared" si="62"/>
        <v>0</v>
      </c>
      <c r="II51" s="6">
        <f t="shared" si="63"/>
        <v>0</v>
      </c>
      <c r="IJ51" s="6">
        <f t="shared" si="64"/>
        <v>50</v>
      </c>
      <c r="IK51" s="110">
        <f t="shared" si="65"/>
        <v>12.5</v>
      </c>
    </row>
    <row r="52" spans="1:245" x14ac:dyDescent="0.2">
      <c r="A52" s="6">
        <v>112</v>
      </c>
      <c r="B52" s="6">
        <v>142</v>
      </c>
      <c r="C52" s="6" t="s">
        <v>1198</v>
      </c>
      <c r="D52" s="6">
        <v>6</v>
      </c>
      <c r="E52" s="6" t="s">
        <v>470</v>
      </c>
      <c r="F52" s="6" t="s">
        <v>1199</v>
      </c>
      <c r="G52" s="6" t="s">
        <v>1200</v>
      </c>
      <c r="H52" s="6" t="s">
        <v>1198</v>
      </c>
      <c r="I52" s="6" t="s">
        <v>1201</v>
      </c>
      <c r="K52" s="6" t="s">
        <v>1202</v>
      </c>
      <c r="L52" s="6" t="s">
        <v>1131</v>
      </c>
      <c r="M52" s="6" t="s">
        <v>410</v>
      </c>
      <c r="O52" s="6" t="s">
        <v>481</v>
      </c>
      <c r="P52" s="6" t="s">
        <v>1203</v>
      </c>
      <c r="Q52" s="6" t="s">
        <v>1204</v>
      </c>
      <c r="R52" s="6" t="s">
        <v>413</v>
      </c>
      <c r="S52" s="6">
        <v>1</v>
      </c>
      <c r="T52" s="6">
        <v>0</v>
      </c>
      <c r="U52" s="6">
        <v>1</v>
      </c>
      <c r="V52" s="6">
        <v>0</v>
      </c>
      <c r="W52" s="6">
        <v>1</v>
      </c>
      <c r="X52" s="6">
        <v>0</v>
      </c>
      <c r="Y52" s="6">
        <v>0</v>
      </c>
      <c r="Z52" s="6" t="s">
        <v>462</v>
      </c>
      <c r="AA52" s="6" t="s">
        <v>416</v>
      </c>
      <c r="AB52" s="6" t="s">
        <v>416</v>
      </c>
      <c r="AC52" s="6" t="s">
        <v>414</v>
      </c>
      <c r="AD52" s="6" t="s">
        <v>415</v>
      </c>
      <c r="AE52" s="6" t="s">
        <v>131</v>
      </c>
      <c r="AF52" s="6" t="s">
        <v>416</v>
      </c>
      <c r="AG52" s="6" t="s">
        <v>416</v>
      </c>
      <c r="AH52" s="6" t="s">
        <v>414</v>
      </c>
      <c r="AJ52" s="6">
        <v>1</v>
      </c>
      <c r="AK52" s="6">
        <v>1</v>
      </c>
      <c r="AL52" s="6">
        <v>1</v>
      </c>
      <c r="AM52" s="6">
        <v>0</v>
      </c>
      <c r="AN52" s="6">
        <v>0</v>
      </c>
      <c r="AO52" s="6">
        <v>0</v>
      </c>
      <c r="AQ52" s="6" t="s">
        <v>527</v>
      </c>
      <c r="AW52" s="6" t="s">
        <v>703</v>
      </c>
      <c r="AX52" s="6" t="s">
        <v>485</v>
      </c>
      <c r="BF52" s="6">
        <v>1</v>
      </c>
      <c r="BH52" s="6">
        <v>1</v>
      </c>
      <c r="BX52" s="6" t="s">
        <v>423</v>
      </c>
      <c r="BY52" s="6" t="s">
        <v>423</v>
      </c>
      <c r="BZ52" s="6" t="s">
        <v>423</v>
      </c>
      <c r="CA52" s="6" t="s">
        <v>424</v>
      </c>
      <c r="CB52" s="6" t="s">
        <v>423</v>
      </c>
      <c r="CC52" s="6" t="s">
        <v>425</v>
      </c>
      <c r="CD52" s="6" t="s">
        <v>425</v>
      </c>
      <c r="CE52" s="6" t="s">
        <v>425</v>
      </c>
      <c r="CF52" s="6" t="s">
        <v>425</v>
      </c>
      <c r="CG52" s="6" t="s">
        <v>423</v>
      </c>
      <c r="CH52" s="6" t="s">
        <v>423</v>
      </c>
      <c r="CI52" s="6" t="s">
        <v>423</v>
      </c>
      <c r="CJ52" s="6" t="s">
        <v>423</v>
      </c>
      <c r="CK52" s="6" t="s">
        <v>151</v>
      </c>
      <c r="CL52" s="6" t="s">
        <v>424</v>
      </c>
      <c r="CM52" s="6" t="s">
        <v>425</v>
      </c>
      <c r="CN52" s="6" t="s">
        <v>423</v>
      </c>
      <c r="CO52" s="6" t="s">
        <v>423</v>
      </c>
      <c r="CP52" s="6" t="s">
        <v>423</v>
      </c>
      <c r="CQ52" s="6" t="s">
        <v>151</v>
      </c>
      <c r="CR52" s="6" t="s">
        <v>426</v>
      </c>
      <c r="CS52" s="6" t="s">
        <v>426</v>
      </c>
      <c r="CT52" s="6" t="s">
        <v>426</v>
      </c>
      <c r="CU52" s="6" t="s">
        <v>423</v>
      </c>
      <c r="CV52" s="6" t="s">
        <v>427</v>
      </c>
      <c r="CW52" s="6" t="s">
        <v>427</v>
      </c>
      <c r="CX52" s="6" t="s">
        <v>428</v>
      </c>
      <c r="CY52" s="6" t="s">
        <v>428</v>
      </c>
      <c r="CZ52" s="6" t="s">
        <v>428</v>
      </c>
      <c r="DA52" s="6">
        <v>1</v>
      </c>
      <c r="DB52" s="6">
        <v>1</v>
      </c>
      <c r="DC52" s="6">
        <v>0</v>
      </c>
      <c r="DD52" s="6">
        <v>1</v>
      </c>
      <c r="DE52" s="6">
        <v>0</v>
      </c>
      <c r="DF52" s="6">
        <v>1</v>
      </c>
      <c r="DG52" s="6">
        <v>0</v>
      </c>
      <c r="DJ52" s="6" t="s">
        <v>429</v>
      </c>
      <c r="DU52" s="6" t="s">
        <v>430</v>
      </c>
      <c r="EA52" s="6">
        <v>810.21</v>
      </c>
      <c r="EB52" s="6" t="s">
        <v>689</v>
      </c>
      <c r="EC52" s="6" t="s">
        <v>432</v>
      </c>
      <c r="ED52" s="6" t="s">
        <v>1205</v>
      </c>
      <c r="EE52" s="6" t="s">
        <v>490</v>
      </c>
      <c r="EF52" s="6" t="s">
        <v>435</v>
      </c>
      <c r="EG52" s="6" t="s">
        <v>436</v>
      </c>
      <c r="EH52" s="6" t="s">
        <v>1135</v>
      </c>
      <c r="EI52" s="6">
        <v>2017</v>
      </c>
      <c r="EJ52" s="6" t="s">
        <v>1131</v>
      </c>
      <c r="EK52" s="6" t="s">
        <v>1136</v>
      </c>
      <c r="EL52" s="6" t="s">
        <v>440</v>
      </c>
      <c r="EM52" s="6">
        <v>3</v>
      </c>
      <c r="EN52" s="6" t="s">
        <v>468</v>
      </c>
      <c r="EO52" s="6" t="s">
        <v>583</v>
      </c>
      <c r="EP52" s="6" t="s">
        <v>443</v>
      </c>
      <c r="EQ52" s="6">
        <v>144</v>
      </c>
      <c r="ER52" s="6" t="s">
        <v>1206</v>
      </c>
      <c r="ES52" s="6">
        <v>4</v>
      </c>
      <c r="ET52" s="6" t="s">
        <v>470</v>
      </c>
      <c r="EU52" s="6" t="s">
        <v>1207</v>
      </c>
      <c r="EV52" s="6" t="s">
        <v>1208</v>
      </c>
      <c r="EW52" s="6" t="s">
        <v>1206</v>
      </c>
      <c r="EX52" s="6" t="s">
        <v>1209</v>
      </c>
      <c r="EZ52" s="6" t="s">
        <v>1210</v>
      </c>
      <c r="FA52" s="6" t="s">
        <v>1131</v>
      </c>
      <c r="FB52" s="6" t="s">
        <v>410</v>
      </c>
      <c r="FD52" s="6" t="s">
        <v>481</v>
      </c>
      <c r="FE52" s="6" t="s">
        <v>1211</v>
      </c>
      <c r="FF52" s="6" t="s">
        <v>441</v>
      </c>
      <c r="FH52" s="6" t="s">
        <v>449</v>
      </c>
      <c r="FI52" s="6" t="s">
        <v>450</v>
      </c>
      <c r="FJ52" s="6" t="s">
        <v>450</v>
      </c>
      <c r="FK52" s="6" t="s">
        <v>450</v>
      </c>
      <c r="FL52" s="6" t="s">
        <v>450</v>
      </c>
      <c r="FN52" s="6" t="s">
        <v>415</v>
      </c>
      <c r="FO52" s="6" t="s">
        <v>416</v>
      </c>
      <c r="FP52" s="6" t="s">
        <v>416</v>
      </c>
      <c r="FQ52" s="6" t="s">
        <v>131</v>
      </c>
      <c r="FR52" s="6" t="s">
        <v>131</v>
      </c>
      <c r="FS52" s="6" t="s">
        <v>462</v>
      </c>
      <c r="FT52" s="6" t="s">
        <v>416</v>
      </c>
      <c r="FU52" s="6" t="s">
        <v>416</v>
      </c>
      <c r="FV52" s="6" t="s">
        <v>415</v>
      </c>
      <c r="FX52" s="6" t="s">
        <v>451</v>
      </c>
      <c r="FY52" s="6" t="s">
        <v>451</v>
      </c>
      <c r="FZ52" s="6" t="s">
        <v>451</v>
      </c>
      <c r="GA52" s="6" t="s">
        <v>451</v>
      </c>
      <c r="GB52" s="6" t="s">
        <v>451</v>
      </c>
      <c r="GC52" s="6" t="s">
        <v>451</v>
      </c>
      <c r="GD52" s="6" t="s">
        <v>452</v>
      </c>
      <c r="GE52" s="6" t="s">
        <v>452</v>
      </c>
      <c r="GF52" s="6" t="s">
        <v>452</v>
      </c>
      <c r="GG52" s="6" t="s">
        <v>452</v>
      </c>
      <c r="GH52" s="6" t="s">
        <v>451</v>
      </c>
      <c r="GI52" s="6" t="s">
        <v>451</v>
      </c>
      <c r="GJ52" s="6" t="s">
        <v>451</v>
      </c>
      <c r="GK52" s="6" t="s">
        <v>451</v>
      </c>
      <c r="GL52" s="6" t="s">
        <v>451</v>
      </c>
      <c r="GM52" s="6" t="s">
        <v>451</v>
      </c>
      <c r="GN52" s="6" t="s">
        <v>451</v>
      </c>
      <c r="GO52" s="6" t="s">
        <v>451</v>
      </c>
      <c r="GP52" s="6" t="s">
        <v>451</v>
      </c>
      <c r="GQ52" s="6" t="s">
        <v>451</v>
      </c>
      <c r="GR52" s="6" t="s">
        <v>452</v>
      </c>
      <c r="GS52" s="6" t="s">
        <v>452</v>
      </c>
      <c r="GT52" s="6" t="s">
        <v>452</v>
      </c>
      <c r="GU52" s="6" t="s">
        <v>451</v>
      </c>
      <c r="GV52" s="6" t="s">
        <v>474</v>
      </c>
      <c r="GW52" s="6" t="s">
        <v>454</v>
      </c>
      <c r="GX52" s="6" t="s">
        <v>1212</v>
      </c>
      <c r="GY52" s="6" t="s">
        <v>441</v>
      </c>
      <c r="GZ52" s="6">
        <v>566.71</v>
      </c>
      <c r="HB52" s="6" t="str">
        <f t="shared" si="67"/>
        <v>Liste d'attente</v>
      </c>
      <c r="HC52" s="6">
        <f t="shared" si="41"/>
        <v>100</v>
      </c>
      <c r="HD52" s="110">
        <f t="shared" si="42"/>
        <v>75</v>
      </c>
      <c r="HE52" s="6">
        <f t="shared" si="43"/>
        <v>5</v>
      </c>
      <c r="HF52" s="110">
        <f t="shared" si="66"/>
        <v>60</v>
      </c>
      <c r="HG52" s="6">
        <f t="shared" si="45"/>
        <v>100</v>
      </c>
      <c r="HI52" s="6">
        <f t="shared" si="68"/>
        <v>100</v>
      </c>
      <c r="HJ52" s="110">
        <f t="shared" si="69"/>
        <v>100</v>
      </c>
      <c r="HK52" s="110">
        <f t="shared" si="46"/>
        <v>50</v>
      </c>
      <c r="HL52" s="110">
        <f t="shared" si="47"/>
        <v>50</v>
      </c>
      <c r="HO52" s="6">
        <f t="shared" si="48"/>
        <v>50</v>
      </c>
      <c r="HP52" s="110">
        <f t="shared" si="49"/>
        <v>50</v>
      </c>
      <c r="HQ52" s="110">
        <f t="shared" si="50"/>
        <v>50</v>
      </c>
      <c r="HT52" s="110">
        <f t="shared" si="51"/>
        <v>50</v>
      </c>
      <c r="HU52" s="6">
        <f t="shared" si="52"/>
        <v>50</v>
      </c>
      <c r="HV52" s="6">
        <f t="shared" si="53"/>
        <v>50</v>
      </c>
      <c r="HW52" s="6">
        <f t="shared" si="54"/>
        <v>50</v>
      </c>
      <c r="HX52" s="110">
        <f t="shared" si="55"/>
        <v>50</v>
      </c>
      <c r="HY52" s="6">
        <f t="shared" si="56"/>
        <v>0</v>
      </c>
      <c r="HZ52" s="6">
        <f t="shared" si="70"/>
        <v>0</v>
      </c>
      <c r="IA52" s="6">
        <f t="shared" si="57"/>
        <v>0</v>
      </c>
      <c r="IB52" s="6">
        <f t="shared" si="58"/>
        <v>75</v>
      </c>
      <c r="IE52" s="110">
        <f t="shared" si="59"/>
        <v>75</v>
      </c>
      <c r="IF52" s="110">
        <f t="shared" si="60"/>
        <v>30</v>
      </c>
      <c r="IG52" s="6">
        <f t="shared" si="61"/>
        <v>100</v>
      </c>
      <c r="IH52" s="6">
        <f t="shared" si="62"/>
        <v>0</v>
      </c>
      <c r="II52" s="6">
        <f t="shared" si="63"/>
        <v>0</v>
      </c>
      <c r="IJ52" s="6">
        <f t="shared" si="64"/>
        <v>50</v>
      </c>
      <c r="IK52" s="110">
        <f t="shared" si="65"/>
        <v>37.5</v>
      </c>
    </row>
    <row r="53" spans="1:245" x14ac:dyDescent="0.2">
      <c r="A53" s="6">
        <v>113</v>
      </c>
      <c r="B53" s="6">
        <v>144</v>
      </c>
      <c r="C53" s="6" t="s">
        <v>1213</v>
      </c>
      <c r="D53" s="6">
        <v>6</v>
      </c>
      <c r="E53" s="6" t="s">
        <v>470</v>
      </c>
      <c r="F53" s="6" t="s">
        <v>1214</v>
      </c>
      <c r="G53" s="6" t="s">
        <v>1215</v>
      </c>
      <c r="H53" s="6" t="s">
        <v>1213</v>
      </c>
      <c r="I53" s="6" t="s">
        <v>1216</v>
      </c>
      <c r="K53" s="6" t="s">
        <v>1217</v>
      </c>
      <c r="L53" s="6" t="s">
        <v>1131</v>
      </c>
      <c r="M53" s="6" t="s">
        <v>410</v>
      </c>
      <c r="O53" s="6" t="s">
        <v>460</v>
      </c>
      <c r="Q53" s="6" t="s">
        <v>1218</v>
      </c>
      <c r="R53" s="6" t="s">
        <v>881</v>
      </c>
      <c r="S53" s="6">
        <v>1</v>
      </c>
      <c r="T53" s="6">
        <v>0</v>
      </c>
      <c r="U53" s="6">
        <v>0</v>
      </c>
      <c r="V53" s="6">
        <v>0</v>
      </c>
      <c r="W53" s="6">
        <v>1</v>
      </c>
      <c r="X53" s="6">
        <v>1</v>
      </c>
      <c r="Y53" s="6">
        <v>0</v>
      </c>
      <c r="Z53" s="6" t="s">
        <v>414</v>
      </c>
      <c r="AA53" s="6" t="s">
        <v>462</v>
      </c>
      <c r="AB53" s="6" t="s">
        <v>415</v>
      </c>
      <c r="AC53" s="6" t="s">
        <v>414</v>
      </c>
      <c r="AD53" s="6" t="s">
        <v>414</v>
      </c>
      <c r="AE53" s="6" t="s">
        <v>414</v>
      </c>
      <c r="AF53" s="6" t="s">
        <v>416</v>
      </c>
      <c r="AG53" s="6" t="s">
        <v>416</v>
      </c>
      <c r="AH53" s="6" t="s">
        <v>414</v>
      </c>
      <c r="AI53" s="6" t="s">
        <v>1219</v>
      </c>
      <c r="AJ53" s="6">
        <v>1</v>
      </c>
      <c r="AK53" s="6">
        <v>1</v>
      </c>
      <c r="AL53" s="6">
        <v>1</v>
      </c>
      <c r="AM53" s="6">
        <v>1</v>
      </c>
      <c r="AN53" s="6">
        <v>0</v>
      </c>
      <c r="AO53" s="6">
        <v>0</v>
      </c>
      <c r="AQ53" s="6" t="s">
        <v>564</v>
      </c>
      <c r="AR53" s="6" t="s">
        <v>419</v>
      </c>
      <c r="AS53" s="6" t="s">
        <v>436</v>
      </c>
      <c r="AT53" s="6" t="s">
        <v>420</v>
      </c>
      <c r="AU53" s="6" t="s">
        <v>420</v>
      </c>
      <c r="AV53" s="6" t="s">
        <v>420</v>
      </c>
      <c r="AW53" s="6" t="s">
        <v>421</v>
      </c>
      <c r="AX53" s="6" t="s">
        <v>422</v>
      </c>
      <c r="AY53" s="6">
        <v>0</v>
      </c>
      <c r="AZ53" s="6">
        <v>0</v>
      </c>
      <c r="BA53" s="6">
        <v>0</v>
      </c>
      <c r="BB53" s="6">
        <v>0</v>
      </c>
      <c r="BC53" s="6">
        <v>1</v>
      </c>
      <c r="BD53" s="6">
        <v>0</v>
      </c>
      <c r="BE53" s="6">
        <v>1</v>
      </c>
      <c r="BF53" s="6">
        <v>0</v>
      </c>
      <c r="BH53" s="6">
        <v>0</v>
      </c>
      <c r="BI53" s="6">
        <v>1</v>
      </c>
      <c r="BJ53" s="6">
        <v>0</v>
      </c>
      <c r="BK53" s="6">
        <v>0</v>
      </c>
      <c r="BL53" s="6">
        <v>1</v>
      </c>
      <c r="BM53" s="6">
        <v>0</v>
      </c>
      <c r="BN53" s="6">
        <v>0</v>
      </c>
      <c r="BO53" s="6">
        <v>0</v>
      </c>
      <c r="BP53" s="6">
        <v>0</v>
      </c>
      <c r="BQ53" s="6">
        <v>0</v>
      </c>
      <c r="BR53" s="6">
        <v>1</v>
      </c>
      <c r="BS53" s="6">
        <v>0</v>
      </c>
      <c r="BT53" s="6">
        <v>0</v>
      </c>
      <c r="BU53" s="6">
        <v>0</v>
      </c>
      <c r="BX53" s="6" t="s">
        <v>424</v>
      </c>
      <c r="BY53" s="6" t="s">
        <v>424</v>
      </c>
      <c r="BZ53" s="6" t="s">
        <v>426</v>
      </c>
      <c r="CA53" s="6" t="s">
        <v>424</v>
      </c>
      <c r="CB53" s="6" t="s">
        <v>426</v>
      </c>
      <c r="CC53" s="6" t="s">
        <v>423</v>
      </c>
      <c r="CD53" s="6" t="s">
        <v>423</v>
      </c>
      <c r="CE53" s="6" t="s">
        <v>425</v>
      </c>
      <c r="CF53" s="6" t="s">
        <v>425</v>
      </c>
      <c r="CG53" s="6" t="s">
        <v>426</v>
      </c>
      <c r="CH53" s="6" t="s">
        <v>424</v>
      </c>
      <c r="CI53" s="6" t="s">
        <v>423</v>
      </c>
      <c r="CJ53" s="6" t="s">
        <v>424</v>
      </c>
      <c r="CK53" s="6" t="s">
        <v>423</v>
      </c>
      <c r="CL53" s="6" t="s">
        <v>423</v>
      </c>
      <c r="CM53" s="6" t="s">
        <v>423</v>
      </c>
      <c r="CN53" s="6" t="s">
        <v>423</v>
      </c>
      <c r="CO53" s="6" t="s">
        <v>424</v>
      </c>
      <c r="CP53" s="6" t="s">
        <v>425</v>
      </c>
      <c r="CQ53" s="6" t="s">
        <v>151</v>
      </c>
      <c r="CR53" s="6" t="s">
        <v>424</v>
      </c>
      <c r="CS53" s="6" t="s">
        <v>424</v>
      </c>
      <c r="CT53" s="6" t="s">
        <v>426</v>
      </c>
      <c r="CU53" s="6" t="s">
        <v>426</v>
      </c>
      <c r="CV53" s="6" t="s">
        <v>427</v>
      </c>
      <c r="CW53" s="6" t="s">
        <v>427</v>
      </c>
      <c r="CX53" s="6" t="s">
        <v>428</v>
      </c>
      <c r="CY53" s="6" t="s">
        <v>427</v>
      </c>
      <c r="CZ53" s="6" t="s">
        <v>428</v>
      </c>
      <c r="DA53" s="6">
        <v>1</v>
      </c>
      <c r="DB53" s="6">
        <v>1</v>
      </c>
      <c r="DC53" s="6">
        <v>1</v>
      </c>
      <c r="DD53" s="6">
        <v>1</v>
      </c>
      <c r="DE53" s="6">
        <v>0</v>
      </c>
      <c r="DF53" s="6">
        <v>1</v>
      </c>
      <c r="DG53" s="6">
        <v>0</v>
      </c>
      <c r="DJ53" s="6" t="s">
        <v>198</v>
      </c>
      <c r="DU53" s="6" t="s">
        <v>508</v>
      </c>
      <c r="EA53" s="6">
        <v>937.1</v>
      </c>
      <c r="EB53" s="6" t="s">
        <v>431</v>
      </c>
      <c r="EC53" s="6" t="s">
        <v>432</v>
      </c>
      <c r="ED53" s="6" t="s">
        <v>1220</v>
      </c>
      <c r="EE53" s="6" t="s">
        <v>490</v>
      </c>
      <c r="EF53" s="6" t="s">
        <v>435</v>
      </c>
      <c r="EG53" s="6" t="s">
        <v>436</v>
      </c>
      <c r="EH53" s="6" t="s">
        <v>1135</v>
      </c>
      <c r="EI53" s="6">
        <v>2023</v>
      </c>
      <c r="EJ53" s="6" t="s">
        <v>1131</v>
      </c>
      <c r="EK53" s="6" t="s">
        <v>1136</v>
      </c>
      <c r="EL53" s="6" t="s">
        <v>440</v>
      </c>
      <c r="EM53" s="6">
        <v>9</v>
      </c>
      <c r="EN53" s="6" t="s">
        <v>441</v>
      </c>
      <c r="EO53" s="6" t="s">
        <v>491</v>
      </c>
      <c r="EP53" s="6" t="s">
        <v>675</v>
      </c>
      <c r="EQ53" s="6">
        <v>231</v>
      </c>
      <c r="ER53" s="6" t="s">
        <v>1221</v>
      </c>
      <c r="ES53" s="6">
        <v>4</v>
      </c>
      <c r="ET53" s="6" t="s">
        <v>470</v>
      </c>
      <c r="EU53" s="6" t="s">
        <v>1222</v>
      </c>
      <c r="EV53" s="6" t="s">
        <v>1223</v>
      </c>
      <c r="EW53" s="6" t="s">
        <v>1221</v>
      </c>
      <c r="EX53" s="6" t="s">
        <v>1224</v>
      </c>
      <c r="EZ53" s="6" t="s">
        <v>1225</v>
      </c>
      <c r="FA53" s="6" t="s">
        <v>1131</v>
      </c>
      <c r="FB53" s="6" t="s">
        <v>410</v>
      </c>
      <c r="FD53" s="6" t="s">
        <v>460</v>
      </c>
      <c r="FF53" s="6" t="s">
        <v>441</v>
      </c>
      <c r="FH53" s="6" t="s">
        <v>450</v>
      </c>
      <c r="FI53" s="6" t="s">
        <v>450</v>
      </c>
      <c r="FJ53" s="6" t="s">
        <v>450</v>
      </c>
      <c r="FK53" s="6" t="s">
        <v>450</v>
      </c>
      <c r="FL53" s="6" t="s">
        <v>450</v>
      </c>
      <c r="FN53" s="6" t="s">
        <v>414</v>
      </c>
      <c r="FO53" s="6" t="s">
        <v>416</v>
      </c>
      <c r="FP53" s="6" t="s">
        <v>416</v>
      </c>
      <c r="FQ53" s="6" t="s">
        <v>462</v>
      </c>
      <c r="FR53" s="6" t="s">
        <v>462</v>
      </c>
      <c r="FS53" s="6" t="s">
        <v>416</v>
      </c>
      <c r="FT53" s="6" t="s">
        <v>416</v>
      </c>
      <c r="FU53" s="6" t="s">
        <v>416</v>
      </c>
      <c r="FV53" s="6" t="s">
        <v>414</v>
      </c>
      <c r="FX53" s="6" t="s">
        <v>451</v>
      </c>
      <c r="FY53" s="6" t="s">
        <v>451</v>
      </c>
      <c r="FZ53" s="6" t="s">
        <v>451</v>
      </c>
      <c r="GA53" s="6" t="s">
        <v>451</v>
      </c>
      <c r="GB53" s="6" t="s">
        <v>452</v>
      </c>
      <c r="GC53" s="6" t="s">
        <v>451</v>
      </c>
      <c r="GD53" s="6" t="s">
        <v>451</v>
      </c>
      <c r="GE53" s="6" t="s">
        <v>451</v>
      </c>
      <c r="GF53" s="6" t="s">
        <v>451</v>
      </c>
      <c r="GG53" s="6" t="s">
        <v>451</v>
      </c>
      <c r="GH53" s="6" t="s">
        <v>451</v>
      </c>
      <c r="GI53" s="6" t="s">
        <v>451</v>
      </c>
      <c r="GJ53" s="6" t="s">
        <v>451</v>
      </c>
      <c r="GK53" s="6" t="s">
        <v>451</v>
      </c>
      <c r="GL53" s="6" t="s">
        <v>451</v>
      </c>
      <c r="GM53" s="6" t="s">
        <v>451</v>
      </c>
      <c r="GN53" s="6" t="s">
        <v>451</v>
      </c>
      <c r="GO53" s="6" t="s">
        <v>451</v>
      </c>
      <c r="GP53" s="6" t="s">
        <v>451</v>
      </c>
      <c r="GQ53" s="6" t="s">
        <v>451</v>
      </c>
      <c r="GR53" s="6" t="s">
        <v>451</v>
      </c>
      <c r="GS53" s="6" t="s">
        <v>451</v>
      </c>
      <c r="GT53" s="6" t="s">
        <v>451</v>
      </c>
      <c r="GU53" s="6" t="s">
        <v>451</v>
      </c>
      <c r="GV53" s="6" t="s">
        <v>453</v>
      </c>
      <c r="GW53" s="6" t="s">
        <v>454</v>
      </c>
      <c r="GY53" s="6" t="s">
        <v>441</v>
      </c>
      <c r="GZ53" s="6">
        <v>464.71</v>
      </c>
      <c r="HB53" s="6" t="str">
        <f t="shared" si="67"/>
        <v>Accepté pour Conseil 1er round Fem</v>
      </c>
      <c r="HC53" s="6">
        <f t="shared" si="41"/>
        <v>100</v>
      </c>
      <c r="HD53" s="110">
        <f t="shared" si="42"/>
        <v>50</v>
      </c>
      <c r="HE53" s="6">
        <f t="shared" si="43"/>
        <v>50</v>
      </c>
      <c r="HF53" s="110">
        <f t="shared" si="66"/>
        <v>66.666666666666671</v>
      </c>
      <c r="HG53" s="6">
        <f t="shared" si="45"/>
        <v>50</v>
      </c>
      <c r="HI53" s="6">
        <f t="shared" si="68"/>
        <v>50</v>
      </c>
      <c r="HJ53" s="110">
        <f t="shared" si="69"/>
        <v>50</v>
      </c>
      <c r="HK53" s="110">
        <f t="shared" si="46"/>
        <v>50</v>
      </c>
      <c r="HL53" s="110">
        <f t="shared" si="47"/>
        <v>27.5</v>
      </c>
      <c r="HO53" s="6">
        <f t="shared" si="48"/>
        <v>5</v>
      </c>
      <c r="HP53" s="110">
        <f t="shared" si="49"/>
        <v>50</v>
      </c>
      <c r="HQ53" s="110">
        <f t="shared" si="50"/>
        <v>50</v>
      </c>
      <c r="HT53" s="110">
        <f t="shared" si="51"/>
        <v>36.5</v>
      </c>
      <c r="HU53" s="6">
        <f t="shared" si="52"/>
        <v>50</v>
      </c>
      <c r="HV53" s="6">
        <f t="shared" si="53"/>
        <v>50</v>
      </c>
      <c r="HW53" s="6">
        <f t="shared" si="54"/>
        <v>50</v>
      </c>
      <c r="HX53" s="110">
        <f t="shared" si="55"/>
        <v>50</v>
      </c>
      <c r="HY53" s="6">
        <f t="shared" si="56"/>
        <v>0</v>
      </c>
      <c r="HZ53" s="6">
        <f t="shared" si="70"/>
        <v>0</v>
      </c>
      <c r="IA53" s="6">
        <f t="shared" si="57"/>
        <v>0</v>
      </c>
      <c r="IB53" s="6">
        <f t="shared" si="58"/>
        <v>100</v>
      </c>
      <c r="IE53" s="110">
        <f t="shared" si="59"/>
        <v>75</v>
      </c>
      <c r="IF53" s="110">
        <f t="shared" si="60"/>
        <v>35</v>
      </c>
      <c r="IG53" s="6">
        <f t="shared" si="61"/>
        <v>0</v>
      </c>
      <c r="IH53" s="6">
        <f t="shared" si="62"/>
        <v>0</v>
      </c>
      <c r="II53" s="6">
        <f t="shared" si="63"/>
        <v>0</v>
      </c>
      <c r="IJ53" s="6">
        <f t="shared" si="64"/>
        <v>0</v>
      </c>
      <c r="IK53" s="110">
        <f t="shared" si="65"/>
        <v>0</v>
      </c>
    </row>
    <row r="54" spans="1:245" x14ac:dyDescent="0.2">
      <c r="A54" s="6">
        <v>114</v>
      </c>
      <c r="B54" s="6">
        <v>149</v>
      </c>
      <c r="C54" s="6" t="s">
        <v>1226</v>
      </c>
      <c r="D54" s="6">
        <v>6</v>
      </c>
      <c r="E54" s="6" t="s">
        <v>470</v>
      </c>
      <c r="F54" s="6" t="s">
        <v>1227</v>
      </c>
      <c r="G54" s="6" t="s">
        <v>1228</v>
      </c>
      <c r="H54" s="6" t="s">
        <v>1226</v>
      </c>
      <c r="I54" s="6" t="s">
        <v>1229</v>
      </c>
      <c r="K54" s="6" t="s">
        <v>1230</v>
      </c>
      <c r="L54" s="6" t="s">
        <v>1131</v>
      </c>
      <c r="M54" s="6" t="s">
        <v>410</v>
      </c>
      <c r="O54" s="6" t="s">
        <v>481</v>
      </c>
      <c r="P54" s="6" t="s">
        <v>1231</v>
      </c>
      <c r="Q54" s="6" t="s">
        <v>1232</v>
      </c>
      <c r="R54" s="6" t="s">
        <v>413</v>
      </c>
      <c r="S54" s="6">
        <v>1</v>
      </c>
      <c r="T54" s="6">
        <v>0</v>
      </c>
      <c r="U54" s="6">
        <v>0</v>
      </c>
      <c r="V54" s="6">
        <v>1</v>
      </c>
      <c r="W54" s="6">
        <v>0</v>
      </c>
      <c r="X54" s="6">
        <v>1</v>
      </c>
      <c r="Y54" s="6">
        <v>0</v>
      </c>
      <c r="Z54" s="6" t="s">
        <v>414</v>
      </c>
      <c r="AA54" s="6" t="s">
        <v>416</v>
      </c>
      <c r="AB54" s="6" t="s">
        <v>416</v>
      </c>
      <c r="AC54" s="6" t="s">
        <v>414</v>
      </c>
      <c r="AD54" s="6" t="s">
        <v>414</v>
      </c>
      <c r="AE54" s="6" t="s">
        <v>416</v>
      </c>
      <c r="AF54" s="6" t="s">
        <v>416</v>
      </c>
      <c r="AG54" s="6" t="s">
        <v>416</v>
      </c>
      <c r="AH54" s="6" t="s">
        <v>131</v>
      </c>
      <c r="AI54" s="6" t="s">
        <v>1233</v>
      </c>
      <c r="AJ54" s="6">
        <v>0</v>
      </c>
      <c r="AK54" s="6">
        <v>0</v>
      </c>
      <c r="AL54" s="6">
        <v>1</v>
      </c>
      <c r="AM54" s="6">
        <v>0</v>
      </c>
      <c r="AN54" s="6">
        <v>0</v>
      </c>
      <c r="AO54" s="6">
        <v>0</v>
      </c>
      <c r="AQ54" s="6" t="s">
        <v>463</v>
      </c>
      <c r="AR54" s="6" t="s">
        <v>436</v>
      </c>
      <c r="AS54" s="6" t="s">
        <v>419</v>
      </c>
      <c r="AT54" s="6" t="s">
        <v>436</v>
      </c>
      <c r="AU54" s="6" t="s">
        <v>436</v>
      </c>
      <c r="AV54" s="6" t="s">
        <v>436</v>
      </c>
      <c r="AW54" s="6" t="s">
        <v>421</v>
      </c>
      <c r="AX54" s="6" t="s">
        <v>422</v>
      </c>
      <c r="BF54" s="6">
        <v>1</v>
      </c>
      <c r="BH54" s="6">
        <v>1</v>
      </c>
      <c r="BX54" s="6" t="s">
        <v>423</v>
      </c>
      <c r="BY54" s="6" t="s">
        <v>423</v>
      </c>
      <c r="BZ54" s="6" t="s">
        <v>423</v>
      </c>
      <c r="CA54" s="6" t="s">
        <v>424</v>
      </c>
      <c r="CB54" s="6" t="s">
        <v>423</v>
      </c>
      <c r="CC54" s="6" t="s">
        <v>423</v>
      </c>
      <c r="CD54" s="6" t="s">
        <v>423</v>
      </c>
      <c r="CE54" s="6" t="s">
        <v>426</v>
      </c>
      <c r="CF54" s="6" t="s">
        <v>423</v>
      </c>
      <c r="CG54" s="6" t="s">
        <v>426</v>
      </c>
      <c r="CH54" s="6" t="s">
        <v>426</v>
      </c>
      <c r="CI54" s="6" t="s">
        <v>426</v>
      </c>
      <c r="CJ54" s="6" t="s">
        <v>423</v>
      </c>
      <c r="CK54" s="6" t="s">
        <v>424</v>
      </c>
      <c r="CL54" s="6" t="s">
        <v>151</v>
      </c>
      <c r="CM54" s="6" t="s">
        <v>424</v>
      </c>
      <c r="CN54" s="6" t="s">
        <v>423</v>
      </c>
      <c r="CO54" s="6" t="s">
        <v>423</v>
      </c>
      <c r="CP54" s="6" t="s">
        <v>423</v>
      </c>
      <c r="CQ54" s="6" t="s">
        <v>151</v>
      </c>
      <c r="CR54" s="6" t="s">
        <v>424</v>
      </c>
      <c r="CS54" s="6" t="s">
        <v>426</v>
      </c>
      <c r="CT54" s="6" t="s">
        <v>426</v>
      </c>
      <c r="CU54" s="6" t="s">
        <v>426</v>
      </c>
      <c r="CV54" s="6" t="s">
        <v>176</v>
      </c>
      <c r="CW54" s="6" t="s">
        <v>176</v>
      </c>
      <c r="CX54" s="6" t="s">
        <v>176</v>
      </c>
      <c r="CY54" s="6" t="s">
        <v>428</v>
      </c>
      <c r="CZ54" s="6" t="s">
        <v>428</v>
      </c>
      <c r="DA54" s="6">
        <v>1</v>
      </c>
      <c r="DB54" s="6">
        <v>1</v>
      </c>
      <c r="DC54" s="6">
        <v>0</v>
      </c>
      <c r="DD54" s="6">
        <v>1</v>
      </c>
      <c r="DE54" s="6">
        <v>0</v>
      </c>
      <c r="DF54" s="6">
        <v>1</v>
      </c>
      <c r="DG54" s="6">
        <v>0</v>
      </c>
      <c r="DJ54" s="6" t="s">
        <v>198</v>
      </c>
      <c r="DU54" s="6" t="s">
        <v>508</v>
      </c>
      <c r="EA54" s="6">
        <v>958.3</v>
      </c>
      <c r="EB54" s="6" t="s">
        <v>466</v>
      </c>
      <c r="EC54" s="6" t="s">
        <v>432</v>
      </c>
      <c r="ED54" s="6" t="s">
        <v>1234</v>
      </c>
      <c r="EE54" s="6" t="s">
        <v>490</v>
      </c>
      <c r="EF54" s="6" t="s">
        <v>435</v>
      </c>
      <c r="EG54" s="6" t="s">
        <v>436</v>
      </c>
      <c r="EH54" s="6" t="s">
        <v>1135</v>
      </c>
      <c r="EI54" s="6">
        <v>2023</v>
      </c>
      <c r="EJ54" s="6" t="s">
        <v>1131</v>
      </c>
      <c r="EK54" s="6" t="s">
        <v>1136</v>
      </c>
      <c r="EL54" s="6" t="s">
        <v>440</v>
      </c>
      <c r="EM54" s="6">
        <v>1</v>
      </c>
      <c r="EN54" s="6" t="s">
        <v>468</v>
      </c>
      <c r="EO54" s="6" t="s">
        <v>491</v>
      </c>
      <c r="EP54" s="6" t="s">
        <v>532</v>
      </c>
      <c r="EQ54" s="6">
        <v>190</v>
      </c>
      <c r="ER54" s="6" t="s">
        <v>1235</v>
      </c>
      <c r="ES54" s="6">
        <v>4</v>
      </c>
      <c r="ET54" s="6" t="s">
        <v>404</v>
      </c>
      <c r="EU54" s="6" t="s">
        <v>1236</v>
      </c>
      <c r="EV54" s="6" t="s">
        <v>1237</v>
      </c>
      <c r="EW54" s="6" t="s">
        <v>1235</v>
      </c>
      <c r="EX54" s="6" t="s">
        <v>1238</v>
      </c>
      <c r="EZ54" s="6" t="s">
        <v>1230</v>
      </c>
      <c r="FA54" s="6" t="s">
        <v>1131</v>
      </c>
      <c r="FB54" s="6" t="s">
        <v>410</v>
      </c>
      <c r="FD54" s="6" t="s">
        <v>481</v>
      </c>
      <c r="FE54" s="6" t="s">
        <v>1239</v>
      </c>
      <c r="FF54" s="6" t="s">
        <v>441</v>
      </c>
      <c r="FH54" s="6" t="s">
        <v>449</v>
      </c>
      <c r="FI54" s="6" t="s">
        <v>450</v>
      </c>
      <c r="FJ54" s="6" t="s">
        <v>450</v>
      </c>
      <c r="FK54" s="6" t="s">
        <v>450</v>
      </c>
      <c r="FL54" s="6" t="s">
        <v>450</v>
      </c>
      <c r="FN54" s="6" t="s">
        <v>415</v>
      </c>
      <c r="FO54" s="6" t="s">
        <v>416</v>
      </c>
      <c r="FP54" s="6" t="s">
        <v>416</v>
      </c>
      <c r="FQ54" s="6" t="s">
        <v>415</v>
      </c>
      <c r="FR54" s="6" t="s">
        <v>414</v>
      </c>
      <c r="FS54" s="6" t="s">
        <v>415</v>
      </c>
      <c r="FT54" s="6" t="s">
        <v>416</v>
      </c>
      <c r="FU54" s="6" t="s">
        <v>416</v>
      </c>
      <c r="FV54" s="6" t="s">
        <v>415</v>
      </c>
      <c r="FX54" s="6" t="s">
        <v>451</v>
      </c>
      <c r="FY54" s="6" t="s">
        <v>451</v>
      </c>
      <c r="FZ54" s="6" t="s">
        <v>452</v>
      </c>
      <c r="GA54" s="6" t="s">
        <v>451</v>
      </c>
      <c r="GB54" s="6" t="s">
        <v>452</v>
      </c>
      <c r="GC54" s="6" t="s">
        <v>451</v>
      </c>
      <c r="GD54" s="6" t="s">
        <v>451</v>
      </c>
      <c r="GE54" s="6" t="s">
        <v>452</v>
      </c>
      <c r="GF54" s="6" t="s">
        <v>451</v>
      </c>
      <c r="GG54" s="6" t="s">
        <v>451</v>
      </c>
      <c r="GH54" s="6" t="s">
        <v>451</v>
      </c>
      <c r="GI54" s="6" t="s">
        <v>451</v>
      </c>
      <c r="GJ54" s="6" t="s">
        <v>451</v>
      </c>
      <c r="GK54" s="6" t="s">
        <v>451</v>
      </c>
      <c r="GL54" s="6" t="s">
        <v>451</v>
      </c>
      <c r="GM54" s="6" t="s">
        <v>451</v>
      </c>
      <c r="GN54" s="6" t="s">
        <v>451</v>
      </c>
      <c r="GO54" s="6" t="s">
        <v>451</v>
      </c>
      <c r="GP54" s="6" t="s">
        <v>451</v>
      </c>
      <c r="GQ54" s="6" t="s">
        <v>451</v>
      </c>
      <c r="GR54" s="6" t="s">
        <v>451</v>
      </c>
      <c r="GS54" s="6" t="s">
        <v>452</v>
      </c>
      <c r="GT54" s="6" t="s">
        <v>452</v>
      </c>
      <c r="GU54" s="6" t="s">
        <v>452</v>
      </c>
      <c r="GV54" s="6" t="s">
        <v>474</v>
      </c>
      <c r="GW54" s="6" t="s">
        <v>475</v>
      </c>
      <c r="GY54" s="6" t="s">
        <v>441</v>
      </c>
      <c r="GZ54" s="6">
        <v>544.29</v>
      </c>
      <c r="HB54" s="6" t="str">
        <f t="shared" si="67"/>
        <v>Liste d'attente</v>
      </c>
      <c r="HC54" s="6">
        <f t="shared" si="41"/>
        <v>100</v>
      </c>
      <c r="HD54" s="110">
        <f t="shared" si="42"/>
        <v>75</v>
      </c>
      <c r="HE54" s="6">
        <f t="shared" si="43"/>
        <v>5</v>
      </c>
      <c r="HF54" s="110">
        <f t="shared" si="66"/>
        <v>60</v>
      </c>
      <c r="HG54" s="6">
        <f t="shared" si="45"/>
        <v>50</v>
      </c>
      <c r="HI54" s="6">
        <f t="shared" si="68"/>
        <v>100</v>
      </c>
      <c r="HJ54" s="110">
        <f t="shared" si="69"/>
        <v>75</v>
      </c>
      <c r="HK54" s="110">
        <f t="shared" si="46"/>
        <v>50</v>
      </c>
      <c r="HL54" s="110">
        <f t="shared" si="47"/>
        <v>50</v>
      </c>
      <c r="HO54" s="6">
        <f t="shared" si="48"/>
        <v>5</v>
      </c>
      <c r="HP54" s="110">
        <f t="shared" si="49"/>
        <v>27.5</v>
      </c>
      <c r="HQ54" s="110">
        <f t="shared" si="50"/>
        <v>5</v>
      </c>
      <c r="HT54" s="110">
        <f t="shared" si="51"/>
        <v>27.5</v>
      </c>
      <c r="HU54" s="6">
        <f t="shared" si="52"/>
        <v>100</v>
      </c>
      <c r="HV54" s="6">
        <f t="shared" si="53"/>
        <v>50</v>
      </c>
      <c r="HW54" s="6">
        <f t="shared" si="54"/>
        <v>50</v>
      </c>
      <c r="HX54" s="110">
        <f t="shared" si="55"/>
        <v>66.666666666666671</v>
      </c>
      <c r="HY54" s="6">
        <f t="shared" si="56"/>
        <v>100</v>
      </c>
      <c r="HZ54" s="6">
        <f t="shared" si="70"/>
        <v>100</v>
      </c>
      <c r="IA54" s="6">
        <f t="shared" si="57"/>
        <v>0</v>
      </c>
      <c r="IB54" s="6">
        <f t="shared" si="58"/>
        <v>75</v>
      </c>
      <c r="IE54" s="110">
        <f t="shared" si="59"/>
        <v>75</v>
      </c>
      <c r="IF54" s="110">
        <f t="shared" si="60"/>
        <v>70</v>
      </c>
      <c r="IG54" s="6">
        <f t="shared" si="61"/>
        <v>0</v>
      </c>
      <c r="IH54" s="6">
        <f t="shared" si="62"/>
        <v>0</v>
      </c>
      <c r="II54" s="6">
        <f t="shared" si="63"/>
        <v>0</v>
      </c>
      <c r="IJ54" s="6">
        <f t="shared" si="64"/>
        <v>0</v>
      </c>
      <c r="IK54" s="110">
        <f t="shared" si="65"/>
        <v>0</v>
      </c>
    </row>
    <row r="55" spans="1:245" x14ac:dyDescent="0.2">
      <c r="A55" s="6">
        <v>115</v>
      </c>
      <c r="B55" s="6">
        <v>168</v>
      </c>
      <c r="C55" s="6" t="s">
        <v>1240</v>
      </c>
      <c r="D55" s="6">
        <v>6</v>
      </c>
      <c r="E55" s="6" t="s">
        <v>470</v>
      </c>
      <c r="F55" s="6" t="s">
        <v>1241</v>
      </c>
      <c r="G55" s="6" t="s">
        <v>1242</v>
      </c>
      <c r="H55" s="6" t="s">
        <v>1240</v>
      </c>
      <c r="I55" s="6" t="s">
        <v>1243</v>
      </c>
      <c r="K55" s="6" t="s">
        <v>1244</v>
      </c>
      <c r="L55" s="6" t="s">
        <v>1131</v>
      </c>
      <c r="M55" s="6" t="s">
        <v>410</v>
      </c>
      <c r="O55" s="6" t="s">
        <v>481</v>
      </c>
      <c r="P55" s="6" t="s">
        <v>1245</v>
      </c>
      <c r="Q55" s="6" t="s">
        <v>1246</v>
      </c>
      <c r="R55" s="6" t="s">
        <v>881</v>
      </c>
      <c r="S55" s="6">
        <v>0</v>
      </c>
      <c r="T55" s="6">
        <v>0</v>
      </c>
      <c r="U55" s="6">
        <v>1</v>
      </c>
      <c r="V55" s="6">
        <v>1</v>
      </c>
      <c r="W55" s="6">
        <v>0</v>
      </c>
      <c r="X55" s="6">
        <v>0</v>
      </c>
      <c r="Y55" s="6">
        <v>1</v>
      </c>
      <c r="Z55" s="6" t="s">
        <v>416</v>
      </c>
      <c r="AA55" s="6" t="s">
        <v>416</v>
      </c>
      <c r="AB55" s="6" t="s">
        <v>416</v>
      </c>
      <c r="AC55" s="6" t="s">
        <v>131</v>
      </c>
      <c r="AD55" s="6" t="s">
        <v>131</v>
      </c>
      <c r="AE55" s="6" t="s">
        <v>131</v>
      </c>
      <c r="AF55" s="6" t="s">
        <v>416</v>
      </c>
      <c r="AG55" s="6" t="s">
        <v>416</v>
      </c>
      <c r="AH55" s="6" t="s">
        <v>131</v>
      </c>
      <c r="AI55" s="6" t="s">
        <v>1247</v>
      </c>
      <c r="AJ55" s="6">
        <v>1</v>
      </c>
      <c r="AK55" s="6">
        <v>1</v>
      </c>
      <c r="AL55" s="6">
        <v>0</v>
      </c>
      <c r="AM55" s="6">
        <v>1</v>
      </c>
      <c r="AN55" s="6">
        <v>0</v>
      </c>
      <c r="AO55" s="6">
        <v>0</v>
      </c>
      <c r="AQ55" s="6" t="s">
        <v>564</v>
      </c>
      <c r="AR55" s="6" t="s">
        <v>419</v>
      </c>
      <c r="AS55" s="6" t="s">
        <v>420</v>
      </c>
      <c r="AT55" s="6" t="s">
        <v>420</v>
      </c>
      <c r="AU55" s="6" t="s">
        <v>420</v>
      </c>
      <c r="AV55" s="6" t="s">
        <v>420</v>
      </c>
      <c r="AW55" s="6" t="s">
        <v>703</v>
      </c>
      <c r="AX55" s="6" t="s">
        <v>422</v>
      </c>
      <c r="AY55" s="6">
        <v>0</v>
      </c>
      <c r="AZ55" s="6">
        <v>0</v>
      </c>
      <c r="BA55" s="6">
        <v>0</v>
      </c>
      <c r="BB55" s="6">
        <v>0</v>
      </c>
      <c r="BC55" s="6">
        <v>1</v>
      </c>
      <c r="BD55" s="6">
        <v>0</v>
      </c>
      <c r="BE55" s="6">
        <v>1</v>
      </c>
      <c r="BF55" s="6">
        <v>0</v>
      </c>
      <c r="BH55" s="6">
        <v>0</v>
      </c>
      <c r="BI55" s="6">
        <v>1</v>
      </c>
      <c r="BJ55" s="6">
        <v>0</v>
      </c>
      <c r="BK55" s="6">
        <v>0</v>
      </c>
      <c r="BL55" s="6">
        <v>0</v>
      </c>
      <c r="BM55" s="6">
        <v>1</v>
      </c>
      <c r="BN55" s="6">
        <v>0</v>
      </c>
      <c r="BO55" s="6">
        <v>1</v>
      </c>
      <c r="BP55" s="6">
        <v>0</v>
      </c>
      <c r="BQ55" s="6">
        <v>0</v>
      </c>
      <c r="BR55" s="6">
        <v>0</v>
      </c>
      <c r="BS55" s="6">
        <v>0</v>
      </c>
      <c r="BT55" s="6">
        <v>0</v>
      </c>
      <c r="BU55" s="6">
        <v>1</v>
      </c>
      <c r="BX55" s="6" t="s">
        <v>151</v>
      </c>
      <c r="BY55" s="6" t="s">
        <v>425</v>
      </c>
      <c r="BZ55" s="6" t="s">
        <v>151</v>
      </c>
      <c r="CA55" s="6" t="s">
        <v>151</v>
      </c>
      <c r="CB55" s="6" t="s">
        <v>425</v>
      </c>
      <c r="CC55" s="6" t="s">
        <v>425</v>
      </c>
      <c r="CD55" s="6" t="s">
        <v>425</v>
      </c>
      <c r="CE55" s="6" t="s">
        <v>423</v>
      </c>
      <c r="CF55" s="6" t="s">
        <v>423</v>
      </c>
      <c r="CG55" s="6" t="s">
        <v>423</v>
      </c>
      <c r="CH55" s="6" t="s">
        <v>151</v>
      </c>
      <c r="CI55" s="6" t="s">
        <v>151</v>
      </c>
      <c r="CJ55" s="6" t="s">
        <v>151</v>
      </c>
      <c r="CK55" s="6" t="s">
        <v>151</v>
      </c>
      <c r="CL55" s="6" t="s">
        <v>423</v>
      </c>
      <c r="CM55" s="6" t="s">
        <v>423</v>
      </c>
      <c r="CN55" s="6" t="s">
        <v>423</v>
      </c>
      <c r="CO55" s="6" t="s">
        <v>423</v>
      </c>
      <c r="CP55" s="6" t="s">
        <v>151</v>
      </c>
      <c r="CQ55" s="6" t="s">
        <v>151</v>
      </c>
      <c r="CR55" s="6" t="s">
        <v>423</v>
      </c>
      <c r="CS55" s="6" t="s">
        <v>425</v>
      </c>
      <c r="CT55" s="6" t="s">
        <v>425</v>
      </c>
      <c r="CU55" s="6" t="s">
        <v>423</v>
      </c>
      <c r="CV55" s="6" t="s">
        <v>176</v>
      </c>
      <c r="CW55" s="6" t="s">
        <v>176</v>
      </c>
      <c r="CX55" s="6" t="s">
        <v>176</v>
      </c>
      <c r="CY55" s="6" t="s">
        <v>176</v>
      </c>
      <c r="CZ55" s="6" t="s">
        <v>428</v>
      </c>
      <c r="DA55" s="6">
        <v>0</v>
      </c>
      <c r="DB55" s="6">
        <v>1</v>
      </c>
      <c r="DC55" s="6">
        <v>0</v>
      </c>
      <c r="DD55" s="6">
        <v>1</v>
      </c>
      <c r="DE55" s="6">
        <v>0</v>
      </c>
      <c r="DF55" s="6">
        <v>0</v>
      </c>
      <c r="DG55" s="6">
        <v>1</v>
      </c>
      <c r="DJ55" s="6" t="s">
        <v>429</v>
      </c>
      <c r="DU55" s="6" t="s">
        <v>430</v>
      </c>
      <c r="EA55" s="6">
        <v>1025.79</v>
      </c>
      <c r="EB55" s="6" t="s">
        <v>431</v>
      </c>
      <c r="EC55" s="6" t="s">
        <v>432</v>
      </c>
      <c r="ED55" s="6" t="s">
        <v>1248</v>
      </c>
      <c r="EE55" s="6" t="s">
        <v>490</v>
      </c>
      <c r="EF55" s="6" t="s">
        <v>435</v>
      </c>
      <c r="EG55" s="6" t="s">
        <v>511</v>
      </c>
      <c r="EH55" s="6" t="s">
        <v>1135</v>
      </c>
      <c r="EI55" s="6">
        <v>2020</v>
      </c>
      <c r="EJ55" s="6" t="s">
        <v>1131</v>
      </c>
      <c r="EK55" s="6" t="s">
        <v>1136</v>
      </c>
      <c r="EL55" s="6" t="s">
        <v>440</v>
      </c>
      <c r="EM55" s="6">
        <v>1</v>
      </c>
      <c r="EN55" s="6" t="s">
        <v>468</v>
      </c>
      <c r="EO55" s="6" t="s">
        <v>442</v>
      </c>
      <c r="EP55" s="6" t="s">
        <v>532</v>
      </c>
      <c r="EQ55" s="6">
        <v>132</v>
      </c>
      <c r="ER55" s="6" t="s">
        <v>1249</v>
      </c>
      <c r="ES55" s="6">
        <v>4</v>
      </c>
      <c r="ET55" s="6" t="s">
        <v>470</v>
      </c>
      <c r="EU55" s="6" t="s">
        <v>1250</v>
      </c>
      <c r="EV55" s="6" t="s">
        <v>1251</v>
      </c>
      <c r="EW55" s="6" t="s">
        <v>1249</v>
      </c>
      <c r="EX55" s="6" t="s">
        <v>1252</v>
      </c>
      <c r="EZ55" s="6" t="s">
        <v>1253</v>
      </c>
      <c r="FA55" s="6" t="s">
        <v>1131</v>
      </c>
      <c r="FB55" s="6" t="s">
        <v>410</v>
      </c>
      <c r="FD55" s="6" t="s">
        <v>481</v>
      </c>
      <c r="FE55" s="6" t="s">
        <v>1254</v>
      </c>
      <c r="FF55" s="6" t="s">
        <v>441</v>
      </c>
      <c r="FH55" s="6" t="s">
        <v>449</v>
      </c>
      <c r="FI55" s="6" t="s">
        <v>450</v>
      </c>
      <c r="FJ55" s="6" t="s">
        <v>510</v>
      </c>
      <c r="FK55" s="6" t="s">
        <v>832</v>
      </c>
      <c r="FL55" s="6" t="s">
        <v>450</v>
      </c>
      <c r="FN55" s="6" t="s">
        <v>416</v>
      </c>
      <c r="FO55" s="6" t="s">
        <v>416</v>
      </c>
      <c r="FP55" s="6" t="s">
        <v>416</v>
      </c>
      <c r="FQ55" s="6" t="s">
        <v>131</v>
      </c>
      <c r="FR55" s="6" t="s">
        <v>131</v>
      </c>
      <c r="FS55" s="6" t="s">
        <v>416</v>
      </c>
      <c r="FT55" s="6" t="s">
        <v>416</v>
      </c>
      <c r="FU55" s="6" t="s">
        <v>416</v>
      </c>
      <c r="FV55" s="6" t="s">
        <v>131</v>
      </c>
      <c r="FX55" s="6" t="s">
        <v>451</v>
      </c>
      <c r="FY55" s="6" t="s">
        <v>451</v>
      </c>
      <c r="FZ55" s="6" t="s">
        <v>451</v>
      </c>
      <c r="GA55" s="6" t="s">
        <v>451</v>
      </c>
      <c r="GB55" s="6" t="s">
        <v>451</v>
      </c>
      <c r="GC55" s="6" t="s">
        <v>451</v>
      </c>
      <c r="GD55" s="6" t="s">
        <v>451</v>
      </c>
      <c r="GE55" s="6" t="s">
        <v>451</v>
      </c>
      <c r="GF55" s="6" t="s">
        <v>451</v>
      </c>
      <c r="GG55" s="6" t="s">
        <v>451</v>
      </c>
      <c r="GH55" s="6" t="s">
        <v>451</v>
      </c>
      <c r="GI55" s="6" t="s">
        <v>451</v>
      </c>
      <c r="GJ55" s="6" t="s">
        <v>451</v>
      </c>
      <c r="GK55" s="6" t="s">
        <v>451</v>
      </c>
      <c r="GL55" s="6" t="s">
        <v>451</v>
      </c>
      <c r="GM55" s="6" t="s">
        <v>451</v>
      </c>
      <c r="GN55" s="6" t="s">
        <v>451</v>
      </c>
      <c r="GO55" s="6" t="s">
        <v>451</v>
      </c>
      <c r="GP55" s="6" t="s">
        <v>451</v>
      </c>
      <c r="GQ55" s="6" t="s">
        <v>451</v>
      </c>
      <c r="GR55" s="6" t="s">
        <v>451</v>
      </c>
      <c r="GS55" s="6" t="s">
        <v>451</v>
      </c>
      <c r="GT55" s="6" t="s">
        <v>451</v>
      </c>
      <c r="GU55" s="6" t="s">
        <v>451</v>
      </c>
      <c r="GV55" s="6" t="s">
        <v>474</v>
      </c>
      <c r="GW55" s="6" t="s">
        <v>496</v>
      </c>
      <c r="GY55" s="6" t="s">
        <v>441</v>
      </c>
      <c r="GZ55" s="6">
        <v>362.55</v>
      </c>
      <c r="HB55" s="6" t="str">
        <f t="shared" si="67"/>
        <v xml:space="preserve">Accepté pour le Conseil 4round IS -5 </v>
      </c>
      <c r="HC55" s="6">
        <f t="shared" si="41"/>
        <v>100</v>
      </c>
      <c r="HD55" s="110">
        <f t="shared" si="42"/>
        <v>100</v>
      </c>
      <c r="HE55" s="6">
        <f t="shared" si="43"/>
        <v>50</v>
      </c>
      <c r="HF55" s="110">
        <f t="shared" si="66"/>
        <v>83.333333333333329</v>
      </c>
      <c r="HG55" s="6">
        <f t="shared" si="45"/>
        <v>100</v>
      </c>
      <c r="HI55" s="6">
        <f t="shared" si="68"/>
        <v>50</v>
      </c>
      <c r="HJ55" s="110">
        <f t="shared" si="69"/>
        <v>75</v>
      </c>
      <c r="HK55" s="110">
        <f t="shared" si="46"/>
        <v>75</v>
      </c>
      <c r="HL55" s="110">
        <f t="shared" si="47"/>
        <v>75</v>
      </c>
      <c r="HO55" s="6">
        <f t="shared" si="48"/>
        <v>50</v>
      </c>
      <c r="HP55" s="110">
        <f t="shared" si="49"/>
        <v>50</v>
      </c>
      <c r="HQ55" s="110">
        <f t="shared" si="50"/>
        <v>100</v>
      </c>
      <c r="HT55" s="110">
        <f t="shared" si="51"/>
        <v>70</v>
      </c>
      <c r="HU55" s="6">
        <f t="shared" si="52"/>
        <v>50</v>
      </c>
      <c r="HV55" s="6">
        <f t="shared" si="53"/>
        <v>50</v>
      </c>
      <c r="HW55" s="6">
        <f t="shared" si="54"/>
        <v>50</v>
      </c>
      <c r="HX55" s="110">
        <f t="shared" si="55"/>
        <v>50</v>
      </c>
      <c r="HY55" s="6">
        <f t="shared" si="56"/>
        <v>100</v>
      </c>
      <c r="HZ55" s="6">
        <f t="shared" si="70"/>
        <v>100</v>
      </c>
      <c r="IA55" s="6">
        <f t="shared" si="57"/>
        <v>50</v>
      </c>
      <c r="IB55" s="6">
        <f t="shared" si="58"/>
        <v>50</v>
      </c>
      <c r="IE55" s="110">
        <f t="shared" si="59"/>
        <v>100</v>
      </c>
      <c r="IF55" s="110">
        <f t="shared" si="60"/>
        <v>80</v>
      </c>
      <c r="IG55" s="6">
        <f t="shared" si="61"/>
        <v>100</v>
      </c>
      <c r="IH55" s="6">
        <f t="shared" si="62"/>
        <v>0</v>
      </c>
      <c r="II55" s="6">
        <f t="shared" si="63"/>
        <v>0</v>
      </c>
      <c r="IJ55" s="6">
        <f t="shared" si="64"/>
        <v>50</v>
      </c>
      <c r="IK55" s="110">
        <f t="shared" si="65"/>
        <v>37.5</v>
      </c>
    </row>
    <row r="56" spans="1:245" x14ac:dyDescent="0.2">
      <c r="A56" s="6">
        <v>116</v>
      </c>
      <c r="B56" s="6">
        <v>162</v>
      </c>
      <c r="C56" s="6" t="s">
        <v>1255</v>
      </c>
      <c r="D56" s="6">
        <v>6</v>
      </c>
      <c r="E56" s="6" t="s">
        <v>470</v>
      </c>
      <c r="F56" s="6" t="s">
        <v>1256</v>
      </c>
      <c r="G56" s="6" t="s">
        <v>1257</v>
      </c>
      <c r="H56" s="6" t="s">
        <v>1255</v>
      </c>
      <c r="I56" s="6" t="s">
        <v>1258</v>
      </c>
      <c r="K56" s="6" t="s">
        <v>1259</v>
      </c>
      <c r="L56" s="6" t="s">
        <v>1131</v>
      </c>
      <c r="M56" s="6" t="s">
        <v>410</v>
      </c>
      <c r="N56" s="6" t="s">
        <v>801</v>
      </c>
      <c r="O56" s="6" t="s">
        <v>481</v>
      </c>
      <c r="P56" s="6" t="s">
        <v>1259</v>
      </c>
      <c r="Q56" s="6" t="s">
        <v>1260</v>
      </c>
      <c r="R56" s="6" t="s">
        <v>413</v>
      </c>
      <c r="S56" s="6">
        <v>1</v>
      </c>
      <c r="T56" s="6">
        <v>0</v>
      </c>
      <c r="U56" s="6">
        <v>0</v>
      </c>
      <c r="V56" s="6">
        <v>0</v>
      </c>
      <c r="W56" s="6">
        <v>1</v>
      </c>
      <c r="X56" s="6">
        <v>0</v>
      </c>
      <c r="Y56" s="6">
        <v>0</v>
      </c>
      <c r="Z56" s="6" t="s">
        <v>415</v>
      </c>
      <c r="AA56" s="6" t="s">
        <v>416</v>
      </c>
      <c r="AB56" s="6" t="s">
        <v>415</v>
      </c>
      <c r="AC56" s="6" t="s">
        <v>462</v>
      </c>
      <c r="AD56" s="6" t="s">
        <v>131</v>
      </c>
      <c r="AE56" s="6" t="s">
        <v>415</v>
      </c>
      <c r="AF56" s="6" t="s">
        <v>415</v>
      </c>
      <c r="AG56" s="6" t="s">
        <v>416</v>
      </c>
      <c r="AH56" s="6" t="s">
        <v>414</v>
      </c>
      <c r="AJ56" s="6">
        <v>1</v>
      </c>
      <c r="AK56" s="6">
        <v>0</v>
      </c>
      <c r="AL56" s="6">
        <v>1</v>
      </c>
      <c r="AM56" s="6">
        <v>0</v>
      </c>
      <c r="AN56" s="6">
        <v>0</v>
      </c>
      <c r="AO56" s="6">
        <v>0</v>
      </c>
      <c r="AQ56" s="6" t="s">
        <v>463</v>
      </c>
      <c r="AR56" s="6" t="s">
        <v>436</v>
      </c>
      <c r="AS56" s="6" t="s">
        <v>436</v>
      </c>
      <c r="AT56" s="6" t="s">
        <v>436</v>
      </c>
      <c r="AU56" s="6" t="s">
        <v>436</v>
      </c>
      <c r="AV56" s="6" t="s">
        <v>436</v>
      </c>
      <c r="AW56" s="6" t="s">
        <v>703</v>
      </c>
      <c r="AX56" s="6" t="s">
        <v>464</v>
      </c>
      <c r="BF56" s="6">
        <v>1</v>
      </c>
      <c r="BH56" s="6">
        <v>0</v>
      </c>
      <c r="BI56" s="6">
        <v>0</v>
      </c>
      <c r="BJ56" s="6">
        <v>0</v>
      </c>
      <c r="BK56" s="6">
        <v>0</v>
      </c>
      <c r="BL56" s="6">
        <v>0</v>
      </c>
      <c r="BM56" s="6">
        <v>1</v>
      </c>
      <c r="BN56" s="6">
        <v>0</v>
      </c>
      <c r="BO56" s="6">
        <v>1</v>
      </c>
      <c r="BP56" s="6">
        <v>0</v>
      </c>
      <c r="BQ56" s="6">
        <v>0</v>
      </c>
      <c r="BR56" s="6">
        <v>0</v>
      </c>
      <c r="BS56" s="6">
        <v>0</v>
      </c>
      <c r="BT56" s="6">
        <v>0</v>
      </c>
      <c r="BU56" s="6">
        <v>0</v>
      </c>
      <c r="BX56" s="6" t="s">
        <v>423</v>
      </c>
      <c r="BY56" s="6" t="s">
        <v>423</v>
      </c>
      <c r="BZ56" s="6" t="s">
        <v>423</v>
      </c>
      <c r="CA56" s="6" t="s">
        <v>424</v>
      </c>
      <c r="CB56" s="6" t="s">
        <v>423</v>
      </c>
      <c r="CC56" s="6" t="s">
        <v>423</v>
      </c>
      <c r="CD56" s="6" t="s">
        <v>423</v>
      </c>
      <c r="CE56" s="6" t="s">
        <v>423</v>
      </c>
      <c r="CF56" s="6" t="s">
        <v>423</v>
      </c>
      <c r="CG56" s="6" t="s">
        <v>423</v>
      </c>
      <c r="CH56" s="6" t="s">
        <v>423</v>
      </c>
      <c r="CI56" s="6" t="s">
        <v>423</v>
      </c>
      <c r="CJ56" s="6" t="s">
        <v>424</v>
      </c>
      <c r="CK56" s="6" t="s">
        <v>424</v>
      </c>
      <c r="CL56" s="6" t="s">
        <v>424</v>
      </c>
      <c r="CM56" s="6" t="s">
        <v>425</v>
      </c>
      <c r="CN56" s="6" t="s">
        <v>424</v>
      </c>
      <c r="CO56" s="6" t="s">
        <v>423</v>
      </c>
      <c r="CP56" s="6" t="s">
        <v>425</v>
      </c>
      <c r="CQ56" s="6" t="s">
        <v>424</v>
      </c>
      <c r="CR56" s="6" t="s">
        <v>423</v>
      </c>
      <c r="CS56" s="6" t="s">
        <v>426</v>
      </c>
      <c r="CT56" s="6" t="s">
        <v>426</v>
      </c>
      <c r="CU56" s="6" t="s">
        <v>425</v>
      </c>
      <c r="CV56" s="6" t="s">
        <v>506</v>
      </c>
      <c r="CW56" s="6" t="s">
        <v>427</v>
      </c>
      <c r="CX56" s="6" t="s">
        <v>428</v>
      </c>
      <c r="CY56" s="6" t="s">
        <v>428</v>
      </c>
      <c r="CZ56" s="6" t="s">
        <v>428</v>
      </c>
      <c r="DA56" s="6">
        <v>0</v>
      </c>
      <c r="DB56" s="6">
        <v>1</v>
      </c>
      <c r="DC56" s="6">
        <v>1</v>
      </c>
      <c r="DD56" s="6">
        <v>1</v>
      </c>
      <c r="DE56" s="6">
        <v>0</v>
      </c>
      <c r="DF56" s="6">
        <v>0</v>
      </c>
      <c r="DG56" s="6">
        <v>0</v>
      </c>
      <c r="DJ56" s="6" t="s">
        <v>429</v>
      </c>
      <c r="DU56" s="6" t="s">
        <v>430</v>
      </c>
      <c r="EA56" s="6">
        <v>751.53</v>
      </c>
      <c r="EB56" s="6" t="s">
        <v>487</v>
      </c>
      <c r="EC56" s="6" t="s">
        <v>488</v>
      </c>
      <c r="ED56" s="6" t="s">
        <v>1261</v>
      </c>
      <c r="EE56" s="6" t="s">
        <v>434</v>
      </c>
      <c r="EF56" s="6" t="s">
        <v>435</v>
      </c>
      <c r="EG56" s="6" t="s">
        <v>436</v>
      </c>
      <c r="EH56" s="6" t="s">
        <v>1135</v>
      </c>
      <c r="EI56" s="6">
        <v>2021</v>
      </c>
      <c r="EJ56" s="6" t="s">
        <v>1131</v>
      </c>
      <c r="EK56" s="6" t="s">
        <v>1136</v>
      </c>
      <c r="EL56" s="6" t="s">
        <v>440</v>
      </c>
      <c r="EM56" s="6">
        <v>1</v>
      </c>
      <c r="EN56" s="6" t="s">
        <v>441</v>
      </c>
      <c r="EO56" s="6" t="s">
        <v>442</v>
      </c>
      <c r="EP56" s="6" t="s">
        <v>532</v>
      </c>
      <c r="EQ56" s="6">
        <v>141</v>
      </c>
      <c r="ER56" s="6" t="s">
        <v>1262</v>
      </c>
      <c r="ES56" s="6">
        <v>4</v>
      </c>
      <c r="ET56" s="6" t="s">
        <v>470</v>
      </c>
      <c r="EU56" s="6" t="s">
        <v>1263</v>
      </c>
      <c r="EV56" s="6" t="s">
        <v>1264</v>
      </c>
      <c r="EW56" s="6" t="s">
        <v>1262</v>
      </c>
      <c r="EX56" s="6" t="s">
        <v>1265</v>
      </c>
      <c r="EZ56" s="6" t="s">
        <v>1259</v>
      </c>
      <c r="FA56" s="6" t="s">
        <v>1131</v>
      </c>
      <c r="FC56" s="6" t="s">
        <v>801</v>
      </c>
      <c r="FD56" s="6" t="s">
        <v>481</v>
      </c>
      <c r="FE56" s="6" t="s">
        <v>1259</v>
      </c>
      <c r="FF56" s="6" t="s">
        <v>441</v>
      </c>
      <c r="FH56" s="6" t="s">
        <v>450</v>
      </c>
      <c r="FI56" s="6" t="s">
        <v>450</v>
      </c>
      <c r="FJ56" s="6" t="s">
        <v>450</v>
      </c>
      <c r="FK56" s="6" t="s">
        <v>510</v>
      </c>
      <c r="FL56" s="6" t="s">
        <v>450</v>
      </c>
      <c r="FN56" s="6" t="s">
        <v>415</v>
      </c>
      <c r="FO56" s="6" t="s">
        <v>416</v>
      </c>
      <c r="FP56" s="6" t="s">
        <v>415</v>
      </c>
      <c r="FQ56" s="6" t="s">
        <v>415</v>
      </c>
      <c r="FR56" s="6" t="s">
        <v>131</v>
      </c>
      <c r="FS56" s="6" t="s">
        <v>415</v>
      </c>
      <c r="FT56" s="6" t="s">
        <v>416</v>
      </c>
      <c r="FU56" s="6" t="s">
        <v>416</v>
      </c>
      <c r="FV56" s="6" t="s">
        <v>414</v>
      </c>
      <c r="FX56" s="6" t="s">
        <v>451</v>
      </c>
      <c r="FY56" s="6" t="s">
        <v>451</v>
      </c>
      <c r="FZ56" s="6" t="s">
        <v>451</v>
      </c>
      <c r="GA56" s="6" t="s">
        <v>451</v>
      </c>
      <c r="GB56" s="6" t="s">
        <v>452</v>
      </c>
      <c r="GC56" s="6" t="s">
        <v>451</v>
      </c>
      <c r="GD56" s="6" t="s">
        <v>451</v>
      </c>
      <c r="GE56" s="6" t="s">
        <v>451</v>
      </c>
      <c r="GF56" s="6" t="s">
        <v>451</v>
      </c>
      <c r="GG56" s="6" t="s">
        <v>452</v>
      </c>
      <c r="GH56" s="6" t="s">
        <v>451</v>
      </c>
      <c r="GI56" s="6" t="s">
        <v>451</v>
      </c>
      <c r="GJ56" s="6" t="s">
        <v>451</v>
      </c>
      <c r="GK56" s="6" t="s">
        <v>451</v>
      </c>
      <c r="GL56" s="6" t="s">
        <v>451</v>
      </c>
      <c r="GM56" s="6" t="s">
        <v>451</v>
      </c>
      <c r="GN56" s="6" t="s">
        <v>451</v>
      </c>
      <c r="GO56" s="6" t="s">
        <v>451</v>
      </c>
      <c r="GP56" s="6" t="s">
        <v>451</v>
      </c>
      <c r="GQ56" s="6" t="s">
        <v>451</v>
      </c>
      <c r="GR56" s="6" t="s">
        <v>451</v>
      </c>
      <c r="GS56" s="6" t="s">
        <v>452</v>
      </c>
      <c r="GT56" s="6" t="s">
        <v>452</v>
      </c>
      <c r="GU56" s="6" t="s">
        <v>452</v>
      </c>
      <c r="GV56" s="6" t="s">
        <v>474</v>
      </c>
      <c r="GW56" s="6" t="s">
        <v>454</v>
      </c>
      <c r="GY56" s="6" t="s">
        <v>441</v>
      </c>
      <c r="GZ56" s="6">
        <v>329.63</v>
      </c>
      <c r="HB56" s="6" t="str">
        <f t="shared" si="67"/>
        <v>Accepté pour Conseil 1er round Fem</v>
      </c>
      <c r="HC56" s="6">
        <f t="shared" si="41"/>
        <v>50</v>
      </c>
      <c r="HD56" s="110">
        <f t="shared" si="42"/>
        <v>50</v>
      </c>
      <c r="HE56" s="6">
        <f t="shared" si="43"/>
        <v>5</v>
      </c>
      <c r="HF56" s="110">
        <f t="shared" si="66"/>
        <v>35</v>
      </c>
      <c r="HG56" s="6">
        <f t="shared" si="45"/>
        <v>100</v>
      </c>
      <c r="HI56" s="6">
        <f t="shared" si="68"/>
        <v>100</v>
      </c>
      <c r="HJ56" s="110">
        <f t="shared" si="69"/>
        <v>100</v>
      </c>
      <c r="HK56" s="110">
        <f t="shared" si="46"/>
        <v>50</v>
      </c>
      <c r="HL56" s="110">
        <f t="shared" si="47"/>
        <v>50</v>
      </c>
      <c r="HO56" s="6">
        <f t="shared" si="48"/>
        <v>50</v>
      </c>
      <c r="HP56" s="110">
        <f t="shared" si="49"/>
        <v>50</v>
      </c>
      <c r="HQ56" s="110">
        <f t="shared" si="50"/>
        <v>50</v>
      </c>
      <c r="HT56" s="110">
        <f t="shared" si="51"/>
        <v>50</v>
      </c>
      <c r="HU56" s="6">
        <f t="shared" si="52"/>
        <v>50</v>
      </c>
      <c r="HV56" s="6">
        <f t="shared" si="53"/>
        <v>50</v>
      </c>
      <c r="HW56" s="6">
        <f t="shared" si="54"/>
        <v>50</v>
      </c>
      <c r="HX56" s="110">
        <f t="shared" si="55"/>
        <v>50</v>
      </c>
      <c r="HY56" s="6">
        <f t="shared" si="56"/>
        <v>0</v>
      </c>
      <c r="HZ56" s="6">
        <f t="shared" si="70"/>
        <v>0</v>
      </c>
      <c r="IA56" s="6">
        <f t="shared" si="57"/>
        <v>0</v>
      </c>
      <c r="IB56" s="6">
        <f t="shared" si="58"/>
        <v>75</v>
      </c>
      <c r="IE56" s="110">
        <f t="shared" si="59"/>
        <v>50</v>
      </c>
      <c r="IF56" s="110">
        <f t="shared" si="60"/>
        <v>25</v>
      </c>
      <c r="IG56" s="6">
        <f t="shared" si="61"/>
        <v>100</v>
      </c>
      <c r="IH56" s="6">
        <f t="shared" si="62"/>
        <v>0</v>
      </c>
      <c r="II56" s="6">
        <f t="shared" si="63"/>
        <v>0</v>
      </c>
      <c r="IJ56" s="6">
        <f t="shared" si="64"/>
        <v>50</v>
      </c>
      <c r="IK56" s="110">
        <f t="shared" si="65"/>
        <v>37.5</v>
      </c>
    </row>
    <row r="57" spans="1:245" x14ac:dyDescent="0.2">
      <c r="A57" s="6">
        <v>118</v>
      </c>
      <c r="B57" s="6">
        <v>132</v>
      </c>
      <c r="C57" s="6" t="s">
        <v>1266</v>
      </c>
      <c r="D57" s="6">
        <v>6</v>
      </c>
      <c r="E57" s="6" t="s">
        <v>470</v>
      </c>
      <c r="F57" s="6" t="s">
        <v>1267</v>
      </c>
      <c r="G57" s="6" t="s">
        <v>1268</v>
      </c>
      <c r="H57" s="6" t="s">
        <v>1266</v>
      </c>
      <c r="I57" s="6" t="s">
        <v>1269</v>
      </c>
      <c r="J57" s="6" t="s">
        <v>758</v>
      </c>
      <c r="K57" s="6" t="s">
        <v>1270</v>
      </c>
      <c r="L57" s="6" t="s">
        <v>1131</v>
      </c>
      <c r="M57" s="6" t="s">
        <v>410</v>
      </c>
      <c r="N57" s="6" t="s">
        <v>1271</v>
      </c>
      <c r="O57" s="6" t="s">
        <v>760</v>
      </c>
      <c r="Q57" s="6" t="s">
        <v>1272</v>
      </c>
      <c r="R57" s="6" t="s">
        <v>525</v>
      </c>
      <c r="S57" s="6">
        <v>1</v>
      </c>
      <c r="T57" s="6">
        <v>0</v>
      </c>
      <c r="U57" s="6">
        <v>0</v>
      </c>
      <c r="V57" s="6">
        <v>1</v>
      </c>
      <c r="W57" s="6">
        <v>1</v>
      </c>
      <c r="X57" s="6">
        <v>0</v>
      </c>
      <c r="Y57" s="6">
        <v>0</v>
      </c>
      <c r="Z57" s="6" t="s">
        <v>414</v>
      </c>
      <c r="AA57" s="6" t="s">
        <v>416</v>
      </c>
      <c r="AB57" s="6" t="s">
        <v>462</v>
      </c>
      <c r="AC57" s="6" t="s">
        <v>131</v>
      </c>
      <c r="AD57" s="6" t="s">
        <v>462</v>
      </c>
      <c r="AE57" s="6" t="s">
        <v>462</v>
      </c>
      <c r="AF57" s="6" t="s">
        <v>415</v>
      </c>
      <c r="AG57" s="6" t="s">
        <v>415</v>
      </c>
      <c r="AH57" s="6" t="s">
        <v>415</v>
      </c>
      <c r="AI57" s="6" t="s">
        <v>1273</v>
      </c>
      <c r="AN57" s="6">
        <v>1</v>
      </c>
      <c r="AQ57" s="6" t="s">
        <v>547</v>
      </c>
      <c r="AW57" s="6" t="s">
        <v>528</v>
      </c>
      <c r="AX57" s="6" t="s">
        <v>485</v>
      </c>
      <c r="AY57" s="6">
        <v>1</v>
      </c>
      <c r="AZ57" s="6">
        <v>1</v>
      </c>
      <c r="BA57" s="6">
        <v>0</v>
      </c>
      <c r="BB57" s="6">
        <v>0</v>
      </c>
      <c r="BC57" s="6">
        <v>0</v>
      </c>
      <c r="BD57" s="6">
        <v>0</v>
      </c>
      <c r="BE57" s="6">
        <v>0</v>
      </c>
      <c r="BF57" s="6">
        <v>0</v>
      </c>
      <c r="BH57" s="6">
        <v>1</v>
      </c>
      <c r="BX57" s="6" t="s">
        <v>426</v>
      </c>
      <c r="BY57" s="6" t="s">
        <v>426</v>
      </c>
      <c r="BZ57" s="6" t="s">
        <v>426</v>
      </c>
      <c r="CA57" s="6" t="s">
        <v>426</v>
      </c>
      <c r="CB57" s="6" t="s">
        <v>426</v>
      </c>
      <c r="CC57" s="6" t="s">
        <v>426</v>
      </c>
      <c r="CD57" s="6" t="s">
        <v>426</v>
      </c>
      <c r="CE57" s="6" t="s">
        <v>426</v>
      </c>
      <c r="CF57" s="6" t="s">
        <v>426</v>
      </c>
      <c r="CG57" s="6" t="s">
        <v>426</v>
      </c>
      <c r="CH57" s="6" t="s">
        <v>426</v>
      </c>
      <c r="CI57" s="6" t="s">
        <v>426</v>
      </c>
      <c r="CJ57" s="6" t="s">
        <v>426</v>
      </c>
      <c r="CK57" s="6" t="s">
        <v>426</v>
      </c>
      <c r="CL57" s="6" t="s">
        <v>426</v>
      </c>
      <c r="CM57" s="6" t="s">
        <v>426</v>
      </c>
      <c r="CN57" s="6" t="s">
        <v>426</v>
      </c>
      <c r="CO57" s="6" t="s">
        <v>426</v>
      </c>
      <c r="CP57" s="6" t="s">
        <v>426</v>
      </c>
      <c r="CQ57" s="6" t="s">
        <v>426</v>
      </c>
      <c r="CR57" s="6" t="s">
        <v>426</v>
      </c>
      <c r="CS57" s="6" t="s">
        <v>426</v>
      </c>
      <c r="CT57" s="6" t="s">
        <v>426</v>
      </c>
      <c r="CU57" s="6" t="s">
        <v>426</v>
      </c>
      <c r="CV57" s="6" t="s">
        <v>427</v>
      </c>
      <c r="CW57" s="6" t="s">
        <v>427</v>
      </c>
      <c r="CX57" s="6" t="s">
        <v>428</v>
      </c>
      <c r="CY57" s="6" t="s">
        <v>428</v>
      </c>
      <c r="CZ57" s="6" t="s">
        <v>428</v>
      </c>
      <c r="DA57" s="6">
        <v>1</v>
      </c>
      <c r="DB57" s="6">
        <v>1</v>
      </c>
      <c r="DC57" s="6">
        <v>1</v>
      </c>
      <c r="DD57" s="6">
        <v>1</v>
      </c>
      <c r="DE57" s="6">
        <v>0</v>
      </c>
      <c r="DF57" s="6">
        <v>1</v>
      </c>
      <c r="DG57" s="6">
        <v>0</v>
      </c>
      <c r="DJ57" s="6" t="s">
        <v>198</v>
      </c>
      <c r="DU57" s="6" t="s">
        <v>508</v>
      </c>
      <c r="EA57" s="6">
        <v>1976.85</v>
      </c>
      <c r="EB57" s="6" t="s">
        <v>487</v>
      </c>
      <c r="EC57" s="6" t="s">
        <v>488</v>
      </c>
      <c r="ED57" s="6" t="s">
        <v>1274</v>
      </c>
      <c r="EE57" s="6" t="s">
        <v>490</v>
      </c>
      <c r="EF57" s="6" t="s">
        <v>435</v>
      </c>
      <c r="EG57" s="6" t="s">
        <v>566</v>
      </c>
      <c r="EH57" s="6" t="s">
        <v>1135</v>
      </c>
      <c r="EI57" s="6">
        <v>2023</v>
      </c>
      <c r="EJ57" s="6" t="s">
        <v>1131</v>
      </c>
      <c r="EK57" s="6" t="s">
        <v>1136</v>
      </c>
      <c r="EL57" s="6" t="s">
        <v>440</v>
      </c>
      <c r="EM57" s="6">
        <v>6</v>
      </c>
      <c r="EN57" s="6" t="s">
        <v>441</v>
      </c>
      <c r="EO57" s="6" t="s">
        <v>491</v>
      </c>
      <c r="EP57" s="6" t="s">
        <v>675</v>
      </c>
      <c r="EQ57" s="6">
        <v>167</v>
      </c>
      <c r="ER57" s="6" t="s">
        <v>1275</v>
      </c>
      <c r="ES57" s="6">
        <v>4</v>
      </c>
      <c r="ET57" s="6" t="s">
        <v>470</v>
      </c>
      <c r="EU57" s="6" t="s">
        <v>1276</v>
      </c>
      <c r="EV57" s="6" t="s">
        <v>1277</v>
      </c>
      <c r="EW57" s="6" t="s">
        <v>1275</v>
      </c>
      <c r="EX57" s="6" t="s">
        <v>1278</v>
      </c>
      <c r="EZ57" s="6" t="s">
        <v>1279</v>
      </c>
      <c r="FA57" s="6" t="s">
        <v>1131</v>
      </c>
      <c r="FB57" s="6" t="s">
        <v>410</v>
      </c>
      <c r="FD57" s="6" t="s">
        <v>760</v>
      </c>
      <c r="FF57" s="6" t="s">
        <v>441</v>
      </c>
      <c r="FH57" s="6" t="s">
        <v>450</v>
      </c>
      <c r="FI57" s="6" t="s">
        <v>450</v>
      </c>
      <c r="FJ57" s="6" t="s">
        <v>450</v>
      </c>
      <c r="FK57" s="6" t="s">
        <v>450</v>
      </c>
      <c r="FL57" s="6" t="s">
        <v>450</v>
      </c>
      <c r="FN57" s="6" t="s">
        <v>131</v>
      </c>
      <c r="FO57" s="6" t="s">
        <v>462</v>
      </c>
      <c r="FP57" s="6" t="s">
        <v>415</v>
      </c>
      <c r="FQ57" s="6" t="s">
        <v>414</v>
      </c>
      <c r="FR57" s="6" t="s">
        <v>462</v>
      </c>
      <c r="FS57" s="6" t="s">
        <v>462</v>
      </c>
      <c r="FT57" s="6" t="s">
        <v>414</v>
      </c>
      <c r="FU57" s="6" t="s">
        <v>415</v>
      </c>
      <c r="FV57" s="6" t="s">
        <v>414</v>
      </c>
      <c r="FX57" s="6" t="s">
        <v>451</v>
      </c>
      <c r="FY57" s="6" t="s">
        <v>452</v>
      </c>
      <c r="FZ57" s="6" t="s">
        <v>452</v>
      </c>
      <c r="GA57" s="6" t="s">
        <v>451</v>
      </c>
      <c r="GB57" s="6" t="s">
        <v>451</v>
      </c>
      <c r="GC57" s="6" t="s">
        <v>451</v>
      </c>
      <c r="GD57" s="6" t="s">
        <v>452</v>
      </c>
      <c r="GE57" s="6" t="s">
        <v>452</v>
      </c>
      <c r="GF57" s="6" t="s">
        <v>452</v>
      </c>
      <c r="GG57" s="6" t="s">
        <v>451</v>
      </c>
      <c r="GH57" s="6" t="s">
        <v>451</v>
      </c>
      <c r="GI57" s="6" t="s">
        <v>451</v>
      </c>
      <c r="GJ57" s="6" t="s">
        <v>451</v>
      </c>
      <c r="GK57" s="6" t="s">
        <v>451</v>
      </c>
      <c r="GL57" s="6" t="s">
        <v>451</v>
      </c>
      <c r="GM57" s="6" t="s">
        <v>451</v>
      </c>
      <c r="GN57" s="6" t="s">
        <v>451</v>
      </c>
      <c r="GO57" s="6" t="s">
        <v>451</v>
      </c>
      <c r="GP57" s="6" t="s">
        <v>451</v>
      </c>
      <c r="GQ57" s="6" t="s">
        <v>451</v>
      </c>
      <c r="GR57" s="6" t="s">
        <v>452</v>
      </c>
      <c r="GS57" s="6" t="s">
        <v>452</v>
      </c>
      <c r="GT57" s="6" t="s">
        <v>452</v>
      </c>
      <c r="GU57" s="6" t="s">
        <v>452</v>
      </c>
      <c r="GV57" s="6" t="s">
        <v>517</v>
      </c>
      <c r="GW57" s="6" t="s">
        <v>496</v>
      </c>
      <c r="GX57" s="6" t="s">
        <v>1280</v>
      </c>
      <c r="GY57" s="6" t="s">
        <v>441</v>
      </c>
      <c r="GZ57" s="6">
        <v>1126.3399999999999</v>
      </c>
      <c r="HB57" s="6" t="str">
        <f t="shared" si="67"/>
        <v>Accepté pour Conseil 1er round Fem</v>
      </c>
      <c r="HC57" s="6">
        <f t="shared" si="41"/>
        <v>50</v>
      </c>
      <c r="HD57" s="110">
        <f t="shared" si="42"/>
        <v>50</v>
      </c>
      <c r="HE57" s="6">
        <f t="shared" si="43"/>
        <v>5</v>
      </c>
      <c r="HF57" s="110">
        <f t="shared" si="66"/>
        <v>35</v>
      </c>
      <c r="HG57" s="6">
        <f t="shared" si="45"/>
        <v>5</v>
      </c>
      <c r="HI57" s="6">
        <f t="shared" si="68"/>
        <v>50</v>
      </c>
      <c r="HJ57" s="110">
        <f t="shared" si="69"/>
        <v>27.5</v>
      </c>
      <c r="HK57" s="110">
        <f t="shared" si="46"/>
        <v>5</v>
      </c>
      <c r="HL57" s="110">
        <f t="shared" si="47"/>
        <v>5</v>
      </c>
      <c r="HO57" s="6">
        <f t="shared" si="48"/>
        <v>5</v>
      </c>
      <c r="HP57" s="110">
        <f t="shared" si="49"/>
        <v>5</v>
      </c>
      <c r="HQ57" s="110">
        <f t="shared" si="50"/>
        <v>5</v>
      </c>
      <c r="HT57" s="110">
        <f t="shared" si="51"/>
        <v>5</v>
      </c>
      <c r="HU57" s="6">
        <f t="shared" si="52"/>
        <v>5</v>
      </c>
      <c r="HV57" s="6">
        <f t="shared" si="53"/>
        <v>5</v>
      </c>
      <c r="HW57" s="6">
        <f t="shared" si="54"/>
        <v>5</v>
      </c>
      <c r="HX57" s="110">
        <f t="shared" si="55"/>
        <v>5</v>
      </c>
      <c r="HY57" s="6">
        <f t="shared" si="56"/>
        <v>0</v>
      </c>
      <c r="HZ57" s="6">
        <f t="shared" si="70"/>
        <v>0</v>
      </c>
      <c r="IA57" s="6">
        <f t="shared" si="57"/>
        <v>0</v>
      </c>
      <c r="IB57" s="6">
        <f t="shared" si="58"/>
        <v>100</v>
      </c>
      <c r="IE57" s="110">
        <f t="shared" si="59"/>
        <v>5</v>
      </c>
      <c r="IF57" s="110">
        <f t="shared" si="60"/>
        <v>21</v>
      </c>
      <c r="IG57" s="6">
        <f t="shared" si="61"/>
        <v>0</v>
      </c>
      <c r="IH57" s="6">
        <f t="shared" si="62"/>
        <v>0</v>
      </c>
      <c r="II57" s="6">
        <f t="shared" si="63"/>
        <v>0</v>
      </c>
      <c r="IJ57" s="6">
        <f t="shared" si="64"/>
        <v>0</v>
      </c>
      <c r="IK57" s="110">
        <f t="shared" si="65"/>
        <v>0</v>
      </c>
    </row>
    <row r="58" spans="1:245" x14ac:dyDescent="0.2">
      <c r="A58" s="6">
        <v>119</v>
      </c>
      <c r="B58" s="6">
        <v>130</v>
      </c>
      <c r="C58" s="6" t="s">
        <v>1281</v>
      </c>
      <c r="D58" s="6">
        <v>6</v>
      </c>
      <c r="E58" s="6" t="s">
        <v>470</v>
      </c>
      <c r="F58" s="6" t="s">
        <v>1282</v>
      </c>
      <c r="G58" s="6" t="s">
        <v>1283</v>
      </c>
      <c r="H58" s="6" t="s">
        <v>1284</v>
      </c>
      <c r="I58" s="6" t="s">
        <v>1285</v>
      </c>
      <c r="K58" s="6" t="s">
        <v>1286</v>
      </c>
      <c r="L58" s="6" t="s">
        <v>1131</v>
      </c>
      <c r="M58" s="6" t="s">
        <v>410</v>
      </c>
      <c r="O58" s="6" t="s">
        <v>460</v>
      </c>
      <c r="Q58" s="6" t="s">
        <v>1287</v>
      </c>
      <c r="R58" s="6" t="s">
        <v>413</v>
      </c>
      <c r="S58" s="6">
        <v>1</v>
      </c>
      <c r="T58" s="6">
        <v>0</v>
      </c>
      <c r="U58" s="6">
        <v>1</v>
      </c>
      <c r="V58" s="6">
        <v>0</v>
      </c>
      <c r="W58" s="6">
        <v>0</v>
      </c>
      <c r="X58" s="6">
        <v>0</v>
      </c>
      <c r="Y58" s="6">
        <v>1</v>
      </c>
      <c r="Z58" s="6" t="s">
        <v>131</v>
      </c>
      <c r="AA58" s="6" t="s">
        <v>414</v>
      </c>
      <c r="AB58" s="6" t="s">
        <v>415</v>
      </c>
      <c r="AC58" s="6" t="s">
        <v>414</v>
      </c>
      <c r="AD58" s="6" t="s">
        <v>414</v>
      </c>
      <c r="AE58" s="6" t="s">
        <v>414</v>
      </c>
      <c r="AF58" s="6" t="s">
        <v>415</v>
      </c>
      <c r="AG58" s="6" t="s">
        <v>415</v>
      </c>
      <c r="AH58" s="6" t="s">
        <v>414</v>
      </c>
      <c r="AJ58" s="6">
        <v>0</v>
      </c>
      <c r="AK58" s="6">
        <v>0</v>
      </c>
      <c r="AL58" s="6">
        <v>0</v>
      </c>
      <c r="AM58" s="6">
        <v>1</v>
      </c>
      <c r="AN58" s="6">
        <v>0</v>
      </c>
      <c r="AO58" s="6">
        <v>0</v>
      </c>
      <c r="AQ58" s="6" t="s">
        <v>463</v>
      </c>
      <c r="AR58" s="6" t="s">
        <v>419</v>
      </c>
      <c r="AS58" s="6" t="s">
        <v>420</v>
      </c>
      <c r="AT58" s="6" t="s">
        <v>420</v>
      </c>
      <c r="AU58" s="6" t="s">
        <v>436</v>
      </c>
      <c r="AV58" s="6" t="s">
        <v>436</v>
      </c>
      <c r="AW58" s="6" t="s">
        <v>528</v>
      </c>
      <c r="AX58" s="6" t="s">
        <v>485</v>
      </c>
      <c r="AY58" s="6">
        <v>0</v>
      </c>
      <c r="AZ58" s="6">
        <v>1</v>
      </c>
      <c r="BA58" s="6">
        <v>0</v>
      </c>
      <c r="BB58" s="6">
        <v>0</v>
      </c>
      <c r="BC58" s="6">
        <v>0</v>
      </c>
      <c r="BD58" s="6">
        <v>0</v>
      </c>
      <c r="BE58" s="6">
        <v>1</v>
      </c>
      <c r="BF58" s="6">
        <v>0</v>
      </c>
      <c r="BH58" s="6">
        <v>1</v>
      </c>
      <c r="BX58" s="6" t="s">
        <v>426</v>
      </c>
      <c r="BY58" s="6" t="s">
        <v>423</v>
      </c>
      <c r="BZ58" s="6" t="s">
        <v>426</v>
      </c>
      <c r="CA58" s="6" t="s">
        <v>426</v>
      </c>
      <c r="CB58" s="6" t="s">
        <v>426</v>
      </c>
      <c r="CC58" s="6" t="s">
        <v>426</v>
      </c>
      <c r="CD58" s="6" t="s">
        <v>426</v>
      </c>
      <c r="CE58" s="6" t="s">
        <v>423</v>
      </c>
      <c r="CF58" s="6" t="s">
        <v>423</v>
      </c>
      <c r="CG58" s="6" t="s">
        <v>426</v>
      </c>
      <c r="CH58" s="6" t="s">
        <v>426</v>
      </c>
      <c r="CI58" s="6" t="s">
        <v>426</v>
      </c>
      <c r="CJ58" s="6" t="s">
        <v>426</v>
      </c>
      <c r="CK58" s="6" t="s">
        <v>426</v>
      </c>
      <c r="CL58" s="6" t="s">
        <v>426</v>
      </c>
      <c r="CM58" s="6" t="s">
        <v>426</v>
      </c>
      <c r="CN58" s="6" t="s">
        <v>426</v>
      </c>
      <c r="CO58" s="6" t="s">
        <v>426</v>
      </c>
      <c r="CP58" s="6" t="s">
        <v>426</v>
      </c>
      <c r="CQ58" s="6" t="s">
        <v>426</v>
      </c>
      <c r="CR58" s="6" t="s">
        <v>426</v>
      </c>
      <c r="CS58" s="6" t="s">
        <v>426</v>
      </c>
      <c r="CT58" s="6" t="s">
        <v>426</v>
      </c>
      <c r="CU58" s="6" t="s">
        <v>426</v>
      </c>
      <c r="CV58" s="6" t="s">
        <v>427</v>
      </c>
      <c r="CW58" s="6" t="s">
        <v>427</v>
      </c>
      <c r="CX58" s="6" t="s">
        <v>428</v>
      </c>
      <c r="CY58" s="6" t="s">
        <v>427</v>
      </c>
      <c r="CZ58" s="6" t="s">
        <v>427</v>
      </c>
      <c r="DA58" s="6">
        <v>0</v>
      </c>
      <c r="DB58" s="6">
        <v>1</v>
      </c>
      <c r="DC58" s="6">
        <v>0</v>
      </c>
      <c r="DD58" s="6">
        <v>1</v>
      </c>
      <c r="DE58" s="6">
        <v>1</v>
      </c>
      <c r="DF58" s="6">
        <v>0</v>
      </c>
      <c r="DG58" s="6">
        <v>0</v>
      </c>
      <c r="DJ58" s="6" t="s">
        <v>198</v>
      </c>
      <c r="DU58" s="6" t="s">
        <v>508</v>
      </c>
      <c r="EA58" s="6">
        <v>820.44</v>
      </c>
      <c r="EB58" s="6" t="s">
        <v>672</v>
      </c>
      <c r="EC58" s="6" t="s">
        <v>672</v>
      </c>
      <c r="ED58" s="6" t="s">
        <v>1288</v>
      </c>
      <c r="EE58" s="6" t="s">
        <v>490</v>
      </c>
      <c r="EF58" s="6" t="s">
        <v>510</v>
      </c>
      <c r="EG58" s="6" t="s">
        <v>436</v>
      </c>
      <c r="EH58" s="6" t="s">
        <v>1135</v>
      </c>
      <c r="EI58" s="6">
        <v>2021</v>
      </c>
      <c r="EJ58" s="6" t="s">
        <v>1131</v>
      </c>
      <c r="EK58" s="6" t="s">
        <v>1136</v>
      </c>
      <c r="EL58" s="6" t="s">
        <v>440</v>
      </c>
      <c r="EM58" s="6">
        <v>2</v>
      </c>
      <c r="EN58" s="6" t="s">
        <v>441</v>
      </c>
      <c r="EO58" s="6" t="s">
        <v>442</v>
      </c>
      <c r="EP58" s="6" t="s">
        <v>443</v>
      </c>
      <c r="EQ58" s="6">
        <v>119</v>
      </c>
      <c r="ER58" s="6" t="s">
        <v>1289</v>
      </c>
      <c r="ES58" s="6">
        <v>4</v>
      </c>
      <c r="ET58" s="6" t="s">
        <v>470</v>
      </c>
      <c r="EU58" s="6" t="s">
        <v>1290</v>
      </c>
      <c r="EV58" s="6" t="s">
        <v>1291</v>
      </c>
      <c r="EW58" s="6" t="s">
        <v>1289</v>
      </c>
      <c r="EX58" s="6" t="s">
        <v>1292</v>
      </c>
      <c r="EZ58" s="6" t="s">
        <v>1293</v>
      </c>
      <c r="FA58" s="6" t="s">
        <v>1131</v>
      </c>
      <c r="FB58" s="6" t="s">
        <v>410</v>
      </c>
      <c r="FD58" s="6" t="s">
        <v>460</v>
      </c>
      <c r="FF58" s="6" t="s">
        <v>441</v>
      </c>
      <c r="FH58" s="6" t="s">
        <v>449</v>
      </c>
      <c r="FI58" s="6" t="s">
        <v>450</v>
      </c>
      <c r="FJ58" s="6" t="s">
        <v>450</v>
      </c>
      <c r="FK58" s="6" t="s">
        <v>450</v>
      </c>
      <c r="FL58" s="6" t="s">
        <v>450</v>
      </c>
      <c r="FN58" s="6" t="s">
        <v>131</v>
      </c>
      <c r="FO58" s="6" t="s">
        <v>416</v>
      </c>
      <c r="FP58" s="6" t="s">
        <v>416</v>
      </c>
      <c r="FQ58" s="6" t="s">
        <v>414</v>
      </c>
      <c r="FR58" s="6" t="s">
        <v>131</v>
      </c>
      <c r="FS58" s="6" t="s">
        <v>414</v>
      </c>
      <c r="FT58" s="6" t="s">
        <v>416</v>
      </c>
      <c r="FU58" s="6" t="s">
        <v>415</v>
      </c>
      <c r="FV58" s="6" t="s">
        <v>414</v>
      </c>
      <c r="FX58" s="6" t="s">
        <v>451</v>
      </c>
      <c r="FY58" s="6" t="s">
        <v>452</v>
      </c>
      <c r="FZ58" s="6" t="s">
        <v>452</v>
      </c>
      <c r="GA58" s="6" t="s">
        <v>451</v>
      </c>
      <c r="GB58" s="6" t="s">
        <v>452</v>
      </c>
      <c r="GC58" s="6" t="s">
        <v>451</v>
      </c>
      <c r="GD58" s="6" t="s">
        <v>452</v>
      </c>
      <c r="GE58" s="6" t="s">
        <v>451</v>
      </c>
      <c r="GF58" s="6" t="s">
        <v>451</v>
      </c>
      <c r="GG58" s="6" t="s">
        <v>452</v>
      </c>
      <c r="GH58" s="6" t="s">
        <v>452</v>
      </c>
      <c r="GI58" s="6" t="s">
        <v>452</v>
      </c>
      <c r="GJ58" s="6" t="s">
        <v>452</v>
      </c>
      <c r="GK58" s="6" t="s">
        <v>451</v>
      </c>
      <c r="GL58" s="6" t="s">
        <v>451</v>
      </c>
      <c r="GM58" s="6" t="s">
        <v>452</v>
      </c>
      <c r="GN58" s="6" t="s">
        <v>452</v>
      </c>
      <c r="GO58" s="6" t="s">
        <v>452</v>
      </c>
      <c r="GP58" s="6" t="s">
        <v>452</v>
      </c>
      <c r="GQ58" s="6" t="s">
        <v>452</v>
      </c>
      <c r="GR58" s="6" t="s">
        <v>451</v>
      </c>
      <c r="GS58" s="6" t="s">
        <v>452</v>
      </c>
      <c r="GT58" s="6" t="s">
        <v>452</v>
      </c>
      <c r="GU58" s="6" t="s">
        <v>451</v>
      </c>
      <c r="GV58" s="6" t="s">
        <v>453</v>
      </c>
      <c r="GW58" s="6" t="s">
        <v>454</v>
      </c>
      <c r="GX58" s="6" t="s">
        <v>1294</v>
      </c>
      <c r="GY58" s="6" t="s">
        <v>441</v>
      </c>
      <c r="GZ58" s="6">
        <v>1079.8800000000001</v>
      </c>
      <c r="HB58" s="6" t="str">
        <f t="shared" si="67"/>
        <v>Accepté pour Conseil 2eme round Sect</v>
      </c>
      <c r="HC58" s="6">
        <f t="shared" si="41"/>
        <v>50</v>
      </c>
      <c r="HD58" s="110">
        <f t="shared" si="42"/>
        <v>27.5</v>
      </c>
      <c r="HE58" s="6">
        <f t="shared" si="43"/>
        <v>5</v>
      </c>
      <c r="HF58" s="110">
        <f t="shared" si="66"/>
        <v>27.5</v>
      </c>
      <c r="HG58" s="6">
        <f t="shared" si="45"/>
        <v>5</v>
      </c>
      <c r="HI58" s="6">
        <f t="shared" si="68"/>
        <v>50</v>
      </c>
      <c r="HJ58" s="110">
        <f t="shared" si="69"/>
        <v>27.5</v>
      </c>
      <c r="HK58" s="110">
        <f t="shared" si="46"/>
        <v>27.5</v>
      </c>
      <c r="HL58" s="110">
        <f t="shared" si="47"/>
        <v>5</v>
      </c>
      <c r="HO58" s="6">
        <f t="shared" si="48"/>
        <v>5</v>
      </c>
      <c r="HP58" s="110">
        <f t="shared" si="49"/>
        <v>50</v>
      </c>
      <c r="HQ58" s="110">
        <f t="shared" si="50"/>
        <v>5</v>
      </c>
      <c r="HT58" s="110">
        <f t="shared" si="51"/>
        <v>18.5</v>
      </c>
      <c r="HU58" s="6">
        <f t="shared" si="52"/>
        <v>5</v>
      </c>
      <c r="HV58" s="6">
        <f t="shared" si="53"/>
        <v>5</v>
      </c>
      <c r="HW58" s="6">
        <f t="shared" si="54"/>
        <v>5</v>
      </c>
      <c r="HX58" s="110">
        <f t="shared" si="55"/>
        <v>5</v>
      </c>
      <c r="HY58" s="6">
        <f t="shared" si="56"/>
        <v>0</v>
      </c>
      <c r="HZ58" s="6">
        <f t="shared" si="70"/>
        <v>0</v>
      </c>
      <c r="IA58" s="6">
        <f t="shared" si="57"/>
        <v>50</v>
      </c>
      <c r="IB58" s="6">
        <f t="shared" si="58"/>
        <v>50</v>
      </c>
      <c r="IE58" s="110">
        <f t="shared" si="59"/>
        <v>5</v>
      </c>
      <c r="IF58" s="110">
        <f t="shared" si="60"/>
        <v>21</v>
      </c>
      <c r="IG58" s="6">
        <f t="shared" si="61"/>
        <v>0</v>
      </c>
      <c r="IH58" s="6">
        <f t="shared" si="62"/>
        <v>0</v>
      </c>
      <c r="II58" s="6">
        <f t="shared" si="63"/>
        <v>0</v>
      </c>
      <c r="IJ58" s="6">
        <f t="shared" si="64"/>
        <v>0</v>
      </c>
      <c r="IK58" s="110">
        <f t="shared" si="65"/>
        <v>0</v>
      </c>
    </row>
    <row r="59" spans="1:245" x14ac:dyDescent="0.2">
      <c r="A59" s="6">
        <v>120</v>
      </c>
      <c r="B59" s="6">
        <v>171</v>
      </c>
      <c r="C59" s="6" t="s">
        <v>1295</v>
      </c>
      <c r="D59" s="6">
        <v>6</v>
      </c>
      <c r="E59" s="6" t="s">
        <v>404</v>
      </c>
      <c r="F59" s="6" t="s">
        <v>1296</v>
      </c>
      <c r="G59" s="6" t="s">
        <v>1297</v>
      </c>
      <c r="H59" s="6" t="s">
        <v>1295</v>
      </c>
      <c r="I59" s="6" t="s">
        <v>1298</v>
      </c>
      <c r="K59" s="6" t="s">
        <v>1299</v>
      </c>
      <c r="L59" s="6" t="s">
        <v>1131</v>
      </c>
      <c r="M59" s="6" t="s">
        <v>503</v>
      </c>
      <c r="O59" s="6" t="s">
        <v>411</v>
      </c>
      <c r="Q59" s="6" t="s">
        <v>1300</v>
      </c>
      <c r="R59" s="6" t="s">
        <v>881</v>
      </c>
      <c r="S59" s="6">
        <v>1</v>
      </c>
      <c r="T59" s="6">
        <v>0</v>
      </c>
      <c r="U59" s="6">
        <v>0</v>
      </c>
      <c r="V59" s="6">
        <v>1</v>
      </c>
      <c r="W59" s="6">
        <v>0</v>
      </c>
      <c r="X59" s="6">
        <v>1</v>
      </c>
      <c r="Y59" s="6">
        <v>0</v>
      </c>
      <c r="Z59" s="6" t="s">
        <v>462</v>
      </c>
      <c r="AA59" s="6" t="s">
        <v>415</v>
      </c>
      <c r="AB59" s="6" t="s">
        <v>416</v>
      </c>
      <c r="AC59" s="6" t="s">
        <v>131</v>
      </c>
      <c r="AD59" s="6" t="s">
        <v>462</v>
      </c>
      <c r="AE59" s="6" t="s">
        <v>131</v>
      </c>
      <c r="AF59" s="6" t="s">
        <v>416</v>
      </c>
      <c r="AG59" s="6" t="s">
        <v>416</v>
      </c>
      <c r="AH59" s="6" t="s">
        <v>414</v>
      </c>
      <c r="AJ59" s="6">
        <v>1</v>
      </c>
      <c r="AK59" s="6">
        <v>1</v>
      </c>
      <c r="AL59" s="6">
        <v>0</v>
      </c>
      <c r="AM59" s="6">
        <v>1</v>
      </c>
      <c r="AN59" s="6">
        <v>0</v>
      </c>
      <c r="AO59" s="6">
        <v>0</v>
      </c>
      <c r="AQ59" s="6" t="s">
        <v>547</v>
      </c>
      <c r="AW59" s="6" t="s">
        <v>421</v>
      </c>
      <c r="AX59" s="6" t="s">
        <v>422</v>
      </c>
      <c r="AY59" s="6">
        <v>0</v>
      </c>
      <c r="AZ59" s="6">
        <v>1</v>
      </c>
      <c r="BA59" s="6">
        <v>1</v>
      </c>
      <c r="BB59" s="6">
        <v>0</v>
      </c>
      <c r="BC59" s="6">
        <v>0</v>
      </c>
      <c r="BD59" s="6">
        <v>0</v>
      </c>
      <c r="BE59" s="6">
        <v>0</v>
      </c>
      <c r="BF59" s="6">
        <v>0</v>
      </c>
      <c r="BH59" s="6">
        <v>0</v>
      </c>
      <c r="BI59" s="6">
        <v>0</v>
      </c>
      <c r="BJ59" s="6">
        <v>0</v>
      </c>
      <c r="BK59" s="6">
        <v>0</v>
      </c>
      <c r="BL59" s="6">
        <v>1</v>
      </c>
      <c r="BM59" s="6">
        <v>0</v>
      </c>
      <c r="BN59" s="6">
        <v>0</v>
      </c>
      <c r="BO59" s="6">
        <v>0</v>
      </c>
      <c r="BP59" s="6">
        <v>1</v>
      </c>
      <c r="BQ59" s="6">
        <v>0</v>
      </c>
      <c r="BR59" s="6">
        <v>0</v>
      </c>
      <c r="BS59" s="6">
        <v>0</v>
      </c>
      <c r="BT59" s="6">
        <v>0</v>
      </c>
      <c r="BU59" s="6">
        <v>1</v>
      </c>
      <c r="BX59" s="6" t="s">
        <v>151</v>
      </c>
      <c r="BY59" s="6" t="s">
        <v>151</v>
      </c>
      <c r="BZ59" s="6" t="s">
        <v>426</v>
      </c>
      <c r="CA59" s="6" t="s">
        <v>151</v>
      </c>
      <c r="CB59" s="6" t="s">
        <v>426</v>
      </c>
      <c r="CC59" s="6" t="s">
        <v>425</v>
      </c>
      <c r="CD59" s="6" t="s">
        <v>425</v>
      </c>
      <c r="CE59" s="6" t="s">
        <v>425</v>
      </c>
      <c r="CF59" s="6" t="s">
        <v>425</v>
      </c>
      <c r="CG59" s="6" t="s">
        <v>424</v>
      </c>
      <c r="CH59" s="6" t="s">
        <v>424</v>
      </c>
      <c r="CI59" s="6" t="s">
        <v>424</v>
      </c>
      <c r="CJ59" s="6" t="s">
        <v>151</v>
      </c>
      <c r="CK59" s="6" t="s">
        <v>151</v>
      </c>
      <c r="CL59" s="6" t="s">
        <v>151</v>
      </c>
      <c r="CM59" s="6" t="s">
        <v>151</v>
      </c>
      <c r="CN59" s="6" t="s">
        <v>151</v>
      </c>
      <c r="CO59" s="6" t="s">
        <v>151</v>
      </c>
      <c r="CP59" s="6" t="s">
        <v>151</v>
      </c>
      <c r="CQ59" s="6" t="s">
        <v>151</v>
      </c>
      <c r="CR59" s="6" t="s">
        <v>151</v>
      </c>
      <c r="CS59" s="6" t="s">
        <v>425</v>
      </c>
      <c r="CT59" s="6" t="s">
        <v>425</v>
      </c>
      <c r="CU59" s="6" t="s">
        <v>151</v>
      </c>
      <c r="CV59" s="6" t="s">
        <v>428</v>
      </c>
      <c r="CW59" s="6" t="s">
        <v>428</v>
      </c>
      <c r="CX59" s="6" t="s">
        <v>176</v>
      </c>
      <c r="CY59" s="6" t="s">
        <v>428</v>
      </c>
      <c r="CZ59" s="6" t="s">
        <v>428</v>
      </c>
      <c r="DA59" s="6">
        <v>0</v>
      </c>
      <c r="DB59" s="6">
        <v>1</v>
      </c>
      <c r="DC59" s="6">
        <v>0</v>
      </c>
      <c r="DD59" s="6">
        <v>1</v>
      </c>
      <c r="DE59" s="6">
        <v>0</v>
      </c>
      <c r="DF59" s="6">
        <v>0</v>
      </c>
      <c r="DG59" s="6">
        <v>0</v>
      </c>
      <c r="DJ59" s="6" t="s">
        <v>486</v>
      </c>
      <c r="DK59" s="6">
        <v>0</v>
      </c>
      <c r="DL59" s="6">
        <v>1</v>
      </c>
      <c r="DM59" s="6">
        <v>1</v>
      </c>
      <c r="DN59" s="6">
        <v>0</v>
      </c>
      <c r="DO59" s="6">
        <v>0</v>
      </c>
      <c r="DP59" s="6">
        <v>1</v>
      </c>
      <c r="DQ59" s="6">
        <v>0</v>
      </c>
      <c r="DR59" s="6">
        <v>0</v>
      </c>
      <c r="DS59" s="6">
        <v>0</v>
      </c>
      <c r="DU59" s="6" t="s">
        <v>628</v>
      </c>
      <c r="DV59" s="6">
        <v>1</v>
      </c>
      <c r="DW59" s="6">
        <v>1</v>
      </c>
      <c r="DX59" s="6">
        <v>0</v>
      </c>
      <c r="DY59" s="6">
        <v>0</v>
      </c>
      <c r="EA59" s="6">
        <v>990.14</v>
      </c>
      <c r="EB59" s="6" t="s">
        <v>466</v>
      </c>
      <c r="EC59" s="6" t="s">
        <v>432</v>
      </c>
      <c r="ED59" s="6" t="s">
        <v>1301</v>
      </c>
      <c r="EE59" s="6" t="s">
        <v>434</v>
      </c>
      <c r="EF59" s="6" t="s">
        <v>435</v>
      </c>
      <c r="EG59" s="6" t="s">
        <v>436</v>
      </c>
      <c r="EH59" s="6" t="s">
        <v>1135</v>
      </c>
      <c r="EI59" s="6">
        <v>2022</v>
      </c>
      <c r="EJ59" s="6" t="s">
        <v>1131</v>
      </c>
      <c r="EK59" s="6" t="s">
        <v>1136</v>
      </c>
      <c r="EL59" s="6" t="s">
        <v>440</v>
      </c>
      <c r="EM59" s="6">
        <v>3</v>
      </c>
      <c r="EN59" s="6" t="s">
        <v>468</v>
      </c>
      <c r="EO59" s="6" t="s">
        <v>442</v>
      </c>
      <c r="EP59" s="6" t="s">
        <v>443</v>
      </c>
      <c r="EQ59" s="6">
        <v>220</v>
      </c>
      <c r="ER59" s="6" t="s">
        <v>1302</v>
      </c>
      <c r="ES59" s="6">
        <v>4</v>
      </c>
      <c r="ET59" s="6" t="s">
        <v>470</v>
      </c>
      <c r="EU59" s="6" t="s">
        <v>1303</v>
      </c>
      <c r="EV59" s="6" t="s">
        <v>1304</v>
      </c>
      <c r="EW59" s="6" t="s">
        <v>1302</v>
      </c>
      <c r="EX59" s="6" t="s">
        <v>1305</v>
      </c>
      <c r="EZ59" s="6" t="s">
        <v>1301</v>
      </c>
      <c r="FA59" s="6" t="s">
        <v>1131</v>
      </c>
      <c r="FB59" s="6" t="s">
        <v>503</v>
      </c>
      <c r="FD59" s="6" t="s">
        <v>411</v>
      </c>
      <c r="FF59" s="6" t="s">
        <v>441</v>
      </c>
      <c r="FH59" s="6" t="s">
        <v>449</v>
      </c>
      <c r="FI59" s="6" t="s">
        <v>450</v>
      </c>
      <c r="FJ59" s="6" t="s">
        <v>450</v>
      </c>
      <c r="FK59" s="6" t="s">
        <v>450</v>
      </c>
      <c r="FL59" s="6" t="s">
        <v>450</v>
      </c>
      <c r="FN59" s="6" t="s">
        <v>415</v>
      </c>
      <c r="FO59" s="6" t="s">
        <v>416</v>
      </c>
      <c r="FP59" s="6" t="s">
        <v>416</v>
      </c>
      <c r="FQ59" s="6" t="s">
        <v>414</v>
      </c>
      <c r="FR59" s="6" t="s">
        <v>414</v>
      </c>
      <c r="FS59" s="6" t="s">
        <v>131</v>
      </c>
      <c r="FT59" s="6" t="s">
        <v>416</v>
      </c>
      <c r="FU59" s="6" t="s">
        <v>462</v>
      </c>
      <c r="FV59" s="6" t="s">
        <v>414</v>
      </c>
      <c r="FX59" s="6" t="s">
        <v>451</v>
      </c>
      <c r="FY59" s="6" t="s">
        <v>451</v>
      </c>
      <c r="FZ59" s="6" t="s">
        <v>451</v>
      </c>
      <c r="GA59" s="6" t="s">
        <v>451</v>
      </c>
      <c r="GB59" s="6" t="s">
        <v>451</v>
      </c>
      <c r="GC59" s="6" t="s">
        <v>451</v>
      </c>
      <c r="GD59" s="6" t="s">
        <v>451</v>
      </c>
      <c r="GE59" s="6" t="s">
        <v>451</v>
      </c>
      <c r="GF59" s="6" t="s">
        <v>451</v>
      </c>
      <c r="GG59" s="6" t="s">
        <v>451</v>
      </c>
      <c r="GH59" s="6" t="s">
        <v>451</v>
      </c>
      <c r="GI59" s="6" t="s">
        <v>451</v>
      </c>
      <c r="GJ59" s="6" t="s">
        <v>451</v>
      </c>
      <c r="GK59" s="6" t="s">
        <v>451</v>
      </c>
      <c r="GL59" s="6" t="s">
        <v>451</v>
      </c>
      <c r="GM59" s="6" t="s">
        <v>451</v>
      </c>
      <c r="GN59" s="6" t="s">
        <v>451</v>
      </c>
      <c r="GO59" s="6" t="s">
        <v>451</v>
      </c>
      <c r="GP59" s="6" t="s">
        <v>451</v>
      </c>
      <c r="GQ59" s="6" t="s">
        <v>451</v>
      </c>
      <c r="GR59" s="6" t="s">
        <v>452</v>
      </c>
      <c r="GS59" s="6" t="s">
        <v>452</v>
      </c>
      <c r="GT59" s="6" t="s">
        <v>452</v>
      </c>
      <c r="GU59" s="6" t="s">
        <v>452</v>
      </c>
      <c r="GV59" s="6" t="s">
        <v>474</v>
      </c>
      <c r="GW59" s="6" t="s">
        <v>475</v>
      </c>
      <c r="GY59" s="6" t="s">
        <v>441</v>
      </c>
      <c r="GZ59" s="6">
        <v>222.58</v>
      </c>
      <c r="HB59" s="6" t="str">
        <f t="shared" si="67"/>
        <v>Liste d'attente</v>
      </c>
      <c r="HC59" s="6">
        <f t="shared" si="41"/>
        <v>100</v>
      </c>
      <c r="HD59" s="110">
        <f t="shared" si="42"/>
        <v>75</v>
      </c>
      <c r="HE59" s="6">
        <f t="shared" si="43"/>
        <v>5</v>
      </c>
      <c r="HF59" s="110">
        <f t="shared" si="66"/>
        <v>60</v>
      </c>
      <c r="HG59" s="6">
        <f t="shared" si="45"/>
        <v>50</v>
      </c>
      <c r="HI59" s="6">
        <f t="shared" si="68"/>
        <v>50</v>
      </c>
      <c r="HJ59" s="110">
        <f t="shared" si="69"/>
        <v>50</v>
      </c>
      <c r="HK59" s="110">
        <f t="shared" si="46"/>
        <v>100</v>
      </c>
      <c r="HL59" s="110">
        <f t="shared" si="47"/>
        <v>52.5</v>
      </c>
      <c r="HO59" s="6">
        <f t="shared" si="48"/>
        <v>50</v>
      </c>
      <c r="HP59" s="110">
        <f t="shared" si="49"/>
        <v>50</v>
      </c>
      <c r="HQ59" s="110">
        <f t="shared" si="50"/>
        <v>50</v>
      </c>
      <c r="HT59" s="110">
        <f t="shared" si="51"/>
        <v>60.5</v>
      </c>
      <c r="HU59" s="6">
        <f t="shared" si="52"/>
        <v>100</v>
      </c>
      <c r="HV59" s="6">
        <f t="shared" si="53"/>
        <v>100</v>
      </c>
      <c r="HW59" s="6">
        <f t="shared" si="54"/>
        <v>100</v>
      </c>
      <c r="HX59" s="110">
        <f t="shared" si="55"/>
        <v>100</v>
      </c>
      <c r="HY59" s="6">
        <f t="shared" si="56"/>
        <v>0</v>
      </c>
      <c r="HZ59" s="6">
        <f t="shared" si="70"/>
        <v>100</v>
      </c>
      <c r="IA59" s="6">
        <f t="shared" si="57"/>
        <v>0</v>
      </c>
      <c r="IB59" s="6">
        <f t="shared" si="58"/>
        <v>50</v>
      </c>
      <c r="IE59" s="110">
        <f t="shared" si="59"/>
        <v>100</v>
      </c>
      <c r="IF59" s="110">
        <f t="shared" si="60"/>
        <v>50</v>
      </c>
      <c r="IG59" s="6">
        <f t="shared" si="61"/>
        <v>100</v>
      </c>
      <c r="IH59" s="6">
        <f t="shared" si="62"/>
        <v>50</v>
      </c>
      <c r="II59" s="6">
        <f t="shared" si="63"/>
        <v>25</v>
      </c>
      <c r="IJ59" s="6">
        <f t="shared" si="64"/>
        <v>50</v>
      </c>
      <c r="IK59" s="110">
        <f t="shared" si="65"/>
        <v>56.25</v>
      </c>
    </row>
    <row r="60" spans="1:245" x14ac:dyDescent="0.2">
      <c r="A60" s="6">
        <v>121</v>
      </c>
      <c r="B60" s="6">
        <v>185</v>
      </c>
      <c r="C60" s="6" t="s">
        <v>1306</v>
      </c>
      <c r="D60" s="6">
        <v>6</v>
      </c>
      <c r="E60" s="6" t="s">
        <v>404</v>
      </c>
      <c r="F60" s="6" t="s">
        <v>1307</v>
      </c>
      <c r="G60" s="6" t="s">
        <v>1308</v>
      </c>
      <c r="H60" s="6" t="s">
        <v>1306</v>
      </c>
      <c r="I60" s="6" t="s">
        <v>1309</v>
      </c>
      <c r="K60" s="6" t="s">
        <v>1310</v>
      </c>
      <c r="L60" s="6" t="s">
        <v>1131</v>
      </c>
      <c r="M60" s="6" t="s">
        <v>785</v>
      </c>
      <c r="N60" s="6" t="s">
        <v>1311</v>
      </c>
      <c r="O60" s="6" t="s">
        <v>411</v>
      </c>
      <c r="Q60" s="6" t="s">
        <v>1312</v>
      </c>
      <c r="R60" s="6" t="s">
        <v>525</v>
      </c>
      <c r="S60" s="6">
        <v>1</v>
      </c>
      <c r="T60" s="6">
        <v>0</v>
      </c>
      <c r="U60" s="6">
        <v>0</v>
      </c>
      <c r="V60" s="6">
        <v>0</v>
      </c>
      <c r="W60" s="6">
        <v>1</v>
      </c>
      <c r="X60" s="6">
        <v>1</v>
      </c>
      <c r="Y60" s="6">
        <v>0</v>
      </c>
      <c r="Z60" s="6" t="s">
        <v>131</v>
      </c>
      <c r="AA60" s="6" t="s">
        <v>416</v>
      </c>
      <c r="AB60" s="6" t="s">
        <v>416</v>
      </c>
      <c r="AC60" s="6" t="s">
        <v>131</v>
      </c>
      <c r="AD60" s="6" t="s">
        <v>462</v>
      </c>
      <c r="AE60" s="6" t="s">
        <v>462</v>
      </c>
      <c r="AF60" s="6" t="s">
        <v>416</v>
      </c>
      <c r="AG60" s="6" t="s">
        <v>416</v>
      </c>
      <c r="AH60" s="6" t="s">
        <v>414</v>
      </c>
      <c r="AJ60" s="6">
        <v>1</v>
      </c>
      <c r="AK60" s="6">
        <v>1</v>
      </c>
      <c r="AL60" s="6">
        <v>0</v>
      </c>
      <c r="AM60" s="6">
        <v>0</v>
      </c>
      <c r="AN60" s="6">
        <v>0</v>
      </c>
      <c r="AO60" s="6">
        <v>0</v>
      </c>
      <c r="AQ60" s="6" t="s">
        <v>547</v>
      </c>
      <c r="AW60" s="6" t="s">
        <v>421</v>
      </c>
      <c r="AX60" s="6" t="s">
        <v>464</v>
      </c>
      <c r="BF60" s="6">
        <v>1</v>
      </c>
      <c r="BH60" s="6">
        <v>1</v>
      </c>
      <c r="BX60" s="6" t="s">
        <v>424</v>
      </c>
      <c r="BY60" s="6" t="s">
        <v>424</v>
      </c>
      <c r="BZ60" s="6" t="s">
        <v>426</v>
      </c>
      <c r="CA60" s="6" t="s">
        <v>424</v>
      </c>
      <c r="CB60" s="6" t="s">
        <v>423</v>
      </c>
      <c r="CC60" s="6" t="s">
        <v>426</v>
      </c>
      <c r="CD60" s="6" t="s">
        <v>426</v>
      </c>
      <c r="CE60" s="6" t="s">
        <v>423</v>
      </c>
      <c r="CF60" s="6" t="s">
        <v>424</v>
      </c>
      <c r="CG60" s="6" t="s">
        <v>426</v>
      </c>
      <c r="CH60" s="6" t="s">
        <v>423</v>
      </c>
      <c r="CI60" s="6" t="s">
        <v>423</v>
      </c>
      <c r="CJ60" s="6" t="s">
        <v>424</v>
      </c>
      <c r="CK60" s="6" t="s">
        <v>151</v>
      </c>
      <c r="CL60" s="6" t="s">
        <v>426</v>
      </c>
      <c r="CM60" s="6" t="s">
        <v>426</v>
      </c>
      <c r="CN60" s="6" t="s">
        <v>424</v>
      </c>
      <c r="CO60" s="6" t="s">
        <v>426</v>
      </c>
      <c r="CP60" s="6" t="s">
        <v>425</v>
      </c>
      <c r="CQ60" s="6" t="s">
        <v>151</v>
      </c>
      <c r="CR60" s="6" t="s">
        <v>426</v>
      </c>
      <c r="CS60" s="6" t="s">
        <v>426</v>
      </c>
      <c r="CT60" s="6" t="s">
        <v>426</v>
      </c>
      <c r="CU60" s="6" t="s">
        <v>426</v>
      </c>
      <c r="CV60" s="6" t="s">
        <v>428</v>
      </c>
      <c r="CW60" s="6" t="s">
        <v>176</v>
      </c>
      <c r="CX60" s="6" t="s">
        <v>176</v>
      </c>
      <c r="CY60" s="6" t="s">
        <v>428</v>
      </c>
      <c r="CZ60" s="6" t="s">
        <v>428</v>
      </c>
      <c r="DA60" s="6">
        <v>1</v>
      </c>
      <c r="DB60" s="6">
        <v>0</v>
      </c>
      <c r="DC60" s="6">
        <v>0</v>
      </c>
      <c r="DD60" s="6">
        <v>0</v>
      </c>
      <c r="DE60" s="6">
        <v>0</v>
      </c>
      <c r="DF60" s="6">
        <v>0</v>
      </c>
      <c r="DG60" s="6">
        <v>0</v>
      </c>
      <c r="DJ60" s="6" t="s">
        <v>198</v>
      </c>
      <c r="DU60" s="6" t="s">
        <v>430</v>
      </c>
      <c r="EA60" s="6">
        <v>797.06</v>
      </c>
      <c r="EB60" s="6" t="s">
        <v>612</v>
      </c>
      <c r="EC60" s="6" t="s">
        <v>613</v>
      </c>
      <c r="ED60" s="6" t="s">
        <v>1313</v>
      </c>
      <c r="EE60" s="6" t="s">
        <v>434</v>
      </c>
      <c r="EF60" s="6" t="s">
        <v>435</v>
      </c>
      <c r="EG60" s="6" t="s">
        <v>436</v>
      </c>
      <c r="EH60" s="6" t="s">
        <v>1177</v>
      </c>
      <c r="EI60" s="6">
        <v>2007</v>
      </c>
      <c r="EJ60" s="6" t="s">
        <v>1131</v>
      </c>
      <c r="EK60" s="6" t="s">
        <v>1136</v>
      </c>
      <c r="EL60" s="6" t="s">
        <v>440</v>
      </c>
      <c r="EM60" s="6">
        <v>53</v>
      </c>
      <c r="EN60" s="6" t="s">
        <v>468</v>
      </c>
      <c r="EO60" s="6" t="s">
        <v>583</v>
      </c>
      <c r="EP60" s="6" t="s">
        <v>675</v>
      </c>
      <c r="EQ60" s="6">
        <v>195</v>
      </c>
      <c r="ER60" s="6" t="s">
        <v>1314</v>
      </c>
      <c r="ES60" s="6">
        <v>4</v>
      </c>
      <c r="ET60" s="6" t="s">
        <v>404</v>
      </c>
      <c r="EU60" s="6" t="s">
        <v>1315</v>
      </c>
      <c r="EV60" s="6" t="s">
        <v>1316</v>
      </c>
      <c r="EW60" s="6" t="s">
        <v>1314</v>
      </c>
      <c r="EX60" s="6" t="s">
        <v>1317</v>
      </c>
      <c r="EZ60" s="6" t="s">
        <v>1318</v>
      </c>
      <c r="FA60" s="6" t="s">
        <v>1131</v>
      </c>
      <c r="FC60" s="6" t="s">
        <v>1311</v>
      </c>
      <c r="FD60" s="6" t="s">
        <v>411</v>
      </c>
      <c r="FF60" s="6" t="s">
        <v>441</v>
      </c>
      <c r="FH60" s="6" t="s">
        <v>1021</v>
      </c>
      <c r="FI60" s="6" t="s">
        <v>450</v>
      </c>
      <c r="FJ60" s="6" t="s">
        <v>450</v>
      </c>
      <c r="FK60" s="6" t="s">
        <v>450</v>
      </c>
      <c r="FL60" s="6" t="s">
        <v>450</v>
      </c>
      <c r="FN60" s="6" t="s">
        <v>462</v>
      </c>
      <c r="FO60" s="6" t="s">
        <v>416</v>
      </c>
      <c r="FP60" s="6" t="s">
        <v>416</v>
      </c>
      <c r="FQ60" s="6" t="s">
        <v>131</v>
      </c>
      <c r="FR60" s="6" t="s">
        <v>414</v>
      </c>
      <c r="FS60" s="6" t="s">
        <v>414</v>
      </c>
      <c r="FT60" s="6" t="s">
        <v>416</v>
      </c>
      <c r="FU60" s="6" t="s">
        <v>416</v>
      </c>
      <c r="FV60" s="6" t="s">
        <v>415</v>
      </c>
      <c r="FX60" s="6" t="s">
        <v>451</v>
      </c>
      <c r="FY60" s="6" t="s">
        <v>451</v>
      </c>
      <c r="FZ60" s="6" t="s">
        <v>451</v>
      </c>
      <c r="GA60" s="6" t="s">
        <v>451</v>
      </c>
      <c r="GB60" s="6" t="s">
        <v>451</v>
      </c>
      <c r="GC60" s="6" t="s">
        <v>451</v>
      </c>
      <c r="GD60" s="6" t="s">
        <v>451</v>
      </c>
      <c r="GE60" s="6" t="s">
        <v>451</v>
      </c>
      <c r="GF60" s="6" t="s">
        <v>451</v>
      </c>
      <c r="GG60" s="6" t="s">
        <v>451</v>
      </c>
      <c r="GH60" s="6" t="s">
        <v>451</v>
      </c>
      <c r="GI60" s="6" t="s">
        <v>451</v>
      </c>
      <c r="GJ60" s="6" t="s">
        <v>451</v>
      </c>
      <c r="GK60" s="6" t="s">
        <v>451</v>
      </c>
      <c r="GL60" s="6" t="s">
        <v>451</v>
      </c>
      <c r="GM60" s="6" t="s">
        <v>451</v>
      </c>
      <c r="GN60" s="6" t="s">
        <v>451</v>
      </c>
      <c r="GO60" s="6" t="s">
        <v>451</v>
      </c>
      <c r="GP60" s="6" t="s">
        <v>451</v>
      </c>
      <c r="GQ60" s="6" t="s">
        <v>451</v>
      </c>
      <c r="GR60" s="6" t="s">
        <v>451</v>
      </c>
      <c r="GS60" s="6" t="s">
        <v>451</v>
      </c>
      <c r="GT60" s="6" t="s">
        <v>452</v>
      </c>
      <c r="GU60" s="6" t="s">
        <v>452</v>
      </c>
      <c r="GV60" s="6" t="s">
        <v>517</v>
      </c>
      <c r="GW60" s="6" t="s">
        <v>454</v>
      </c>
      <c r="GY60" s="6" t="s">
        <v>441</v>
      </c>
      <c r="GZ60" s="6">
        <v>443.98</v>
      </c>
      <c r="HB60" s="6" t="str">
        <f t="shared" si="67"/>
        <v>Accepté pour Conseil 2eme round Sect</v>
      </c>
      <c r="HC60" s="6">
        <f t="shared" si="41"/>
        <v>100</v>
      </c>
      <c r="HD60" s="110">
        <f t="shared" si="42"/>
        <v>52.5</v>
      </c>
      <c r="HE60" s="6">
        <f t="shared" si="43"/>
        <v>5</v>
      </c>
      <c r="HF60" s="110">
        <f t="shared" si="66"/>
        <v>52.5</v>
      </c>
      <c r="HG60" s="6">
        <f t="shared" si="45"/>
        <v>50</v>
      </c>
      <c r="HI60" s="6">
        <f t="shared" si="68"/>
        <v>100</v>
      </c>
      <c r="HJ60" s="110">
        <f t="shared" si="69"/>
        <v>75</v>
      </c>
      <c r="HK60" s="110">
        <f t="shared" si="46"/>
        <v>50</v>
      </c>
      <c r="HL60" s="110">
        <f t="shared" si="47"/>
        <v>50</v>
      </c>
      <c r="HO60" s="6">
        <f t="shared" si="48"/>
        <v>5</v>
      </c>
      <c r="HP60" s="110">
        <f t="shared" si="49"/>
        <v>50</v>
      </c>
      <c r="HQ60" s="110">
        <f t="shared" si="50"/>
        <v>50</v>
      </c>
      <c r="HT60" s="110">
        <f t="shared" si="51"/>
        <v>41</v>
      </c>
      <c r="HU60" s="6">
        <f t="shared" si="52"/>
        <v>5</v>
      </c>
      <c r="HV60" s="6">
        <f t="shared" si="53"/>
        <v>5</v>
      </c>
      <c r="HW60" s="6">
        <f t="shared" si="54"/>
        <v>50</v>
      </c>
      <c r="HX60" s="110">
        <f t="shared" si="55"/>
        <v>20</v>
      </c>
      <c r="HY60" s="6">
        <f t="shared" si="56"/>
        <v>0</v>
      </c>
      <c r="HZ60" s="6">
        <f t="shared" si="70"/>
        <v>100</v>
      </c>
      <c r="IA60" s="6">
        <f t="shared" si="57"/>
        <v>0</v>
      </c>
      <c r="IB60" s="6">
        <f t="shared" si="58"/>
        <v>25</v>
      </c>
      <c r="IE60" s="110">
        <f t="shared" si="59"/>
        <v>75</v>
      </c>
      <c r="IF60" s="110">
        <f t="shared" si="60"/>
        <v>40</v>
      </c>
      <c r="IG60" s="6">
        <f t="shared" si="61"/>
        <v>0</v>
      </c>
      <c r="IH60" s="6">
        <f t="shared" si="62"/>
        <v>0</v>
      </c>
      <c r="II60" s="6">
        <f t="shared" si="63"/>
        <v>0</v>
      </c>
      <c r="IJ60" s="6">
        <f t="shared" si="64"/>
        <v>50</v>
      </c>
      <c r="IK60" s="110">
        <f t="shared" si="65"/>
        <v>12.5</v>
      </c>
    </row>
    <row r="61" spans="1:245" x14ac:dyDescent="0.2">
      <c r="A61" s="6">
        <v>125</v>
      </c>
      <c r="B61" s="6">
        <v>195</v>
      </c>
      <c r="C61" s="6" t="s">
        <v>1319</v>
      </c>
      <c r="D61" s="6">
        <v>6</v>
      </c>
      <c r="E61" s="6" t="s">
        <v>470</v>
      </c>
      <c r="F61" s="6" t="s">
        <v>1320</v>
      </c>
      <c r="G61" s="6" t="s">
        <v>1321</v>
      </c>
      <c r="H61" s="6" t="s">
        <v>1319</v>
      </c>
      <c r="I61" s="6" t="s">
        <v>1322</v>
      </c>
      <c r="K61" s="6" t="s">
        <v>1323</v>
      </c>
      <c r="L61" s="6" t="s">
        <v>1131</v>
      </c>
      <c r="M61" s="6" t="s">
        <v>410</v>
      </c>
      <c r="N61" s="6" t="s">
        <v>1324</v>
      </c>
      <c r="O61" s="6" t="s">
        <v>760</v>
      </c>
      <c r="Q61" s="6" t="s">
        <v>1325</v>
      </c>
      <c r="R61" s="6" t="s">
        <v>413</v>
      </c>
      <c r="S61" s="6">
        <v>1</v>
      </c>
      <c r="T61" s="6">
        <v>0</v>
      </c>
      <c r="U61" s="6">
        <v>1</v>
      </c>
      <c r="V61" s="6">
        <v>0</v>
      </c>
      <c r="W61" s="6">
        <v>1</v>
      </c>
      <c r="X61" s="6">
        <v>0</v>
      </c>
      <c r="Y61" s="6">
        <v>0</v>
      </c>
      <c r="Z61" s="6" t="s">
        <v>415</v>
      </c>
      <c r="AA61" s="6" t="s">
        <v>415</v>
      </c>
      <c r="AB61" s="6" t="s">
        <v>415</v>
      </c>
      <c r="AC61" s="6" t="s">
        <v>415</v>
      </c>
      <c r="AD61" s="6" t="s">
        <v>415</v>
      </c>
      <c r="AE61" s="6" t="s">
        <v>415</v>
      </c>
      <c r="AF61" s="6" t="s">
        <v>415</v>
      </c>
      <c r="AG61" s="6" t="s">
        <v>415</v>
      </c>
      <c r="AH61" s="6" t="s">
        <v>414</v>
      </c>
      <c r="AI61" s="6" t="s">
        <v>1326</v>
      </c>
      <c r="AJ61" s="6">
        <v>1</v>
      </c>
      <c r="AK61" s="6">
        <v>1</v>
      </c>
      <c r="AL61" s="6">
        <v>0</v>
      </c>
      <c r="AM61" s="6">
        <v>1</v>
      </c>
      <c r="AN61" s="6">
        <v>0</v>
      </c>
      <c r="AO61" s="6">
        <v>0</v>
      </c>
      <c r="AQ61" s="6" t="s">
        <v>463</v>
      </c>
      <c r="AR61" s="6" t="s">
        <v>419</v>
      </c>
      <c r="AS61" s="6" t="s">
        <v>436</v>
      </c>
      <c r="AT61" s="6" t="s">
        <v>420</v>
      </c>
      <c r="AU61" s="6" t="s">
        <v>420</v>
      </c>
      <c r="AV61" s="6" t="s">
        <v>436</v>
      </c>
      <c r="AW61" s="6" t="s">
        <v>421</v>
      </c>
      <c r="AX61" s="6" t="s">
        <v>422</v>
      </c>
      <c r="AY61" s="6">
        <v>0</v>
      </c>
      <c r="AZ61" s="6">
        <v>0</v>
      </c>
      <c r="BA61" s="6">
        <v>0</v>
      </c>
      <c r="BB61" s="6">
        <v>0</v>
      </c>
      <c r="BC61" s="6">
        <v>1</v>
      </c>
      <c r="BD61" s="6">
        <v>0</v>
      </c>
      <c r="BE61" s="6">
        <v>1</v>
      </c>
      <c r="BF61" s="6">
        <v>0</v>
      </c>
      <c r="BH61" s="6">
        <v>0</v>
      </c>
      <c r="BI61" s="6">
        <v>1</v>
      </c>
      <c r="BJ61" s="6">
        <v>0</v>
      </c>
      <c r="BK61" s="6">
        <v>0</v>
      </c>
      <c r="BL61" s="6">
        <v>0</v>
      </c>
      <c r="BM61" s="6">
        <v>0</v>
      </c>
      <c r="BN61" s="6">
        <v>0</v>
      </c>
      <c r="BO61" s="6">
        <v>0</v>
      </c>
      <c r="BP61" s="6">
        <v>0</v>
      </c>
      <c r="BQ61" s="6">
        <v>0</v>
      </c>
      <c r="BR61" s="6">
        <v>0</v>
      </c>
      <c r="BS61" s="6">
        <v>0</v>
      </c>
      <c r="BT61" s="6">
        <v>0</v>
      </c>
      <c r="BU61" s="6">
        <v>0</v>
      </c>
      <c r="BX61" s="6" t="s">
        <v>423</v>
      </c>
      <c r="BY61" s="6" t="s">
        <v>423</v>
      </c>
      <c r="BZ61" s="6" t="s">
        <v>423</v>
      </c>
      <c r="CA61" s="6" t="s">
        <v>424</v>
      </c>
      <c r="CB61" s="6" t="s">
        <v>423</v>
      </c>
      <c r="CC61" s="6" t="s">
        <v>423</v>
      </c>
      <c r="CD61" s="6" t="s">
        <v>423</v>
      </c>
      <c r="CE61" s="6" t="s">
        <v>423</v>
      </c>
      <c r="CF61" s="6" t="s">
        <v>423</v>
      </c>
      <c r="CG61" s="6" t="s">
        <v>423</v>
      </c>
      <c r="CH61" s="6" t="s">
        <v>424</v>
      </c>
      <c r="CI61" s="6" t="s">
        <v>423</v>
      </c>
      <c r="CJ61" s="6" t="s">
        <v>424</v>
      </c>
      <c r="CK61" s="6" t="s">
        <v>423</v>
      </c>
      <c r="CL61" s="6" t="s">
        <v>424</v>
      </c>
      <c r="CM61" s="6" t="s">
        <v>424</v>
      </c>
      <c r="CN61" s="6" t="s">
        <v>424</v>
      </c>
      <c r="CO61" s="6" t="s">
        <v>424</v>
      </c>
      <c r="CP61" s="6" t="s">
        <v>423</v>
      </c>
      <c r="CQ61" s="6" t="s">
        <v>424</v>
      </c>
      <c r="CR61" s="6" t="s">
        <v>426</v>
      </c>
      <c r="CS61" s="6" t="s">
        <v>426</v>
      </c>
      <c r="CT61" s="6" t="s">
        <v>426</v>
      </c>
      <c r="CU61" s="6" t="s">
        <v>426</v>
      </c>
      <c r="CV61" s="6" t="s">
        <v>506</v>
      </c>
      <c r="CW61" s="6" t="s">
        <v>427</v>
      </c>
      <c r="CX61" s="6" t="s">
        <v>428</v>
      </c>
      <c r="CY61" s="6" t="s">
        <v>428</v>
      </c>
      <c r="CZ61" s="6" t="s">
        <v>428</v>
      </c>
      <c r="DA61" s="6">
        <v>0</v>
      </c>
      <c r="DB61" s="6">
        <v>0</v>
      </c>
      <c r="DC61" s="6">
        <v>1</v>
      </c>
      <c r="DD61" s="6">
        <v>1</v>
      </c>
      <c r="DE61" s="6">
        <v>0</v>
      </c>
      <c r="DF61" s="6">
        <v>0</v>
      </c>
      <c r="DG61" s="6">
        <v>0</v>
      </c>
      <c r="DJ61" s="6" t="s">
        <v>198</v>
      </c>
      <c r="DU61" s="6" t="s">
        <v>430</v>
      </c>
      <c r="EA61" s="6">
        <v>1113.78</v>
      </c>
      <c r="EB61" s="6" t="s">
        <v>487</v>
      </c>
      <c r="EC61" s="6" t="s">
        <v>488</v>
      </c>
      <c r="ED61" s="6" t="s">
        <v>1327</v>
      </c>
      <c r="EE61" s="6" t="s">
        <v>490</v>
      </c>
      <c r="EF61" s="6" t="s">
        <v>435</v>
      </c>
      <c r="EG61" s="6" t="s">
        <v>436</v>
      </c>
      <c r="EH61" s="6" t="s">
        <v>1177</v>
      </c>
      <c r="EI61" s="6">
        <v>2021</v>
      </c>
      <c r="EJ61" s="6" t="s">
        <v>1131</v>
      </c>
      <c r="EK61" s="6" t="s">
        <v>1136</v>
      </c>
      <c r="EL61" s="6" t="s">
        <v>440</v>
      </c>
      <c r="EM61" s="6">
        <v>6</v>
      </c>
      <c r="EN61" s="6" t="s">
        <v>468</v>
      </c>
      <c r="EO61" s="6" t="s">
        <v>442</v>
      </c>
      <c r="EP61" s="6" t="s">
        <v>675</v>
      </c>
      <c r="EQ61" s="6">
        <v>218</v>
      </c>
      <c r="ER61" s="6" t="s">
        <v>1328</v>
      </c>
      <c r="ES61" s="6">
        <v>4</v>
      </c>
      <c r="ET61" s="6" t="s">
        <v>470</v>
      </c>
      <c r="EU61" s="6" t="s">
        <v>1329</v>
      </c>
      <c r="EV61" s="6" t="s">
        <v>1330</v>
      </c>
      <c r="EW61" s="6" t="s">
        <v>1331</v>
      </c>
      <c r="EX61" s="6" t="s">
        <v>1332</v>
      </c>
      <c r="EZ61" s="6" t="s">
        <v>1323</v>
      </c>
      <c r="FA61" s="6" t="s">
        <v>1131</v>
      </c>
      <c r="FB61" s="6" t="s">
        <v>410</v>
      </c>
      <c r="FD61" s="6" t="s">
        <v>760</v>
      </c>
      <c r="FF61" s="6" t="s">
        <v>441</v>
      </c>
      <c r="FH61" s="6" t="s">
        <v>450</v>
      </c>
      <c r="FI61" s="6" t="s">
        <v>450</v>
      </c>
      <c r="FJ61" s="6" t="s">
        <v>450</v>
      </c>
      <c r="FK61" s="6" t="s">
        <v>450</v>
      </c>
      <c r="FL61" s="6" t="s">
        <v>450</v>
      </c>
      <c r="FN61" s="6" t="s">
        <v>415</v>
      </c>
      <c r="FO61" s="6" t="s">
        <v>415</v>
      </c>
      <c r="FP61" s="6" t="s">
        <v>415</v>
      </c>
      <c r="FQ61" s="6" t="s">
        <v>415</v>
      </c>
      <c r="FR61" s="6" t="s">
        <v>414</v>
      </c>
      <c r="FS61" s="6" t="s">
        <v>415</v>
      </c>
      <c r="FT61" s="6" t="s">
        <v>416</v>
      </c>
      <c r="FU61" s="6" t="s">
        <v>415</v>
      </c>
      <c r="FV61" s="6" t="s">
        <v>415</v>
      </c>
      <c r="FX61" s="6" t="s">
        <v>451</v>
      </c>
      <c r="FY61" s="6" t="s">
        <v>451</v>
      </c>
      <c r="FZ61" s="6" t="s">
        <v>451</v>
      </c>
      <c r="GA61" s="6" t="s">
        <v>451</v>
      </c>
      <c r="GB61" s="6" t="s">
        <v>451</v>
      </c>
      <c r="GC61" s="6" t="s">
        <v>451</v>
      </c>
      <c r="GD61" s="6" t="s">
        <v>451</v>
      </c>
      <c r="GE61" s="6" t="s">
        <v>451</v>
      </c>
      <c r="GF61" s="6" t="s">
        <v>451</v>
      </c>
      <c r="GG61" s="6" t="s">
        <v>451</v>
      </c>
      <c r="GH61" s="6" t="s">
        <v>451</v>
      </c>
      <c r="GI61" s="6" t="s">
        <v>451</v>
      </c>
      <c r="GJ61" s="6" t="s">
        <v>451</v>
      </c>
      <c r="GK61" s="6" t="s">
        <v>451</v>
      </c>
      <c r="GL61" s="6" t="s">
        <v>451</v>
      </c>
      <c r="GM61" s="6" t="s">
        <v>451</v>
      </c>
      <c r="GN61" s="6" t="s">
        <v>451</v>
      </c>
      <c r="GO61" s="6" t="s">
        <v>451</v>
      </c>
      <c r="GP61" s="6" t="s">
        <v>451</v>
      </c>
      <c r="GQ61" s="6" t="s">
        <v>451</v>
      </c>
      <c r="GR61" s="6" t="s">
        <v>451</v>
      </c>
      <c r="GS61" s="6" t="s">
        <v>451</v>
      </c>
      <c r="GT61" s="6" t="s">
        <v>451</v>
      </c>
      <c r="GU61" s="6" t="s">
        <v>451</v>
      </c>
      <c r="GV61" s="6" t="s">
        <v>517</v>
      </c>
      <c r="GW61" s="6" t="s">
        <v>496</v>
      </c>
      <c r="GX61" s="6" t="s">
        <v>1333</v>
      </c>
      <c r="GY61" s="6" t="s">
        <v>441</v>
      </c>
      <c r="GZ61" s="6">
        <v>214.36</v>
      </c>
      <c r="HB61" s="6" t="str">
        <f t="shared" si="67"/>
        <v xml:space="preserve">Accepté pour le Conseil 4round IS -5 </v>
      </c>
      <c r="HC61" s="6">
        <f t="shared" si="41"/>
        <v>50</v>
      </c>
      <c r="HD61" s="110">
        <f t="shared" si="42"/>
        <v>50</v>
      </c>
      <c r="HE61" s="6">
        <f t="shared" si="43"/>
        <v>5</v>
      </c>
      <c r="HF61" s="110">
        <f t="shared" si="66"/>
        <v>35</v>
      </c>
      <c r="HG61" s="6">
        <f t="shared" si="45"/>
        <v>50</v>
      </c>
      <c r="HI61" s="6">
        <f t="shared" si="68"/>
        <v>50</v>
      </c>
      <c r="HJ61" s="110">
        <f t="shared" si="69"/>
        <v>50</v>
      </c>
      <c r="HK61" s="110">
        <f t="shared" si="46"/>
        <v>50</v>
      </c>
      <c r="HL61" s="110">
        <f t="shared" si="47"/>
        <v>50</v>
      </c>
      <c r="HO61" s="6">
        <f t="shared" si="48"/>
        <v>50</v>
      </c>
      <c r="HP61" s="110">
        <f t="shared" si="49"/>
        <v>50</v>
      </c>
      <c r="HQ61" s="110">
        <f t="shared" si="50"/>
        <v>50</v>
      </c>
      <c r="HT61" s="110">
        <f t="shared" si="51"/>
        <v>50</v>
      </c>
      <c r="HU61" s="6">
        <f t="shared" si="52"/>
        <v>50</v>
      </c>
      <c r="HV61" s="6">
        <f t="shared" si="53"/>
        <v>50</v>
      </c>
      <c r="HW61" s="6">
        <f t="shared" si="54"/>
        <v>50</v>
      </c>
      <c r="HX61" s="110">
        <f t="shared" si="55"/>
        <v>50</v>
      </c>
      <c r="HY61" s="6">
        <f t="shared" si="56"/>
        <v>0</v>
      </c>
      <c r="HZ61" s="6">
        <f t="shared" si="70"/>
        <v>0</v>
      </c>
      <c r="IA61" s="6">
        <f t="shared" si="57"/>
        <v>0</v>
      </c>
      <c r="IB61" s="6">
        <f t="shared" si="58"/>
        <v>50</v>
      </c>
      <c r="IE61" s="110">
        <f t="shared" si="59"/>
        <v>50</v>
      </c>
      <c r="IF61" s="110">
        <f t="shared" si="60"/>
        <v>20</v>
      </c>
      <c r="IG61" s="6">
        <f t="shared" si="61"/>
        <v>0</v>
      </c>
      <c r="IH61" s="6">
        <f t="shared" si="62"/>
        <v>0</v>
      </c>
      <c r="II61" s="6">
        <f t="shared" si="63"/>
        <v>0</v>
      </c>
      <c r="IJ61" s="6">
        <f t="shared" si="64"/>
        <v>50</v>
      </c>
      <c r="IK61" s="110">
        <f t="shared" si="65"/>
        <v>12.5</v>
      </c>
    </row>
    <row r="62" spans="1:245" x14ac:dyDescent="0.2">
      <c r="A62" s="6">
        <v>127</v>
      </c>
      <c r="B62" s="6">
        <v>184</v>
      </c>
      <c r="C62" s="6" t="s">
        <v>1334</v>
      </c>
      <c r="D62" s="6">
        <v>6</v>
      </c>
      <c r="E62" s="6" t="s">
        <v>404</v>
      </c>
      <c r="F62" s="6" t="s">
        <v>1335</v>
      </c>
      <c r="G62" s="6" t="s">
        <v>1336</v>
      </c>
      <c r="H62" s="6" t="s">
        <v>1334</v>
      </c>
      <c r="I62" s="6" t="s">
        <v>1337</v>
      </c>
      <c r="K62" s="6" t="s">
        <v>1338</v>
      </c>
      <c r="L62" s="6" t="s">
        <v>1131</v>
      </c>
      <c r="M62" s="6" t="s">
        <v>410</v>
      </c>
      <c r="O62" s="6" t="s">
        <v>460</v>
      </c>
      <c r="Q62" s="6" t="s">
        <v>1339</v>
      </c>
      <c r="R62" s="6" t="s">
        <v>413</v>
      </c>
      <c r="S62" s="6">
        <v>1</v>
      </c>
      <c r="T62" s="6">
        <v>0</v>
      </c>
      <c r="U62" s="6">
        <v>0</v>
      </c>
      <c r="V62" s="6">
        <v>1</v>
      </c>
      <c r="W62" s="6">
        <v>0</v>
      </c>
      <c r="X62" s="6">
        <v>1</v>
      </c>
      <c r="Y62" s="6">
        <v>0</v>
      </c>
      <c r="Z62" s="6" t="s">
        <v>462</v>
      </c>
      <c r="AA62" s="6" t="s">
        <v>462</v>
      </c>
      <c r="AB62" s="6" t="s">
        <v>462</v>
      </c>
      <c r="AC62" s="6" t="s">
        <v>131</v>
      </c>
      <c r="AD62" s="6" t="s">
        <v>131</v>
      </c>
      <c r="AE62" s="6" t="s">
        <v>131</v>
      </c>
      <c r="AF62" s="6" t="s">
        <v>414</v>
      </c>
      <c r="AG62" s="6" t="s">
        <v>462</v>
      </c>
      <c r="AH62" s="6" t="s">
        <v>415</v>
      </c>
      <c r="AI62" s="6" t="s">
        <v>1340</v>
      </c>
      <c r="AN62" s="6">
        <v>1</v>
      </c>
      <c r="AQ62" s="6" t="s">
        <v>527</v>
      </c>
      <c r="AW62" s="6" t="s">
        <v>528</v>
      </c>
      <c r="AX62" s="6" t="s">
        <v>485</v>
      </c>
      <c r="BF62" s="6">
        <v>1</v>
      </c>
      <c r="BH62" s="6">
        <v>0</v>
      </c>
      <c r="BI62" s="6">
        <v>0</v>
      </c>
      <c r="BJ62" s="6">
        <v>0</v>
      </c>
      <c r="BK62" s="6">
        <v>0</v>
      </c>
      <c r="BL62" s="6">
        <v>1</v>
      </c>
      <c r="BM62" s="6">
        <v>0</v>
      </c>
      <c r="BN62" s="6">
        <v>0</v>
      </c>
      <c r="BO62" s="6">
        <v>0</v>
      </c>
      <c r="BP62" s="6">
        <v>0</v>
      </c>
      <c r="BQ62" s="6">
        <v>1</v>
      </c>
      <c r="BR62" s="6">
        <v>0</v>
      </c>
      <c r="BS62" s="6">
        <v>0</v>
      </c>
      <c r="BT62" s="6">
        <v>0</v>
      </c>
      <c r="BU62" s="6">
        <v>1</v>
      </c>
      <c r="BX62" s="6" t="s">
        <v>426</v>
      </c>
      <c r="BY62" s="6" t="s">
        <v>426</v>
      </c>
      <c r="BZ62" s="6" t="s">
        <v>426</v>
      </c>
      <c r="CA62" s="6" t="s">
        <v>426</v>
      </c>
      <c r="CB62" s="6" t="s">
        <v>426</v>
      </c>
      <c r="CC62" s="6" t="s">
        <v>426</v>
      </c>
      <c r="CD62" s="6" t="s">
        <v>426</v>
      </c>
      <c r="CE62" s="6" t="s">
        <v>426</v>
      </c>
      <c r="CF62" s="6" t="s">
        <v>425</v>
      </c>
      <c r="CG62" s="6" t="s">
        <v>426</v>
      </c>
      <c r="CH62" s="6" t="s">
        <v>426</v>
      </c>
      <c r="CI62" s="6" t="s">
        <v>426</v>
      </c>
      <c r="CJ62" s="6" t="s">
        <v>426</v>
      </c>
      <c r="CK62" s="6" t="s">
        <v>423</v>
      </c>
      <c r="CL62" s="6" t="s">
        <v>423</v>
      </c>
      <c r="CM62" s="6" t="s">
        <v>426</v>
      </c>
      <c r="CN62" s="6" t="s">
        <v>426</v>
      </c>
      <c r="CO62" s="6" t="s">
        <v>426</v>
      </c>
      <c r="CP62" s="6" t="s">
        <v>426</v>
      </c>
      <c r="CQ62" s="6" t="s">
        <v>423</v>
      </c>
      <c r="CR62" s="6" t="s">
        <v>426</v>
      </c>
      <c r="CS62" s="6" t="s">
        <v>426</v>
      </c>
      <c r="CT62" s="6" t="s">
        <v>426</v>
      </c>
      <c r="CU62" s="6" t="s">
        <v>426</v>
      </c>
      <c r="CV62" s="6" t="s">
        <v>428</v>
      </c>
      <c r="CW62" s="6" t="s">
        <v>176</v>
      </c>
      <c r="CX62" s="6" t="s">
        <v>176</v>
      </c>
      <c r="CY62" s="6" t="s">
        <v>428</v>
      </c>
      <c r="CZ62" s="6" t="s">
        <v>428</v>
      </c>
      <c r="DA62" s="6">
        <v>0</v>
      </c>
      <c r="DB62" s="6">
        <v>1</v>
      </c>
      <c r="DC62" s="6">
        <v>0</v>
      </c>
      <c r="DD62" s="6">
        <v>1</v>
      </c>
      <c r="DE62" s="6">
        <v>0</v>
      </c>
      <c r="DF62" s="6">
        <v>0</v>
      </c>
      <c r="DG62" s="6">
        <v>0</v>
      </c>
      <c r="DJ62" s="6" t="s">
        <v>198</v>
      </c>
      <c r="DU62" s="6" t="s">
        <v>508</v>
      </c>
      <c r="EA62" s="6">
        <v>778.94</v>
      </c>
      <c r="EB62" s="6" t="s">
        <v>529</v>
      </c>
      <c r="EC62" s="6" t="s">
        <v>530</v>
      </c>
      <c r="ED62" s="6" t="s">
        <v>1341</v>
      </c>
      <c r="EE62" s="6" t="s">
        <v>434</v>
      </c>
      <c r="EF62" s="6" t="s">
        <v>435</v>
      </c>
      <c r="EG62" s="6" t="s">
        <v>436</v>
      </c>
      <c r="EH62" s="6" t="s">
        <v>1177</v>
      </c>
      <c r="EI62" s="6">
        <v>2023</v>
      </c>
      <c r="EJ62" s="6" t="s">
        <v>1131</v>
      </c>
      <c r="EK62" s="6" t="s">
        <v>1136</v>
      </c>
      <c r="EL62" s="6" t="s">
        <v>440</v>
      </c>
      <c r="EM62" s="6">
        <v>2</v>
      </c>
      <c r="EN62" s="6" t="s">
        <v>468</v>
      </c>
      <c r="EO62" s="6" t="s">
        <v>491</v>
      </c>
      <c r="EP62" s="6" t="s">
        <v>443</v>
      </c>
      <c r="EQ62" s="6">
        <v>126</v>
      </c>
      <c r="ER62" s="6" t="s">
        <v>1342</v>
      </c>
      <c r="ES62" s="6">
        <v>4</v>
      </c>
      <c r="ET62" s="6" t="s">
        <v>470</v>
      </c>
      <c r="EU62" s="6" t="s">
        <v>1343</v>
      </c>
      <c r="EV62" s="6" t="s">
        <v>1344</v>
      </c>
      <c r="EW62" s="6" t="s">
        <v>1342</v>
      </c>
      <c r="EX62" s="6" t="s">
        <v>1345</v>
      </c>
      <c r="EZ62" s="6" t="s">
        <v>1338</v>
      </c>
      <c r="FA62" s="6" t="s">
        <v>1131</v>
      </c>
      <c r="FB62" s="6" t="s">
        <v>410</v>
      </c>
      <c r="FD62" s="6" t="s">
        <v>460</v>
      </c>
      <c r="FF62" s="6" t="s">
        <v>441</v>
      </c>
      <c r="FH62" s="6" t="s">
        <v>449</v>
      </c>
      <c r="FI62" s="6" t="s">
        <v>450</v>
      </c>
      <c r="FJ62" s="6" t="s">
        <v>450</v>
      </c>
      <c r="FK62" s="6" t="s">
        <v>450</v>
      </c>
      <c r="FL62" s="6" t="s">
        <v>450</v>
      </c>
      <c r="FN62" s="6" t="s">
        <v>462</v>
      </c>
      <c r="FO62" s="6" t="s">
        <v>462</v>
      </c>
      <c r="FP62" s="6" t="s">
        <v>416</v>
      </c>
      <c r="FQ62" s="6" t="s">
        <v>462</v>
      </c>
      <c r="FR62" s="6" t="s">
        <v>462</v>
      </c>
      <c r="FS62" s="6" t="s">
        <v>462</v>
      </c>
      <c r="FT62" s="6" t="s">
        <v>462</v>
      </c>
      <c r="FU62" s="6" t="s">
        <v>462</v>
      </c>
      <c r="FV62" s="6" t="s">
        <v>462</v>
      </c>
      <c r="FX62" s="6" t="s">
        <v>451</v>
      </c>
      <c r="FY62" s="6" t="s">
        <v>451</v>
      </c>
      <c r="FZ62" s="6" t="s">
        <v>451</v>
      </c>
      <c r="GA62" s="6" t="s">
        <v>451</v>
      </c>
      <c r="GB62" s="6" t="s">
        <v>451</v>
      </c>
      <c r="GC62" s="6" t="s">
        <v>451</v>
      </c>
      <c r="GD62" s="6" t="s">
        <v>451</v>
      </c>
      <c r="GE62" s="6" t="s">
        <v>451</v>
      </c>
      <c r="GF62" s="6" t="s">
        <v>451</v>
      </c>
      <c r="GG62" s="6" t="s">
        <v>451</v>
      </c>
      <c r="GH62" s="6" t="s">
        <v>451</v>
      </c>
      <c r="GI62" s="6" t="s">
        <v>451</v>
      </c>
      <c r="GJ62" s="6" t="s">
        <v>451</v>
      </c>
      <c r="GK62" s="6" t="s">
        <v>451</v>
      </c>
      <c r="GL62" s="6" t="s">
        <v>451</v>
      </c>
      <c r="GM62" s="6" t="s">
        <v>451</v>
      </c>
      <c r="GN62" s="6" t="s">
        <v>451</v>
      </c>
      <c r="GO62" s="6" t="s">
        <v>451</v>
      </c>
      <c r="GP62" s="6" t="s">
        <v>451</v>
      </c>
      <c r="GQ62" s="6" t="s">
        <v>451</v>
      </c>
      <c r="GR62" s="6" t="s">
        <v>451</v>
      </c>
      <c r="GS62" s="6" t="s">
        <v>451</v>
      </c>
      <c r="GT62" s="6" t="s">
        <v>451</v>
      </c>
      <c r="GU62" s="6" t="s">
        <v>451</v>
      </c>
      <c r="GV62" s="6" t="s">
        <v>453</v>
      </c>
      <c r="GW62" s="6" t="s">
        <v>454</v>
      </c>
      <c r="GY62" s="6" t="s">
        <v>441</v>
      </c>
      <c r="GZ62" s="6">
        <v>265.04000000000002</v>
      </c>
      <c r="HB62" s="6" t="str">
        <f t="shared" si="67"/>
        <v>Accepté pour Conseil 2eme round Sect</v>
      </c>
      <c r="HC62" s="6">
        <f t="shared" si="41"/>
        <v>50</v>
      </c>
      <c r="HD62" s="110">
        <f t="shared" si="42"/>
        <v>50</v>
      </c>
      <c r="HE62" s="6">
        <f t="shared" si="43"/>
        <v>5</v>
      </c>
      <c r="HF62" s="110">
        <f t="shared" si="66"/>
        <v>35</v>
      </c>
      <c r="HG62" s="6">
        <f t="shared" si="45"/>
        <v>5</v>
      </c>
      <c r="HI62" s="6">
        <f t="shared" si="68"/>
        <v>100</v>
      </c>
      <c r="HJ62" s="110">
        <f t="shared" si="69"/>
        <v>52.5</v>
      </c>
      <c r="HK62" s="110">
        <f t="shared" si="46"/>
        <v>5</v>
      </c>
      <c r="HL62" s="110">
        <f t="shared" si="47"/>
        <v>5</v>
      </c>
      <c r="HO62" s="6">
        <f t="shared" si="48"/>
        <v>5</v>
      </c>
      <c r="HP62" s="110">
        <f t="shared" si="49"/>
        <v>27.5</v>
      </c>
      <c r="HQ62" s="110">
        <f t="shared" si="50"/>
        <v>5</v>
      </c>
      <c r="HT62" s="110">
        <f t="shared" si="51"/>
        <v>9.5</v>
      </c>
      <c r="HU62" s="6">
        <f t="shared" si="52"/>
        <v>50</v>
      </c>
      <c r="HV62" s="6">
        <f t="shared" si="53"/>
        <v>5</v>
      </c>
      <c r="HW62" s="6">
        <f t="shared" si="54"/>
        <v>5</v>
      </c>
      <c r="HX62" s="110">
        <f t="shared" si="55"/>
        <v>20</v>
      </c>
      <c r="HY62" s="6">
        <f t="shared" si="56"/>
        <v>0</v>
      </c>
      <c r="HZ62" s="6">
        <f t="shared" si="70"/>
        <v>100</v>
      </c>
      <c r="IA62" s="6">
        <f t="shared" si="57"/>
        <v>0</v>
      </c>
      <c r="IB62" s="6">
        <f t="shared" si="58"/>
        <v>50</v>
      </c>
      <c r="IE62" s="110">
        <f t="shared" si="59"/>
        <v>27.5</v>
      </c>
      <c r="IF62" s="110">
        <f t="shared" si="60"/>
        <v>35.5</v>
      </c>
      <c r="IG62" s="6">
        <f t="shared" si="61"/>
        <v>0</v>
      </c>
      <c r="IH62" s="6">
        <f t="shared" si="62"/>
        <v>0</v>
      </c>
      <c r="II62" s="6">
        <f t="shared" si="63"/>
        <v>0</v>
      </c>
      <c r="IJ62" s="6">
        <f t="shared" si="64"/>
        <v>0</v>
      </c>
      <c r="IK62" s="110">
        <f t="shared" si="65"/>
        <v>0</v>
      </c>
    </row>
    <row r="63" spans="1:245" x14ac:dyDescent="0.2">
      <c r="A63" s="6">
        <v>129</v>
      </c>
      <c r="B63" s="6">
        <v>182</v>
      </c>
      <c r="C63" s="6" t="s">
        <v>1346</v>
      </c>
      <c r="D63" s="6">
        <v>6</v>
      </c>
      <c r="E63" s="6" t="s">
        <v>470</v>
      </c>
      <c r="F63" s="6" t="s">
        <v>1347</v>
      </c>
      <c r="G63" s="6" t="s">
        <v>1348</v>
      </c>
      <c r="H63" s="6" t="s">
        <v>1346</v>
      </c>
      <c r="I63" s="6" t="s">
        <v>1349</v>
      </c>
      <c r="K63" s="6" t="s">
        <v>1350</v>
      </c>
      <c r="L63" s="6" t="s">
        <v>1131</v>
      </c>
      <c r="M63" s="6" t="s">
        <v>410</v>
      </c>
      <c r="N63" s="6" t="s">
        <v>1351</v>
      </c>
      <c r="O63" s="6" t="s">
        <v>760</v>
      </c>
      <c r="Q63" s="6" t="s">
        <v>1352</v>
      </c>
      <c r="R63" s="6" t="s">
        <v>525</v>
      </c>
      <c r="S63" s="6">
        <v>0</v>
      </c>
      <c r="T63" s="6">
        <v>1</v>
      </c>
      <c r="U63" s="6">
        <v>0</v>
      </c>
      <c r="V63" s="6">
        <v>0</v>
      </c>
      <c r="W63" s="6">
        <v>1</v>
      </c>
      <c r="X63" s="6">
        <v>0</v>
      </c>
      <c r="Y63" s="6">
        <v>1</v>
      </c>
      <c r="Z63" s="6" t="s">
        <v>131</v>
      </c>
      <c r="AA63" s="6" t="s">
        <v>415</v>
      </c>
      <c r="AB63" s="6" t="s">
        <v>416</v>
      </c>
      <c r="AC63" s="6" t="s">
        <v>131</v>
      </c>
      <c r="AD63" s="6" t="s">
        <v>414</v>
      </c>
      <c r="AE63" s="6" t="s">
        <v>415</v>
      </c>
      <c r="AF63" s="6" t="s">
        <v>415</v>
      </c>
      <c r="AG63" s="6" t="s">
        <v>415</v>
      </c>
      <c r="AH63" s="6" t="s">
        <v>131</v>
      </c>
      <c r="AI63" s="6" t="s">
        <v>1353</v>
      </c>
      <c r="AJ63" s="6">
        <v>1</v>
      </c>
      <c r="AK63" s="6">
        <v>1</v>
      </c>
      <c r="AL63" s="6">
        <v>1</v>
      </c>
      <c r="AM63" s="6">
        <v>0</v>
      </c>
      <c r="AN63" s="6">
        <v>0</v>
      </c>
      <c r="AO63" s="6">
        <v>0</v>
      </c>
      <c r="AQ63" s="6" t="s">
        <v>463</v>
      </c>
      <c r="AR63" s="6" t="s">
        <v>419</v>
      </c>
      <c r="AS63" s="6" t="s">
        <v>419</v>
      </c>
      <c r="AT63" s="6" t="s">
        <v>420</v>
      </c>
      <c r="AU63" s="6" t="s">
        <v>420</v>
      </c>
      <c r="AV63" s="6" t="s">
        <v>420</v>
      </c>
      <c r="AW63" s="6" t="s">
        <v>528</v>
      </c>
      <c r="AX63" s="6" t="s">
        <v>485</v>
      </c>
      <c r="AY63" s="6">
        <v>0</v>
      </c>
      <c r="AZ63" s="6">
        <v>0</v>
      </c>
      <c r="BA63" s="6">
        <v>0</v>
      </c>
      <c r="BB63" s="6">
        <v>1</v>
      </c>
      <c r="BC63" s="6">
        <v>1</v>
      </c>
      <c r="BD63" s="6">
        <v>0</v>
      </c>
      <c r="BE63" s="6">
        <v>0</v>
      </c>
      <c r="BF63" s="6">
        <v>0</v>
      </c>
      <c r="BH63" s="6">
        <v>1</v>
      </c>
      <c r="BX63" s="6" t="s">
        <v>424</v>
      </c>
      <c r="BY63" s="6" t="s">
        <v>424</v>
      </c>
      <c r="BZ63" s="6" t="s">
        <v>423</v>
      </c>
      <c r="CA63" s="6" t="s">
        <v>424</v>
      </c>
      <c r="CB63" s="6" t="s">
        <v>423</v>
      </c>
      <c r="CC63" s="6" t="s">
        <v>423</v>
      </c>
      <c r="CD63" s="6" t="s">
        <v>423</v>
      </c>
      <c r="CE63" s="6" t="s">
        <v>423</v>
      </c>
      <c r="CF63" s="6" t="s">
        <v>423</v>
      </c>
      <c r="CG63" s="6" t="s">
        <v>424</v>
      </c>
      <c r="CH63" s="6" t="s">
        <v>423</v>
      </c>
      <c r="CI63" s="6" t="s">
        <v>426</v>
      </c>
      <c r="CJ63" s="6" t="s">
        <v>424</v>
      </c>
      <c r="CK63" s="6" t="s">
        <v>426</v>
      </c>
      <c r="CL63" s="6" t="s">
        <v>426</v>
      </c>
      <c r="CM63" s="6" t="s">
        <v>151</v>
      </c>
      <c r="CN63" s="6" t="s">
        <v>151</v>
      </c>
      <c r="CO63" s="6" t="s">
        <v>151</v>
      </c>
      <c r="CP63" s="6" t="s">
        <v>426</v>
      </c>
      <c r="CQ63" s="6" t="s">
        <v>424</v>
      </c>
      <c r="CR63" s="6" t="s">
        <v>423</v>
      </c>
      <c r="CS63" s="6" t="s">
        <v>423</v>
      </c>
      <c r="CT63" s="6" t="s">
        <v>424</v>
      </c>
      <c r="CU63" s="6" t="s">
        <v>426</v>
      </c>
      <c r="CV63" s="6" t="s">
        <v>428</v>
      </c>
      <c r="CW63" s="6" t="s">
        <v>427</v>
      </c>
      <c r="CX63" s="6" t="s">
        <v>428</v>
      </c>
      <c r="CY63" s="6" t="s">
        <v>427</v>
      </c>
      <c r="CZ63" s="6" t="s">
        <v>428</v>
      </c>
      <c r="DA63" s="6">
        <v>0</v>
      </c>
      <c r="DB63" s="6">
        <v>0</v>
      </c>
      <c r="DC63" s="6">
        <v>0</v>
      </c>
      <c r="DD63" s="6">
        <v>1</v>
      </c>
      <c r="DE63" s="6">
        <v>0</v>
      </c>
      <c r="DF63" s="6">
        <v>0</v>
      </c>
      <c r="DG63" s="6">
        <v>0</v>
      </c>
      <c r="DJ63" s="6" t="s">
        <v>507</v>
      </c>
      <c r="DU63" s="6" t="s">
        <v>508</v>
      </c>
      <c r="EA63" s="6">
        <v>1556.14</v>
      </c>
      <c r="EB63" s="6" t="s">
        <v>487</v>
      </c>
      <c r="EC63" s="6" t="s">
        <v>488</v>
      </c>
      <c r="ED63" s="6" t="s">
        <v>1354</v>
      </c>
      <c r="EE63" s="6" t="s">
        <v>490</v>
      </c>
      <c r="EF63" s="6" t="s">
        <v>435</v>
      </c>
      <c r="EG63" s="6" t="s">
        <v>436</v>
      </c>
      <c r="EH63" s="6" t="s">
        <v>1177</v>
      </c>
      <c r="EI63" s="6">
        <v>2018</v>
      </c>
      <c r="EJ63" s="6" t="s">
        <v>1131</v>
      </c>
      <c r="EK63" s="6" t="s">
        <v>1136</v>
      </c>
      <c r="EL63" s="6" t="s">
        <v>440</v>
      </c>
      <c r="EM63" s="6">
        <v>0</v>
      </c>
      <c r="EN63" s="6" t="s">
        <v>468</v>
      </c>
      <c r="EO63" s="6" t="s">
        <v>583</v>
      </c>
      <c r="EP63" s="6" t="s">
        <v>532</v>
      </c>
      <c r="EQ63" s="6">
        <v>222</v>
      </c>
      <c r="ER63" s="6" t="s">
        <v>1355</v>
      </c>
      <c r="ES63" s="6">
        <v>4</v>
      </c>
      <c r="ET63" s="6" t="s">
        <v>470</v>
      </c>
      <c r="EU63" s="6" t="s">
        <v>1356</v>
      </c>
      <c r="EV63" s="6" t="s">
        <v>1357</v>
      </c>
      <c r="EW63" s="6" t="s">
        <v>1355</v>
      </c>
      <c r="EX63" s="6" t="s">
        <v>1358</v>
      </c>
      <c r="EZ63" s="6" t="s">
        <v>1359</v>
      </c>
      <c r="FA63" s="6" t="s">
        <v>1131</v>
      </c>
      <c r="FC63" s="6" t="s">
        <v>1351</v>
      </c>
      <c r="FD63" s="6" t="s">
        <v>760</v>
      </c>
      <c r="FF63" s="6" t="s">
        <v>441</v>
      </c>
      <c r="FH63" s="6" t="s">
        <v>449</v>
      </c>
      <c r="FI63" s="6" t="s">
        <v>450</v>
      </c>
      <c r="FJ63" s="6" t="s">
        <v>450</v>
      </c>
      <c r="FK63" s="6" t="s">
        <v>450</v>
      </c>
      <c r="FL63" s="6" t="s">
        <v>450</v>
      </c>
      <c r="FN63" s="6" t="s">
        <v>131</v>
      </c>
      <c r="FO63" s="6" t="s">
        <v>416</v>
      </c>
      <c r="FP63" s="6" t="s">
        <v>416</v>
      </c>
      <c r="FQ63" s="6" t="s">
        <v>414</v>
      </c>
      <c r="FR63" s="6" t="s">
        <v>414</v>
      </c>
      <c r="FS63" s="6" t="s">
        <v>415</v>
      </c>
      <c r="FT63" s="6" t="s">
        <v>416</v>
      </c>
      <c r="FU63" s="6" t="s">
        <v>416</v>
      </c>
      <c r="FV63" s="6" t="s">
        <v>131</v>
      </c>
      <c r="FX63" s="6" t="s">
        <v>451</v>
      </c>
      <c r="FY63" s="6" t="s">
        <v>451</v>
      </c>
      <c r="FZ63" s="6" t="s">
        <v>451</v>
      </c>
      <c r="GA63" s="6" t="s">
        <v>451</v>
      </c>
      <c r="GB63" s="6" t="s">
        <v>451</v>
      </c>
      <c r="GC63" s="6" t="s">
        <v>451</v>
      </c>
      <c r="GD63" s="6" t="s">
        <v>451</v>
      </c>
      <c r="GE63" s="6" t="s">
        <v>451</v>
      </c>
      <c r="GF63" s="6" t="s">
        <v>451</v>
      </c>
      <c r="GG63" s="6" t="s">
        <v>451</v>
      </c>
      <c r="GH63" s="6" t="s">
        <v>451</v>
      </c>
      <c r="GI63" s="6" t="s">
        <v>451</v>
      </c>
      <c r="GJ63" s="6" t="s">
        <v>451</v>
      </c>
      <c r="GK63" s="6" t="s">
        <v>451</v>
      </c>
      <c r="GL63" s="6" t="s">
        <v>451</v>
      </c>
      <c r="GM63" s="6" t="s">
        <v>451</v>
      </c>
      <c r="GN63" s="6" t="s">
        <v>451</v>
      </c>
      <c r="GO63" s="6" t="s">
        <v>451</v>
      </c>
      <c r="GP63" s="6" t="s">
        <v>451</v>
      </c>
      <c r="GQ63" s="6" t="s">
        <v>451</v>
      </c>
      <c r="GR63" s="6" t="s">
        <v>451</v>
      </c>
      <c r="GS63" s="6" t="s">
        <v>451</v>
      </c>
      <c r="GT63" s="6" t="s">
        <v>451</v>
      </c>
      <c r="GU63" s="6" t="s">
        <v>451</v>
      </c>
      <c r="GV63" s="6" t="s">
        <v>474</v>
      </c>
      <c r="GW63" s="6" t="s">
        <v>496</v>
      </c>
      <c r="GX63" s="6" t="s">
        <v>1360</v>
      </c>
      <c r="GY63" s="6" t="s">
        <v>441</v>
      </c>
      <c r="GZ63" s="6">
        <v>515.63</v>
      </c>
      <c r="HB63" s="6" t="str">
        <f t="shared" si="67"/>
        <v xml:space="preserve">Accepté pour le Conseil 4round IS -5 </v>
      </c>
      <c r="HC63" s="6">
        <f t="shared" si="41"/>
        <v>50</v>
      </c>
      <c r="HD63" s="110">
        <f t="shared" si="42"/>
        <v>52.5</v>
      </c>
      <c r="HE63" s="6">
        <f t="shared" si="43"/>
        <v>5</v>
      </c>
      <c r="HF63" s="110">
        <f t="shared" si="66"/>
        <v>35.833333333333336</v>
      </c>
      <c r="HG63" s="6">
        <f t="shared" si="45"/>
        <v>5</v>
      </c>
      <c r="HI63" s="6">
        <f t="shared" si="68"/>
        <v>5</v>
      </c>
      <c r="HJ63" s="110">
        <f t="shared" si="69"/>
        <v>5</v>
      </c>
      <c r="HK63" s="110">
        <f t="shared" si="46"/>
        <v>50</v>
      </c>
      <c r="HL63" s="110">
        <f t="shared" si="47"/>
        <v>50</v>
      </c>
      <c r="HO63" s="6">
        <f t="shared" si="48"/>
        <v>50</v>
      </c>
      <c r="HP63" s="110">
        <f t="shared" si="49"/>
        <v>50</v>
      </c>
      <c r="HQ63" s="110">
        <f t="shared" si="50"/>
        <v>27.5</v>
      </c>
      <c r="HT63" s="110">
        <f t="shared" si="51"/>
        <v>45.5</v>
      </c>
      <c r="HU63" s="6">
        <f t="shared" si="52"/>
        <v>5</v>
      </c>
      <c r="HV63" s="6">
        <f t="shared" si="53"/>
        <v>100</v>
      </c>
      <c r="HW63" s="6">
        <f t="shared" si="54"/>
        <v>100</v>
      </c>
      <c r="HX63" s="110">
        <f t="shared" si="55"/>
        <v>68.333333333333329</v>
      </c>
      <c r="HY63" s="6">
        <f t="shared" si="56"/>
        <v>0</v>
      </c>
      <c r="HZ63" s="6">
        <f t="shared" si="70"/>
        <v>0</v>
      </c>
      <c r="IA63" s="6">
        <f t="shared" si="57"/>
        <v>0</v>
      </c>
      <c r="IB63" s="6">
        <f t="shared" si="58"/>
        <v>25</v>
      </c>
      <c r="IE63" s="110">
        <f t="shared" si="59"/>
        <v>27.5</v>
      </c>
      <c r="IF63" s="110">
        <f t="shared" si="60"/>
        <v>10.5</v>
      </c>
      <c r="IG63" s="6">
        <f t="shared" si="61"/>
        <v>100</v>
      </c>
      <c r="IH63" s="6">
        <f t="shared" si="62"/>
        <v>0</v>
      </c>
      <c r="II63" s="6">
        <f t="shared" si="63"/>
        <v>0</v>
      </c>
      <c r="IJ63" s="6">
        <f t="shared" si="64"/>
        <v>0</v>
      </c>
      <c r="IK63" s="110">
        <f t="shared" si="65"/>
        <v>25</v>
      </c>
    </row>
    <row r="64" spans="1:245" x14ac:dyDescent="0.2">
      <c r="A64" s="6">
        <v>130</v>
      </c>
      <c r="B64" s="6">
        <v>192</v>
      </c>
      <c r="C64" s="6" t="s">
        <v>1361</v>
      </c>
      <c r="D64" s="6">
        <v>6</v>
      </c>
      <c r="E64" s="6" t="s">
        <v>470</v>
      </c>
      <c r="F64" s="6" t="s">
        <v>1362</v>
      </c>
      <c r="G64" s="6" t="s">
        <v>1363</v>
      </c>
      <c r="H64" s="6" t="s">
        <v>1361</v>
      </c>
      <c r="I64" s="6" t="s">
        <v>1364</v>
      </c>
      <c r="K64" s="6" t="s">
        <v>1365</v>
      </c>
      <c r="L64" s="6" t="s">
        <v>1131</v>
      </c>
      <c r="M64" s="6" t="s">
        <v>410</v>
      </c>
      <c r="O64" s="6" t="s">
        <v>760</v>
      </c>
      <c r="Q64" s="6" t="s">
        <v>1366</v>
      </c>
      <c r="R64" s="6" t="s">
        <v>413</v>
      </c>
      <c r="S64" s="6">
        <v>0</v>
      </c>
      <c r="T64" s="6">
        <v>1</v>
      </c>
      <c r="U64" s="6">
        <v>1</v>
      </c>
      <c r="V64" s="6">
        <v>0</v>
      </c>
      <c r="W64" s="6">
        <v>0</v>
      </c>
      <c r="X64" s="6">
        <v>1</v>
      </c>
      <c r="Y64" s="6">
        <v>0</v>
      </c>
      <c r="Z64" s="6" t="s">
        <v>462</v>
      </c>
      <c r="AA64" s="6" t="s">
        <v>416</v>
      </c>
      <c r="AB64" s="6" t="s">
        <v>416</v>
      </c>
      <c r="AC64" s="6" t="s">
        <v>131</v>
      </c>
      <c r="AD64" s="6" t="s">
        <v>131</v>
      </c>
      <c r="AE64" s="6" t="s">
        <v>462</v>
      </c>
      <c r="AF64" s="6" t="s">
        <v>415</v>
      </c>
      <c r="AG64" s="6" t="s">
        <v>416</v>
      </c>
      <c r="AH64" s="6" t="s">
        <v>131</v>
      </c>
      <c r="AJ64" s="6">
        <v>1</v>
      </c>
      <c r="AK64" s="6">
        <v>0</v>
      </c>
      <c r="AL64" s="6">
        <v>0</v>
      </c>
      <c r="AM64" s="6">
        <v>1</v>
      </c>
      <c r="AN64" s="6">
        <v>0</v>
      </c>
      <c r="AO64" s="6">
        <v>0</v>
      </c>
      <c r="AQ64" s="6" t="s">
        <v>463</v>
      </c>
      <c r="AR64" s="6" t="s">
        <v>436</v>
      </c>
      <c r="AS64" s="6" t="s">
        <v>436</v>
      </c>
      <c r="AT64" s="6" t="s">
        <v>420</v>
      </c>
      <c r="AU64" s="6" t="s">
        <v>436</v>
      </c>
      <c r="AV64" s="6" t="s">
        <v>436</v>
      </c>
      <c r="AW64" s="6" t="s">
        <v>528</v>
      </c>
      <c r="AX64" s="6" t="s">
        <v>485</v>
      </c>
      <c r="AY64" s="6">
        <v>0</v>
      </c>
      <c r="AZ64" s="6">
        <v>1</v>
      </c>
      <c r="BA64" s="6">
        <v>0</v>
      </c>
      <c r="BB64" s="6">
        <v>1</v>
      </c>
      <c r="BC64" s="6">
        <v>0</v>
      </c>
      <c r="BD64" s="6">
        <v>0</v>
      </c>
      <c r="BE64" s="6">
        <v>0</v>
      </c>
      <c r="BF64" s="6">
        <v>0</v>
      </c>
      <c r="BH64" s="6">
        <v>0</v>
      </c>
      <c r="BI64" s="6">
        <v>1</v>
      </c>
      <c r="BJ64" s="6">
        <v>0</v>
      </c>
      <c r="BK64" s="6">
        <v>0</v>
      </c>
      <c r="BL64" s="6">
        <v>0</v>
      </c>
      <c r="BM64" s="6">
        <v>0</v>
      </c>
      <c r="BN64" s="6">
        <v>0</v>
      </c>
      <c r="BO64" s="6">
        <v>0</v>
      </c>
      <c r="BP64" s="6">
        <v>0</v>
      </c>
      <c r="BQ64" s="6">
        <v>0</v>
      </c>
      <c r="BR64" s="6">
        <v>0</v>
      </c>
      <c r="BS64" s="6">
        <v>0</v>
      </c>
      <c r="BT64" s="6">
        <v>0</v>
      </c>
      <c r="BU64" s="6">
        <v>0</v>
      </c>
      <c r="BX64" s="6" t="s">
        <v>424</v>
      </c>
      <c r="BY64" s="6" t="s">
        <v>424</v>
      </c>
      <c r="BZ64" s="6" t="s">
        <v>424</v>
      </c>
      <c r="CA64" s="6" t="s">
        <v>424</v>
      </c>
      <c r="CB64" s="6" t="s">
        <v>423</v>
      </c>
      <c r="CC64" s="6" t="s">
        <v>423</v>
      </c>
      <c r="CD64" s="6" t="s">
        <v>423</v>
      </c>
      <c r="CE64" s="6" t="s">
        <v>423</v>
      </c>
      <c r="CF64" s="6" t="s">
        <v>424</v>
      </c>
      <c r="CG64" s="6" t="s">
        <v>423</v>
      </c>
      <c r="CH64" s="6" t="s">
        <v>423</v>
      </c>
      <c r="CI64" s="6" t="s">
        <v>423</v>
      </c>
      <c r="CJ64" s="6" t="s">
        <v>423</v>
      </c>
      <c r="CK64" s="6" t="s">
        <v>423</v>
      </c>
      <c r="CL64" s="6" t="s">
        <v>423</v>
      </c>
      <c r="CM64" s="6" t="s">
        <v>423</v>
      </c>
      <c r="CN64" s="6" t="s">
        <v>423</v>
      </c>
      <c r="CO64" s="6" t="s">
        <v>423</v>
      </c>
      <c r="CP64" s="6" t="s">
        <v>423</v>
      </c>
      <c r="CQ64" s="6" t="s">
        <v>151</v>
      </c>
      <c r="CR64" s="6" t="s">
        <v>423</v>
      </c>
      <c r="CS64" s="6" t="s">
        <v>423</v>
      </c>
      <c r="CT64" s="6" t="s">
        <v>423</v>
      </c>
      <c r="CU64" s="6" t="s">
        <v>423</v>
      </c>
      <c r="CV64" s="6" t="s">
        <v>427</v>
      </c>
      <c r="CW64" s="6" t="s">
        <v>176</v>
      </c>
      <c r="CX64" s="6" t="s">
        <v>427</v>
      </c>
      <c r="CY64" s="6" t="s">
        <v>176</v>
      </c>
      <c r="CZ64" s="6" t="s">
        <v>428</v>
      </c>
      <c r="DA64" s="6">
        <v>0</v>
      </c>
      <c r="DB64" s="6">
        <v>1</v>
      </c>
      <c r="DC64" s="6">
        <v>0</v>
      </c>
      <c r="DD64" s="6">
        <v>1</v>
      </c>
      <c r="DE64" s="6">
        <v>0</v>
      </c>
      <c r="DF64" s="6">
        <v>0</v>
      </c>
      <c r="DG64" s="6">
        <v>0</v>
      </c>
      <c r="DJ64" s="6" t="s">
        <v>198</v>
      </c>
      <c r="DU64" s="6" t="s">
        <v>508</v>
      </c>
      <c r="EA64" s="6">
        <v>616.84</v>
      </c>
      <c r="EB64" s="6" t="s">
        <v>487</v>
      </c>
      <c r="EC64" s="6" t="s">
        <v>488</v>
      </c>
      <c r="ED64" s="6" t="s">
        <v>1365</v>
      </c>
      <c r="EE64" s="6" t="s">
        <v>490</v>
      </c>
      <c r="EF64" s="6" t="s">
        <v>435</v>
      </c>
      <c r="EG64" s="6" t="s">
        <v>436</v>
      </c>
      <c r="EH64" s="6" t="s">
        <v>1177</v>
      </c>
      <c r="EI64" s="6">
        <v>2019</v>
      </c>
      <c r="EJ64" s="6" t="s">
        <v>1131</v>
      </c>
      <c r="EK64" s="6" t="s">
        <v>1136</v>
      </c>
      <c r="EL64" s="6" t="s">
        <v>440</v>
      </c>
      <c r="EM64" s="6">
        <v>0</v>
      </c>
      <c r="EN64" s="6" t="s">
        <v>468</v>
      </c>
      <c r="EO64" s="6" t="s">
        <v>583</v>
      </c>
      <c r="EP64" s="6" t="s">
        <v>532</v>
      </c>
      <c r="EQ64" s="6">
        <v>134</v>
      </c>
      <c r="ER64" s="6" t="s">
        <v>1367</v>
      </c>
      <c r="ES64" s="6">
        <v>4</v>
      </c>
      <c r="ET64" s="6" t="s">
        <v>470</v>
      </c>
      <c r="EU64" s="6" t="s">
        <v>1368</v>
      </c>
      <c r="EV64" s="6" t="s">
        <v>1369</v>
      </c>
      <c r="EW64" s="6" t="s">
        <v>1367</v>
      </c>
      <c r="EX64" s="6" t="s">
        <v>1370</v>
      </c>
      <c r="EZ64" s="6" t="s">
        <v>1371</v>
      </c>
      <c r="FA64" s="6" t="s">
        <v>1131</v>
      </c>
      <c r="FB64" s="6" t="s">
        <v>410</v>
      </c>
      <c r="FD64" s="6" t="s">
        <v>760</v>
      </c>
      <c r="FF64" s="6" t="s">
        <v>441</v>
      </c>
      <c r="FH64" s="6" t="s">
        <v>449</v>
      </c>
      <c r="FI64" s="6" t="s">
        <v>450</v>
      </c>
      <c r="FJ64" s="6" t="s">
        <v>450</v>
      </c>
      <c r="FK64" s="6" t="s">
        <v>450</v>
      </c>
      <c r="FL64" s="6" t="s">
        <v>450</v>
      </c>
      <c r="FN64" s="6" t="s">
        <v>415</v>
      </c>
      <c r="FO64" s="6" t="s">
        <v>416</v>
      </c>
      <c r="FP64" s="6" t="s">
        <v>415</v>
      </c>
      <c r="FQ64" s="6" t="s">
        <v>462</v>
      </c>
      <c r="FR64" s="6" t="s">
        <v>131</v>
      </c>
      <c r="FS64" s="6" t="s">
        <v>462</v>
      </c>
      <c r="FT64" s="6" t="s">
        <v>416</v>
      </c>
      <c r="FU64" s="6" t="s">
        <v>415</v>
      </c>
      <c r="FV64" s="6" t="s">
        <v>414</v>
      </c>
      <c r="FX64" s="6" t="s">
        <v>451</v>
      </c>
      <c r="FY64" s="6" t="s">
        <v>451</v>
      </c>
      <c r="FZ64" s="6" t="s">
        <v>451</v>
      </c>
      <c r="GA64" s="6" t="s">
        <v>451</v>
      </c>
      <c r="GB64" s="6" t="s">
        <v>451</v>
      </c>
      <c r="GC64" s="6" t="s">
        <v>451</v>
      </c>
      <c r="GD64" s="6" t="s">
        <v>451</v>
      </c>
      <c r="GE64" s="6" t="s">
        <v>451</v>
      </c>
      <c r="GF64" s="6" t="s">
        <v>451</v>
      </c>
      <c r="GG64" s="6" t="s">
        <v>451</v>
      </c>
      <c r="GH64" s="6" t="s">
        <v>451</v>
      </c>
      <c r="GI64" s="6" t="s">
        <v>451</v>
      </c>
      <c r="GJ64" s="6" t="s">
        <v>451</v>
      </c>
      <c r="GK64" s="6" t="s">
        <v>451</v>
      </c>
      <c r="GL64" s="6" t="s">
        <v>451</v>
      </c>
      <c r="GM64" s="6" t="s">
        <v>451</v>
      </c>
      <c r="GN64" s="6" t="s">
        <v>451</v>
      </c>
      <c r="GO64" s="6" t="s">
        <v>451</v>
      </c>
      <c r="GP64" s="6" t="s">
        <v>451</v>
      </c>
      <c r="GQ64" s="6" t="s">
        <v>451</v>
      </c>
      <c r="GR64" s="6" t="s">
        <v>452</v>
      </c>
      <c r="GS64" s="6" t="s">
        <v>451</v>
      </c>
      <c r="GT64" s="6" t="s">
        <v>451</v>
      </c>
      <c r="GU64" s="6" t="s">
        <v>451</v>
      </c>
      <c r="GV64" s="6" t="s">
        <v>474</v>
      </c>
      <c r="GW64" s="6" t="s">
        <v>454</v>
      </c>
      <c r="GY64" s="6" t="s">
        <v>441</v>
      </c>
      <c r="GZ64" s="6">
        <v>216.95</v>
      </c>
      <c r="HB64" s="6" t="str">
        <f t="shared" si="67"/>
        <v xml:space="preserve">Accepté pour le Conseil 4round IS -5 </v>
      </c>
      <c r="HC64" s="6">
        <f t="shared" si="41"/>
        <v>50</v>
      </c>
      <c r="HD64" s="110">
        <f t="shared" si="42"/>
        <v>75</v>
      </c>
      <c r="HE64" s="6">
        <f t="shared" si="43"/>
        <v>5</v>
      </c>
      <c r="HF64" s="110">
        <f t="shared" si="66"/>
        <v>43.333333333333336</v>
      </c>
      <c r="HG64" s="6">
        <f t="shared" si="45"/>
        <v>5</v>
      </c>
      <c r="HI64" s="6">
        <f t="shared" si="68"/>
        <v>5</v>
      </c>
      <c r="HJ64" s="110">
        <f t="shared" si="69"/>
        <v>5</v>
      </c>
      <c r="HK64" s="110">
        <f t="shared" si="46"/>
        <v>50</v>
      </c>
      <c r="HL64" s="110">
        <f t="shared" si="47"/>
        <v>50</v>
      </c>
      <c r="HO64" s="6">
        <f t="shared" si="48"/>
        <v>50</v>
      </c>
      <c r="HP64" s="110">
        <f t="shared" si="49"/>
        <v>50</v>
      </c>
      <c r="HQ64" s="110">
        <f t="shared" si="50"/>
        <v>50</v>
      </c>
      <c r="HT64" s="110">
        <f t="shared" si="51"/>
        <v>50</v>
      </c>
      <c r="HU64" s="6">
        <f t="shared" si="52"/>
        <v>50</v>
      </c>
      <c r="HV64" s="6">
        <f t="shared" si="53"/>
        <v>50</v>
      </c>
      <c r="HW64" s="6">
        <f t="shared" si="54"/>
        <v>50</v>
      </c>
      <c r="HX64" s="110">
        <f t="shared" si="55"/>
        <v>50</v>
      </c>
      <c r="HY64" s="6">
        <f t="shared" si="56"/>
        <v>100</v>
      </c>
      <c r="HZ64" s="6">
        <f t="shared" si="70"/>
        <v>100</v>
      </c>
      <c r="IA64" s="6">
        <f t="shared" si="57"/>
        <v>0</v>
      </c>
      <c r="IB64" s="6">
        <f t="shared" si="58"/>
        <v>50</v>
      </c>
      <c r="IE64" s="110">
        <f t="shared" si="59"/>
        <v>75</v>
      </c>
      <c r="IF64" s="110">
        <f t="shared" si="60"/>
        <v>65</v>
      </c>
      <c r="IG64" s="6">
        <f t="shared" si="61"/>
        <v>0</v>
      </c>
      <c r="IH64" s="6">
        <f t="shared" si="62"/>
        <v>0</v>
      </c>
      <c r="II64" s="6">
        <f t="shared" si="63"/>
        <v>0</v>
      </c>
      <c r="IJ64" s="6">
        <f t="shared" si="64"/>
        <v>0</v>
      </c>
      <c r="IK64" s="110">
        <f t="shared" si="65"/>
        <v>0</v>
      </c>
    </row>
    <row r="65" spans="1:245" x14ac:dyDescent="0.2">
      <c r="A65" s="6">
        <v>131</v>
      </c>
      <c r="B65" s="6">
        <v>193</v>
      </c>
      <c r="C65" s="6" t="s">
        <v>1372</v>
      </c>
      <c r="D65" s="6">
        <v>6</v>
      </c>
      <c r="E65" s="6" t="s">
        <v>470</v>
      </c>
      <c r="F65" s="6" t="s">
        <v>1373</v>
      </c>
      <c r="G65" s="6" t="s">
        <v>1374</v>
      </c>
      <c r="H65" s="6" t="s">
        <v>1372</v>
      </c>
      <c r="I65" s="6" t="s">
        <v>1375</v>
      </c>
      <c r="K65" s="6" t="s">
        <v>1376</v>
      </c>
      <c r="L65" s="6" t="s">
        <v>1131</v>
      </c>
      <c r="M65" s="6" t="s">
        <v>410</v>
      </c>
      <c r="O65" s="6" t="s">
        <v>760</v>
      </c>
      <c r="Q65" s="6" t="s">
        <v>1377</v>
      </c>
      <c r="R65" s="6" t="s">
        <v>413</v>
      </c>
      <c r="S65" s="6">
        <v>1</v>
      </c>
      <c r="T65" s="6">
        <v>1</v>
      </c>
      <c r="U65" s="6">
        <v>0</v>
      </c>
      <c r="V65" s="6">
        <v>1</v>
      </c>
      <c r="W65" s="6">
        <v>0</v>
      </c>
      <c r="X65" s="6">
        <v>0</v>
      </c>
      <c r="Y65" s="6">
        <v>0</v>
      </c>
      <c r="Z65" s="6" t="s">
        <v>414</v>
      </c>
      <c r="AA65" s="6" t="s">
        <v>416</v>
      </c>
      <c r="AB65" s="6" t="s">
        <v>416</v>
      </c>
      <c r="AC65" s="6" t="s">
        <v>414</v>
      </c>
      <c r="AD65" s="6" t="s">
        <v>462</v>
      </c>
      <c r="AE65" s="6" t="s">
        <v>415</v>
      </c>
      <c r="AF65" s="6" t="s">
        <v>415</v>
      </c>
      <c r="AG65" s="6" t="s">
        <v>415</v>
      </c>
      <c r="AH65" s="6" t="s">
        <v>131</v>
      </c>
      <c r="AJ65" s="6">
        <v>1</v>
      </c>
      <c r="AK65" s="6">
        <v>1</v>
      </c>
      <c r="AL65" s="6">
        <v>0</v>
      </c>
      <c r="AM65" s="6">
        <v>1</v>
      </c>
      <c r="AN65" s="6">
        <v>0</v>
      </c>
      <c r="AO65" s="6">
        <v>0</v>
      </c>
      <c r="AQ65" s="6" t="s">
        <v>418</v>
      </c>
      <c r="AR65" s="6" t="s">
        <v>419</v>
      </c>
      <c r="AS65" s="6" t="s">
        <v>436</v>
      </c>
      <c r="AT65" s="6" t="s">
        <v>420</v>
      </c>
      <c r="AU65" s="6" t="s">
        <v>420</v>
      </c>
      <c r="AV65" s="6" t="s">
        <v>420</v>
      </c>
      <c r="AW65" s="6" t="s">
        <v>703</v>
      </c>
      <c r="AX65" s="6" t="s">
        <v>464</v>
      </c>
      <c r="AY65" s="6">
        <v>0</v>
      </c>
      <c r="AZ65" s="6">
        <v>1</v>
      </c>
      <c r="BA65" s="6">
        <v>0</v>
      </c>
      <c r="BB65" s="6">
        <v>0</v>
      </c>
      <c r="BC65" s="6">
        <v>1</v>
      </c>
      <c r="BD65" s="6">
        <v>0</v>
      </c>
      <c r="BE65" s="6">
        <v>0</v>
      </c>
      <c r="BF65" s="6">
        <v>0</v>
      </c>
      <c r="BH65" s="6">
        <v>1</v>
      </c>
      <c r="BX65" s="6" t="s">
        <v>423</v>
      </c>
      <c r="BY65" s="6" t="s">
        <v>423</v>
      </c>
      <c r="BZ65" s="6" t="s">
        <v>424</v>
      </c>
      <c r="CA65" s="6" t="s">
        <v>151</v>
      </c>
      <c r="CB65" s="6" t="s">
        <v>424</v>
      </c>
      <c r="CC65" s="6" t="s">
        <v>423</v>
      </c>
      <c r="CD65" s="6" t="s">
        <v>423</v>
      </c>
      <c r="CE65" s="6" t="s">
        <v>423</v>
      </c>
      <c r="CF65" s="6" t="s">
        <v>424</v>
      </c>
      <c r="CG65" s="6" t="s">
        <v>423</v>
      </c>
      <c r="CH65" s="6" t="s">
        <v>424</v>
      </c>
      <c r="CI65" s="6" t="s">
        <v>424</v>
      </c>
      <c r="CJ65" s="6" t="s">
        <v>424</v>
      </c>
      <c r="CK65" s="6" t="s">
        <v>424</v>
      </c>
      <c r="CL65" s="6" t="s">
        <v>424</v>
      </c>
      <c r="CM65" s="6" t="s">
        <v>424</v>
      </c>
      <c r="CN65" s="6" t="s">
        <v>424</v>
      </c>
      <c r="CO65" s="6" t="s">
        <v>424</v>
      </c>
      <c r="CP65" s="6" t="s">
        <v>424</v>
      </c>
      <c r="CQ65" s="6" t="s">
        <v>424</v>
      </c>
      <c r="CR65" s="6" t="s">
        <v>423</v>
      </c>
      <c r="CS65" s="6" t="s">
        <v>425</v>
      </c>
      <c r="CT65" s="6" t="s">
        <v>423</v>
      </c>
      <c r="CU65" s="6" t="s">
        <v>423</v>
      </c>
      <c r="CV65" s="6" t="s">
        <v>427</v>
      </c>
      <c r="CW65" s="6" t="s">
        <v>176</v>
      </c>
      <c r="CX65" s="6" t="s">
        <v>506</v>
      </c>
      <c r="CY65" s="6" t="s">
        <v>428</v>
      </c>
      <c r="CZ65" s="6" t="s">
        <v>428</v>
      </c>
      <c r="DA65" s="6">
        <v>1</v>
      </c>
      <c r="DB65" s="6">
        <v>1</v>
      </c>
      <c r="DC65" s="6">
        <v>0</v>
      </c>
      <c r="DD65" s="6">
        <v>1</v>
      </c>
      <c r="DE65" s="6">
        <v>1</v>
      </c>
      <c r="DF65" s="6">
        <v>1</v>
      </c>
      <c r="DG65" s="6">
        <v>1</v>
      </c>
      <c r="DJ65" s="6" t="s">
        <v>507</v>
      </c>
      <c r="DU65" s="6" t="s">
        <v>508</v>
      </c>
      <c r="EA65" s="6">
        <v>652.35</v>
      </c>
      <c r="EB65" s="6" t="s">
        <v>487</v>
      </c>
      <c r="EC65" s="6" t="s">
        <v>488</v>
      </c>
      <c r="ED65" s="6" t="s">
        <v>1378</v>
      </c>
      <c r="EE65" s="6" t="s">
        <v>490</v>
      </c>
      <c r="EF65" s="6" t="s">
        <v>435</v>
      </c>
      <c r="EG65" s="6" t="s">
        <v>436</v>
      </c>
      <c r="EH65" s="6" t="s">
        <v>1177</v>
      </c>
      <c r="EI65" s="6">
        <v>2017</v>
      </c>
      <c r="EJ65" s="6" t="s">
        <v>1131</v>
      </c>
      <c r="EK65" s="6" t="s">
        <v>1136</v>
      </c>
      <c r="EL65" s="6" t="s">
        <v>440</v>
      </c>
      <c r="EM65" s="6">
        <v>5</v>
      </c>
      <c r="EN65" s="6" t="s">
        <v>468</v>
      </c>
      <c r="EO65" s="6" t="s">
        <v>583</v>
      </c>
      <c r="EP65" s="6" t="s">
        <v>675</v>
      </c>
      <c r="EQ65" s="6">
        <v>121</v>
      </c>
      <c r="ER65" s="6" t="s">
        <v>1379</v>
      </c>
      <c r="ES65" s="6">
        <v>4</v>
      </c>
      <c r="ET65" s="6" t="s">
        <v>470</v>
      </c>
      <c r="EU65" s="6" t="s">
        <v>1380</v>
      </c>
      <c r="EV65" s="6" t="s">
        <v>1381</v>
      </c>
      <c r="EW65" s="6" t="s">
        <v>1379</v>
      </c>
      <c r="EX65" s="6" t="s">
        <v>1382</v>
      </c>
      <c r="EZ65" s="6" t="s">
        <v>1383</v>
      </c>
      <c r="FA65" s="6" t="s">
        <v>1131</v>
      </c>
      <c r="FB65" s="6" t="s">
        <v>410</v>
      </c>
      <c r="FD65" s="6" t="s">
        <v>760</v>
      </c>
      <c r="FF65" s="6" t="s">
        <v>441</v>
      </c>
      <c r="FH65" s="6" t="s">
        <v>450</v>
      </c>
      <c r="FI65" s="6" t="s">
        <v>450</v>
      </c>
      <c r="FJ65" s="6" t="s">
        <v>450</v>
      </c>
      <c r="FK65" s="6" t="s">
        <v>450</v>
      </c>
      <c r="FL65" s="6" t="s">
        <v>450</v>
      </c>
      <c r="FN65" s="6" t="s">
        <v>415</v>
      </c>
      <c r="FO65" s="6" t="s">
        <v>415</v>
      </c>
      <c r="FP65" s="6" t="s">
        <v>462</v>
      </c>
      <c r="FQ65" s="6" t="s">
        <v>414</v>
      </c>
      <c r="FR65" s="6" t="s">
        <v>131</v>
      </c>
      <c r="FS65" s="6" t="s">
        <v>462</v>
      </c>
      <c r="FT65" s="6" t="s">
        <v>416</v>
      </c>
      <c r="FU65" s="6" t="s">
        <v>415</v>
      </c>
      <c r="FV65" s="6" t="s">
        <v>131</v>
      </c>
      <c r="FX65" s="6" t="s">
        <v>451</v>
      </c>
      <c r="FY65" s="6" t="s">
        <v>451</v>
      </c>
      <c r="FZ65" s="6" t="s">
        <v>451</v>
      </c>
      <c r="GA65" s="6" t="s">
        <v>451</v>
      </c>
      <c r="GB65" s="6" t="s">
        <v>451</v>
      </c>
      <c r="GC65" s="6" t="s">
        <v>451</v>
      </c>
      <c r="GD65" s="6" t="s">
        <v>451</v>
      </c>
      <c r="GE65" s="6" t="s">
        <v>451</v>
      </c>
      <c r="GF65" s="6" t="s">
        <v>451</v>
      </c>
      <c r="GG65" s="6" t="s">
        <v>451</v>
      </c>
      <c r="GH65" s="6" t="s">
        <v>451</v>
      </c>
      <c r="GI65" s="6" t="s">
        <v>451</v>
      </c>
      <c r="GJ65" s="6" t="s">
        <v>451</v>
      </c>
      <c r="GK65" s="6" t="s">
        <v>451</v>
      </c>
      <c r="GL65" s="6" t="s">
        <v>451</v>
      </c>
      <c r="GM65" s="6" t="s">
        <v>451</v>
      </c>
      <c r="GN65" s="6" t="s">
        <v>451</v>
      </c>
      <c r="GO65" s="6" t="s">
        <v>451</v>
      </c>
      <c r="GP65" s="6" t="s">
        <v>451</v>
      </c>
      <c r="GQ65" s="6" t="s">
        <v>451</v>
      </c>
      <c r="GR65" s="6" t="s">
        <v>451</v>
      </c>
      <c r="GS65" s="6" t="s">
        <v>451</v>
      </c>
      <c r="GT65" s="6" t="s">
        <v>451</v>
      </c>
      <c r="GU65" s="6" t="s">
        <v>451</v>
      </c>
      <c r="GV65" s="6" t="s">
        <v>474</v>
      </c>
      <c r="GW65" s="6" t="s">
        <v>496</v>
      </c>
      <c r="GX65" s="6" t="s">
        <v>1384</v>
      </c>
      <c r="GY65" s="6" t="s">
        <v>441</v>
      </c>
      <c r="GZ65" s="6">
        <v>274.76</v>
      </c>
      <c r="HB65" s="6" t="str">
        <f t="shared" si="67"/>
        <v xml:space="preserve">Accepté pour le Conseil 4round IS -5 </v>
      </c>
      <c r="HC65" s="6">
        <f t="shared" si="41"/>
        <v>50</v>
      </c>
      <c r="HD65" s="110">
        <f t="shared" si="42"/>
        <v>75</v>
      </c>
      <c r="HE65" s="6">
        <f t="shared" si="43"/>
        <v>100</v>
      </c>
      <c r="HF65" s="110">
        <f t="shared" si="66"/>
        <v>75</v>
      </c>
      <c r="HG65" s="6">
        <f t="shared" si="45"/>
        <v>100</v>
      </c>
      <c r="HI65" s="6">
        <f t="shared" si="68"/>
        <v>50</v>
      </c>
      <c r="HJ65" s="110">
        <f t="shared" si="69"/>
        <v>75</v>
      </c>
      <c r="HK65" s="110">
        <f t="shared" si="46"/>
        <v>50</v>
      </c>
      <c r="HL65" s="110">
        <f t="shared" si="47"/>
        <v>75</v>
      </c>
      <c r="HO65" s="6">
        <f t="shared" si="48"/>
        <v>50</v>
      </c>
      <c r="HP65" s="110">
        <f t="shared" si="49"/>
        <v>50</v>
      </c>
      <c r="HQ65" s="110">
        <f t="shared" si="50"/>
        <v>50</v>
      </c>
      <c r="HT65" s="110">
        <f t="shared" si="51"/>
        <v>55</v>
      </c>
      <c r="HU65" s="6">
        <f t="shared" si="52"/>
        <v>50</v>
      </c>
      <c r="HV65" s="6">
        <f t="shared" si="53"/>
        <v>50</v>
      </c>
      <c r="HW65" s="6">
        <f t="shared" si="54"/>
        <v>50</v>
      </c>
      <c r="HX65" s="110">
        <f t="shared" si="55"/>
        <v>50</v>
      </c>
      <c r="HY65" s="6">
        <f t="shared" si="56"/>
        <v>100</v>
      </c>
      <c r="HZ65" s="6">
        <f t="shared" si="70"/>
        <v>100</v>
      </c>
      <c r="IA65" s="6">
        <f t="shared" si="57"/>
        <v>100</v>
      </c>
      <c r="IB65" s="6">
        <f t="shared" si="58"/>
        <v>75</v>
      </c>
      <c r="IE65" s="110">
        <f t="shared" si="59"/>
        <v>50</v>
      </c>
      <c r="IF65" s="110">
        <f t="shared" si="60"/>
        <v>85</v>
      </c>
      <c r="IG65" s="6">
        <f t="shared" si="61"/>
        <v>100</v>
      </c>
      <c r="IH65" s="6">
        <f t="shared" si="62"/>
        <v>0</v>
      </c>
      <c r="II65" s="6">
        <f t="shared" si="63"/>
        <v>0</v>
      </c>
      <c r="IJ65" s="6">
        <f t="shared" si="64"/>
        <v>0</v>
      </c>
      <c r="IK65" s="110">
        <f t="shared" si="65"/>
        <v>25</v>
      </c>
    </row>
    <row r="66" spans="1:245" x14ac:dyDescent="0.2">
      <c r="A66" s="6">
        <v>133</v>
      </c>
      <c r="B66" s="6">
        <v>191</v>
      </c>
      <c r="C66" s="6" t="s">
        <v>1385</v>
      </c>
      <c r="D66" s="6">
        <v>6</v>
      </c>
      <c r="E66" s="6" t="s">
        <v>404</v>
      </c>
      <c r="F66" s="6" t="s">
        <v>1386</v>
      </c>
      <c r="G66" s="6" t="s">
        <v>1387</v>
      </c>
      <c r="H66" s="6" t="s">
        <v>1385</v>
      </c>
      <c r="I66" s="6" t="s">
        <v>1388</v>
      </c>
      <c r="J66" s="6" t="s">
        <v>543</v>
      </c>
      <c r="K66" s="6" t="s">
        <v>1389</v>
      </c>
      <c r="L66" s="6" t="s">
        <v>1131</v>
      </c>
      <c r="M66" s="6" t="s">
        <v>410</v>
      </c>
      <c r="O66" s="6" t="s">
        <v>460</v>
      </c>
      <c r="Q66" s="6" t="s">
        <v>1390</v>
      </c>
      <c r="R66" s="6" t="s">
        <v>525</v>
      </c>
      <c r="S66" s="6">
        <v>1</v>
      </c>
      <c r="T66" s="6">
        <v>1</v>
      </c>
      <c r="U66" s="6">
        <v>1</v>
      </c>
      <c r="V66" s="6">
        <v>0</v>
      </c>
      <c r="W66" s="6">
        <v>0</v>
      </c>
      <c r="X66" s="6">
        <v>0</v>
      </c>
      <c r="Y66" s="6">
        <v>0</v>
      </c>
      <c r="Z66" s="6" t="s">
        <v>414</v>
      </c>
      <c r="AA66" s="6" t="s">
        <v>416</v>
      </c>
      <c r="AB66" s="6" t="s">
        <v>462</v>
      </c>
      <c r="AC66" s="6" t="s">
        <v>131</v>
      </c>
      <c r="AD66" s="6" t="s">
        <v>414</v>
      </c>
      <c r="AE66" s="6" t="s">
        <v>414</v>
      </c>
      <c r="AF66" s="6" t="s">
        <v>416</v>
      </c>
      <c r="AG66" s="6" t="s">
        <v>416</v>
      </c>
      <c r="AH66" s="6" t="s">
        <v>131</v>
      </c>
      <c r="AI66" s="6" t="s">
        <v>1391</v>
      </c>
      <c r="AJ66" s="6">
        <v>1</v>
      </c>
      <c r="AK66" s="6">
        <v>1</v>
      </c>
      <c r="AL66" s="6">
        <v>1</v>
      </c>
      <c r="AM66" s="6">
        <v>0</v>
      </c>
      <c r="AN66" s="6">
        <v>0</v>
      </c>
      <c r="AO66" s="6">
        <v>0</v>
      </c>
      <c r="AQ66" s="6" t="s">
        <v>547</v>
      </c>
      <c r="AW66" s="6" t="s">
        <v>528</v>
      </c>
      <c r="AX66" s="6" t="s">
        <v>485</v>
      </c>
      <c r="AY66" s="6">
        <v>0</v>
      </c>
      <c r="AZ66" s="6">
        <v>1</v>
      </c>
      <c r="BA66" s="6">
        <v>0</v>
      </c>
      <c r="BB66" s="6">
        <v>1</v>
      </c>
      <c r="BC66" s="6">
        <v>0</v>
      </c>
      <c r="BD66" s="6">
        <v>0</v>
      </c>
      <c r="BE66" s="6">
        <v>0</v>
      </c>
      <c r="BF66" s="6">
        <v>0</v>
      </c>
      <c r="BH66" s="6">
        <v>0</v>
      </c>
      <c r="BI66" s="6">
        <v>0</v>
      </c>
      <c r="BJ66" s="6">
        <v>0</v>
      </c>
      <c r="BK66" s="6">
        <v>0</v>
      </c>
      <c r="BL66" s="6">
        <v>0</v>
      </c>
      <c r="BM66" s="6">
        <v>0</v>
      </c>
      <c r="BN66" s="6">
        <v>0</v>
      </c>
      <c r="BO66" s="6">
        <v>0</v>
      </c>
      <c r="BP66" s="6">
        <v>0</v>
      </c>
      <c r="BQ66" s="6">
        <v>0</v>
      </c>
      <c r="BR66" s="6">
        <v>0</v>
      </c>
      <c r="BS66" s="6">
        <v>0</v>
      </c>
      <c r="BT66" s="6">
        <v>0</v>
      </c>
      <c r="BU66" s="6">
        <v>1</v>
      </c>
      <c r="BX66" s="6" t="s">
        <v>423</v>
      </c>
      <c r="BY66" s="6" t="s">
        <v>423</v>
      </c>
      <c r="BZ66" s="6" t="s">
        <v>426</v>
      </c>
      <c r="CA66" s="6" t="s">
        <v>424</v>
      </c>
      <c r="CB66" s="6" t="s">
        <v>426</v>
      </c>
      <c r="CC66" s="6" t="s">
        <v>425</v>
      </c>
      <c r="CD66" s="6" t="s">
        <v>426</v>
      </c>
      <c r="CE66" s="6" t="s">
        <v>423</v>
      </c>
      <c r="CF66" s="6" t="s">
        <v>425</v>
      </c>
      <c r="CG66" s="6" t="s">
        <v>426</v>
      </c>
      <c r="CH66" s="6" t="s">
        <v>423</v>
      </c>
      <c r="CI66" s="6" t="s">
        <v>426</v>
      </c>
      <c r="CJ66" s="6" t="s">
        <v>423</v>
      </c>
      <c r="CK66" s="6" t="s">
        <v>423</v>
      </c>
      <c r="CL66" s="6" t="s">
        <v>423</v>
      </c>
      <c r="CM66" s="6" t="s">
        <v>423</v>
      </c>
      <c r="CN66" s="6" t="s">
        <v>423</v>
      </c>
      <c r="CO66" s="6" t="s">
        <v>423</v>
      </c>
      <c r="CP66" s="6" t="s">
        <v>423</v>
      </c>
      <c r="CQ66" s="6" t="s">
        <v>424</v>
      </c>
      <c r="CR66" s="6" t="s">
        <v>426</v>
      </c>
      <c r="CS66" s="6" t="s">
        <v>423</v>
      </c>
      <c r="CT66" s="6" t="s">
        <v>426</v>
      </c>
      <c r="CU66" s="6" t="s">
        <v>426</v>
      </c>
      <c r="CV66" s="6" t="s">
        <v>428</v>
      </c>
      <c r="CW66" s="6" t="s">
        <v>428</v>
      </c>
      <c r="CX66" s="6" t="s">
        <v>428</v>
      </c>
      <c r="CY66" s="6" t="s">
        <v>428</v>
      </c>
      <c r="CZ66" s="6" t="s">
        <v>428</v>
      </c>
      <c r="DA66" s="6">
        <v>0</v>
      </c>
      <c r="DB66" s="6">
        <v>1</v>
      </c>
      <c r="DC66" s="6">
        <v>0</v>
      </c>
      <c r="DD66" s="6">
        <v>0</v>
      </c>
      <c r="DE66" s="6">
        <v>0</v>
      </c>
      <c r="DF66" s="6">
        <v>0</v>
      </c>
      <c r="DG66" s="6">
        <v>0</v>
      </c>
      <c r="DJ66" s="6" t="s">
        <v>429</v>
      </c>
      <c r="DU66" s="6" t="s">
        <v>430</v>
      </c>
      <c r="EA66" s="6">
        <v>1383.78</v>
      </c>
      <c r="EB66" s="6" t="s">
        <v>487</v>
      </c>
      <c r="EC66" s="6" t="s">
        <v>488</v>
      </c>
      <c r="ED66" s="6" t="s">
        <v>1389</v>
      </c>
      <c r="EE66" s="6" t="s">
        <v>434</v>
      </c>
      <c r="EF66" s="6" t="s">
        <v>435</v>
      </c>
      <c r="EG66" s="6" t="s">
        <v>436</v>
      </c>
      <c r="EH66" s="6" t="s">
        <v>1177</v>
      </c>
      <c r="EI66" s="6">
        <v>2023</v>
      </c>
      <c r="EJ66" s="6" t="s">
        <v>1131</v>
      </c>
      <c r="EK66" s="6" t="s">
        <v>1392</v>
      </c>
      <c r="EL66" s="6" t="s">
        <v>440</v>
      </c>
      <c r="EM66" s="6">
        <v>5</v>
      </c>
      <c r="EN66" s="6" t="s">
        <v>468</v>
      </c>
      <c r="EO66" s="6" t="s">
        <v>491</v>
      </c>
      <c r="EP66" s="6" t="s">
        <v>675</v>
      </c>
      <c r="EQ66" s="6">
        <v>136</v>
      </c>
      <c r="ER66" s="6" t="s">
        <v>1393</v>
      </c>
      <c r="ES66" s="6">
        <v>4</v>
      </c>
      <c r="ET66" s="6" t="s">
        <v>404</v>
      </c>
      <c r="EU66" s="6" t="s">
        <v>1394</v>
      </c>
      <c r="EV66" s="6" t="s">
        <v>1395</v>
      </c>
      <c r="EW66" s="6" t="s">
        <v>1393</v>
      </c>
      <c r="EX66" s="6" t="s">
        <v>1396</v>
      </c>
      <c r="EY66" s="6" t="s">
        <v>1096</v>
      </c>
      <c r="EZ66" s="6" t="s">
        <v>1397</v>
      </c>
      <c r="FA66" s="6" t="s">
        <v>1131</v>
      </c>
      <c r="FB66" s="6" t="s">
        <v>410</v>
      </c>
      <c r="FD66" s="6" t="s">
        <v>460</v>
      </c>
      <c r="FF66" s="6" t="s">
        <v>441</v>
      </c>
      <c r="FH66" s="6" t="s">
        <v>449</v>
      </c>
      <c r="FI66" s="6" t="s">
        <v>450</v>
      </c>
      <c r="FJ66" s="6" t="s">
        <v>450</v>
      </c>
      <c r="FK66" s="6" t="s">
        <v>450</v>
      </c>
      <c r="FL66" s="6" t="s">
        <v>450</v>
      </c>
      <c r="FN66" s="6" t="s">
        <v>414</v>
      </c>
      <c r="FO66" s="6" t="s">
        <v>416</v>
      </c>
      <c r="FP66" s="6" t="s">
        <v>416</v>
      </c>
      <c r="FQ66" s="6" t="s">
        <v>131</v>
      </c>
      <c r="FR66" s="6" t="s">
        <v>131</v>
      </c>
      <c r="FS66" s="6" t="s">
        <v>462</v>
      </c>
      <c r="FT66" s="6" t="s">
        <v>416</v>
      </c>
      <c r="FU66" s="6" t="s">
        <v>416</v>
      </c>
      <c r="FV66" s="6" t="s">
        <v>414</v>
      </c>
      <c r="FX66" s="6" t="s">
        <v>451</v>
      </c>
      <c r="FY66" s="6" t="s">
        <v>451</v>
      </c>
      <c r="FZ66" s="6" t="s">
        <v>451</v>
      </c>
      <c r="GA66" s="6" t="s">
        <v>451</v>
      </c>
      <c r="GB66" s="6" t="s">
        <v>452</v>
      </c>
      <c r="GC66" s="6" t="s">
        <v>451</v>
      </c>
      <c r="GD66" s="6" t="s">
        <v>451</v>
      </c>
      <c r="GE66" s="6" t="s">
        <v>451</v>
      </c>
      <c r="GF66" s="6" t="s">
        <v>451</v>
      </c>
      <c r="GG66" s="6" t="s">
        <v>451</v>
      </c>
      <c r="GH66" s="6" t="s">
        <v>451</v>
      </c>
      <c r="GI66" s="6" t="s">
        <v>451</v>
      </c>
      <c r="GJ66" s="6" t="s">
        <v>451</v>
      </c>
      <c r="GK66" s="6" t="s">
        <v>451</v>
      </c>
      <c r="GL66" s="6" t="s">
        <v>451</v>
      </c>
      <c r="GM66" s="6" t="s">
        <v>451</v>
      </c>
      <c r="GN66" s="6" t="s">
        <v>451</v>
      </c>
      <c r="GO66" s="6" t="s">
        <v>451</v>
      </c>
      <c r="GP66" s="6" t="s">
        <v>451</v>
      </c>
      <c r="GQ66" s="6" t="s">
        <v>451</v>
      </c>
      <c r="GR66" s="6" t="s">
        <v>451</v>
      </c>
      <c r="GS66" s="6" t="s">
        <v>452</v>
      </c>
      <c r="GT66" s="6" t="s">
        <v>452</v>
      </c>
      <c r="GU66" s="6" t="s">
        <v>452</v>
      </c>
      <c r="GV66" s="6" t="s">
        <v>555</v>
      </c>
      <c r="GW66" s="6" t="s">
        <v>454</v>
      </c>
      <c r="GX66" s="6" t="s">
        <v>1398</v>
      </c>
      <c r="GY66" s="6" t="s">
        <v>441</v>
      </c>
      <c r="GZ66" s="6">
        <v>1418.45</v>
      </c>
      <c r="HB66" s="6" t="str">
        <f t="shared" si="67"/>
        <v>Liste d'attente</v>
      </c>
      <c r="HC66" s="6">
        <f t="shared" si="41"/>
        <v>100</v>
      </c>
      <c r="HD66" s="110">
        <f t="shared" si="42"/>
        <v>50</v>
      </c>
      <c r="HE66" s="6">
        <f t="shared" si="43"/>
        <v>5</v>
      </c>
      <c r="HF66" s="110">
        <f t="shared" si="66"/>
        <v>51.666666666666664</v>
      </c>
      <c r="HG66" s="6">
        <f t="shared" si="45"/>
        <v>5</v>
      </c>
      <c r="HI66" s="6">
        <f t="shared" si="68"/>
        <v>5</v>
      </c>
      <c r="HJ66" s="110">
        <f t="shared" si="69"/>
        <v>5</v>
      </c>
      <c r="HK66" s="110">
        <f t="shared" si="46"/>
        <v>50</v>
      </c>
      <c r="HL66" s="110">
        <f t="shared" si="47"/>
        <v>27.5</v>
      </c>
      <c r="HO66" s="6">
        <f t="shared" si="48"/>
        <v>5</v>
      </c>
      <c r="HP66" s="110">
        <f t="shared" si="49"/>
        <v>50</v>
      </c>
      <c r="HQ66" s="110">
        <f t="shared" si="50"/>
        <v>27.5</v>
      </c>
      <c r="HT66" s="110">
        <f t="shared" si="51"/>
        <v>32</v>
      </c>
      <c r="HU66" s="6">
        <f t="shared" si="52"/>
        <v>50</v>
      </c>
      <c r="HV66" s="6">
        <f t="shared" si="53"/>
        <v>50</v>
      </c>
      <c r="HW66" s="6">
        <f t="shared" si="54"/>
        <v>50</v>
      </c>
      <c r="HX66" s="110">
        <f t="shared" si="55"/>
        <v>50</v>
      </c>
      <c r="HY66" s="6">
        <f t="shared" si="56"/>
        <v>0</v>
      </c>
      <c r="HZ66" s="6">
        <f t="shared" si="70"/>
        <v>0</v>
      </c>
      <c r="IA66" s="6">
        <f t="shared" si="57"/>
        <v>0</v>
      </c>
      <c r="IB66" s="6">
        <f t="shared" si="58"/>
        <v>25</v>
      </c>
      <c r="IE66" s="110">
        <f t="shared" si="59"/>
        <v>50</v>
      </c>
      <c r="IF66" s="110">
        <f t="shared" si="60"/>
        <v>15</v>
      </c>
      <c r="IG66" s="6">
        <f t="shared" si="61"/>
        <v>100</v>
      </c>
      <c r="IH66" s="6">
        <f t="shared" si="62"/>
        <v>0</v>
      </c>
      <c r="II66" s="6">
        <f t="shared" si="63"/>
        <v>0</v>
      </c>
      <c r="IJ66" s="6">
        <f t="shared" si="64"/>
        <v>50</v>
      </c>
      <c r="IK66" s="110">
        <f t="shared" si="65"/>
        <v>37.5</v>
      </c>
    </row>
    <row r="67" spans="1:245" x14ac:dyDescent="0.2">
      <c r="A67" s="6">
        <v>134</v>
      </c>
      <c r="B67" s="6">
        <v>217</v>
      </c>
      <c r="C67" s="6" t="s">
        <v>1399</v>
      </c>
      <c r="D67" s="6">
        <v>6</v>
      </c>
      <c r="E67" s="6" t="s">
        <v>404</v>
      </c>
      <c r="F67" s="6" t="s">
        <v>1400</v>
      </c>
      <c r="G67" s="6" t="s">
        <v>1401</v>
      </c>
      <c r="H67" s="6" t="s">
        <v>1399</v>
      </c>
      <c r="I67" s="6" t="s">
        <v>1402</v>
      </c>
      <c r="K67" s="6" t="s">
        <v>1403</v>
      </c>
      <c r="L67" s="6" t="s">
        <v>1131</v>
      </c>
      <c r="M67" s="6" t="s">
        <v>410</v>
      </c>
      <c r="O67" s="6" t="s">
        <v>760</v>
      </c>
      <c r="Q67" s="6" t="s">
        <v>1404</v>
      </c>
      <c r="R67" s="6" t="s">
        <v>525</v>
      </c>
      <c r="S67" s="6">
        <v>1</v>
      </c>
      <c r="T67" s="6">
        <v>1</v>
      </c>
      <c r="U67" s="6">
        <v>0</v>
      </c>
      <c r="V67" s="6">
        <v>0</v>
      </c>
      <c r="W67" s="6">
        <v>1</v>
      </c>
      <c r="X67" s="6">
        <v>0</v>
      </c>
      <c r="Y67" s="6">
        <v>0</v>
      </c>
      <c r="Z67" s="6" t="s">
        <v>131</v>
      </c>
      <c r="AA67" s="6" t="s">
        <v>416</v>
      </c>
      <c r="AB67" s="6" t="s">
        <v>414</v>
      </c>
      <c r="AC67" s="6" t="s">
        <v>131</v>
      </c>
      <c r="AD67" s="6" t="s">
        <v>416</v>
      </c>
      <c r="AE67" s="6" t="s">
        <v>416</v>
      </c>
      <c r="AF67" s="6" t="s">
        <v>416</v>
      </c>
      <c r="AG67" s="6" t="s">
        <v>416</v>
      </c>
      <c r="AH67" s="6" t="s">
        <v>131</v>
      </c>
      <c r="AI67" s="6" t="s">
        <v>1405</v>
      </c>
      <c r="AJ67" s="6">
        <v>1</v>
      </c>
      <c r="AK67" s="6">
        <v>0</v>
      </c>
      <c r="AL67" s="6">
        <v>0</v>
      </c>
      <c r="AM67" s="6">
        <v>1</v>
      </c>
      <c r="AN67" s="6">
        <v>0</v>
      </c>
      <c r="AO67" s="6">
        <v>0</v>
      </c>
      <c r="AQ67" s="6" t="s">
        <v>463</v>
      </c>
      <c r="AR67" s="6" t="s">
        <v>420</v>
      </c>
      <c r="AS67" s="6" t="s">
        <v>420</v>
      </c>
      <c r="AT67" s="6" t="s">
        <v>420</v>
      </c>
      <c r="AU67" s="6" t="s">
        <v>420</v>
      </c>
      <c r="AV67" s="6" t="s">
        <v>420</v>
      </c>
      <c r="AW67" s="6" t="s">
        <v>421</v>
      </c>
      <c r="AX67" s="6" t="s">
        <v>422</v>
      </c>
      <c r="AY67" s="6">
        <v>1</v>
      </c>
      <c r="AZ67" s="6">
        <v>0</v>
      </c>
      <c r="BA67" s="6">
        <v>1</v>
      </c>
      <c r="BB67" s="6">
        <v>0</v>
      </c>
      <c r="BC67" s="6">
        <v>0</v>
      </c>
      <c r="BD67" s="6">
        <v>0</v>
      </c>
      <c r="BE67" s="6">
        <v>0</v>
      </c>
      <c r="BF67" s="6">
        <v>0</v>
      </c>
      <c r="BH67" s="6">
        <v>1</v>
      </c>
      <c r="BX67" s="6" t="s">
        <v>423</v>
      </c>
      <c r="BY67" s="6" t="s">
        <v>423</v>
      </c>
      <c r="BZ67" s="6" t="s">
        <v>423</v>
      </c>
      <c r="CA67" s="6" t="s">
        <v>423</v>
      </c>
      <c r="CB67" s="6" t="s">
        <v>426</v>
      </c>
      <c r="CC67" s="6" t="s">
        <v>426</v>
      </c>
      <c r="CD67" s="6" t="s">
        <v>423</v>
      </c>
      <c r="CE67" s="6" t="s">
        <v>423</v>
      </c>
      <c r="CF67" s="6" t="s">
        <v>424</v>
      </c>
      <c r="CG67" s="6" t="s">
        <v>426</v>
      </c>
      <c r="CH67" s="6" t="s">
        <v>423</v>
      </c>
      <c r="CI67" s="6" t="s">
        <v>423</v>
      </c>
      <c r="CJ67" s="6" t="s">
        <v>423</v>
      </c>
      <c r="CK67" s="6" t="s">
        <v>423</v>
      </c>
      <c r="CL67" s="6" t="s">
        <v>424</v>
      </c>
      <c r="CM67" s="6" t="s">
        <v>424</v>
      </c>
      <c r="CN67" s="6" t="s">
        <v>425</v>
      </c>
      <c r="CO67" s="6" t="s">
        <v>425</v>
      </c>
      <c r="CP67" s="6" t="s">
        <v>425</v>
      </c>
      <c r="CQ67" s="6" t="s">
        <v>424</v>
      </c>
      <c r="CR67" s="6" t="s">
        <v>423</v>
      </c>
      <c r="CS67" s="6" t="s">
        <v>423</v>
      </c>
      <c r="CT67" s="6" t="s">
        <v>426</v>
      </c>
      <c r="CU67" s="6" t="s">
        <v>426</v>
      </c>
      <c r="CV67" s="6" t="s">
        <v>427</v>
      </c>
      <c r="CW67" s="6" t="s">
        <v>427</v>
      </c>
      <c r="CX67" s="6" t="s">
        <v>428</v>
      </c>
      <c r="CY67" s="6" t="s">
        <v>428</v>
      </c>
      <c r="CZ67" s="6" t="s">
        <v>428</v>
      </c>
      <c r="DA67" s="6">
        <v>0</v>
      </c>
      <c r="DB67" s="6">
        <v>1</v>
      </c>
      <c r="DC67" s="6">
        <v>0</v>
      </c>
      <c r="DD67" s="6">
        <v>1</v>
      </c>
      <c r="DE67" s="6">
        <v>0</v>
      </c>
      <c r="DF67" s="6">
        <v>0</v>
      </c>
      <c r="DG67" s="6">
        <v>0</v>
      </c>
      <c r="DJ67" s="6" t="s">
        <v>198</v>
      </c>
      <c r="DU67" s="6" t="s">
        <v>430</v>
      </c>
      <c r="EA67" s="6">
        <v>1157.21</v>
      </c>
      <c r="EB67" s="6" t="s">
        <v>487</v>
      </c>
      <c r="EC67" s="6" t="s">
        <v>488</v>
      </c>
      <c r="ED67" s="6" t="s">
        <v>1406</v>
      </c>
      <c r="EE67" s="6" t="s">
        <v>434</v>
      </c>
      <c r="EF67" s="6" t="s">
        <v>435</v>
      </c>
      <c r="EG67" s="6" t="s">
        <v>436</v>
      </c>
      <c r="EH67" s="6" t="s">
        <v>1177</v>
      </c>
      <c r="EI67" s="6">
        <v>2017</v>
      </c>
      <c r="EJ67" s="6" t="s">
        <v>1131</v>
      </c>
      <c r="EK67" s="6" t="s">
        <v>1392</v>
      </c>
      <c r="EL67" s="6" t="s">
        <v>440</v>
      </c>
      <c r="EM67" s="6">
        <v>9</v>
      </c>
      <c r="EN67" s="6" t="s">
        <v>441</v>
      </c>
      <c r="EO67" s="6" t="s">
        <v>583</v>
      </c>
      <c r="EP67" s="6" t="s">
        <v>675</v>
      </c>
      <c r="EQ67" s="6">
        <v>193</v>
      </c>
      <c r="ER67" s="6" t="s">
        <v>1407</v>
      </c>
      <c r="ES67" s="6">
        <v>4</v>
      </c>
      <c r="ET67" s="6" t="s">
        <v>470</v>
      </c>
      <c r="EU67" s="6" t="s">
        <v>1408</v>
      </c>
      <c r="EV67" s="6" t="s">
        <v>1409</v>
      </c>
      <c r="EW67" s="6" t="s">
        <v>1407</v>
      </c>
      <c r="EX67" s="6" t="s">
        <v>1410</v>
      </c>
      <c r="EZ67" s="6" t="s">
        <v>1411</v>
      </c>
      <c r="FA67" s="6" t="s">
        <v>1131</v>
      </c>
      <c r="FB67" s="6" t="s">
        <v>503</v>
      </c>
      <c r="FD67" s="6" t="s">
        <v>760</v>
      </c>
      <c r="FF67" s="6" t="s">
        <v>441</v>
      </c>
      <c r="FH67" s="6" t="s">
        <v>449</v>
      </c>
      <c r="FI67" s="6" t="s">
        <v>450</v>
      </c>
      <c r="FJ67" s="6" t="s">
        <v>450</v>
      </c>
      <c r="FK67" s="6" t="s">
        <v>450</v>
      </c>
      <c r="FL67" s="6" t="s">
        <v>450</v>
      </c>
      <c r="FN67" s="6" t="s">
        <v>416</v>
      </c>
      <c r="FO67" s="6" t="s">
        <v>416</v>
      </c>
      <c r="FP67" s="6" t="s">
        <v>416</v>
      </c>
      <c r="FQ67" s="6" t="s">
        <v>131</v>
      </c>
      <c r="FR67" s="6" t="s">
        <v>414</v>
      </c>
      <c r="FS67" s="6" t="s">
        <v>415</v>
      </c>
      <c r="FT67" s="6" t="s">
        <v>462</v>
      </c>
      <c r="FU67" s="6" t="s">
        <v>416</v>
      </c>
      <c r="FV67" s="6" t="s">
        <v>414</v>
      </c>
      <c r="FX67" s="6" t="s">
        <v>451</v>
      </c>
      <c r="FY67" s="6" t="s">
        <v>451</v>
      </c>
      <c r="FZ67" s="6" t="s">
        <v>452</v>
      </c>
      <c r="GA67" s="6" t="s">
        <v>451</v>
      </c>
      <c r="GB67" s="6" t="s">
        <v>451</v>
      </c>
      <c r="GC67" s="6" t="s">
        <v>451</v>
      </c>
      <c r="GD67" s="6" t="s">
        <v>451</v>
      </c>
      <c r="GE67" s="6" t="s">
        <v>451</v>
      </c>
      <c r="GF67" s="6" t="s">
        <v>451</v>
      </c>
      <c r="GG67" s="6" t="s">
        <v>451</v>
      </c>
      <c r="GH67" s="6" t="s">
        <v>451</v>
      </c>
      <c r="GI67" s="6" t="s">
        <v>452</v>
      </c>
      <c r="GJ67" s="6" t="s">
        <v>451</v>
      </c>
      <c r="GK67" s="6" t="s">
        <v>451</v>
      </c>
      <c r="GL67" s="6" t="s">
        <v>451</v>
      </c>
      <c r="GM67" s="6" t="s">
        <v>451</v>
      </c>
      <c r="GN67" s="6" t="s">
        <v>451</v>
      </c>
      <c r="GO67" s="6" t="s">
        <v>451</v>
      </c>
      <c r="GP67" s="6" t="s">
        <v>451</v>
      </c>
      <c r="GQ67" s="6" t="s">
        <v>451</v>
      </c>
      <c r="GR67" s="6" t="s">
        <v>451</v>
      </c>
      <c r="GS67" s="6" t="s">
        <v>451</v>
      </c>
      <c r="GT67" s="6" t="s">
        <v>452</v>
      </c>
      <c r="GU67" s="6" t="s">
        <v>452</v>
      </c>
      <c r="GV67" s="6" t="s">
        <v>517</v>
      </c>
      <c r="GW67" s="6" t="s">
        <v>496</v>
      </c>
      <c r="GX67" s="6" t="s">
        <v>1412</v>
      </c>
      <c r="GY67" s="6" t="s">
        <v>441</v>
      </c>
      <c r="GZ67" s="6">
        <v>685.01</v>
      </c>
      <c r="HB67" s="6" t="str">
        <f t="shared" ref="HB67:HB98" si="71">VLOOKUP(A67,Statut,12,FALSE)</f>
        <v>Accepté pour Conseil 1er round Fem</v>
      </c>
      <c r="HC67" s="6">
        <f t="shared" si="41"/>
        <v>100</v>
      </c>
      <c r="HD67" s="110">
        <f t="shared" si="42"/>
        <v>27.5</v>
      </c>
      <c r="HE67" s="6">
        <f t="shared" si="43"/>
        <v>5</v>
      </c>
      <c r="HF67" s="110">
        <f t="shared" si="66"/>
        <v>44.166666666666664</v>
      </c>
      <c r="HG67" s="6">
        <f t="shared" si="45"/>
        <v>50</v>
      </c>
      <c r="HI67" s="6">
        <f t="shared" ref="HI67:HI98" si="72">IF(BF67=1, 100, IF(BB67=1, 5, 50))</f>
        <v>50</v>
      </c>
      <c r="HJ67" s="110">
        <f t="shared" ref="HJ67:HJ98" si="73">AVERAGE(HG67:HI67)</f>
        <v>50</v>
      </c>
      <c r="HK67" s="110">
        <f t="shared" si="46"/>
        <v>50</v>
      </c>
      <c r="HL67" s="110">
        <f t="shared" si="47"/>
        <v>27.5</v>
      </c>
      <c r="HO67" s="6">
        <f t="shared" si="48"/>
        <v>5</v>
      </c>
      <c r="HP67" s="110">
        <f t="shared" si="49"/>
        <v>50</v>
      </c>
      <c r="HQ67" s="110">
        <f t="shared" si="50"/>
        <v>50</v>
      </c>
      <c r="HT67" s="110">
        <f t="shared" si="51"/>
        <v>36.5</v>
      </c>
      <c r="HU67" s="6">
        <f t="shared" si="52"/>
        <v>50</v>
      </c>
      <c r="HV67" s="6">
        <f t="shared" si="53"/>
        <v>50</v>
      </c>
      <c r="HW67" s="6">
        <f t="shared" si="54"/>
        <v>50</v>
      </c>
      <c r="HX67" s="110">
        <f t="shared" si="55"/>
        <v>50</v>
      </c>
      <c r="HY67" s="6">
        <f t="shared" si="56"/>
        <v>0</v>
      </c>
      <c r="HZ67" s="6">
        <f t="shared" ref="HZ67:HZ98" si="74">IF(OR(CV67="Stable et fiable",CX67="Stable et fiable",CW67="Stable et fiable"),100,0)</f>
        <v>0</v>
      </c>
      <c r="IA67" s="6">
        <f t="shared" si="57"/>
        <v>0</v>
      </c>
      <c r="IB67" s="6">
        <f t="shared" si="58"/>
        <v>50</v>
      </c>
      <c r="IE67" s="110">
        <f t="shared" si="59"/>
        <v>50</v>
      </c>
      <c r="IF67" s="110">
        <f t="shared" si="60"/>
        <v>20</v>
      </c>
      <c r="IG67" s="6">
        <f t="shared" si="61"/>
        <v>0</v>
      </c>
      <c r="IH67" s="6">
        <f t="shared" si="62"/>
        <v>0</v>
      </c>
      <c r="II67" s="6">
        <f t="shared" si="63"/>
        <v>0</v>
      </c>
      <c r="IJ67" s="6">
        <f t="shared" si="64"/>
        <v>50</v>
      </c>
      <c r="IK67" s="110">
        <f t="shared" si="65"/>
        <v>12.5</v>
      </c>
    </row>
    <row r="68" spans="1:245" x14ac:dyDescent="0.2">
      <c r="A68" s="6">
        <v>139</v>
      </c>
      <c r="B68" s="6">
        <v>233</v>
      </c>
      <c r="C68" s="6" t="s">
        <v>1413</v>
      </c>
      <c r="D68" s="6">
        <v>6</v>
      </c>
      <c r="E68" s="6" t="s">
        <v>470</v>
      </c>
      <c r="F68" s="6" t="s">
        <v>1414</v>
      </c>
      <c r="G68" s="6" t="s">
        <v>1415</v>
      </c>
      <c r="H68" s="6" t="s">
        <v>1413</v>
      </c>
      <c r="I68" s="6" t="s">
        <v>1416</v>
      </c>
      <c r="K68" s="6" t="s">
        <v>1417</v>
      </c>
      <c r="L68" s="6" t="s">
        <v>1131</v>
      </c>
      <c r="M68" s="6" t="s">
        <v>410</v>
      </c>
      <c r="O68" s="6" t="s">
        <v>460</v>
      </c>
      <c r="Q68" s="6" t="s">
        <v>1418</v>
      </c>
      <c r="R68" s="6" t="s">
        <v>413</v>
      </c>
      <c r="S68" s="6">
        <v>0</v>
      </c>
      <c r="T68" s="6">
        <v>0</v>
      </c>
      <c r="U68" s="6">
        <v>1</v>
      </c>
      <c r="V68" s="6">
        <v>1</v>
      </c>
      <c r="W68" s="6">
        <v>1</v>
      </c>
      <c r="X68" s="6">
        <v>0</v>
      </c>
      <c r="Y68" s="6">
        <v>0</v>
      </c>
      <c r="Z68" s="6" t="s">
        <v>414</v>
      </c>
      <c r="AA68" s="6" t="s">
        <v>416</v>
      </c>
      <c r="AB68" s="6" t="s">
        <v>415</v>
      </c>
      <c r="AC68" s="6" t="s">
        <v>414</v>
      </c>
      <c r="AD68" s="6" t="s">
        <v>415</v>
      </c>
      <c r="AE68" s="6" t="s">
        <v>416</v>
      </c>
      <c r="AF68" s="6" t="s">
        <v>415</v>
      </c>
      <c r="AG68" s="6" t="s">
        <v>416</v>
      </c>
      <c r="AH68" s="6" t="s">
        <v>414</v>
      </c>
      <c r="AI68" s="6" t="s">
        <v>1419</v>
      </c>
      <c r="AJ68" s="6">
        <v>0</v>
      </c>
      <c r="AK68" s="6">
        <v>1</v>
      </c>
      <c r="AL68" s="6">
        <v>1</v>
      </c>
      <c r="AM68" s="6">
        <v>1</v>
      </c>
      <c r="AN68" s="6">
        <v>0</v>
      </c>
      <c r="AO68" s="6">
        <v>0</v>
      </c>
      <c r="AQ68" s="6" t="s">
        <v>418</v>
      </c>
      <c r="AR68" s="6" t="s">
        <v>419</v>
      </c>
      <c r="AS68" s="6" t="s">
        <v>420</v>
      </c>
      <c r="AT68" s="6" t="s">
        <v>420</v>
      </c>
      <c r="AU68" s="6" t="s">
        <v>420</v>
      </c>
      <c r="AV68" s="6" t="s">
        <v>420</v>
      </c>
      <c r="AW68" s="6" t="s">
        <v>421</v>
      </c>
      <c r="AX68" s="6" t="s">
        <v>422</v>
      </c>
      <c r="AY68" s="6">
        <v>0</v>
      </c>
      <c r="AZ68" s="6">
        <v>0</v>
      </c>
      <c r="BA68" s="6">
        <v>0</v>
      </c>
      <c r="BB68" s="6">
        <v>0</v>
      </c>
      <c r="BC68" s="6">
        <v>0</v>
      </c>
      <c r="BD68" s="6">
        <v>0</v>
      </c>
      <c r="BE68" s="6">
        <v>1</v>
      </c>
      <c r="BF68" s="6">
        <v>0</v>
      </c>
      <c r="BH68" s="6">
        <v>1</v>
      </c>
      <c r="BX68" s="6" t="s">
        <v>423</v>
      </c>
      <c r="BY68" s="6" t="s">
        <v>423</v>
      </c>
      <c r="BZ68" s="6" t="s">
        <v>423</v>
      </c>
      <c r="CA68" s="6" t="s">
        <v>424</v>
      </c>
      <c r="CB68" s="6" t="s">
        <v>423</v>
      </c>
      <c r="CC68" s="6" t="s">
        <v>423</v>
      </c>
      <c r="CD68" s="6" t="s">
        <v>423</v>
      </c>
      <c r="CE68" s="6" t="s">
        <v>425</v>
      </c>
      <c r="CF68" s="6" t="s">
        <v>423</v>
      </c>
      <c r="CG68" s="6" t="s">
        <v>423</v>
      </c>
      <c r="CH68" s="6" t="s">
        <v>423</v>
      </c>
      <c r="CI68" s="6" t="s">
        <v>423</v>
      </c>
      <c r="CJ68" s="6" t="s">
        <v>424</v>
      </c>
      <c r="CK68" s="6" t="s">
        <v>424</v>
      </c>
      <c r="CL68" s="6" t="s">
        <v>424</v>
      </c>
      <c r="CM68" s="6" t="s">
        <v>424</v>
      </c>
      <c r="CN68" s="6" t="s">
        <v>424</v>
      </c>
      <c r="CO68" s="6" t="s">
        <v>424</v>
      </c>
      <c r="CP68" s="6" t="s">
        <v>423</v>
      </c>
      <c r="CQ68" s="6" t="s">
        <v>151</v>
      </c>
      <c r="CR68" s="6" t="s">
        <v>423</v>
      </c>
      <c r="CS68" s="6" t="s">
        <v>423</v>
      </c>
      <c r="CT68" s="6" t="s">
        <v>423</v>
      </c>
      <c r="CU68" s="6" t="s">
        <v>423</v>
      </c>
      <c r="CV68" s="6" t="s">
        <v>176</v>
      </c>
      <c r="CW68" s="6" t="s">
        <v>427</v>
      </c>
      <c r="CX68" s="6" t="s">
        <v>427</v>
      </c>
      <c r="CY68" s="6" t="s">
        <v>427</v>
      </c>
      <c r="CZ68" s="6" t="s">
        <v>427</v>
      </c>
      <c r="DA68" s="6">
        <v>1</v>
      </c>
      <c r="DB68" s="6">
        <v>1</v>
      </c>
      <c r="DC68" s="6">
        <v>0</v>
      </c>
      <c r="DD68" s="6">
        <v>1</v>
      </c>
      <c r="DE68" s="6">
        <v>0</v>
      </c>
      <c r="DF68" s="6">
        <v>0</v>
      </c>
      <c r="DG68" s="6">
        <v>0</v>
      </c>
      <c r="DJ68" s="6" t="s">
        <v>486</v>
      </c>
      <c r="DK68" s="6">
        <v>0</v>
      </c>
      <c r="DL68" s="6">
        <v>1</v>
      </c>
      <c r="DM68" s="6">
        <v>0</v>
      </c>
      <c r="DN68" s="6">
        <v>0</v>
      </c>
      <c r="DO68" s="6">
        <v>0</v>
      </c>
      <c r="DP68" s="6">
        <v>0</v>
      </c>
      <c r="DQ68" s="6">
        <v>1</v>
      </c>
      <c r="DR68" s="6">
        <v>0</v>
      </c>
      <c r="DS68" s="6">
        <v>0</v>
      </c>
      <c r="DU68" s="6" t="s">
        <v>508</v>
      </c>
      <c r="EA68" s="6">
        <v>1694.04</v>
      </c>
      <c r="EB68" s="6" t="s">
        <v>672</v>
      </c>
      <c r="EC68" s="6" t="s">
        <v>672</v>
      </c>
      <c r="ED68" s="6" t="s">
        <v>1420</v>
      </c>
      <c r="EE68" s="6" t="s">
        <v>490</v>
      </c>
      <c r="EF68" s="6" t="s">
        <v>435</v>
      </c>
      <c r="EG68" s="6" t="s">
        <v>436</v>
      </c>
      <c r="EH68" s="6" t="s">
        <v>1421</v>
      </c>
      <c r="EI68" s="6">
        <v>2015</v>
      </c>
      <c r="EJ68" s="6" t="s">
        <v>1131</v>
      </c>
      <c r="EK68" s="6" t="s">
        <v>1422</v>
      </c>
      <c r="EL68" s="6" t="s">
        <v>674</v>
      </c>
      <c r="EM68" s="6">
        <v>15</v>
      </c>
      <c r="EN68" s="6" t="s">
        <v>468</v>
      </c>
      <c r="EO68" s="6" t="s">
        <v>583</v>
      </c>
      <c r="EP68" s="6" t="s">
        <v>675</v>
      </c>
      <c r="EQ68" s="6">
        <v>172</v>
      </c>
      <c r="ER68" s="6" t="s">
        <v>1423</v>
      </c>
      <c r="ES68" s="6">
        <v>4</v>
      </c>
      <c r="ET68" s="6" t="s">
        <v>470</v>
      </c>
      <c r="EU68" s="6" t="s">
        <v>1424</v>
      </c>
      <c r="EV68" s="6" t="s">
        <v>1425</v>
      </c>
      <c r="EW68" s="6" t="s">
        <v>1423</v>
      </c>
      <c r="EX68" s="6" t="s">
        <v>1426</v>
      </c>
      <c r="EZ68" s="6" t="s">
        <v>1427</v>
      </c>
      <c r="FA68" s="6" t="s">
        <v>1131</v>
      </c>
      <c r="FB68" s="6" t="s">
        <v>879</v>
      </c>
      <c r="FD68" s="6" t="s">
        <v>460</v>
      </c>
      <c r="FF68" s="6" t="s">
        <v>441</v>
      </c>
      <c r="FH68" s="6" t="s">
        <v>449</v>
      </c>
      <c r="FI68" s="6" t="s">
        <v>450</v>
      </c>
      <c r="FJ68" s="6" t="s">
        <v>450</v>
      </c>
      <c r="FK68" s="6" t="s">
        <v>450</v>
      </c>
      <c r="FL68" s="6" t="s">
        <v>450</v>
      </c>
      <c r="FN68" s="6" t="s">
        <v>414</v>
      </c>
      <c r="FO68" s="6" t="s">
        <v>415</v>
      </c>
      <c r="FP68" s="6" t="s">
        <v>415</v>
      </c>
      <c r="FQ68" s="6" t="s">
        <v>414</v>
      </c>
      <c r="FR68" s="6" t="s">
        <v>414</v>
      </c>
      <c r="FS68" s="6" t="s">
        <v>415</v>
      </c>
      <c r="FT68" s="6" t="s">
        <v>416</v>
      </c>
      <c r="FU68" s="6" t="s">
        <v>416</v>
      </c>
      <c r="FV68" s="6" t="s">
        <v>131</v>
      </c>
      <c r="FX68" s="6" t="s">
        <v>451</v>
      </c>
      <c r="FY68" s="6" t="s">
        <v>451</v>
      </c>
      <c r="FZ68" s="6" t="s">
        <v>451</v>
      </c>
      <c r="GA68" s="6" t="s">
        <v>451</v>
      </c>
      <c r="GB68" s="6" t="s">
        <v>451</v>
      </c>
      <c r="GC68" s="6" t="s">
        <v>451</v>
      </c>
      <c r="GD68" s="6" t="s">
        <v>451</v>
      </c>
      <c r="GE68" s="6" t="s">
        <v>451</v>
      </c>
      <c r="GF68" s="6" t="s">
        <v>451</v>
      </c>
      <c r="GG68" s="6" t="s">
        <v>451</v>
      </c>
      <c r="GH68" s="6" t="s">
        <v>451</v>
      </c>
      <c r="GI68" s="6" t="s">
        <v>451</v>
      </c>
      <c r="GJ68" s="6" t="s">
        <v>451</v>
      </c>
      <c r="GK68" s="6" t="s">
        <v>451</v>
      </c>
      <c r="GL68" s="6" t="s">
        <v>451</v>
      </c>
      <c r="GM68" s="6" t="s">
        <v>451</v>
      </c>
      <c r="GN68" s="6" t="s">
        <v>451</v>
      </c>
      <c r="GO68" s="6" t="s">
        <v>451</v>
      </c>
      <c r="GP68" s="6" t="s">
        <v>451</v>
      </c>
      <c r="GQ68" s="6" t="s">
        <v>451</v>
      </c>
      <c r="GR68" s="6" t="s">
        <v>451</v>
      </c>
      <c r="GS68" s="6" t="s">
        <v>451</v>
      </c>
      <c r="GT68" s="6" t="s">
        <v>451</v>
      </c>
      <c r="GU68" s="6" t="s">
        <v>451</v>
      </c>
      <c r="GV68" s="6" t="s">
        <v>555</v>
      </c>
      <c r="GW68" s="6" t="s">
        <v>496</v>
      </c>
      <c r="GX68" s="6" t="s">
        <v>1428</v>
      </c>
      <c r="GY68" s="6" t="s">
        <v>441</v>
      </c>
      <c r="GZ68" s="6">
        <v>741.81</v>
      </c>
      <c r="HB68" s="6" t="str">
        <f t="shared" si="71"/>
        <v>Accepté pour Conseil 2eme round Sect</v>
      </c>
      <c r="HC68" s="6">
        <f t="shared" ref="HC68:HC131" si="75">IF(AF68="Pas du tout d'accord", 100, IF(AF68="Tout à fait d'accord", 5, 50))</f>
        <v>50</v>
      </c>
      <c r="HD68" s="110">
        <f t="shared" ref="HD68:HD131" si="76">(IF(AB68="Pas du tout d'accord", 100, IF(AB68="Tout à fait d'accord", 5, 50))+IF(Z68="Pas du tout d'accord", 100, IF(Z68="Tout à fait d'accord", 5, 50))) /2</f>
        <v>50</v>
      </c>
      <c r="HE68" s="6">
        <f t="shared" ref="HE68:HE131" si="77">IF(AQ68="Plus de 20 %", 100, IF(AQ68="Entre 5 et 20%", 50, 5))</f>
        <v>100</v>
      </c>
      <c r="HF68" s="110">
        <f t="shared" si="66"/>
        <v>66.666666666666671</v>
      </c>
      <c r="HG68" s="6">
        <f t="shared" ref="HG68:HG131" si="78">IF(AW68="Elevées", 100, IF(AW68="Moyennes", 50, 5))</f>
        <v>50</v>
      </c>
      <c r="HI68" s="6">
        <f t="shared" si="72"/>
        <v>50</v>
      </c>
      <c r="HJ68" s="110">
        <f t="shared" si="73"/>
        <v>50</v>
      </c>
      <c r="HK68" s="110">
        <f t="shared" ref="HK68:HK131" si="79">(IF(BX68="Existant et je suis satisfait(e)", 100, IF(OR(BX68="Je ne sais pas en quoi cela consiste",BX68="Inexistant et non nécessaire dans notre cas "), 5, 50))
+IF(BY68="Existant et je suis satisfait(e)", 100, IF(OR(BY68="Je ne sais pas en quoi cela consiste",BY68="Inexistant et non nécessaire dans notre cas "), 5, 50))) /2</f>
        <v>50</v>
      </c>
      <c r="HL68" s="110">
        <f t="shared" ref="HL68:HL131" si="80">(IF(CA68="Existant et je suis satisfait(e)", 100, IF(OR(CA68="Je ne sais pas en quoi cela consiste",CA68="Inexistant et non nécessaire dans notre cas "), 5, 50))
+IF(CB68="Existant et je suis satisfait(e)", 100, IF(OR(CB68="Je ne sais pas en quoi cela consiste",CB68="Inexistant et non nécessaire dans notre cas "), 5, 50))) /2</f>
        <v>50</v>
      </c>
      <c r="HO68" s="6">
        <f t="shared" ref="HO68:HO131" si="81">IF(CG68="Existant et je suis satisfait(e)", 100, IF(OR(CG68="Je ne sais pas en quoi cela consiste",CG68="Inexistant et non nécessaire dans notre cas "), 5, 50))</f>
        <v>50</v>
      </c>
      <c r="HP68" s="110">
        <f t="shared" ref="HP68:HP131" si="82">(IF(CE68="Existant et je suis satisfait(e)", 100, IF(OR(CE68="Je ne sais pas en quoi cela consiste",CE68="Inexistant et non nécessaire dans notre cas "), 5, 50))
+IF(CF68="Existant et je suis satisfait(e)", 100, IF(OR(CF68="Je ne sais pas en quoi cela consiste",CF68="Inexistant et non nécessaire dans notre cas "), 5, 50))) /2</f>
        <v>50</v>
      </c>
      <c r="HQ68" s="110">
        <f t="shared" ref="HQ68:HQ131" si="83">(IF(CH68="Existant et je suis satisfait(e)", 100, IF(OR(CH68="Je ne sais pas en quoi cela consiste",CH68="Inexistant et non nécessaire dans notre cas "), 5, 50))
+IF(CI68="Existant et je suis satisfait(e)", 100, IF(OR(CI68="Je ne sais pas en quoi cela consiste",CI68="Inexistant et non nécessaire dans notre cas "), 5, 50))) /2</f>
        <v>50</v>
      </c>
      <c r="HT68" s="110">
        <f t="shared" ref="HT68:HT131" si="84">AVERAGE(HK68:HS68)</f>
        <v>50</v>
      </c>
      <c r="HU68" s="6">
        <f t="shared" ref="HU68:HU131" si="85">IF(CL68="Existant et je suis satisfait(e)", 100, IF(OR(CL68="Je ne sais pas en quoi cela consiste",CL68="Inexistant et non nécessaire dans notre cas "), 5, 50))</f>
        <v>50</v>
      </c>
      <c r="HV68" s="6">
        <f t="shared" ref="HV68:HV131" si="86">IF(CM68="Existant et je suis satisfait(e)", 100, IF(OR(CM68="Je ne sais pas en quoi cela consiste",CM68="Inexistant et non nécessaire dans notre cas "), 5, 50))</f>
        <v>50</v>
      </c>
      <c r="HW68" s="6">
        <f t="shared" ref="HW68:HW131" si="87">IF(CN68="Existant et je suis satisfait(e)", 100, IF(OR(CN68="Je ne sais pas en quoi cela consiste",CN68="Inexistant et non nécessaire dans notre cas "), 5, 50))</f>
        <v>50</v>
      </c>
      <c r="HX68" s="110">
        <f t="shared" ref="HX68:HX131" si="88">AVERAGE(HU68:HW68)</f>
        <v>50</v>
      </c>
      <c r="HY68" s="6">
        <f t="shared" ref="HY68:HY131" si="89">IF(OR(CV68="Inexistant OU Non utilisé",CX68="Inexistant OU Non utilisé",CW68="Inexistant OU Non utilisé"),0,100)</f>
        <v>100</v>
      </c>
      <c r="HZ68" s="6">
        <f t="shared" si="74"/>
        <v>100</v>
      </c>
      <c r="IA68" s="6">
        <f t="shared" ref="IA68:IA131" si="90">IF(DG68=1,50,0) + IF(DE68=1,50,0)</f>
        <v>0</v>
      </c>
      <c r="IB68" s="6">
        <f t="shared" ref="IB68:IB131" si="91">IF(DB68=1,25,0) + IF(DD68=1,25,0) + IF(DA68=1,25,0) + IF(DC68=1,25,0)</f>
        <v>75</v>
      </c>
      <c r="IE68" s="110">
        <f t="shared" ref="IE68:IE131" si="92">(IF(CP68="Existant et je suis satisfait(e)", 100, IF(OR(CP68="Je ne sais pas en quoi cela consiste",CP68="Inexistant et non nécessaire dans notre cas "), 5, 50))
+IF(CQ68="Existant et je suis satisfait(e)", 100, IF(OR(CQ68="Je ne sais pas en quoi cela consiste",CQ68="Inexistant et non nécessaire dans notre cas "), 5, 50))) /2</f>
        <v>75</v>
      </c>
      <c r="IF68" s="110">
        <f t="shared" ref="IF68:IF131" si="93">AVERAGE(HY68:IE68)</f>
        <v>70</v>
      </c>
      <c r="IG68" s="6">
        <f t="shared" ref="IG68:IG131" si="94">IF(DJ68="Je ne sais pas ce que c'est", 0, 100)</f>
        <v>100</v>
      </c>
      <c r="IH68" s="6">
        <f t="shared" ref="IH68:IH131" si="95">IF(AND(DK68=1, DL68=1, DQ68=1), 100, IF(OR(DK68=1, DL68=1, DQ68=1), 50, 0))</f>
        <v>50</v>
      </c>
      <c r="II68" s="6">
        <f t="shared" ref="II68:II131" si="96">IF(DN68=1,25,0) + IF(DM68=1,25,0) + IF(DR68=1,25,0) + IF(DS68=1,25,0)</f>
        <v>0</v>
      </c>
      <c r="IJ68" s="6">
        <f t="shared" ref="IJ68:IJ131" si="97">IF(DU68="Oui, et nous avons mis en place des mesures de conformité", 100, IF(DU68="Non, je n'ai jamais entendu parler de cette loi", 0, 50))</f>
        <v>0</v>
      </c>
      <c r="IK68" s="110">
        <f t="shared" ref="IK68:IK131" si="98">AVERAGE(IG68:IJ68)</f>
        <v>37.5</v>
      </c>
    </row>
    <row r="69" spans="1:245" x14ac:dyDescent="0.2">
      <c r="A69" s="6">
        <v>140</v>
      </c>
      <c r="B69" s="6">
        <v>241</v>
      </c>
      <c r="C69" s="6" t="s">
        <v>1429</v>
      </c>
      <c r="D69" s="6">
        <v>6</v>
      </c>
      <c r="E69" s="6" t="s">
        <v>470</v>
      </c>
      <c r="F69" s="6" t="s">
        <v>1430</v>
      </c>
      <c r="G69" s="6" t="s">
        <v>1431</v>
      </c>
      <c r="H69" s="6" t="s">
        <v>1429</v>
      </c>
      <c r="I69" s="6" t="s">
        <v>1432</v>
      </c>
      <c r="K69" s="6" t="s">
        <v>1433</v>
      </c>
      <c r="L69" s="6" t="s">
        <v>1131</v>
      </c>
      <c r="M69" s="6" t="s">
        <v>785</v>
      </c>
      <c r="N69" s="6" t="s">
        <v>1434</v>
      </c>
      <c r="O69" s="6" t="s">
        <v>411</v>
      </c>
      <c r="Q69" s="6" t="s">
        <v>1435</v>
      </c>
      <c r="R69" s="6" t="s">
        <v>413</v>
      </c>
      <c r="S69" s="6">
        <v>1</v>
      </c>
      <c r="T69" s="6">
        <v>0</v>
      </c>
      <c r="U69" s="6">
        <v>0</v>
      </c>
      <c r="V69" s="6">
        <v>1</v>
      </c>
      <c r="W69" s="6">
        <v>1</v>
      </c>
      <c r="X69" s="6">
        <v>0</v>
      </c>
      <c r="Y69" s="6">
        <v>0</v>
      </c>
      <c r="Z69" s="6" t="s">
        <v>462</v>
      </c>
      <c r="AA69" s="6" t="s">
        <v>416</v>
      </c>
      <c r="AB69" s="6" t="s">
        <v>415</v>
      </c>
      <c r="AC69" s="6" t="s">
        <v>414</v>
      </c>
      <c r="AD69" s="6" t="s">
        <v>462</v>
      </c>
      <c r="AE69" s="6" t="s">
        <v>414</v>
      </c>
      <c r="AF69" s="6" t="s">
        <v>415</v>
      </c>
      <c r="AG69" s="6" t="s">
        <v>415</v>
      </c>
      <c r="AH69" s="6" t="s">
        <v>414</v>
      </c>
      <c r="AJ69" s="6">
        <v>0</v>
      </c>
      <c r="AK69" s="6">
        <v>1</v>
      </c>
      <c r="AL69" s="6">
        <v>1</v>
      </c>
      <c r="AM69" s="6">
        <v>0</v>
      </c>
      <c r="AN69" s="6">
        <v>0</v>
      </c>
      <c r="AO69" s="6">
        <v>0</v>
      </c>
      <c r="AQ69" s="6" t="s">
        <v>547</v>
      </c>
      <c r="AW69" s="6" t="s">
        <v>421</v>
      </c>
      <c r="AX69" s="6" t="s">
        <v>422</v>
      </c>
      <c r="AY69" s="6">
        <v>0</v>
      </c>
      <c r="AZ69" s="6">
        <v>0</v>
      </c>
      <c r="BA69" s="6">
        <v>0</v>
      </c>
      <c r="BB69" s="6">
        <v>0</v>
      </c>
      <c r="BC69" s="6">
        <v>1</v>
      </c>
      <c r="BD69" s="6">
        <v>0</v>
      </c>
      <c r="BE69" s="6">
        <v>0</v>
      </c>
      <c r="BF69" s="6">
        <v>0</v>
      </c>
      <c r="BH69" s="6">
        <v>1</v>
      </c>
      <c r="BX69" s="6" t="s">
        <v>424</v>
      </c>
      <c r="BY69" s="6" t="s">
        <v>424</v>
      </c>
      <c r="BZ69" s="6" t="s">
        <v>424</v>
      </c>
      <c r="CA69" s="6" t="s">
        <v>151</v>
      </c>
      <c r="CB69" s="6" t="s">
        <v>425</v>
      </c>
      <c r="CC69" s="6" t="s">
        <v>425</v>
      </c>
      <c r="CD69" s="6" t="s">
        <v>425</v>
      </c>
      <c r="CE69" s="6" t="s">
        <v>423</v>
      </c>
      <c r="CF69" s="6" t="s">
        <v>151</v>
      </c>
      <c r="CG69" s="6" t="s">
        <v>423</v>
      </c>
      <c r="CH69" s="6" t="s">
        <v>423</v>
      </c>
      <c r="CI69" s="6" t="s">
        <v>425</v>
      </c>
      <c r="CJ69" s="6" t="s">
        <v>151</v>
      </c>
      <c r="CK69" s="6" t="s">
        <v>151</v>
      </c>
      <c r="CL69" s="6" t="s">
        <v>151</v>
      </c>
      <c r="CM69" s="6" t="s">
        <v>151</v>
      </c>
      <c r="CN69" s="6" t="s">
        <v>151</v>
      </c>
      <c r="CO69" s="6" t="s">
        <v>151</v>
      </c>
      <c r="CP69" s="6" t="s">
        <v>423</v>
      </c>
      <c r="CQ69" s="6" t="s">
        <v>151</v>
      </c>
      <c r="CR69" s="6" t="s">
        <v>426</v>
      </c>
      <c r="CS69" s="6" t="s">
        <v>426</v>
      </c>
      <c r="CT69" s="6" t="s">
        <v>426</v>
      </c>
      <c r="CU69" s="6" t="s">
        <v>426</v>
      </c>
      <c r="CV69" s="6" t="s">
        <v>176</v>
      </c>
      <c r="CW69" s="6" t="s">
        <v>176</v>
      </c>
      <c r="CX69" s="6" t="s">
        <v>428</v>
      </c>
      <c r="CY69" s="6" t="s">
        <v>176</v>
      </c>
      <c r="CZ69" s="6" t="s">
        <v>176</v>
      </c>
      <c r="DA69" s="6">
        <v>1</v>
      </c>
      <c r="DB69" s="6">
        <v>1</v>
      </c>
      <c r="DC69" s="6">
        <v>1</v>
      </c>
      <c r="DD69" s="6">
        <v>1</v>
      </c>
      <c r="DE69" s="6">
        <v>1</v>
      </c>
      <c r="DF69" s="6">
        <v>1</v>
      </c>
      <c r="DG69" s="6">
        <v>0</v>
      </c>
      <c r="DJ69" s="6" t="s">
        <v>198</v>
      </c>
      <c r="DU69" s="6" t="s">
        <v>508</v>
      </c>
      <c r="EA69" s="6">
        <v>967.03</v>
      </c>
      <c r="EB69" s="6" t="s">
        <v>580</v>
      </c>
      <c r="EC69" s="6" t="s">
        <v>581</v>
      </c>
      <c r="ED69" s="6" t="s">
        <v>1436</v>
      </c>
      <c r="EE69" s="6" t="s">
        <v>490</v>
      </c>
      <c r="EF69" s="6" t="s">
        <v>435</v>
      </c>
      <c r="EG69" s="6" t="s">
        <v>436</v>
      </c>
      <c r="EH69" s="6" t="s">
        <v>1421</v>
      </c>
      <c r="EI69" s="6">
        <v>2002</v>
      </c>
      <c r="EJ69" s="6" t="s">
        <v>1131</v>
      </c>
      <c r="EK69" s="6" t="s">
        <v>1422</v>
      </c>
      <c r="EL69" s="6" t="s">
        <v>973</v>
      </c>
      <c r="EM69" s="6">
        <v>26</v>
      </c>
      <c r="EN69" s="6" t="s">
        <v>468</v>
      </c>
      <c r="EO69" s="6" t="s">
        <v>583</v>
      </c>
      <c r="EP69" s="6" t="s">
        <v>675</v>
      </c>
      <c r="EQ69" s="6">
        <v>169</v>
      </c>
      <c r="ER69" s="6" t="s">
        <v>1437</v>
      </c>
      <c r="ES69" s="6">
        <v>4</v>
      </c>
      <c r="ET69" s="6" t="s">
        <v>470</v>
      </c>
      <c r="EU69" s="6" t="s">
        <v>1438</v>
      </c>
      <c r="EV69" s="6" t="s">
        <v>1439</v>
      </c>
      <c r="EW69" s="6" t="s">
        <v>1437</v>
      </c>
      <c r="EX69" s="6" t="s">
        <v>1440</v>
      </c>
      <c r="EZ69" s="6" t="s">
        <v>1433</v>
      </c>
      <c r="FA69" s="6" t="s">
        <v>1131</v>
      </c>
      <c r="FC69" s="6" t="s">
        <v>1434</v>
      </c>
      <c r="FD69" s="6" t="s">
        <v>411</v>
      </c>
      <c r="FF69" s="6" t="s">
        <v>441</v>
      </c>
      <c r="FH69" s="6" t="s">
        <v>449</v>
      </c>
      <c r="FI69" s="6" t="s">
        <v>450</v>
      </c>
      <c r="FJ69" s="6" t="s">
        <v>450</v>
      </c>
      <c r="FK69" s="6" t="s">
        <v>450</v>
      </c>
      <c r="FL69" s="6" t="s">
        <v>450</v>
      </c>
      <c r="FN69" s="6" t="s">
        <v>415</v>
      </c>
      <c r="FO69" s="6" t="s">
        <v>416</v>
      </c>
      <c r="FP69" s="6" t="s">
        <v>416</v>
      </c>
      <c r="FQ69" s="6" t="s">
        <v>415</v>
      </c>
      <c r="FR69" s="6" t="s">
        <v>414</v>
      </c>
      <c r="FS69" s="6" t="s">
        <v>416</v>
      </c>
      <c r="FT69" s="6" t="s">
        <v>462</v>
      </c>
      <c r="FU69" s="6" t="s">
        <v>416</v>
      </c>
      <c r="FV69" s="6" t="s">
        <v>131</v>
      </c>
      <c r="FX69" s="6" t="s">
        <v>451</v>
      </c>
      <c r="FY69" s="6" t="s">
        <v>452</v>
      </c>
      <c r="FZ69" s="6" t="s">
        <v>451</v>
      </c>
      <c r="GA69" s="6" t="s">
        <v>451</v>
      </c>
      <c r="GB69" s="6" t="s">
        <v>451</v>
      </c>
      <c r="GC69" s="6" t="s">
        <v>451</v>
      </c>
      <c r="GD69" s="6" t="s">
        <v>451</v>
      </c>
      <c r="GE69" s="6" t="s">
        <v>451</v>
      </c>
      <c r="GF69" s="6" t="s">
        <v>451</v>
      </c>
      <c r="GG69" s="6" t="s">
        <v>452</v>
      </c>
      <c r="GH69" s="6" t="s">
        <v>451</v>
      </c>
      <c r="GI69" s="6" t="s">
        <v>451</v>
      </c>
      <c r="GJ69" s="6" t="s">
        <v>451</v>
      </c>
      <c r="GK69" s="6" t="s">
        <v>451</v>
      </c>
      <c r="GL69" s="6" t="s">
        <v>451</v>
      </c>
      <c r="GM69" s="6" t="s">
        <v>451</v>
      </c>
      <c r="GN69" s="6" t="s">
        <v>451</v>
      </c>
      <c r="GO69" s="6" t="s">
        <v>451</v>
      </c>
      <c r="GP69" s="6" t="s">
        <v>451</v>
      </c>
      <c r="GQ69" s="6" t="s">
        <v>451</v>
      </c>
      <c r="GR69" s="6" t="s">
        <v>452</v>
      </c>
      <c r="GS69" s="6" t="s">
        <v>452</v>
      </c>
      <c r="GT69" s="6" t="s">
        <v>452</v>
      </c>
      <c r="GU69" s="6" t="s">
        <v>452</v>
      </c>
      <c r="GV69" s="6" t="s">
        <v>453</v>
      </c>
      <c r="GW69" s="6" t="s">
        <v>454</v>
      </c>
      <c r="GY69" s="6" t="s">
        <v>441</v>
      </c>
      <c r="GZ69" s="6">
        <v>249.22</v>
      </c>
      <c r="HB69" s="6" t="str">
        <f t="shared" si="71"/>
        <v>Accepté pour Conseil 2eme round Sect</v>
      </c>
      <c r="HC69" s="6">
        <f t="shared" si="75"/>
        <v>50</v>
      </c>
      <c r="HD69" s="110">
        <f t="shared" si="76"/>
        <v>50</v>
      </c>
      <c r="HE69" s="6">
        <f t="shared" si="77"/>
        <v>5</v>
      </c>
      <c r="HF69" s="110">
        <f t="shared" si="66"/>
        <v>35</v>
      </c>
      <c r="HG69" s="6">
        <f t="shared" si="78"/>
        <v>50</v>
      </c>
      <c r="HI69" s="6">
        <f t="shared" si="72"/>
        <v>50</v>
      </c>
      <c r="HJ69" s="110">
        <f t="shared" si="73"/>
        <v>50</v>
      </c>
      <c r="HK69" s="110">
        <f t="shared" si="79"/>
        <v>50</v>
      </c>
      <c r="HL69" s="110">
        <f t="shared" si="80"/>
        <v>75</v>
      </c>
      <c r="HO69" s="6">
        <f t="shared" si="81"/>
        <v>50</v>
      </c>
      <c r="HP69" s="110">
        <f t="shared" si="82"/>
        <v>75</v>
      </c>
      <c r="HQ69" s="110">
        <f t="shared" si="83"/>
        <v>50</v>
      </c>
      <c r="HT69" s="110">
        <f t="shared" si="84"/>
        <v>60</v>
      </c>
      <c r="HU69" s="6">
        <f t="shared" si="85"/>
        <v>100</v>
      </c>
      <c r="HV69" s="6">
        <f t="shared" si="86"/>
        <v>100</v>
      </c>
      <c r="HW69" s="6">
        <f t="shared" si="87"/>
        <v>100</v>
      </c>
      <c r="HX69" s="110">
        <f t="shared" si="88"/>
        <v>100</v>
      </c>
      <c r="HY69" s="6">
        <f t="shared" si="89"/>
        <v>0</v>
      </c>
      <c r="HZ69" s="6">
        <f t="shared" si="74"/>
        <v>100</v>
      </c>
      <c r="IA69" s="6">
        <f t="shared" si="90"/>
        <v>50</v>
      </c>
      <c r="IB69" s="6">
        <f t="shared" si="91"/>
        <v>100</v>
      </c>
      <c r="IE69" s="110">
        <f t="shared" si="92"/>
        <v>75</v>
      </c>
      <c r="IF69" s="110">
        <f t="shared" si="93"/>
        <v>65</v>
      </c>
      <c r="IG69" s="6">
        <f t="shared" si="94"/>
        <v>0</v>
      </c>
      <c r="IH69" s="6">
        <f t="shared" si="95"/>
        <v>0</v>
      </c>
      <c r="II69" s="6">
        <f t="shared" si="96"/>
        <v>0</v>
      </c>
      <c r="IJ69" s="6">
        <f t="shared" si="97"/>
        <v>0</v>
      </c>
      <c r="IK69" s="110">
        <f t="shared" si="98"/>
        <v>0</v>
      </c>
    </row>
    <row r="70" spans="1:245" s="122" customFormat="1" ht="41.45" customHeight="1" x14ac:dyDescent="0.2">
      <c r="A70" s="122">
        <v>142</v>
      </c>
      <c r="B70" s="122">
        <v>253</v>
      </c>
      <c r="C70" s="122" t="s">
        <v>1441</v>
      </c>
      <c r="D70" s="122">
        <v>6</v>
      </c>
      <c r="E70" s="122" t="s">
        <v>470</v>
      </c>
      <c r="F70" s="122" t="s">
        <v>1442</v>
      </c>
      <c r="G70" s="122" t="s">
        <v>1443</v>
      </c>
      <c r="H70" s="122" t="s">
        <v>1441</v>
      </c>
      <c r="I70" s="122" t="s">
        <v>1444</v>
      </c>
      <c r="K70" s="122" t="s">
        <v>1445</v>
      </c>
      <c r="L70" s="122" t="s">
        <v>1131</v>
      </c>
      <c r="M70" s="122" t="s">
        <v>503</v>
      </c>
      <c r="O70" s="122" t="s">
        <v>460</v>
      </c>
      <c r="Q70" s="122" t="s">
        <v>1446</v>
      </c>
      <c r="R70" s="122" t="s">
        <v>413</v>
      </c>
      <c r="S70" s="122">
        <v>1</v>
      </c>
      <c r="T70" s="122">
        <v>0</v>
      </c>
      <c r="U70" s="122">
        <v>1</v>
      </c>
      <c r="V70" s="122">
        <v>0</v>
      </c>
      <c r="W70" s="122">
        <v>1</v>
      </c>
      <c r="X70" s="122">
        <v>0</v>
      </c>
      <c r="Y70" s="122">
        <v>0</v>
      </c>
      <c r="Z70" s="122" t="s">
        <v>415</v>
      </c>
      <c r="AA70" s="122" t="s">
        <v>416</v>
      </c>
      <c r="AB70" s="122" t="s">
        <v>416</v>
      </c>
      <c r="AC70" s="122" t="s">
        <v>415</v>
      </c>
      <c r="AD70" s="122" t="s">
        <v>131</v>
      </c>
      <c r="AE70" s="122" t="s">
        <v>415</v>
      </c>
      <c r="AF70" s="122" t="s">
        <v>416</v>
      </c>
      <c r="AG70" s="122" t="s">
        <v>416</v>
      </c>
      <c r="AH70" s="122" t="s">
        <v>131</v>
      </c>
      <c r="AI70" s="122" t="s">
        <v>1447</v>
      </c>
      <c r="AJ70" s="122">
        <v>0</v>
      </c>
      <c r="AK70" s="122">
        <v>1</v>
      </c>
      <c r="AL70" s="122">
        <v>0</v>
      </c>
      <c r="AM70" s="122">
        <v>1</v>
      </c>
      <c r="AN70" s="122">
        <v>0</v>
      </c>
      <c r="AO70" s="122">
        <v>0</v>
      </c>
      <c r="AQ70" s="122" t="s">
        <v>418</v>
      </c>
      <c r="AR70" s="122" t="s">
        <v>419</v>
      </c>
      <c r="AS70" s="122" t="s">
        <v>419</v>
      </c>
      <c r="AT70" s="122" t="s">
        <v>420</v>
      </c>
      <c r="AU70" s="122" t="s">
        <v>420</v>
      </c>
      <c r="AV70" s="122" t="s">
        <v>420</v>
      </c>
      <c r="AW70" s="122" t="s">
        <v>421</v>
      </c>
      <c r="AX70" s="122" t="s">
        <v>422</v>
      </c>
      <c r="AY70" s="122">
        <v>0</v>
      </c>
      <c r="AZ70" s="122">
        <v>1</v>
      </c>
      <c r="BA70" s="122">
        <v>0</v>
      </c>
      <c r="BB70" s="122">
        <v>0</v>
      </c>
      <c r="BC70" s="122">
        <v>0</v>
      </c>
      <c r="BD70" s="122">
        <v>0</v>
      </c>
      <c r="BE70" s="122">
        <v>0</v>
      </c>
      <c r="BF70" s="122">
        <v>0</v>
      </c>
      <c r="BH70" s="122">
        <v>1</v>
      </c>
      <c r="BX70" s="122" t="s">
        <v>423</v>
      </c>
      <c r="BY70" s="122" t="s">
        <v>423</v>
      </c>
      <c r="BZ70" s="122" t="s">
        <v>423</v>
      </c>
      <c r="CA70" s="122" t="s">
        <v>424</v>
      </c>
      <c r="CB70" s="122" t="s">
        <v>426</v>
      </c>
      <c r="CC70" s="122" t="s">
        <v>423</v>
      </c>
      <c r="CD70" s="122" t="s">
        <v>423</v>
      </c>
      <c r="CE70" s="122" t="s">
        <v>423</v>
      </c>
      <c r="CF70" s="122" t="s">
        <v>151</v>
      </c>
      <c r="CG70" s="122" t="s">
        <v>426</v>
      </c>
      <c r="CH70" s="122" t="s">
        <v>426</v>
      </c>
      <c r="CI70" s="122" t="s">
        <v>426</v>
      </c>
      <c r="CJ70" s="122" t="s">
        <v>424</v>
      </c>
      <c r="CK70" s="122" t="s">
        <v>151</v>
      </c>
      <c r="CL70" s="122" t="s">
        <v>151</v>
      </c>
      <c r="CM70" s="122" t="s">
        <v>424</v>
      </c>
      <c r="CN70" s="122" t="s">
        <v>151</v>
      </c>
      <c r="CO70" s="122" t="s">
        <v>424</v>
      </c>
      <c r="CP70" s="122" t="s">
        <v>426</v>
      </c>
      <c r="CQ70" s="122" t="s">
        <v>151</v>
      </c>
      <c r="CR70" s="122" t="s">
        <v>426</v>
      </c>
      <c r="CS70" s="122" t="s">
        <v>426</v>
      </c>
      <c r="CT70" s="122" t="s">
        <v>426</v>
      </c>
      <c r="CU70" s="122" t="s">
        <v>426</v>
      </c>
      <c r="CV70" s="122" t="s">
        <v>176</v>
      </c>
      <c r="CW70" s="122" t="s">
        <v>176</v>
      </c>
      <c r="CX70" s="122" t="s">
        <v>427</v>
      </c>
      <c r="CY70" s="122" t="s">
        <v>176</v>
      </c>
      <c r="CZ70" s="122" t="s">
        <v>176</v>
      </c>
      <c r="DA70" s="122">
        <v>1</v>
      </c>
      <c r="DB70" s="122">
        <v>1</v>
      </c>
      <c r="DC70" s="122">
        <v>1</v>
      </c>
      <c r="DD70" s="122">
        <v>1</v>
      </c>
      <c r="DE70" s="122">
        <v>0</v>
      </c>
      <c r="DF70" s="122">
        <v>1</v>
      </c>
      <c r="DG70" s="122">
        <v>0</v>
      </c>
      <c r="DJ70" s="122" t="s">
        <v>198</v>
      </c>
      <c r="DU70" s="122" t="s">
        <v>430</v>
      </c>
      <c r="EA70" s="122">
        <v>2052.92</v>
      </c>
      <c r="EB70" s="122" t="s">
        <v>672</v>
      </c>
      <c r="EC70" s="122" t="s">
        <v>672</v>
      </c>
      <c r="ED70" s="122" t="s">
        <v>1448</v>
      </c>
      <c r="EE70" s="122" t="s">
        <v>490</v>
      </c>
      <c r="EF70" s="122" t="s">
        <v>435</v>
      </c>
      <c r="EG70" s="122" t="s">
        <v>436</v>
      </c>
      <c r="EH70" s="122" t="s">
        <v>1421</v>
      </c>
      <c r="EI70" s="122">
        <v>2013</v>
      </c>
      <c r="EJ70" s="122" t="s">
        <v>1131</v>
      </c>
      <c r="EK70" s="122" t="s">
        <v>1422</v>
      </c>
      <c r="EL70" s="122" t="s">
        <v>973</v>
      </c>
      <c r="EM70" s="122">
        <v>26</v>
      </c>
      <c r="EN70" s="122" t="s">
        <v>468</v>
      </c>
      <c r="EO70" s="122" t="s">
        <v>583</v>
      </c>
      <c r="EP70" s="122" t="s">
        <v>675</v>
      </c>
      <c r="EQ70" s="122">
        <v>173</v>
      </c>
      <c r="ER70" s="122" t="s">
        <v>1449</v>
      </c>
      <c r="ES70" s="122">
        <v>4</v>
      </c>
      <c r="ET70" s="122" t="s">
        <v>470</v>
      </c>
      <c r="EU70" s="122" t="s">
        <v>1450</v>
      </c>
      <c r="EV70" s="122" t="s">
        <v>1451</v>
      </c>
      <c r="EW70" s="122" t="s">
        <v>1449</v>
      </c>
      <c r="EX70" s="122" t="s">
        <v>1452</v>
      </c>
      <c r="EZ70" s="122" t="s">
        <v>1453</v>
      </c>
      <c r="FA70" s="122" t="s">
        <v>1131</v>
      </c>
      <c r="FB70" s="122" t="s">
        <v>503</v>
      </c>
      <c r="FD70" s="122" t="s">
        <v>460</v>
      </c>
      <c r="FF70" s="122" t="s">
        <v>441</v>
      </c>
      <c r="FH70" s="122" t="s">
        <v>449</v>
      </c>
      <c r="FI70" s="122" t="s">
        <v>450</v>
      </c>
      <c r="FJ70" s="122" t="s">
        <v>450</v>
      </c>
      <c r="FK70" s="122" t="s">
        <v>450</v>
      </c>
      <c r="FL70" s="122" t="s">
        <v>450</v>
      </c>
      <c r="FN70" s="122" t="s">
        <v>415</v>
      </c>
      <c r="FO70" s="122" t="s">
        <v>415</v>
      </c>
      <c r="FP70" s="122" t="s">
        <v>416</v>
      </c>
      <c r="FQ70" s="122" t="s">
        <v>415</v>
      </c>
      <c r="FR70" s="122" t="s">
        <v>131</v>
      </c>
      <c r="FS70" s="122" t="s">
        <v>415</v>
      </c>
      <c r="FT70" s="122" t="s">
        <v>416</v>
      </c>
      <c r="FU70" s="122" t="s">
        <v>416</v>
      </c>
      <c r="FV70" s="122" t="s">
        <v>131</v>
      </c>
      <c r="FX70" s="122" t="s">
        <v>451</v>
      </c>
      <c r="FY70" s="122" t="s">
        <v>451</v>
      </c>
      <c r="FZ70" s="122" t="s">
        <v>451</v>
      </c>
      <c r="GA70" s="122" t="s">
        <v>451</v>
      </c>
      <c r="GB70" s="122" t="s">
        <v>451</v>
      </c>
      <c r="GC70" s="122" t="s">
        <v>451</v>
      </c>
      <c r="GD70" s="122" t="s">
        <v>451</v>
      </c>
      <c r="GE70" s="122" t="s">
        <v>451</v>
      </c>
      <c r="GF70" s="122" t="s">
        <v>451</v>
      </c>
      <c r="GG70" s="122" t="s">
        <v>451</v>
      </c>
      <c r="GH70" s="122" t="s">
        <v>451</v>
      </c>
      <c r="GI70" s="122" t="s">
        <v>451</v>
      </c>
      <c r="GJ70" s="122" t="s">
        <v>451</v>
      </c>
      <c r="GK70" s="122" t="s">
        <v>451</v>
      </c>
      <c r="GL70" s="122" t="s">
        <v>451</v>
      </c>
      <c r="GM70" s="122" t="s">
        <v>451</v>
      </c>
      <c r="GN70" s="122" t="s">
        <v>451</v>
      </c>
      <c r="GO70" s="122" t="s">
        <v>451</v>
      </c>
      <c r="GP70" s="122" t="s">
        <v>451</v>
      </c>
      <c r="GQ70" s="122" t="s">
        <v>451</v>
      </c>
      <c r="GR70" s="122" t="s">
        <v>451</v>
      </c>
      <c r="GS70" s="122" t="s">
        <v>452</v>
      </c>
      <c r="GT70" s="122" t="s">
        <v>452</v>
      </c>
      <c r="GU70" s="122" t="s">
        <v>452</v>
      </c>
      <c r="GV70" s="122" t="s">
        <v>474</v>
      </c>
      <c r="GW70" s="122" t="s">
        <v>496</v>
      </c>
      <c r="GY70" s="122" t="s">
        <v>441</v>
      </c>
      <c r="GZ70" s="122">
        <v>631</v>
      </c>
      <c r="HB70" s="122" t="str">
        <f t="shared" si="71"/>
        <v>Accepté pour Conseil 2eme round Sect</v>
      </c>
      <c r="HC70" s="122">
        <f t="shared" si="75"/>
        <v>100</v>
      </c>
      <c r="HD70" s="123">
        <f t="shared" si="76"/>
        <v>75</v>
      </c>
      <c r="HE70" s="122">
        <f t="shared" si="77"/>
        <v>100</v>
      </c>
      <c r="HF70" s="123">
        <f t="shared" si="66"/>
        <v>91.666666666666671</v>
      </c>
      <c r="HG70" s="122">
        <f t="shared" si="78"/>
        <v>50</v>
      </c>
      <c r="HI70" s="122">
        <f t="shared" si="72"/>
        <v>50</v>
      </c>
      <c r="HJ70" s="123">
        <f t="shared" si="73"/>
        <v>50</v>
      </c>
      <c r="HK70" s="123">
        <f t="shared" si="79"/>
        <v>50</v>
      </c>
      <c r="HL70" s="123">
        <f t="shared" si="80"/>
        <v>27.5</v>
      </c>
      <c r="HO70" s="122">
        <f t="shared" si="81"/>
        <v>5</v>
      </c>
      <c r="HP70" s="123">
        <f t="shared" si="82"/>
        <v>75</v>
      </c>
      <c r="HQ70" s="123">
        <f t="shared" si="83"/>
        <v>5</v>
      </c>
      <c r="HT70" s="123">
        <f t="shared" si="84"/>
        <v>32.5</v>
      </c>
      <c r="HU70" s="122">
        <f t="shared" si="85"/>
        <v>100</v>
      </c>
      <c r="HV70" s="122">
        <f t="shared" si="86"/>
        <v>50</v>
      </c>
      <c r="HW70" s="122">
        <f t="shared" si="87"/>
        <v>100</v>
      </c>
      <c r="HX70" s="123">
        <f t="shared" si="88"/>
        <v>83.333333333333329</v>
      </c>
      <c r="HY70" s="122">
        <f t="shared" si="89"/>
        <v>100</v>
      </c>
      <c r="HZ70" s="122">
        <f t="shared" si="74"/>
        <v>100</v>
      </c>
      <c r="IA70" s="122">
        <f t="shared" si="90"/>
        <v>0</v>
      </c>
      <c r="IB70" s="122">
        <f t="shared" si="91"/>
        <v>100</v>
      </c>
      <c r="IE70" s="123">
        <f t="shared" si="92"/>
        <v>52.5</v>
      </c>
      <c r="IF70" s="123">
        <f t="shared" si="93"/>
        <v>70.5</v>
      </c>
      <c r="IG70" s="122">
        <f t="shared" si="94"/>
        <v>0</v>
      </c>
      <c r="IH70" s="122">
        <f t="shared" si="95"/>
        <v>0</v>
      </c>
      <c r="II70" s="122">
        <f t="shared" si="96"/>
        <v>0</v>
      </c>
      <c r="IJ70" s="122">
        <f t="shared" si="97"/>
        <v>50</v>
      </c>
      <c r="IK70" s="123">
        <f t="shared" si="98"/>
        <v>12.5</v>
      </c>
    </row>
    <row r="71" spans="1:245" x14ac:dyDescent="0.2">
      <c r="A71" s="6">
        <v>144</v>
      </c>
      <c r="B71" s="6">
        <v>265</v>
      </c>
      <c r="C71" s="6" t="s">
        <v>1454</v>
      </c>
      <c r="D71" s="6">
        <v>6</v>
      </c>
      <c r="E71" s="6" t="s">
        <v>470</v>
      </c>
      <c r="F71" s="6" t="s">
        <v>1455</v>
      </c>
      <c r="G71" s="6" t="s">
        <v>1456</v>
      </c>
      <c r="H71" s="6" t="s">
        <v>1454</v>
      </c>
      <c r="I71" s="6" t="s">
        <v>1457</v>
      </c>
      <c r="K71" s="6" t="s">
        <v>1458</v>
      </c>
      <c r="L71" s="6" t="s">
        <v>1131</v>
      </c>
      <c r="M71" s="6" t="s">
        <v>410</v>
      </c>
      <c r="O71" s="6" t="s">
        <v>481</v>
      </c>
      <c r="P71" s="6" t="s">
        <v>1459</v>
      </c>
      <c r="Q71" s="6" t="s">
        <v>1460</v>
      </c>
      <c r="R71" s="6" t="s">
        <v>413</v>
      </c>
      <c r="S71" s="6">
        <v>1</v>
      </c>
      <c r="T71" s="6">
        <v>0</v>
      </c>
      <c r="U71" s="6">
        <v>0</v>
      </c>
      <c r="V71" s="6">
        <v>1</v>
      </c>
      <c r="W71" s="6">
        <v>1</v>
      </c>
      <c r="X71" s="6">
        <v>0</v>
      </c>
      <c r="Y71" s="6">
        <v>0</v>
      </c>
      <c r="Z71" s="6" t="s">
        <v>131</v>
      </c>
      <c r="AA71" s="6" t="s">
        <v>415</v>
      </c>
      <c r="AB71" s="6" t="s">
        <v>414</v>
      </c>
      <c r="AC71" s="6" t="s">
        <v>414</v>
      </c>
      <c r="AD71" s="6" t="s">
        <v>462</v>
      </c>
      <c r="AE71" s="6" t="s">
        <v>414</v>
      </c>
      <c r="AF71" s="6" t="s">
        <v>414</v>
      </c>
      <c r="AG71" s="6" t="s">
        <v>414</v>
      </c>
      <c r="AH71" s="6" t="s">
        <v>414</v>
      </c>
      <c r="AI71" s="6" t="s">
        <v>1461</v>
      </c>
      <c r="AN71" s="6">
        <v>1</v>
      </c>
      <c r="AQ71" s="6" t="s">
        <v>527</v>
      </c>
      <c r="AW71" s="6" t="s">
        <v>528</v>
      </c>
      <c r="AX71" s="6" t="s">
        <v>485</v>
      </c>
      <c r="AY71" s="6">
        <v>0</v>
      </c>
      <c r="AZ71" s="6">
        <v>0</v>
      </c>
      <c r="BA71" s="6">
        <v>0</v>
      </c>
      <c r="BB71" s="6">
        <v>0</v>
      </c>
      <c r="BC71" s="6">
        <v>0</v>
      </c>
      <c r="BD71" s="6">
        <v>0</v>
      </c>
      <c r="BE71" s="6">
        <v>0</v>
      </c>
      <c r="BF71" s="6">
        <v>0</v>
      </c>
      <c r="BG71" s="6" t="s">
        <v>1462</v>
      </c>
      <c r="BH71" s="6">
        <v>1</v>
      </c>
      <c r="BX71" s="6" t="s">
        <v>423</v>
      </c>
      <c r="BY71" s="6" t="s">
        <v>425</v>
      </c>
      <c r="BZ71" s="6" t="s">
        <v>424</v>
      </c>
      <c r="CA71" s="6" t="s">
        <v>424</v>
      </c>
      <c r="CB71" s="6" t="s">
        <v>426</v>
      </c>
      <c r="CC71" s="6" t="s">
        <v>425</v>
      </c>
      <c r="CD71" s="6" t="s">
        <v>425</v>
      </c>
      <c r="CE71" s="6" t="s">
        <v>425</v>
      </c>
      <c r="CF71" s="6" t="s">
        <v>425</v>
      </c>
      <c r="CG71" s="6" t="s">
        <v>426</v>
      </c>
      <c r="CH71" s="6" t="s">
        <v>425</v>
      </c>
      <c r="CI71" s="6" t="s">
        <v>426</v>
      </c>
      <c r="CJ71" s="6" t="s">
        <v>424</v>
      </c>
      <c r="CK71" s="6" t="s">
        <v>424</v>
      </c>
      <c r="CL71" s="6" t="s">
        <v>423</v>
      </c>
      <c r="CM71" s="6" t="s">
        <v>425</v>
      </c>
      <c r="CN71" s="6" t="s">
        <v>423</v>
      </c>
      <c r="CO71" s="6" t="s">
        <v>423</v>
      </c>
      <c r="CP71" s="6" t="s">
        <v>426</v>
      </c>
      <c r="CQ71" s="6" t="s">
        <v>424</v>
      </c>
      <c r="CR71" s="6" t="s">
        <v>426</v>
      </c>
      <c r="CS71" s="6" t="s">
        <v>426</v>
      </c>
      <c r="CT71" s="6" t="s">
        <v>426</v>
      </c>
      <c r="CU71" s="6" t="s">
        <v>426</v>
      </c>
      <c r="CV71" s="6" t="s">
        <v>428</v>
      </c>
      <c r="CW71" s="6" t="s">
        <v>176</v>
      </c>
      <c r="CX71" s="6" t="s">
        <v>428</v>
      </c>
      <c r="CY71" s="6" t="s">
        <v>176</v>
      </c>
      <c r="CZ71" s="6" t="s">
        <v>428</v>
      </c>
      <c r="DA71" s="6">
        <v>0</v>
      </c>
      <c r="DB71" s="6">
        <v>0</v>
      </c>
      <c r="DC71" s="6">
        <v>0</v>
      </c>
      <c r="DD71" s="6">
        <v>1</v>
      </c>
      <c r="DE71" s="6">
        <v>0</v>
      </c>
      <c r="DF71" s="6">
        <v>0</v>
      </c>
      <c r="DG71" s="6">
        <v>0</v>
      </c>
      <c r="DJ71" s="6" t="s">
        <v>507</v>
      </c>
      <c r="DU71" s="6" t="s">
        <v>508</v>
      </c>
      <c r="EA71" s="6">
        <v>2245.02</v>
      </c>
      <c r="EB71" s="6" t="s">
        <v>487</v>
      </c>
      <c r="EC71" s="6" t="s">
        <v>488</v>
      </c>
      <c r="ED71" s="6" t="s">
        <v>1463</v>
      </c>
      <c r="EE71" s="6" t="s">
        <v>490</v>
      </c>
      <c r="EF71" s="6" t="s">
        <v>435</v>
      </c>
      <c r="EG71" s="6" t="s">
        <v>436</v>
      </c>
      <c r="EH71" s="6" t="s">
        <v>1421</v>
      </c>
      <c r="EI71" s="6">
        <v>2014</v>
      </c>
      <c r="EJ71" s="6" t="s">
        <v>1131</v>
      </c>
      <c r="EK71" s="6" t="s">
        <v>1422</v>
      </c>
      <c r="EL71" s="6" t="s">
        <v>674</v>
      </c>
      <c r="EM71" s="6">
        <v>1</v>
      </c>
      <c r="EN71" s="6" t="s">
        <v>468</v>
      </c>
      <c r="EO71" s="6" t="s">
        <v>583</v>
      </c>
      <c r="EP71" s="6" t="s">
        <v>532</v>
      </c>
      <c r="EQ71" s="6">
        <v>187</v>
      </c>
      <c r="ER71" s="6" t="s">
        <v>1464</v>
      </c>
      <c r="ES71" s="6">
        <v>4</v>
      </c>
      <c r="ET71" s="6" t="s">
        <v>470</v>
      </c>
      <c r="EU71" s="6" t="s">
        <v>1465</v>
      </c>
      <c r="EV71" s="6" t="s">
        <v>1466</v>
      </c>
      <c r="EW71" s="6" t="s">
        <v>1464</v>
      </c>
      <c r="EX71" s="6" t="s">
        <v>1467</v>
      </c>
      <c r="EZ71" s="6" t="s">
        <v>1468</v>
      </c>
      <c r="FA71" s="6" t="s">
        <v>1131</v>
      </c>
      <c r="FC71" s="6" t="s">
        <v>1469</v>
      </c>
      <c r="FD71" s="6" t="s">
        <v>481</v>
      </c>
      <c r="FE71" s="6" t="s">
        <v>1459</v>
      </c>
      <c r="FF71" s="6" t="s">
        <v>441</v>
      </c>
      <c r="FH71" s="6" t="s">
        <v>449</v>
      </c>
      <c r="FI71" s="6" t="s">
        <v>450</v>
      </c>
      <c r="FJ71" s="6" t="s">
        <v>450</v>
      </c>
      <c r="FK71" s="6" t="s">
        <v>450</v>
      </c>
      <c r="FL71" s="6" t="s">
        <v>450</v>
      </c>
      <c r="FN71" s="6" t="s">
        <v>131</v>
      </c>
      <c r="FO71" s="6" t="s">
        <v>415</v>
      </c>
      <c r="FP71" s="6" t="s">
        <v>415</v>
      </c>
      <c r="FQ71" s="6" t="s">
        <v>414</v>
      </c>
      <c r="FR71" s="6" t="s">
        <v>131</v>
      </c>
      <c r="FS71" s="6" t="s">
        <v>416</v>
      </c>
      <c r="FT71" s="6" t="s">
        <v>415</v>
      </c>
      <c r="FU71" s="6" t="s">
        <v>416</v>
      </c>
      <c r="FV71" s="6" t="s">
        <v>414</v>
      </c>
      <c r="FX71" s="6" t="s">
        <v>451</v>
      </c>
      <c r="FY71" s="6" t="s">
        <v>451</v>
      </c>
      <c r="FZ71" s="6" t="s">
        <v>451</v>
      </c>
      <c r="GA71" s="6" t="s">
        <v>451</v>
      </c>
      <c r="GB71" s="6" t="s">
        <v>451</v>
      </c>
      <c r="GC71" s="6" t="s">
        <v>451</v>
      </c>
      <c r="GD71" s="6" t="s">
        <v>451</v>
      </c>
      <c r="GE71" s="6" t="s">
        <v>451</v>
      </c>
      <c r="GF71" s="6" t="s">
        <v>451</v>
      </c>
      <c r="GG71" s="6" t="s">
        <v>452</v>
      </c>
      <c r="GH71" s="6" t="s">
        <v>451</v>
      </c>
      <c r="GI71" s="6" t="s">
        <v>451</v>
      </c>
      <c r="GJ71" s="6" t="s">
        <v>451</v>
      </c>
      <c r="GK71" s="6" t="s">
        <v>451</v>
      </c>
      <c r="GL71" s="6" t="s">
        <v>451</v>
      </c>
      <c r="GM71" s="6" t="s">
        <v>451</v>
      </c>
      <c r="GN71" s="6" t="s">
        <v>451</v>
      </c>
      <c r="GO71" s="6" t="s">
        <v>451</v>
      </c>
      <c r="GP71" s="6" t="s">
        <v>451</v>
      </c>
      <c r="GQ71" s="6" t="s">
        <v>451</v>
      </c>
      <c r="GR71" s="6" t="s">
        <v>451</v>
      </c>
      <c r="GS71" s="6" t="s">
        <v>452</v>
      </c>
      <c r="GT71" s="6" t="s">
        <v>452</v>
      </c>
      <c r="GU71" s="6" t="s">
        <v>452</v>
      </c>
      <c r="GV71" s="6" t="s">
        <v>517</v>
      </c>
      <c r="GW71" s="6" t="s">
        <v>454</v>
      </c>
      <c r="GX71" s="6" t="s">
        <v>1470</v>
      </c>
      <c r="GY71" s="6" t="s">
        <v>441</v>
      </c>
      <c r="GZ71" s="6">
        <v>1010.51</v>
      </c>
      <c r="HB71" s="6" t="str">
        <f t="shared" si="71"/>
        <v>Liste d'attente</v>
      </c>
      <c r="HC71" s="6">
        <f t="shared" si="75"/>
        <v>50</v>
      </c>
      <c r="HD71" s="110">
        <f t="shared" si="76"/>
        <v>27.5</v>
      </c>
      <c r="HE71" s="6">
        <f t="shared" si="77"/>
        <v>5</v>
      </c>
      <c r="HF71" s="110">
        <f t="shared" si="66"/>
        <v>27.5</v>
      </c>
      <c r="HG71" s="6">
        <f t="shared" si="78"/>
        <v>5</v>
      </c>
      <c r="HI71" s="6">
        <f t="shared" si="72"/>
        <v>50</v>
      </c>
      <c r="HJ71" s="110">
        <f t="shared" si="73"/>
        <v>27.5</v>
      </c>
      <c r="HK71" s="110">
        <f t="shared" si="79"/>
        <v>50</v>
      </c>
      <c r="HL71" s="110">
        <f t="shared" si="80"/>
        <v>27.5</v>
      </c>
      <c r="HO71" s="6">
        <f t="shared" si="81"/>
        <v>5</v>
      </c>
      <c r="HP71" s="110">
        <f t="shared" si="82"/>
        <v>50</v>
      </c>
      <c r="HQ71" s="110">
        <f t="shared" si="83"/>
        <v>27.5</v>
      </c>
      <c r="HT71" s="110">
        <f t="shared" si="84"/>
        <v>32</v>
      </c>
      <c r="HU71" s="6">
        <f t="shared" si="85"/>
        <v>50</v>
      </c>
      <c r="HV71" s="6">
        <f t="shared" si="86"/>
        <v>50</v>
      </c>
      <c r="HW71" s="6">
        <f t="shared" si="87"/>
        <v>50</v>
      </c>
      <c r="HX71" s="110">
        <f t="shared" si="88"/>
        <v>50</v>
      </c>
      <c r="HY71" s="6">
        <f t="shared" si="89"/>
        <v>0</v>
      </c>
      <c r="HZ71" s="6">
        <f t="shared" si="74"/>
        <v>100</v>
      </c>
      <c r="IA71" s="6">
        <f t="shared" si="90"/>
        <v>0</v>
      </c>
      <c r="IB71" s="6">
        <f t="shared" si="91"/>
        <v>25</v>
      </c>
      <c r="IE71" s="110">
        <f t="shared" si="92"/>
        <v>27.5</v>
      </c>
      <c r="IF71" s="110">
        <f t="shared" si="93"/>
        <v>30.5</v>
      </c>
      <c r="IG71" s="6">
        <f t="shared" si="94"/>
        <v>100</v>
      </c>
      <c r="IH71" s="6">
        <f t="shared" si="95"/>
        <v>0</v>
      </c>
      <c r="II71" s="6">
        <f t="shared" si="96"/>
        <v>0</v>
      </c>
      <c r="IJ71" s="6">
        <f t="shared" si="97"/>
        <v>0</v>
      </c>
      <c r="IK71" s="110">
        <f t="shared" si="98"/>
        <v>25</v>
      </c>
    </row>
    <row r="72" spans="1:245" x14ac:dyDescent="0.2">
      <c r="A72" s="6">
        <v>145</v>
      </c>
      <c r="B72" s="6">
        <v>263</v>
      </c>
      <c r="C72" s="6" t="s">
        <v>1471</v>
      </c>
      <c r="D72" s="6">
        <v>6</v>
      </c>
      <c r="E72" s="6" t="s">
        <v>470</v>
      </c>
      <c r="F72" s="6" t="s">
        <v>1472</v>
      </c>
      <c r="G72" s="6" t="s">
        <v>1473</v>
      </c>
      <c r="H72" s="6" t="s">
        <v>1471</v>
      </c>
      <c r="I72" s="6" t="s">
        <v>1474</v>
      </c>
      <c r="K72" s="6" t="s">
        <v>1475</v>
      </c>
      <c r="L72" s="6" t="s">
        <v>1131</v>
      </c>
      <c r="M72" s="6" t="s">
        <v>410</v>
      </c>
      <c r="O72" s="6" t="s">
        <v>481</v>
      </c>
      <c r="P72" s="6" t="s">
        <v>1476</v>
      </c>
      <c r="Q72" s="6" t="s">
        <v>1477</v>
      </c>
      <c r="R72" s="6" t="s">
        <v>525</v>
      </c>
      <c r="S72" s="6">
        <v>1</v>
      </c>
      <c r="T72" s="6">
        <v>1</v>
      </c>
      <c r="U72" s="6">
        <v>0</v>
      </c>
      <c r="V72" s="6">
        <v>0</v>
      </c>
      <c r="W72" s="6">
        <v>1</v>
      </c>
      <c r="X72" s="6">
        <v>0</v>
      </c>
      <c r="Y72" s="6">
        <v>0</v>
      </c>
      <c r="Z72" s="6" t="s">
        <v>415</v>
      </c>
      <c r="AA72" s="6" t="s">
        <v>416</v>
      </c>
      <c r="AB72" s="6" t="s">
        <v>415</v>
      </c>
      <c r="AC72" s="6" t="s">
        <v>462</v>
      </c>
      <c r="AD72" s="6" t="s">
        <v>462</v>
      </c>
      <c r="AE72" s="6" t="s">
        <v>462</v>
      </c>
      <c r="AF72" s="6" t="s">
        <v>416</v>
      </c>
      <c r="AG72" s="6" t="s">
        <v>416</v>
      </c>
      <c r="AH72" s="6" t="s">
        <v>414</v>
      </c>
      <c r="AO72" s="6">
        <v>1</v>
      </c>
      <c r="AQ72" s="6" t="s">
        <v>547</v>
      </c>
      <c r="AW72" s="6" t="s">
        <v>421</v>
      </c>
      <c r="AX72" s="6" t="s">
        <v>422</v>
      </c>
      <c r="AY72" s="6">
        <v>1</v>
      </c>
      <c r="AZ72" s="6">
        <v>0</v>
      </c>
      <c r="BA72" s="6">
        <v>0</v>
      </c>
      <c r="BB72" s="6">
        <v>0</v>
      </c>
      <c r="BC72" s="6">
        <v>0</v>
      </c>
      <c r="BD72" s="6">
        <v>1</v>
      </c>
      <c r="BE72" s="6">
        <v>0</v>
      </c>
      <c r="BF72" s="6">
        <v>0</v>
      </c>
      <c r="BH72" s="6">
        <v>1</v>
      </c>
      <c r="BX72" s="6" t="s">
        <v>423</v>
      </c>
      <c r="BY72" s="6" t="s">
        <v>423</v>
      </c>
      <c r="BZ72" s="6" t="s">
        <v>426</v>
      </c>
      <c r="CA72" s="6" t="s">
        <v>424</v>
      </c>
      <c r="CB72" s="6" t="s">
        <v>423</v>
      </c>
      <c r="CC72" s="6" t="s">
        <v>423</v>
      </c>
      <c r="CD72" s="6" t="s">
        <v>423</v>
      </c>
      <c r="CE72" s="6" t="s">
        <v>425</v>
      </c>
      <c r="CF72" s="6" t="s">
        <v>424</v>
      </c>
      <c r="CG72" s="6" t="s">
        <v>426</v>
      </c>
      <c r="CH72" s="6" t="s">
        <v>423</v>
      </c>
      <c r="CI72" s="6" t="s">
        <v>426</v>
      </c>
      <c r="CJ72" s="6" t="s">
        <v>425</v>
      </c>
      <c r="CK72" s="6" t="s">
        <v>423</v>
      </c>
      <c r="CL72" s="6" t="s">
        <v>424</v>
      </c>
      <c r="CM72" s="6" t="s">
        <v>426</v>
      </c>
      <c r="CN72" s="6" t="s">
        <v>151</v>
      </c>
      <c r="CO72" s="6" t="s">
        <v>424</v>
      </c>
      <c r="CP72" s="6" t="s">
        <v>424</v>
      </c>
      <c r="CQ72" s="6" t="s">
        <v>151</v>
      </c>
      <c r="CR72" s="6" t="s">
        <v>423</v>
      </c>
      <c r="CS72" s="6" t="s">
        <v>426</v>
      </c>
      <c r="CT72" s="6" t="s">
        <v>426</v>
      </c>
      <c r="CU72" s="6" t="s">
        <v>424</v>
      </c>
      <c r="CV72" s="6" t="s">
        <v>427</v>
      </c>
      <c r="CW72" s="6" t="s">
        <v>176</v>
      </c>
      <c r="CX72" s="6" t="s">
        <v>428</v>
      </c>
      <c r="CY72" s="6" t="s">
        <v>176</v>
      </c>
      <c r="CZ72" s="6" t="s">
        <v>428</v>
      </c>
      <c r="DA72" s="6">
        <v>0</v>
      </c>
      <c r="DB72" s="6">
        <v>1</v>
      </c>
      <c r="DC72" s="6">
        <v>0</v>
      </c>
      <c r="DD72" s="6">
        <v>1</v>
      </c>
      <c r="DE72" s="6">
        <v>0</v>
      </c>
      <c r="DF72" s="6">
        <v>1</v>
      </c>
      <c r="DG72" s="6">
        <v>1</v>
      </c>
      <c r="DJ72" s="6" t="s">
        <v>198</v>
      </c>
      <c r="DU72" s="6" t="s">
        <v>508</v>
      </c>
      <c r="EA72" s="6">
        <v>2948.68</v>
      </c>
      <c r="EB72" s="6" t="s">
        <v>431</v>
      </c>
      <c r="EC72" s="6" t="s">
        <v>432</v>
      </c>
      <c r="ED72" s="6" t="s">
        <v>1478</v>
      </c>
      <c r="EE72" s="6" t="s">
        <v>490</v>
      </c>
      <c r="EF72" s="6" t="s">
        <v>435</v>
      </c>
      <c r="EG72" s="6" t="s">
        <v>436</v>
      </c>
      <c r="EH72" s="6" t="s">
        <v>1421</v>
      </c>
      <c r="EI72" s="6">
        <v>2020</v>
      </c>
      <c r="EJ72" s="6" t="s">
        <v>1131</v>
      </c>
      <c r="EK72" s="6" t="s">
        <v>1422</v>
      </c>
      <c r="EL72" s="6" t="s">
        <v>440</v>
      </c>
      <c r="EM72" s="6">
        <v>1</v>
      </c>
      <c r="EN72" s="6" t="s">
        <v>441</v>
      </c>
      <c r="EO72" s="6" t="s">
        <v>442</v>
      </c>
      <c r="EP72" s="6" t="s">
        <v>532</v>
      </c>
      <c r="EQ72" s="6">
        <v>194</v>
      </c>
      <c r="ER72" s="6" t="s">
        <v>1479</v>
      </c>
      <c r="ES72" s="6">
        <v>4</v>
      </c>
      <c r="ET72" s="6" t="s">
        <v>470</v>
      </c>
      <c r="EU72" s="6" t="s">
        <v>1480</v>
      </c>
      <c r="EV72" s="6" t="s">
        <v>1481</v>
      </c>
      <c r="EW72" s="6" t="s">
        <v>1479</v>
      </c>
      <c r="EX72" s="6" t="s">
        <v>1482</v>
      </c>
      <c r="EZ72" s="6" t="s">
        <v>1483</v>
      </c>
      <c r="FA72" s="6" t="s">
        <v>1131</v>
      </c>
      <c r="FB72" s="6" t="s">
        <v>410</v>
      </c>
      <c r="FD72" s="6" t="s">
        <v>481</v>
      </c>
      <c r="FE72" s="6" t="s">
        <v>1484</v>
      </c>
      <c r="FF72" s="6" t="s">
        <v>441</v>
      </c>
      <c r="FH72" s="6" t="s">
        <v>450</v>
      </c>
      <c r="FI72" s="6" t="s">
        <v>450</v>
      </c>
      <c r="FJ72" s="6" t="s">
        <v>450</v>
      </c>
      <c r="FK72" s="6" t="s">
        <v>450</v>
      </c>
      <c r="FL72" s="6" t="s">
        <v>450</v>
      </c>
      <c r="FN72" s="6" t="s">
        <v>415</v>
      </c>
      <c r="FO72" s="6" t="s">
        <v>416</v>
      </c>
      <c r="FP72" s="6" t="s">
        <v>415</v>
      </c>
      <c r="FQ72" s="6" t="s">
        <v>414</v>
      </c>
      <c r="FR72" s="6" t="s">
        <v>414</v>
      </c>
      <c r="FS72" s="6" t="s">
        <v>414</v>
      </c>
      <c r="FT72" s="6" t="s">
        <v>416</v>
      </c>
      <c r="FU72" s="6" t="s">
        <v>416</v>
      </c>
      <c r="FV72" s="6" t="s">
        <v>414</v>
      </c>
      <c r="FX72" s="6" t="s">
        <v>451</v>
      </c>
      <c r="FY72" s="6" t="s">
        <v>452</v>
      </c>
      <c r="FZ72" s="6" t="s">
        <v>451</v>
      </c>
      <c r="GA72" s="6" t="s">
        <v>451</v>
      </c>
      <c r="GB72" s="6" t="s">
        <v>452</v>
      </c>
      <c r="GC72" s="6" t="s">
        <v>451</v>
      </c>
      <c r="GD72" s="6" t="s">
        <v>451</v>
      </c>
      <c r="GE72" s="6" t="s">
        <v>451</v>
      </c>
      <c r="GF72" s="6" t="s">
        <v>451</v>
      </c>
      <c r="GG72" s="6" t="s">
        <v>451</v>
      </c>
      <c r="GH72" s="6" t="s">
        <v>451</v>
      </c>
      <c r="GI72" s="6" t="s">
        <v>452</v>
      </c>
      <c r="GJ72" s="6" t="s">
        <v>451</v>
      </c>
      <c r="GK72" s="6" t="s">
        <v>451</v>
      </c>
      <c r="GL72" s="6" t="s">
        <v>451</v>
      </c>
      <c r="GM72" s="6" t="s">
        <v>451</v>
      </c>
      <c r="GN72" s="6" t="s">
        <v>451</v>
      </c>
      <c r="GO72" s="6" t="s">
        <v>451</v>
      </c>
      <c r="GP72" s="6" t="s">
        <v>451</v>
      </c>
      <c r="GQ72" s="6" t="s">
        <v>451</v>
      </c>
      <c r="GR72" s="6" t="s">
        <v>451</v>
      </c>
      <c r="GS72" s="6" t="s">
        <v>452</v>
      </c>
      <c r="GT72" s="6" t="s">
        <v>452</v>
      </c>
      <c r="GU72" s="6" t="s">
        <v>452</v>
      </c>
      <c r="GV72" s="6" t="s">
        <v>453</v>
      </c>
      <c r="GW72" s="6" t="s">
        <v>454</v>
      </c>
      <c r="GY72" s="6" t="s">
        <v>441</v>
      </c>
      <c r="GZ72" s="6">
        <v>1973.07</v>
      </c>
      <c r="HB72" s="6" t="str">
        <f t="shared" si="71"/>
        <v>Liste d'attente</v>
      </c>
      <c r="HC72" s="6">
        <f t="shared" si="75"/>
        <v>100</v>
      </c>
      <c r="HD72" s="110">
        <f t="shared" si="76"/>
        <v>50</v>
      </c>
      <c r="HE72" s="6">
        <f t="shared" si="77"/>
        <v>5</v>
      </c>
      <c r="HF72" s="110">
        <f t="shared" si="66"/>
        <v>51.666666666666664</v>
      </c>
      <c r="HG72" s="6">
        <f t="shared" si="78"/>
        <v>50</v>
      </c>
      <c r="HI72" s="6">
        <f t="shared" si="72"/>
        <v>50</v>
      </c>
      <c r="HJ72" s="110">
        <f t="shared" si="73"/>
        <v>50</v>
      </c>
      <c r="HK72" s="110">
        <f t="shared" si="79"/>
        <v>50</v>
      </c>
      <c r="HL72" s="110">
        <f t="shared" si="80"/>
        <v>50</v>
      </c>
      <c r="HO72" s="6">
        <f t="shared" si="81"/>
        <v>5</v>
      </c>
      <c r="HP72" s="110">
        <f t="shared" si="82"/>
        <v>50</v>
      </c>
      <c r="HQ72" s="110">
        <f t="shared" si="83"/>
        <v>27.5</v>
      </c>
      <c r="HT72" s="110">
        <f t="shared" si="84"/>
        <v>36.5</v>
      </c>
      <c r="HU72" s="6">
        <f t="shared" si="85"/>
        <v>50</v>
      </c>
      <c r="HV72" s="6">
        <f t="shared" si="86"/>
        <v>5</v>
      </c>
      <c r="HW72" s="6">
        <f t="shared" si="87"/>
        <v>100</v>
      </c>
      <c r="HX72" s="110">
        <f t="shared" si="88"/>
        <v>51.666666666666664</v>
      </c>
      <c r="HY72" s="6">
        <f t="shared" si="89"/>
        <v>0</v>
      </c>
      <c r="HZ72" s="6">
        <f t="shared" si="74"/>
        <v>100</v>
      </c>
      <c r="IA72" s="6">
        <f t="shared" si="90"/>
        <v>50</v>
      </c>
      <c r="IB72" s="6">
        <f t="shared" si="91"/>
        <v>50</v>
      </c>
      <c r="IE72" s="110">
        <f t="shared" si="92"/>
        <v>75</v>
      </c>
      <c r="IF72" s="110">
        <f t="shared" si="93"/>
        <v>55</v>
      </c>
      <c r="IG72" s="6">
        <f t="shared" si="94"/>
        <v>0</v>
      </c>
      <c r="IH72" s="6">
        <f t="shared" si="95"/>
        <v>0</v>
      </c>
      <c r="II72" s="6">
        <f t="shared" si="96"/>
        <v>0</v>
      </c>
      <c r="IJ72" s="6">
        <f t="shared" si="97"/>
        <v>0</v>
      </c>
      <c r="IK72" s="110">
        <f t="shared" si="98"/>
        <v>0</v>
      </c>
    </row>
    <row r="73" spans="1:245" x14ac:dyDescent="0.2">
      <c r="A73" s="6">
        <v>146</v>
      </c>
      <c r="B73" s="6">
        <v>286</v>
      </c>
      <c r="C73" s="6" t="s">
        <v>1485</v>
      </c>
      <c r="D73" s="6">
        <v>6</v>
      </c>
      <c r="E73" s="6" t="s">
        <v>404</v>
      </c>
      <c r="F73" s="6" t="s">
        <v>1486</v>
      </c>
      <c r="G73" s="6" t="s">
        <v>1487</v>
      </c>
      <c r="H73" s="6" t="s">
        <v>1485</v>
      </c>
      <c r="I73" s="6" t="s">
        <v>1488</v>
      </c>
      <c r="J73" s="6" t="s">
        <v>543</v>
      </c>
      <c r="K73" s="6" t="s">
        <v>1489</v>
      </c>
      <c r="L73" s="6" t="s">
        <v>1131</v>
      </c>
      <c r="M73" s="6" t="s">
        <v>410</v>
      </c>
      <c r="O73" s="6" t="s">
        <v>411</v>
      </c>
      <c r="Q73" s="6" t="s">
        <v>1490</v>
      </c>
      <c r="R73" s="6" t="s">
        <v>525</v>
      </c>
      <c r="S73" s="6">
        <v>1</v>
      </c>
      <c r="T73" s="6">
        <v>0</v>
      </c>
      <c r="U73" s="6">
        <v>1</v>
      </c>
      <c r="V73" s="6">
        <v>0</v>
      </c>
      <c r="W73" s="6">
        <v>1</v>
      </c>
      <c r="X73" s="6">
        <v>0</v>
      </c>
      <c r="Y73" s="6">
        <v>0</v>
      </c>
      <c r="Z73" s="6" t="s">
        <v>415</v>
      </c>
      <c r="AA73" s="6" t="s">
        <v>416</v>
      </c>
      <c r="AB73" s="6" t="s">
        <v>416</v>
      </c>
      <c r="AC73" s="6" t="s">
        <v>131</v>
      </c>
      <c r="AD73" s="6" t="s">
        <v>414</v>
      </c>
      <c r="AE73" s="6" t="s">
        <v>414</v>
      </c>
      <c r="AF73" s="6" t="s">
        <v>416</v>
      </c>
      <c r="AG73" s="6" t="s">
        <v>416</v>
      </c>
      <c r="AH73" s="6" t="s">
        <v>415</v>
      </c>
      <c r="AI73" s="6" t="s">
        <v>1491</v>
      </c>
      <c r="AJ73" s="6">
        <v>0</v>
      </c>
      <c r="AK73" s="6">
        <v>1</v>
      </c>
      <c r="AL73" s="6">
        <v>1</v>
      </c>
      <c r="AM73" s="6">
        <v>0</v>
      </c>
      <c r="AN73" s="6">
        <v>0</v>
      </c>
      <c r="AO73" s="6">
        <v>0</v>
      </c>
      <c r="AQ73" s="6" t="s">
        <v>463</v>
      </c>
      <c r="AR73" s="6" t="s">
        <v>420</v>
      </c>
      <c r="AS73" s="6" t="s">
        <v>419</v>
      </c>
      <c r="AT73" s="6" t="s">
        <v>420</v>
      </c>
      <c r="AU73" s="6" t="s">
        <v>436</v>
      </c>
      <c r="AV73" s="6" t="s">
        <v>420</v>
      </c>
      <c r="AW73" s="6" t="s">
        <v>421</v>
      </c>
      <c r="AX73" s="6" t="s">
        <v>464</v>
      </c>
      <c r="BF73" s="6">
        <v>1</v>
      </c>
      <c r="BH73" s="6">
        <v>1</v>
      </c>
      <c r="BX73" s="6" t="s">
        <v>424</v>
      </c>
      <c r="BY73" s="6" t="s">
        <v>423</v>
      </c>
      <c r="BZ73" s="6" t="s">
        <v>423</v>
      </c>
      <c r="CA73" s="6" t="s">
        <v>423</v>
      </c>
      <c r="CB73" s="6" t="s">
        <v>423</v>
      </c>
      <c r="CC73" s="6" t="s">
        <v>423</v>
      </c>
      <c r="CD73" s="6" t="s">
        <v>423</v>
      </c>
      <c r="CE73" s="6" t="s">
        <v>151</v>
      </c>
      <c r="CF73" s="6" t="s">
        <v>423</v>
      </c>
      <c r="CG73" s="6" t="s">
        <v>424</v>
      </c>
      <c r="CH73" s="6" t="s">
        <v>423</v>
      </c>
      <c r="CI73" s="6" t="s">
        <v>423</v>
      </c>
      <c r="CJ73" s="6" t="s">
        <v>423</v>
      </c>
      <c r="CK73" s="6" t="s">
        <v>423</v>
      </c>
      <c r="CL73" s="6" t="s">
        <v>423</v>
      </c>
      <c r="CM73" s="6" t="s">
        <v>423</v>
      </c>
      <c r="CN73" s="6" t="s">
        <v>423</v>
      </c>
      <c r="CO73" s="6" t="s">
        <v>423</v>
      </c>
      <c r="CP73" s="6" t="s">
        <v>423</v>
      </c>
      <c r="CQ73" s="6" t="s">
        <v>423</v>
      </c>
      <c r="CR73" s="6" t="s">
        <v>423</v>
      </c>
      <c r="CS73" s="6" t="s">
        <v>423</v>
      </c>
      <c r="CT73" s="6" t="s">
        <v>423</v>
      </c>
      <c r="CU73" s="6" t="s">
        <v>423</v>
      </c>
      <c r="CV73" s="6" t="s">
        <v>428</v>
      </c>
      <c r="CW73" s="6" t="s">
        <v>428</v>
      </c>
      <c r="CX73" s="6" t="s">
        <v>176</v>
      </c>
      <c r="CY73" s="6" t="s">
        <v>428</v>
      </c>
      <c r="CZ73" s="6" t="s">
        <v>428</v>
      </c>
      <c r="DA73" s="6">
        <v>1</v>
      </c>
      <c r="DB73" s="6">
        <v>0</v>
      </c>
      <c r="DC73" s="6">
        <v>0</v>
      </c>
      <c r="DD73" s="6">
        <v>0</v>
      </c>
      <c r="DE73" s="6">
        <v>0</v>
      </c>
      <c r="DF73" s="6">
        <v>0</v>
      </c>
      <c r="DG73" s="6">
        <v>0</v>
      </c>
      <c r="DJ73" s="6" t="s">
        <v>429</v>
      </c>
      <c r="DU73" s="6" t="s">
        <v>430</v>
      </c>
      <c r="EA73" s="6">
        <v>1069.6300000000001</v>
      </c>
      <c r="EB73" s="6" t="s">
        <v>612</v>
      </c>
      <c r="EC73" s="6" t="s">
        <v>613</v>
      </c>
      <c r="ED73" s="6" t="s">
        <v>1492</v>
      </c>
      <c r="EE73" s="6" t="s">
        <v>490</v>
      </c>
      <c r="EF73" s="6" t="s">
        <v>435</v>
      </c>
      <c r="EG73" s="6" t="s">
        <v>436</v>
      </c>
      <c r="EH73" s="6" t="s">
        <v>1421</v>
      </c>
      <c r="EI73" s="6">
        <v>2019</v>
      </c>
      <c r="EJ73" s="6" t="s">
        <v>1131</v>
      </c>
      <c r="EK73" s="6" t="s">
        <v>1422</v>
      </c>
      <c r="EL73" s="6" t="s">
        <v>973</v>
      </c>
      <c r="EM73" s="6">
        <v>9</v>
      </c>
      <c r="EN73" s="6" t="s">
        <v>441</v>
      </c>
      <c r="EO73" s="6" t="s">
        <v>583</v>
      </c>
      <c r="EP73" s="6" t="s">
        <v>675</v>
      </c>
      <c r="EQ73" s="6">
        <v>185</v>
      </c>
      <c r="ER73" s="6" t="s">
        <v>1493</v>
      </c>
      <c r="ES73" s="6">
        <v>4</v>
      </c>
      <c r="ET73" s="6" t="s">
        <v>404</v>
      </c>
      <c r="EU73" s="6" t="s">
        <v>1494</v>
      </c>
      <c r="EV73" s="6" t="s">
        <v>1495</v>
      </c>
      <c r="EW73" s="6" t="s">
        <v>1493</v>
      </c>
      <c r="EX73" s="6" t="s">
        <v>1496</v>
      </c>
      <c r="EZ73" s="6" t="s">
        <v>1489</v>
      </c>
      <c r="FA73" s="6" t="s">
        <v>1131</v>
      </c>
      <c r="FB73" s="6" t="s">
        <v>410</v>
      </c>
      <c r="FD73" s="6" t="s">
        <v>1087</v>
      </c>
      <c r="FE73" s="6" t="s">
        <v>1497</v>
      </c>
      <c r="FF73" s="6" t="s">
        <v>441</v>
      </c>
      <c r="FH73" s="6" t="s">
        <v>449</v>
      </c>
      <c r="FI73" s="6" t="s">
        <v>450</v>
      </c>
      <c r="FJ73" s="6" t="s">
        <v>450</v>
      </c>
      <c r="FK73" s="6" t="s">
        <v>450</v>
      </c>
      <c r="FL73" s="6" t="s">
        <v>450</v>
      </c>
      <c r="FN73" s="6" t="s">
        <v>131</v>
      </c>
      <c r="FO73" s="6" t="s">
        <v>416</v>
      </c>
      <c r="FP73" s="6" t="s">
        <v>416</v>
      </c>
      <c r="FQ73" s="6" t="s">
        <v>414</v>
      </c>
      <c r="FR73" s="6" t="s">
        <v>131</v>
      </c>
      <c r="FS73" s="6" t="s">
        <v>415</v>
      </c>
      <c r="FT73" s="6" t="s">
        <v>416</v>
      </c>
      <c r="FU73" s="6" t="s">
        <v>416</v>
      </c>
      <c r="FV73" s="6" t="s">
        <v>415</v>
      </c>
      <c r="FX73" s="6" t="s">
        <v>451</v>
      </c>
      <c r="FY73" s="6" t="s">
        <v>451</v>
      </c>
      <c r="FZ73" s="6" t="s">
        <v>451</v>
      </c>
      <c r="GA73" s="6" t="s">
        <v>451</v>
      </c>
      <c r="GB73" s="6" t="s">
        <v>451</v>
      </c>
      <c r="GC73" s="6" t="s">
        <v>451</v>
      </c>
      <c r="GD73" s="6" t="s">
        <v>451</v>
      </c>
      <c r="GE73" s="6" t="s">
        <v>451</v>
      </c>
      <c r="GF73" s="6" t="s">
        <v>451</v>
      </c>
      <c r="GG73" s="6" t="s">
        <v>451</v>
      </c>
      <c r="GH73" s="6" t="s">
        <v>451</v>
      </c>
      <c r="GI73" s="6" t="s">
        <v>451</v>
      </c>
      <c r="GJ73" s="6" t="s">
        <v>451</v>
      </c>
      <c r="GK73" s="6" t="s">
        <v>451</v>
      </c>
      <c r="GL73" s="6" t="s">
        <v>451</v>
      </c>
      <c r="GM73" s="6" t="s">
        <v>451</v>
      </c>
      <c r="GN73" s="6" t="s">
        <v>451</v>
      </c>
      <c r="GO73" s="6" t="s">
        <v>451</v>
      </c>
      <c r="GP73" s="6" t="s">
        <v>451</v>
      </c>
      <c r="GQ73" s="6" t="s">
        <v>451</v>
      </c>
      <c r="GR73" s="6" t="s">
        <v>451</v>
      </c>
      <c r="GS73" s="6" t="s">
        <v>452</v>
      </c>
      <c r="GT73" s="6" t="s">
        <v>452</v>
      </c>
      <c r="GU73" s="6" t="s">
        <v>452</v>
      </c>
      <c r="GV73" s="6" t="s">
        <v>453</v>
      </c>
      <c r="GW73" s="6" t="s">
        <v>454</v>
      </c>
      <c r="GX73" s="6" t="s">
        <v>1498</v>
      </c>
      <c r="GY73" s="6" t="s">
        <v>441</v>
      </c>
      <c r="GZ73" s="6">
        <v>407.34</v>
      </c>
      <c r="HB73" s="6" t="str">
        <f t="shared" si="71"/>
        <v>Accepté pour Conseil 1er round Fem</v>
      </c>
      <c r="HC73" s="6">
        <f t="shared" si="75"/>
        <v>100</v>
      </c>
      <c r="HD73" s="110">
        <f t="shared" si="76"/>
        <v>75</v>
      </c>
      <c r="HE73" s="6">
        <f t="shared" si="77"/>
        <v>5</v>
      </c>
      <c r="HF73" s="110">
        <f t="shared" si="66"/>
        <v>60</v>
      </c>
      <c r="HG73" s="6">
        <f t="shared" si="78"/>
        <v>50</v>
      </c>
      <c r="HI73" s="6">
        <f t="shared" si="72"/>
        <v>100</v>
      </c>
      <c r="HJ73" s="110">
        <f t="shared" si="73"/>
        <v>75</v>
      </c>
      <c r="HK73" s="110">
        <f t="shared" si="79"/>
        <v>50</v>
      </c>
      <c r="HL73" s="110">
        <f t="shared" si="80"/>
        <v>50</v>
      </c>
      <c r="HO73" s="6">
        <f t="shared" si="81"/>
        <v>50</v>
      </c>
      <c r="HP73" s="110">
        <f t="shared" si="82"/>
        <v>75</v>
      </c>
      <c r="HQ73" s="110">
        <f t="shared" si="83"/>
        <v>50</v>
      </c>
      <c r="HT73" s="110">
        <f t="shared" si="84"/>
        <v>55</v>
      </c>
      <c r="HU73" s="6">
        <f t="shared" si="85"/>
        <v>50</v>
      </c>
      <c r="HV73" s="6">
        <f t="shared" si="86"/>
        <v>50</v>
      </c>
      <c r="HW73" s="6">
        <f t="shared" si="87"/>
        <v>50</v>
      </c>
      <c r="HX73" s="110">
        <f t="shared" si="88"/>
        <v>50</v>
      </c>
      <c r="HY73" s="6">
        <f t="shared" si="89"/>
        <v>0</v>
      </c>
      <c r="HZ73" s="6">
        <f t="shared" si="74"/>
        <v>100</v>
      </c>
      <c r="IA73" s="6">
        <f t="shared" si="90"/>
        <v>0</v>
      </c>
      <c r="IB73" s="6">
        <f t="shared" si="91"/>
        <v>25</v>
      </c>
      <c r="IE73" s="110">
        <f t="shared" si="92"/>
        <v>50</v>
      </c>
      <c r="IF73" s="110">
        <f t="shared" si="93"/>
        <v>35</v>
      </c>
      <c r="IG73" s="6">
        <f t="shared" si="94"/>
        <v>100</v>
      </c>
      <c r="IH73" s="6">
        <f t="shared" si="95"/>
        <v>0</v>
      </c>
      <c r="II73" s="6">
        <f t="shared" si="96"/>
        <v>0</v>
      </c>
      <c r="IJ73" s="6">
        <f t="shared" si="97"/>
        <v>50</v>
      </c>
      <c r="IK73" s="110">
        <f t="shared" si="98"/>
        <v>37.5</v>
      </c>
    </row>
    <row r="74" spans="1:245" x14ac:dyDescent="0.2">
      <c r="A74" s="6">
        <v>147</v>
      </c>
      <c r="B74" s="6">
        <v>262</v>
      </c>
      <c r="C74" s="6" t="s">
        <v>1499</v>
      </c>
      <c r="D74" s="6">
        <v>6</v>
      </c>
      <c r="E74" s="6" t="s">
        <v>470</v>
      </c>
      <c r="F74" s="6" t="s">
        <v>1500</v>
      </c>
      <c r="G74" s="6" t="s">
        <v>1501</v>
      </c>
      <c r="H74" s="6" t="s">
        <v>1499</v>
      </c>
      <c r="I74" s="6" t="s">
        <v>1502</v>
      </c>
      <c r="K74" s="6" t="s">
        <v>1503</v>
      </c>
      <c r="L74" s="6" t="s">
        <v>1131</v>
      </c>
      <c r="M74" s="6" t="s">
        <v>410</v>
      </c>
      <c r="O74" s="6" t="s">
        <v>1087</v>
      </c>
      <c r="P74" s="6" t="s">
        <v>1503</v>
      </c>
      <c r="Q74" s="6" t="s">
        <v>1504</v>
      </c>
      <c r="R74" s="6" t="s">
        <v>525</v>
      </c>
      <c r="S74" s="6">
        <v>1</v>
      </c>
      <c r="T74" s="6">
        <v>0</v>
      </c>
      <c r="U74" s="6">
        <v>0</v>
      </c>
      <c r="V74" s="6">
        <v>1</v>
      </c>
      <c r="W74" s="6">
        <v>1</v>
      </c>
      <c r="X74" s="6">
        <v>0</v>
      </c>
      <c r="Y74" s="6">
        <v>0</v>
      </c>
      <c r="Z74" s="6" t="s">
        <v>416</v>
      </c>
      <c r="AA74" s="6" t="s">
        <v>416</v>
      </c>
      <c r="AB74" s="6" t="s">
        <v>415</v>
      </c>
      <c r="AC74" s="6" t="s">
        <v>415</v>
      </c>
      <c r="AD74" s="6" t="s">
        <v>131</v>
      </c>
      <c r="AE74" s="6" t="s">
        <v>415</v>
      </c>
      <c r="AF74" s="6" t="s">
        <v>416</v>
      </c>
      <c r="AG74" s="6" t="s">
        <v>416</v>
      </c>
      <c r="AH74" s="6" t="s">
        <v>416</v>
      </c>
      <c r="AI74" s="6" t="s">
        <v>1505</v>
      </c>
      <c r="AJ74" s="6">
        <v>0</v>
      </c>
      <c r="AK74" s="6">
        <v>1</v>
      </c>
      <c r="AL74" s="6">
        <v>0</v>
      </c>
      <c r="AM74" s="6">
        <v>0</v>
      </c>
      <c r="AN74" s="6">
        <v>0</v>
      </c>
      <c r="AO74" s="6">
        <v>0</v>
      </c>
      <c r="AQ74" s="6" t="s">
        <v>547</v>
      </c>
      <c r="AW74" s="6" t="s">
        <v>528</v>
      </c>
      <c r="AX74" s="6" t="s">
        <v>485</v>
      </c>
      <c r="AY74" s="6">
        <v>0</v>
      </c>
      <c r="AZ74" s="6">
        <v>0</v>
      </c>
      <c r="BA74" s="6">
        <v>0</v>
      </c>
      <c r="BB74" s="6">
        <v>0</v>
      </c>
      <c r="BC74" s="6">
        <v>0</v>
      </c>
      <c r="BD74" s="6">
        <v>0</v>
      </c>
      <c r="BE74" s="6">
        <v>0</v>
      </c>
      <c r="BF74" s="6">
        <v>0</v>
      </c>
      <c r="BG74" s="6" t="s">
        <v>1506</v>
      </c>
      <c r="BH74" s="6">
        <v>0</v>
      </c>
      <c r="BI74" s="6">
        <v>0</v>
      </c>
      <c r="BJ74" s="6">
        <v>0</v>
      </c>
      <c r="BK74" s="6">
        <v>0</v>
      </c>
      <c r="BL74" s="6">
        <v>0</v>
      </c>
      <c r="BM74" s="6">
        <v>0</v>
      </c>
      <c r="BN74" s="6">
        <v>0</v>
      </c>
      <c r="BO74" s="6">
        <v>1</v>
      </c>
      <c r="BP74" s="6">
        <v>0</v>
      </c>
      <c r="BQ74" s="6">
        <v>0</v>
      </c>
      <c r="BR74" s="6">
        <v>0</v>
      </c>
      <c r="BS74" s="6">
        <v>0</v>
      </c>
      <c r="BT74" s="6">
        <v>0</v>
      </c>
      <c r="BU74" s="6">
        <v>0</v>
      </c>
      <c r="BX74" s="6" t="s">
        <v>424</v>
      </c>
      <c r="BY74" s="6" t="s">
        <v>424</v>
      </c>
      <c r="BZ74" s="6" t="s">
        <v>423</v>
      </c>
      <c r="CA74" s="6" t="s">
        <v>424</v>
      </c>
      <c r="CB74" s="6" t="s">
        <v>423</v>
      </c>
      <c r="CC74" s="6" t="s">
        <v>423</v>
      </c>
      <c r="CD74" s="6" t="s">
        <v>423</v>
      </c>
      <c r="CE74" s="6" t="s">
        <v>423</v>
      </c>
      <c r="CF74" s="6" t="s">
        <v>151</v>
      </c>
      <c r="CG74" s="6" t="s">
        <v>423</v>
      </c>
      <c r="CH74" s="6" t="s">
        <v>423</v>
      </c>
      <c r="CI74" s="6" t="s">
        <v>423</v>
      </c>
      <c r="CJ74" s="6" t="s">
        <v>423</v>
      </c>
      <c r="CK74" s="6" t="s">
        <v>423</v>
      </c>
      <c r="CL74" s="6" t="s">
        <v>423</v>
      </c>
      <c r="CM74" s="6" t="s">
        <v>423</v>
      </c>
      <c r="CN74" s="6" t="s">
        <v>423</v>
      </c>
      <c r="CO74" s="6" t="s">
        <v>423</v>
      </c>
      <c r="CP74" s="6" t="s">
        <v>151</v>
      </c>
      <c r="CQ74" s="6" t="s">
        <v>151</v>
      </c>
      <c r="CR74" s="6" t="s">
        <v>151</v>
      </c>
      <c r="CS74" s="6" t="s">
        <v>423</v>
      </c>
      <c r="CT74" s="6" t="s">
        <v>426</v>
      </c>
      <c r="CU74" s="6" t="s">
        <v>426</v>
      </c>
      <c r="CV74" s="6" t="s">
        <v>428</v>
      </c>
      <c r="CW74" s="6" t="s">
        <v>176</v>
      </c>
      <c r="CX74" s="6" t="s">
        <v>176</v>
      </c>
      <c r="CY74" s="6" t="s">
        <v>428</v>
      </c>
      <c r="CZ74" s="6" t="s">
        <v>428</v>
      </c>
      <c r="DA74" s="6">
        <v>1</v>
      </c>
      <c r="DB74" s="6">
        <v>1</v>
      </c>
      <c r="DC74" s="6">
        <v>0</v>
      </c>
      <c r="DD74" s="6">
        <v>1</v>
      </c>
      <c r="DE74" s="6">
        <v>0</v>
      </c>
      <c r="DF74" s="6">
        <v>0</v>
      </c>
      <c r="DG74" s="6">
        <v>0</v>
      </c>
      <c r="DJ74" s="6" t="s">
        <v>507</v>
      </c>
      <c r="DU74" s="6" t="s">
        <v>430</v>
      </c>
      <c r="EA74" s="6">
        <v>1920.44</v>
      </c>
      <c r="EB74" s="6" t="s">
        <v>548</v>
      </c>
      <c r="EC74" s="6" t="s">
        <v>432</v>
      </c>
      <c r="ED74" s="6" t="s">
        <v>1507</v>
      </c>
      <c r="EE74" s="6" t="s">
        <v>434</v>
      </c>
      <c r="EF74" s="6" t="s">
        <v>435</v>
      </c>
      <c r="EG74" s="6" t="s">
        <v>436</v>
      </c>
      <c r="EH74" s="6" t="s">
        <v>1421</v>
      </c>
      <c r="EI74" s="6">
        <v>2017</v>
      </c>
      <c r="EJ74" s="6" t="s">
        <v>1131</v>
      </c>
      <c r="EK74" s="6" t="s">
        <v>1422</v>
      </c>
      <c r="EL74" s="6" t="s">
        <v>440</v>
      </c>
      <c r="EM74" s="6">
        <v>3</v>
      </c>
      <c r="EN74" s="6" t="s">
        <v>468</v>
      </c>
      <c r="EO74" s="6" t="s">
        <v>583</v>
      </c>
      <c r="EP74" s="6" t="s">
        <v>443</v>
      </c>
      <c r="EQ74" s="6">
        <v>246</v>
      </c>
      <c r="ER74" s="6" t="s">
        <v>1508</v>
      </c>
      <c r="ES74" s="6">
        <v>4</v>
      </c>
      <c r="ET74" s="6" t="s">
        <v>404</v>
      </c>
      <c r="EU74" s="6" t="s">
        <v>1509</v>
      </c>
      <c r="EV74" s="6" t="s">
        <v>1510</v>
      </c>
      <c r="EW74" s="6" t="s">
        <v>1508</v>
      </c>
      <c r="EX74" s="6" t="s">
        <v>1511</v>
      </c>
      <c r="EY74" s="6" t="s">
        <v>1512</v>
      </c>
      <c r="EZ74" s="6" t="s">
        <v>1513</v>
      </c>
      <c r="FA74" s="6" t="s">
        <v>1131</v>
      </c>
      <c r="FB74" s="6" t="s">
        <v>410</v>
      </c>
      <c r="FD74" s="6" t="s">
        <v>1087</v>
      </c>
      <c r="FE74" s="6" t="s">
        <v>1514</v>
      </c>
      <c r="FF74" s="6" t="s">
        <v>441</v>
      </c>
      <c r="FH74" s="6" t="s">
        <v>510</v>
      </c>
      <c r="FI74" s="6" t="s">
        <v>510</v>
      </c>
      <c r="FJ74" s="6" t="s">
        <v>510</v>
      </c>
      <c r="FK74" s="6" t="s">
        <v>510</v>
      </c>
      <c r="FL74" s="6" t="s">
        <v>450</v>
      </c>
      <c r="FN74" s="6" t="s">
        <v>415</v>
      </c>
      <c r="FO74" s="6" t="s">
        <v>416</v>
      </c>
      <c r="FP74" s="6" t="s">
        <v>416</v>
      </c>
      <c r="FQ74" s="6" t="s">
        <v>415</v>
      </c>
      <c r="FR74" s="6" t="s">
        <v>414</v>
      </c>
      <c r="FS74" s="6" t="s">
        <v>415</v>
      </c>
      <c r="FT74" s="6" t="s">
        <v>416</v>
      </c>
      <c r="FU74" s="6" t="s">
        <v>416</v>
      </c>
      <c r="FV74" s="6" t="s">
        <v>415</v>
      </c>
      <c r="FX74" s="6" t="s">
        <v>451</v>
      </c>
      <c r="FY74" s="6" t="s">
        <v>451</v>
      </c>
      <c r="FZ74" s="6" t="s">
        <v>451</v>
      </c>
      <c r="GA74" s="6" t="s">
        <v>451</v>
      </c>
      <c r="GB74" s="6" t="s">
        <v>451</v>
      </c>
      <c r="GC74" s="6" t="s">
        <v>451</v>
      </c>
      <c r="GD74" s="6" t="s">
        <v>451</v>
      </c>
      <c r="GE74" s="6" t="s">
        <v>451</v>
      </c>
      <c r="GF74" s="6" t="s">
        <v>451</v>
      </c>
      <c r="GG74" s="6" t="s">
        <v>451</v>
      </c>
      <c r="GH74" s="6" t="s">
        <v>451</v>
      </c>
      <c r="GI74" s="6" t="s">
        <v>451</v>
      </c>
      <c r="GJ74" s="6" t="s">
        <v>451</v>
      </c>
      <c r="GK74" s="6" t="s">
        <v>451</v>
      </c>
      <c r="GL74" s="6" t="s">
        <v>451</v>
      </c>
      <c r="GM74" s="6" t="s">
        <v>451</v>
      </c>
      <c r="GN74" s="6" t="s">
        <v>451</v>
      </c>
      <c r="GO74" s="6" t="s">
        <v>451</v>
      </c>
      <c r="GP74" s="6" t="s">
        <v>451</v>
      </c>
      <c r="GQ74" s="6" t="s">
        <v>451</v>
      </c>
      <c r="GR74" s="6" t="s">
        <v>451</v>
      </c>
      <c r="GS74" s="6" t="s">
        <v>451</v>
      </c>
      <c r="GT74" s="6" t="s">
        <v>452</v>
      </c>
      <c r="GU74" s="6" t="s">
        <v>452</v>
      </c>
      <c r="GV74" s="6" t="s">
        <v>555</v>
      </c>
      <c r="GW74" s="6" t="s">
        <v>475</v>
      </c>
      <c r="GY74" s="6" t="s">
        <v>441</v>
      </c>
      <c r="GZ74" s="6">
        <v>733.15</v>
      </c>
      <c r="HB74" s="6" t="str">
        <f t="shared" si="71"/>
        <v xml:space="preserve">Accepté pour le Conseil 4round IS -5 </v>
      </c>
      <c r="HC74" s="6">
        <f t="shared" si="75"/>
        <v>100</v>
      </c>
      <c r="HD74" s="110">
        <f t="shared" si="76"/>
        <v>75</v>
      </c>
      <c r="HE74" s="6">
        <f t="shared" si="77"/>
        <v>5</v>
      </c>
      <c r="HF74" s="110">
        <f t="shared" ref="HF74:HF137" si="99">AVERAGE(HC74:HE74)</f>
        <v>60</v>
      </c>
      <c r="HG74" s="6">
        <f t="shared" si="78"/>
        <v>5</v>
      </c>
      <c r="HI74" s="6">
        <f t="shared" si="72"/>
        <v>50</v>
      </c>
      <c r="HJ74" s="110">
        <f t="shared" si="73"/>
        <v>27.5</v>
      </c>
      <c r="HK74" s="110">
        <f t="shared" si="79"/>
        <v>50</v>
      </c>
      <c r="HL74" s="110">
        <f t="shared" si="80"/>
        <v>50</v>
      </c>
      <c r="HO74" s="6">
        <f t="shared" si="81"/>
        <v>50</v>
      </c>
      <c r="HP74" s="110">
        <f t="shared" si="82"/>
        <v>75</v>
      </c>
      <c r="HQ74" s="110">
        <f t="shared" si="83"/>
        <v>50</v>
      </c>
      <c r="HT74" s="110">
        <f t="shared" si="84"/>
        <v>55</v>
      </c>
      <c r="HU74" s="6">
        <f t="shared" si="85"/>
        <v>50</v>
      </c>
      <c r="HV74" s="6">
        <f t="shared" si="86"/>
        <v>50</v>
      </c>
      <c r="HW74" s="6">
        <f t="shared" si="87"/>
        <v>50</v>
      </c>
      <c r="HX74" s="110">
        <f t="shared" si="88"/>
        <v>50</v>
      </c>
      <c r="HY74" s="6">
        <f t="shared" si="89"/>
        <v>0</v>
      </c>
      <c r="HZ74" s="6">
        <f t="shared" si="74"/>
        <v>100</v>
      </c>
      <c r="IA74" s="6">
        <f t="shared" si="90"/>
        <v>0</v>
      </c>
      <c r="IB74" s="6">
        <f t="shared" si="91"/>
        <v>75</v>
      </c>
      <c r="IE74" s="110">
        <f t="shared" si="92"/>
        <v>100</v>
      </c>
      <c r="IF74" s="110">
        <f t="shared" si="93"/>
        <v>55</v>
      </c>
      <c r="IG74" s="6">
        <f t="shared" si="94"/>
        <v>100</v>
      </c>
      <c r="IH74" s="6">
        <f t="shared" si="95"/>
        <v>0</v>
      </c>
      <c r="II74" s="6">
        <f t="shared" si="96"/>
        <v>0</v>
      </c>
      <c r="IJ74" s="6">
        <f t="shared" si="97"/>
        <v>50</v>
      </c>
      <c r="IK74" s="110">
        <f t="shared" si="98"/>
        <v>37.5</v>
      </c>
    </row>
    <row r="75" spans="1:245" x14ac:dyDescent="0.2">
      <c r="A75" s="6">
        <v>149</v>
      </c>
      <c r="B75" s="6">
        <v>267</v>
      </c>
      <c r="C75" s="6" t="s">
        <v>1515</v>
      </c>
      <c r="D75" s="6">
        <v>6</v>
      </c>
      <c r="E75" s="6" t="s">
        <v>470</v>
      </c>
      <c r="F75" s="6" t="s">
        <v>1516</v>
      </c>
      <c r="G75" s="6" t="s">
        <v>1517</v>
      </c>
      <c r="H75" s="6" t="s">
        <v>1515</v>
      </c>
      <c r="I75" s="6" t="s">
        <v>1518</v>
      </c>
      <c r="K75" s="6" t="s">
        <v>1519</v>
      </c>
      <c r="L75" s="6" t="s">
        <v>1131</v>
      </c>
      <c r="M75" s="6" t="s">
        <v>410</v>
      </c>
      <c r="O75" s="6" t="s">
        <v>411</v>
      </c>
      <c r="Q75" s="6" t="s">
        <v>1520</v>
      </c>
      <c r="R75" s="6" t="s">
        <v>413</v>
      </c>
      <c r="S75" s="6">
        <v>1</v>
      </c>
      <c r="T75" s="6">
        <v>0</v>
      </c>
      <c r="U75" s="6">
        <v>0</v>
      </c>
      <c r="V75" s="6">
        <v>0</v>
      </c>
      <c r="W75" s="6">
        <v>0</v>
      </c>
      <c r="X75" s="6">
        <v>0</v>
      </c>
      <c r="Y75" s="6">
        <v>0</v>
      </c>
      <c r="Z75" s="6" t="s">
        <v>131</v>
      </c>
      <c r="AA75" s="6" t="s">
        <v>415</v>
      </c>
      <c r="AB75" s="6" t="s">
        <v>416</v>
      </c>
      <c r="AC75" s="6" t="s">
        <v>131</v>
      </c>
      <c r="AD75" s="6" t="s">
        <v>131</v>
      </c>
      <c r="AE75" s="6" t="s">
        <v>415</v>
      </c>
      <c r="AF75" s="6" t="s">
        <v>131</v>
      </c>
      <c r="AG75" s="6" t="s">
        <v>416</v>
      </c>
      <c r="AH75" s="6" t="s">
        <v>131</v>
      </c>
      <c r="AN75" s="6">
        <v>1</v>
      </c>
      <c r="AQ75" s="6" t="s">
        <v>527</v>
      </c>
      <c r="AW75" s="6" t="s">
        <v>421</v>
      </c>
      <c r="AX75" s="6" t="s">
        <v>422</v>
      </c>
      <c r="AY75" s="6">
        <v>0</v>
      </c>
      <c r="AZ75" s="6">
        <v>0</v>
      </c>
      <c r="BA75" s="6">
        <v>0</v>
      </c>
      <c r="BB75" s="6">
        <v>0</v>
      </c>
      <c r="BC75" s="6">
        <v>0</v>
      </c>
      <c r="BD75" s="6">
        <v>0</v>
      </c>
      <c r="BE75" s="6">
        <v>1</v>
      </c>
      <c r="BF75" s="6">
        <v>0</v>
      </c>
      <c r="BH75" s="6">
        <v>0</v>
      </c>
      <c r="BI75" s="6">
        <v>1</v>
      </c>
      <c r="BJ75" s="6">
        <v>0</v>
      </c>
      <c r="BK75" s="6">
        <v>0</v>
      </c>
      <c r="BL75" s="6">
        <v>0</v>
      </c>
      <c r="BM75" s="6">
        <v>0</v>
      </c>
      <c r="BN75" s="6">
        <v>0</v>
      </c>
      <c r="BO75" s="6">
        <v>0</v>
      </c>
      <c r="BP75" s="6">
        <v>0</v>
      </c>
      <c r="BQ75" s="6">
        <v>0</v>
      </c>
      <c r="BR75" s="6">
        <v>0</v>
      </c>
      <c r="BS75" s="6">
        <v>0</v>
      </c>
      <c r="BT75" s="6">
        <v>0</v>
      </c>
      <c r="BU75" s="6">
        <v>1</v>
      </c>
      <c r="BX75" s="6" t="s">
        <v>425</v>
      </c>
      <c r="BY75" s="6" t="s">
        <v>425</v>
      </c>
      <c r="BZ75" s="6" t="s">
        <v>151</v>
      </c>
      <c r="CA75" s="6" t="s">
        <v>423</v>
      </c>
      <c r="CB75" s="6" t="s">
        <v>426</v>
      </c>
      <c r="CC75" s="6" t="s">
        <v>425</v>
      </c>
      <c r="CD75" s="6" t="s">
        <v>425</v>
      </c>
      <c r="CE75" s="6" t="s">
        <v>423</v>
      </c>
      <c r="CF75" s="6" t="s">
        <v>425</v>
      </c>
      <c r="CG75" s="6" t="s">
        <v>423</v>
      </c>
      <c r="CH75" s="6" t="s">
        <v>424</v>
      </c>
      <c r="CI75" s="6" t="s">
        <v>426</v>
      </c>
      <c r="CJ75" s="6" t="s">
        <v>426</v>
      </c>
      <c r="CK75" s="6" t="s">
        <v>151</v>
      </c>
      <c r="CL75" s="6" t="s">
        <v>151</v>
      </c>
      <c r="CM75" s="6" t="s">
        <v>151</v>
      </c>
      <c r="CN75" s="6" t="s">
        <v>151</v>
      </c>
      <c r="CO75" s="6" t="s">
        <v>151</v>
      </c>
      <c r="CP75" s="6" t="s">
        <v>151</v>
      </c>
      <c r="CQ75" s="6" t="s">
        <v>151</v>
      </c>
      <c r="CR75" s="6" t="s">
        <v>151</v>
      </c>
      <c r="CS75" s="6" t="s">
        <v>426</v>
      </c>
      <c r="CT75" s="6" t="s">
        <v>426</v>
      </c>
      <c r="CU75" s="6" t="s">
        <v>151</v>
      </c>
      <c r="CV75" s="6" t="s">
        <v>176</v>
      </c>
      <c r="CW75" s="6" t="s">
        <v>176</v>
      </c>
      <c r="CX75" s="6" t="s">
        <v>176</v>
      </c>
      <c r="CY75" s="6" t="s">
        <v>176</v>
      </c>
      <c r="CZ75" s="6" t="s">
        <v>428</v>
      </c>
      <c r="DA75" s="6">
        <v>1</v>
      </c>
      <c r="DB75" s="6">
        <v>1</v>
      </c>
      <c r="DC75" s="6">
        <v>0</v>
      </c>
      <c r="DD75" s="6">
        <v>0</v>
      </c>
      <c r="DE75" s="6">
        <v>0</v>
      </c>
      <c r="DF75" s="6">
        <v>0</v>
      </c>
      <c r="DG75" s="6">
        <v>1</v>
      </c>
      <c r="DJ75" s="6" t="s">
        <v>507</v>
      </c>
      <c r="DU75" s="6" t="s">
        <v>508</v>
      </c>
      <c r="EA75" s="6">
        <v>525.27</v>
      </c>
      <c r="EB75" s="6" t="s">
        <v>487</v>
      </c>
      <c r="EC75" s="6" t="s">
        <v>488</v>
      </c>
      <c r="ED75" s="6" t="s">
        <v>1521</v>
      </c>
      <c r="EE75" s="6" t="s">
        <v>490</v>
      </c>
      <c r="EF75" s="6" t="s">
        <v>510</v>
      </c>
      <c r="EG75" s="6" t="s">
        <v>436</v>
      </c>
      <c r="EH75" s="6" t="s">
        <v>1421</v>
      </c>
      <c r="EI75" s="6">
        <v>2024</v>
      </c>
      <c r="EJ75" s="6" t="s">
        <v>1131</v>
      </c>
      <c r="EK75" s="6" t="s">
        <v>1422</v>
      </c>
      <c r="EL75" s="6" t="s">
        <v>440</v>
      </c>
      <c r="EM75" s="6">
        <v>4</v>
      </c>
      <c r="EN75" s="6" t="s">
        <v>441</v>
      </c>
      <c r="EO75" s="6" t="s">
        <v>491</v>
      </c>
      <c r="EP75" s="6" t="s">
        <v>675</v>
      </c>
      <c r="EQ75" s="6">
        <v>175</v>
      </c>
      <c r="ER75" s="6" t="s">
        <v>1522</v>
      </c>
      <c r="ES75" s="6">
        <v>4</v>
      </c>
      <c r="ET75" s="6" t="s">
        <v>470</v>
      </c>
      <c r="EU75" s="6" t="s">
        <v>1523</v>
      </c>
      <c r="EV75" s="6" t="s">
        <v>1524</v>
      </c>
      <c r="EW75" s="6" t="s">
        <v>1522</v>
      </c>
      <c r="EX75" s="6" t="s">
        <v>1525</v>
      </c>
      <c r="EZ75" s="6" t="s">
        <v>1519</v>
      </c>
      <c r="FA75" s="6" t="s">
        <v>1131</v>
      </c>
      <c r="FB75" s="6" t="s">
        <v>410</v>
      </c>
      <c r="FD75" s="6" t="s">
        <v>411</v>
      </c>
      <c r="FF75" s="6" t="s">
        <v>441</v>
      </c>
      <c r="FH75" s="6" t="s">
        <v>450</v>
      </c>
      <c r="FI75" s="6" t="s">
        <v>510</v>
      </c>
      <c r="FJ75" s="6" t="s">
        <v>450</v>
      </c>
      <c r="FK75" s="6" t="s">
        <v>450</v>
      </c>
      <c r="FL75" s="6" t="s">
        <v>450</v>
      </c>
      <c r="FN75" s="6" t="s">
        <v>462</v>
      </c>
      <c r="FO75" s="6" t="s">
        <v>416</v>
      </c>
      <c r="FP75" s="6" t="s">
        <v>416</v>
      </c>
      <c r="FQ75" s="6" t="s">
        <v>414</v>
      </c>
      <c r="FR75" s="6" t="s">
        <v>131</v>
      </c>
      <c r="FS75" s="6" t="s">
        <v>415</v>
      </c>
      <c r="FT75" s="6" t="s">
        <v>131</v>
      </c>
      <c r="FU75" s="6" t="s">
        <v>416</v>
      </c>
      <c r="FV75" s="6" t="s">
        <v>131</v>
      </c>
      <c r="FX75" s="6" t="s">
        <v>451</v>
      </c>
      <c r="FY75" s="6" t="s">
        <v>451</v>
      </c>
      <c r="FZ75" s="6" t="s">
        <v>451</v>
      </c>
      <c r="GA75" s="6" t="s">
        <v>451</v>
      </c>
      <c r="GB75" s="6" t="s">
        <v>451</v>
      </c>
      <c r="GC75" s="6" t="s">
        <v>451</v>
      </c>
      <c r="GD75" s="6" t="s">
        <v>451</v>
      </c>
      <c r="GE75" s="6" t="s">
        <v>451</v>
      </c>
      <c r="GF75" s="6" t="s">
        <v>451</v>
      </c>
      <c r="GG75" s="6" t="s">
        <v>451</v>
      </c>
      <c r="GH75" s="6" t="s">
        <v>451</v>
      </c>
      <c r="GI75" s="6" t="s">
        <v>451</v>
      </c>
      <c r="GJ75" s="6" t="s">
        <v>451</v>
      </c>
      <c r="GK75" s="6" t="s">
        <v>451</v>
      </c>
      <c r="GL75" s="6" t="s">
        <v>451</v>
      </c>
      <c r="GM75" s="6" t="s">
        <v>451</v>
      </c>
      <c r="GN75" s="6" t="s">
        <v>451</v>
      </c>
      <c r="GO75" s="6" t="s">
        <v>451</v>
      </c>
      <c r="GP75" s="6" t="s">
        <v>451</v>
      </c>
      <c r="GQ75" s="6" t="s">
        <v>451</v>
      </c>
      <c r="GR75" s="6" t="s">
        <v>451</v>
      </c>
      <c r="GS75" s="6" t="s">
        <v>451</v>
      </c>
      <c r="GT75" s="6" t="s">
        <v>451</v>
      </c>
      <c r="GU75" s="6" t="s">
        <v>451</v>
      </c>
      <c r="GV75" s="6" t="s">
        <v>474</v>
      </c>
      <c r="GW75" s="6" t="s">
        <v>496</v>
      </c>
      <c r="GX75" s="6" t="s">
        <v>1526</v>
      </c>
      <c r="GY75" s="6" t="s">
        <v>441</v>
      </c>
      <c r="GZ75" s="6">
        <v>205.47</v>
      </c>
      <c r="HB75" s="6" t="str">
        <f t="shared" si="71"/>
        <v>Accepté pour Conseil 1er round Fem</v>
      </c>
      <c r="HC75" s="6">
        <f t="shared" si="75"/>
        <v>5</v>
      </c>
      <c r="HD75" s="110">
        <f t="shared" si="76"/>
        <v>52.5</v>
      </c>
      <c r="HE75" s="6">
        <f t="shared" si="77"/>
        <v>5</v>
      </c>
      <c r="HF75" s="110">
        <f t="shared" si="99"/>
        <v>20.833333333333332</v>
      </c>
      <c r="HG75" s="6">
        <f t="shared" si="78"/>
        <v>50</v>
      </c>
      <c r="HI75" s="6">
        <f t="shared" si="72"/>
        <v>50</v>
      </c>
      <c r="HJ75" s="110">
        <f t="shared" si="73"/>
        <v>50</v>
      </c>
      <c r="HK75" s="110">
        <f t="shared" si="79"/>
        <v>50</v>
      </c>
      <c r="HL75" s="110">
        <f t="shared" si="80"/>
        <v>27.5</v>
      </c>
      <c r="HO75" s="6">
        <f t="shared" si="81"/>
        <v>50</v>
      </c>
      <c r="HP75" s="110">
        <f t="shared" si="82"/>
        <v>50</v>
      </c>
      <c r="HQ75" s="110">
        <f t="shared" si="83"/>
        <v>27.5</v>
      </c>
      <c r="HT75" s="110">
        <f t="shared" si="84"/>
        <v>41</v>
      </c>
      <c r="HU75" s="6">
        <f t="shared" si="85"/>
        <v>100</v>
      </c>
      <c r="HV75" s="6">
        <f t="shared" si="86"/>
        <v>100</v>
      </c>
      <c r="HW75" s="6">
        <f t="shared" si="87"/>
        <v>100</v>
      </c>
      <c r="HX75" s="110">
        <f t="shared" si="88"/>
        <v>100</v>
      </c>
      <c r="HY75" s="6">
        <f t="shared" si="89"/>
        <v>100</v>
      </c>
      <c r="HZ75" s="6">
        <f t="shared" si="74"/>
        <v>100</v>
      </c>
      <c r="IA75" s="6">
        <f t="shared" si="90"/>
        <v>50</v>
      </c>
      <c r="IB75" s="6">
        <f t="shared" si="91"/>
        <v>50</v>
      </c>
      <c r="IE75" s="110">
        <f t="shared" si="92"/>
        <v>100</v>
      </c>
      <c r="IF75" s="110">
        <f t="shared" si="93"/>
        <v>80</v>
      </c>
      <c r="IG75" s="6">
        <f t="shared" si="94"/>
        <v>100</v>
      </c>
      <c r="IH75" s="6">
        <f t="shared" si="95"/>
        <v>0</v>
      </c>
      <c r="II75" s="6">
        <f t="shared" si="96"/>
        <v>0</v>
      </c>
      <c r="IJ75" s="6">
        <f t="shared" si="97"/>
        <v>0</v>
      </c>
      <c r="IK75" s="110">
        <f t="shared" si="98"/>
        <v>25</v>
      </c>
    </row>
    <row r="76" spans="1:245" x14ac:dyDescent="0.2">
      <c r="A76" s="6">
        <v>150</v>
      </c>
      <c r="B76" s="6">
        <v>291</v>
      </c>
      <c r="C76" s="6" t="s">
        <v>1527</v>
      </c>
      <c r="D76" s="6">
        <v>6</v>
      </c>
      <c r="E76" s="6" t="s">
        <v>470</v>
      </c>
      <c r="F76" s="6" t="s">
        <v>1528</v>
      </c>
      <c r="G76" s="6" t="s">
        <v>1529</v>
      </c>
      <c r="H76" s="6" t="s">
        <v>1527</v>
      </c>
      <c r="I76" s="6" t="s">
        <v>1530</v>
      </c>
      <c r="K76" s="6" t="s">
        <v>1531</v>
      </c>
      <c r="L76" s="6" t="s">
        <v>1131</v>
      </c>
      <c r="M76" s="6" t="s">
        <v>410</v>
      </c>
      <c r="O76" s="6" t="s">
        <v>411</v>
      </c>
      <c r="Q76" s="6" t="s">
        <v>1532</v>
      </c>
      <c r="R76" s="6" t="s">
        <v>413</v>
      </c>
      <c r="S76" s="6">
        <v>1</v>
      </c>
      <c r="T76" s="6">
        <v>1</v>
      </c>
      <c r="U76" s="6">
        <v>0</v>
      </c>
      <c r="V76" s="6">
        <v>0</v>
      </c>
      <c r="W76" s="6">
        <v>1</v>
      </c>
      <c r="X76" s="6">
        <v>0</v>
      </c>
      <c r="Y76" s="6">
        <v>0</v>
      </c>
      <c r="Z76" s="6" t="s">
        <v>415</v>
      </c>
      <c r="AA76" s="6" t="s">
        <v>416</v>
      </c>
      <c r="AB76" s="6" t="s">
        <v>416</v>
      </c>
      <c r="AC76" s="6" t="s">
        <v>131</v>
      </c>
      <c r="AD76" s="6" t="s">
        <v>415</v>
      </c>
      <c r="AE76" s="6" t="s">
        <v>416</v>
      </c>
      <c r="AF76" s="6" t="s">
        <v>416</v>
      </c>
      <c r="AG76" s="6" t="s">
        <v>416</v>
      </c>
      <c r="AH76" s="6" t="s">
        <v>414</v>
      </c>
      <c r="AI76" s="6" t="s">
        <v>1533</v>
      </c>
      <c r="AJ76" s="6">
        <v>1</v>
      </c>
      <c r="AK76" s="6">
        <v>1</v>
      </c>
      <c r="AL76" s="6">
        <v>1</v>
      </c>
      <c r="AM76" s="6">
        <v>1</v>
      </c>
      <c r="AN76" s="6">
        <v>0</v>
      </c>
      <c r="AO76" s="6">
        <v>0</v>
      </c>
      <c r="AQ76" s="6" t="s">
        <v>463</v>
      </c>
      <c r="AR76" s="6" t="s">
        <v>419</v>
      </c>
      <c r="AS76" s="6" t="s">
        <v>436</v>
      </c>
      <c r="AT76" s="6" t="s">
        <v>436</v>
      </c>
      <c r="AU76" s="6" t="s">
        <v>436</v>
      </c>
      <c r="AV76" s="6" t="s">
        <v>436</v>
      </c>
      <c r="AW76" s="6" t="s">
        <v>421</v>
      </c>
      <c r="AX76" s="6" t="s">
        <v>485</v>
      </c>
      <c r="AY76" s="6">
        <v>0</v>
      </c>
      <c r="AZ76" s="6">
        <v>0</v>
      </c>
      <c r="BA76" s="6">
        <v>1</v>
      </c>
      <c r="BB76" s="6">
        <v>0</v>
      </c>
      <c r="BC76" s="6">
        <v>0</v>
      </c>
      <c r="BD76" s="6">
        <v>1</v>
      </c>
      <c r="BE76" s="6">
        <v>0</v>
      </c>
      <c r="BF76" s="6">
        <v>0</v>
      </c>
      <c r="BH76" s="6">
        <v>0</v>
      </c>
      <c r="BI76" s="6">
        <v>1</v>
      </c>
      <c r="BJ76" s="6">
        <v>0</v>
      </c>
      <c r="BK76" s="6">
        <v>0</v>
      </c>
      <c r="BL76" s="6">
        <v>0</v>
      </c>
      <c r="BM76" s="6">
        <v>0</v>
      </c>
      <c r="BN76" s="6">
        <v>0</v>
      </c>
      <c r="BO76" s="6">
        <v>0</v>
      </c>
      <c r="BP76" s="6">
        <v>0</v>
      </c>
      <c r="BQ76" s="6">
        <v>0</v>
      </c>
      <c r="BR76" s="6">
        <v>0</v>
      </c>
      <c r="BS76" s="6">
        <v>0</v>
      </c>
      <c r="BT76" s="6">
        <v>0</v>
      </c>
      <c r="BU76" s="6">
        <v>1</v>
      </c>
      <c r="BX76" s="6" t="s">
        <v>424</v>
      </c>
      <c r="BY76" s="6" t="s">
        <v>423</v>
      </c>
      <c r="BZ76" s="6" t="s">
        <v>423</v>
      </c>
      <c r="CA76" s="6" t="s">
        <v>424</v>
      </c>
      <c r="CB76" s="6" t="s">
        <v>423</v>
      </c>
      <c r="CC76" s="6" t="s">
        <v>423</v>
      </c>
      <c r="CD76" s="6" t="s">
        <v>423</v>
      </c>
      <c r="CE76" s="6" t="s">
        <v>423</v>
      </c>
      <c r="CF76" s="6" t="s">
        <v>423</v>
      </c>
      <c r="CG76" s="6" t="s">
        <v>423</v>
      </c>
      <c r="CH76" s="6" t="s">
        <v>423</v>
      </c>
      <c r="CI76" s="6" t="s">
        <v>423</v>
      </c>
      <c r="CJ76" s="6" t="s">
        <v>424</v>
      </c>
      <c r="CK76" s="6" t="s">
        <v>424</v>
      </c>
      <c r="CL76" s="6" t="s">
        <v>424</v>
      </c>
      <c r="CM76" s="6" t="s">
        <v>424</v>
      </c>
      <c r="CN76" s="6" t="s">
        <v>424</v>
      </c>
      <c r="CO76" s="6" t="s">
        <v>424</v>
      </c>
      <c r="CP76" s="6" t="s">
        <v>424</v>
      </c>
      <c r="CQ76" s="6" t="s">
        <v>424</v>
      </c>
      <c r="CR76" s="6" t="s">
        <v>424</v>
      </c>
      <c r="CS76" s="6" t="s">
        <v>424</v>
      </c>
      <c r="CT76" s="6" t="s">
        <v>424</v>
      </c>
      <c r="CU76" s="6" t="s">
        <v>424</v>
      </c>
      <c r="CV76" s="6" t="s">
        <v>427</v>
      </c>
      <c r="CW76" s="6" t="s">
        <v>506</v>
      </c>
      <c r="CX76" s="6" t="s">
        <v>428</v>
      </c>
      <c r="CY76" s="6" t="s">
        <v>506</v>
      </c>
      <c r="CZ76" s="6" t="s">
        <v>427</v>
      </c>
      <c r="DA76" s="6">
        <v>0</v>
      </c>
      <c r="DB76" s="6">
        <v>1</v>
      </c>
      <c r="DC76" s="6">
        <v>1</v>
      </c>
      <c r="DD76" s="6">
        <v>0</v>
      </c>
      <c r="DE76" s="6">
        <v>0</v>
      </c>
      <c r="DF76" s="6">
        <v>0</v>
      </c>
      <c r="DG76" s="6">
        <v>0</v>
      </c>
      <c r="DH76" s="6" t="s">
        <v>1534</v>
      </c>
      <c r="DJ76" s="6" t="s">
        <v>429</v>
      </c>
      <c r="DU76" s="6" t="s">
        <v>430</v>
      </c>
      <c r="EA76" s="6">
        <v>3787.63</v>
      </c>
      <c r="EB76" s="6" t="s">
        <v>431</v>
      </c>
      <c r="EC76" s="6" t="s">
        <v>432</v>
      </c>
      <c r="ED76" s="6" t="s">
        <v>1535</v>
      </c>
      <c r="EE76" s="6" t="s">
        <v>490</v>
      </c>
      <c r="EF76" s="6" t="s">
        <v>435</v>
      </c>
      <c r="EG76" s="6" t="s">
        <v>436</v>
      </c>
      <c r="EH76" s="6" t="s">
        <v>1421</v>
      </c>
      <c r="EI76" s="6">
        <v>2023</v>
      </c>
      <c r="EJ76" s="6" t="s">
        <v>1131</v>
      </c>
      <c r="EK76" s="6" t="s">
        <v>1422</v>
      </c>
      <c r="EL76" s="6" t="s">
        <v>440</v>
      </c>
      <c r="EM76" s="6">
        <v>2</v>
      </c>
      <c r="EN76" s="6" t="s">
        <v>441</v>
      </c>
      <c r="EO76" s="6" t="s">
        <v>491</v>
      </c>
      <c r="EP76" s="6" t="s">
        <v>443</v>
      </c>
      <c r="EQ76" s="6">
        <v>181</v>
      </c>
      <c r="ER76" s="6" t="s">
        <v>1536</v>
      </c>
      <c r="ES76" s="6">
        <v>4</v>
      </c>
      <c r="ET76" s="6" t="s">
        <v>470</v>
      </c>
      <c r="EU76" s="6" t="s">
        <v>1537</v>
      </c>
      <c r="EV76" s="6" t="s">
        <v>1538</v>
      </c>
      <c r="EW76" s="6" t="s">
        <v>1536</v>
      </c>
      <c r="EX76" s="6" t="s">
        <v>1539</v>
      </c>
      <c r="EZ76" s="6" t="s">
        <v>1531</v>
      </c>
      <c r="FA76" s="6" t="s">
        <v>1131</v>
      </c>
      <c r="FB76" s="6" t="s">
        <v>410</v>
      </c>
      <c r="FD76" s="6" t="s">
        <v>411</v>
      </c>
      <c r="FF76" s="6" t="s">
        <v>441</v>
      </c>
      <c r="FH76" s="6" t="s">
        <v>450</v>
      </c>
      <c r="FI76" s="6" t="s">
        <v>510</v>
      </c>
      <c r="FJ76" s="6" t="s">
        <v>450</v>
      </c>
      <c r="FK76" s="6" t="s">
        <v>510</v>
      </c>
      <c r="FL76" s="6" t="s">
        <v>450</v>
      </c>
      <c r="FN76" s="6" t="s">
        <v>416</v>
      </c>
      <c r="FO76" s="6" t="s">
        <v>416</v>
      </c>
      <c r="FP76" s="6" t="s">
        <v>416</v>
      </c>
      <c r="FQ76" s="6" t="s">
        <v>414</v>
      </c>
      <c r="FR76" s="6" t="s">
        <v>414</v>
      </c>
      <c r="FS76" s="6" t="s">
        <v>416</v>
      </c>
      <c r="FT76" s="6" t="s">
        <v>416</v>
      </c>
      <c r="FU76" s="6" t="s">
        <v>416</v>
      </c>
      <c r="FV76" s="6" t="s">
        <v>414</v>
      </c>
      <c r="FX76" s="6" t="s">
        <v>451</v>
      </c>
      <c r="FY76" s="6" t="s">
        <v>451</v>
      </c>
      <c r="FZ76" s="6" t="s">
        <v>451</v>
      </c>
      <c r="GA76" s="6" t="s">
        <v>451</v>
      </c>
      <c r="GB76" s="6" t="s">
        <v>451</v>
      </c>
      <c r="GC76" s="6" t="s">
        <v>451</v>
      </c>
      <c r="GD76" s="6" t="s">
        <v>451</v>
      </c>
      <c r="GE76" s="6" t="s">
        <v>451</v>
      </c>
      <c r="GF76" s="6" t="s">
        <v>451</v>
      </c>
      <c r="GG76" s="6" t="s">
        <v>451</v>
      </c>
      <c r="GH76" s="6" t="s">
        <v>451</v>
      </c>
      <c r="GI76" s="6" t="s">
        <v>451</v>
      </c>
      <c r="GJ76" s="6" t="s">
        <v>451</v>
      </c>
      <c r="GK76" s="6" t="s">
        <v>451</v>
      </c>
      <c r="GL76" s="6" t="s">
        <v>451</v>
      </c>
      <c r="GM76" s="6" t="s">
        <v>451</v>
      </c>
      <c r="GN76" s="6" t="s">
        <v>451</v>
      </c>
      <c r="GO76" s="6" t="s">
        <v>451</v>
      </c>
      <c r="GP76" s="6" t="s">
        <v>451</v>
      </c>
      <c r="GQ76" s="6" t="s">
        <v>451</v>
      </c>
      <c r="GR76" s="6" t="s">
        <v>451</v>
      </c>
      <c r="GS76" s="6" t="s">
        <v>451</v>
      </c>
      <c r="GT76" s="6" t="s">
        <v>452</v>
      </c>
      <c r="GU76" s="6" t="s">
        <v>451</v>
      </c>
      <c r="GV76" s="6" t="s">
        <v>517</v>
      </c>
      <c r="GW76" s="6" t="s">
        <v>496</v>
      </c>
      <c r="GX76" s="6" t="s">
        <v>1540</v>
      </c>
      <c r="GY76" s="6" t="s">
        <v>441</v>
      </c>
      <c r="GZ76" s="6">
        <v>907.11</v>
      </c>
      <c r="HB76" s="6" t="str">
        <f t="shared" si="71"/>
        <v>Accepté pour Conseil 1er round Fem</v>
      </c>
      <c r="HC76" s="6">
        <f t="shared" si="75"/>
        <v>100</v>
      </c>
      <c r="HD76" s="110">
        <f t="shared" si="76"/>
        <v>75</v>
      </c>
      <c r="HE76" s="6">
        <f t="shared" si="77"/>
        <v>5</v>
      </c>
      <c r="HF76" s="110">
        <f t="shared" si="99"/>
        <v>60</v>
      </c>
      <c r="HG76" s="6">
        <f t="shared" si="78"/>
        <v>50</v>
      </c>
      <c r="HI76" s="6">
        <f t="shared" si="72"/>
        <v>50</v>
      </c>
      <c r="HJ76" s="110">
        <f t="shared" si="73"/>
        <v>50</v>
      </c>
      <c r="HK76" s="110">
        <f t="shared" si="79"/>
        <v>50</v>
      </c>
      <c r="HL76" s="110">
        <f t="shared" si="80"/>
        <v>50</v>
      </c>
      <c r="HO76" s="6">
        <f t="shared" si="81"/>
        <v>50</v>
      </c>
      <c r="HP76" s="110">
        <f t="shared" si="82"/>
        <v>50</v>
      </c>
      <c r="HQ76" s="110">
        <f t="shared" si="83"/>
        <v>50</v>
      </c>
      <c r="HT76" s="110">
        <f t="shared" si="84"/>
        <v>50</v>
      </c>
      <c r="HU76" s="6">
        <f t="shared" si="85"/>
        <v>50</v>
      </c>
      <c r="HV76" s="6">
        <f t="shared" si="86"/>
        <v>50</v>
      </c>
      <c r="HW76" s="6">
        <f t="shared" si="87"/>
        <v>50</v>
      </c>
      <c r="HX76" s="110">
        <f t="shared" si="88"/>
        <v>50</v>
      </c>
      <c r="HY76" s="6">
        <f t="shared" si="89"/>
        <v>0</v>
      </c>
      <c r="HZ76" s="6">
        <f t="shared" si="74"/>
        <v>0</v>
      </c>
      <c r="IA76" s="6">
        <f t="shared" si="90"/>
        <v>0</v>
      </c>
      <c r="IB76" s="6">
        <f t="shared" si="91"/>
        <v>50</v>
      </c>
      <c r="IE76" s="110">
        <f t="shared" si="92"/>
        <v>50</v>
      </c>
      <c r="IF76" s="110">
        <f t="shared" si="93"/>
        <v>20</v>
      </c>
      <c r="IG76" s="6">
        <f t="shared" si="94"/>
        <v>100</v>
      </c>
      <c r="IH76" s="6">
        <f t="shared" si="95"/>
        <v>0</v>
      </c>
      <c r="II76" s="6">
        <f t="shared" si="96"/>
        <v>0</v>
      </c>
      <c r="IJ76" s="6">
        <f t="shared" si="97"/>
        <v>50</v>
      </c>
      <c r="IK76" s="110">
        <f t="shared" si="98"/>
        <v>37.5</v>
      </c>
    </row>
    <row r="77" spans="1:245" x14ac:dyDescent="0.2">
      <c r="A77" s="6">
        <v>155</v>
      </c>
      <c r="B77" s="6">
        <v>264</v>
      </c>
      <c r="C77" s="6" t="s">
        <v>1541</v>
      </c>
      <c r="D77" s="6">
        <v>6</v>
      </c>
      <c r="E77" s="6" t="s">
        <v>470</v>
      </c>
      <c r="F77" s="6" t="s">
        <v>1542</v>
      </c>
      <c r="G77" s="6" t="s">
        <v>1543</v>
      </c>
      <c r="H77" s="6" t="s">
        <v>1541</v>
      </c>
      <c r="I77" s="6" t="s">
        <v>1544</v>
      </c>
      <c r="K77" s="6" t="s">
        <v>1545</v>
      </c>
      <c r="L77" s="6" t="s">
        <v>1131</v>
      </c>
      <c r="M77" s="6" t="s">
        <v>503</v>
      </c>
      <c r="O77" s="6" t="s">
        <v>411</v>
      </c>
      <c r="Q77" s="6" t="s">
        <v>1546</v>
      </c>
      <c r="R77" s="6" t="s">
        <v>413</v>
      </c>
      <c r="S77" s="6">
        <v>1</v>
      </c>
      <c r="T77" s="6">
        <v>0</v>
      </c>
      <c r="U77" s="6">
        <v>1</v>
      </c>
      <c r="V77" s="6">
        <v>0</v>
      </c>
      <c r="W77" s="6">
        <v>0</v>
      </c>
      <c r="X77" s="6">
        <v>1</v>
      </c>
      <c r="Y77" s="6">
        <v>0</v>
      </c>
      <c r="Z77" s="6" t="s">
        <v>414</v>
      </c>
      <c r="AA77" s="6" t="s">
        <v>415</v>
      </c>
      <c r="AB77" s="6" t="s">
        <v>416</v>
      </c>
      <c r="AC77" s="6" t="s">
        <v>131</v>
      </c>
      <c r="AD77" s="6" t="s">
        <v>415</v>
      </c>
      <c r="AE77" s="6" t="s">
        <v>415</v>
      </c>
      <c r="AF77" s="6" t="s">
        <v>416</v>
      </c>
      <c r="AG77" s="6" t="s">
        <v>416</v>
      </c>
      <c r="AH77" s="6" t="s">
        <v>131</v>
      </c>
      <c r="AI77" s="6" t="s">
        <v>1547</v>
      </c>
      <c r="AJ77" s="6">
        <v>1</v>
      </c>
      <c r="AK77" s="6">
        <v>1</v>
      </c>
      <c r="AL77" s="6">
        <v>1</v>
      </c>
      <c r="AM77" s="6">
        <v>0</v>
      </c>
      <c r="AN77" s="6">
        <v>0</v>
      </c>
      <c r="AO77" s="6">
        <v>0</v>
      </c>
      <c r="AQ77" s="6" t="s">
        <v>564</v>
      </c>
      <c r="AR77" s="6" t="s">
        <v>419</v>
      </c>
      <c r="AS77" s="6" t="s">
        <v>436</v>
      </c>
      <c r="AT77" s="6" t="s">
        <v>420</v>
      </c>
      <c r="AU77" s="6" t="s">
        <v>420</v>
      </c>
      <c r="AV77" s="6" t="s">
        <v>420</v>
      </c>
      <c r="AW77" s="6" t="s">
        <v>528</v>
      </c>
      <c r="AX77" s="6" t="s">
        <v>485</v>
      </c>
      <c r="AY77" s="6">
        <v>0</v>
      </c>
      <c r="AZ77" s="6">
        <v>1</v>
      </c>
      <c r="BA77" s="6">
        <v>0</v>
      </c>
      <c r="BB77" s="6">
        <v>0</v>
      </c>
      <c r="BC77" s="6">
        <v>1</v>
      </c>
      <c r="BD77" s="6">
        <v>0</v>
      </c>
      <c r="BE77" s="6">
        <v>0</v>
      </c>
      <c r="BF77" s="6">
        <v>0</v>
      </c>
      <c r="BH77" s="6">
        <v>1</v>
      </c>
      <c r="BX77" s="6" t="s">
        <v>424</v>
      </c>
      <c r="BY77" s="6" t="s">
        <v>423</v>
      </c>
      <c r="BZ77" s="6" t="s">
        <v>423</v>
      </c>
      <c r="CA77" s="6" t="s">
        <v>424</v>
      </c>
      <c r="CB77" s="6" t="s">
        <v>424</v>
      </c>
      <c r="CC77" s="6" t="s">
        <v>424</v>
      </c>
      <c r="CD77" s="6" t="s">
        <v>423</v>
      </c>
      <c r="CE77" s="6" t="s">
        <v>423</v>
      </c>
      <c r="CF77" s="6" t="s">
        <v>423</v>
      </c>
      <c r="CG77" s="6" t="s">
        <v>423</v>
      </c>
      <c r="CH77" s="6" t="s">
        <v>424</v>
      </c>
      <c r="CI77" s="6" t="s">
        <v>426</v>
      </c>
      <c r="CJ77" s="6" t="s">
        <v>423</v>
      </c>
      <c r="CK77" s="6" t="s">
        <v>424</v>
      </c>
      <c r="CL77" s="6" t="s">
        <v>423</v>
      </c>
      <c r="CM77" s="6" t="s">
        <v>423</v>
      </c>
      <c r="CN77" s="6" t="s">
        <v>423</v>
      </c>
      <c r="CO77" s="6" t="s">
        <v>423</v>
      </c>
      <c r="CP77" s="6" t="s">
        <v>426</v>
      </c>
      <c r="CQ77" s="6" t="s">
        <v>424</v>
      </c>
      <c r="CR77" s="6" t="s">
        <v>423</v>
      </c>
      <c r="CS77" s="6" t="s">
        <v>423</v>
      </c>
      <c r="CT77" s="6" t="s">
        <v>423</v>
      </c>
      <c r="CU77" s="6" t="s">
        <v>423</v>
      </c>
      <c r="CV77" s="6" t="s">
        <v>427</v>
      </c>
      <c r="CW77" s="6" t="s">
        <v>506</v>
      </c>
      <c r="CX77" s="6" t="s">
        <v>428</v>
      </c>
      <c r="CY77" s="6" t="s">
        <v>428</v>
      </c>
      <c r="CZ77" s="6" t="s">
        <v>428</v>
      </c>
      <c r="DA77" s="6">
        <v>1</v>
      </c>
      <c r="DB77" s="6">
        <v>1</v>
      </c>
      <c r="DC77" s="6">
        <v>0</v>
      </c>
      <c r="DD77" s="6">
        <v>0</v>
      </c>
      <c r="DE77" s="6">
        <v>0</v>
      </c>
      <c r="DF77" s="6">
        <v>0</v>
      </c>
      <c r="DG77" s="6">
        <v>0</v>
      </c>
      <c r="DJ77" s="6" t="s">
        <v>198</v>
      </c>
      <c r="DU77" s="6" t="s">
        <v>508</v>
      </c>
      <c r="EA77" s="6">
        <v>2345.58</v>
      </c>
      <c r="EB77" s="6" t="s">
        <v>612</v>
      </c>
      <c r="EC77" s="6" t="s">
        <v>613</v>
      </c>
      <c r="ED77" s="6" t="s">
        <v>1548</v>
      </c>
      <c r="EE77" s="6" t="s">
        <v>490</v>
      </c>
      <c r="EF77" s="6" t="s">
        <v>435</v>
      </c>
      <c r="EG77" s="6" t="s">
        <v>436</v>
      </c>
      <c r="EH77" s="6" t="s">
        <v>1421</v>
      </c>
      <c r="EI77" s="6">
        <v>2022</v>
      </c>
      <c r="EJ77" s="6" t="s">
        <v>1131</v>
      </c>
      <c r="EK77" s="6" t="s">
        <v>1422</v>
      </c>
      <c r="EL77" s="6" t="s">
        <v>440</v>
      </c>
      <c r="EM77" s="6">
        <v>3</v>
      </c>
      <c r="EN77" s="6" t="s">
        <v>468</v>
      </c>
      <c r="EO77" s="6" t="s">
        <v>442</v>
      </c>
      <c r="EP77" s="6" t="s">
        <v>443</v>
      </c>
      <c r="EQ77" s="6">
        <v>225</v>
      </c>
      <c r="ER77" s="6" t="s">
        <v>1549</v>
      </c>
      <c r="ES77" s="6">
        <v>4</v>
      </c>
      <c r="ET77" s="6" t="s">
        <v>470</v>
      </c>
      <c r="EU77" s="6" t="s">
        <v>1550</v>
      </c>
      <c r="EV77" s="6" t="s">
        <v>1551</v>
      </c>
      <c r="EW77" s="6" t="s">
        <v>1549</v>
      </c>
      <c r="EX77" s="6" t="s">
        <v>1552</v>
      </c>
      <c r="EZ77" s="6" t="s">
        <v>1553</v>
      </c>
      <c r="FA77" s="6" t="s">
        <v>1131</v>
      </c>
      <c r="FB77" s="6" t="s">
        <v>503</v>
      </c>
      <c r="FD77" s="6" t="s">
        <v>460</v>
      </c>
      <c r="FF77" s="6" t="s">
        <v>441</v>
      </c>
      <c r="FH77" s="6" t="s">
        <v>450</v>
      </c>
      <c r="FI77" s="6" t="s">
        <v>450</v>
      </c>
      <c r="FJ77" s="6" t="s">
        <v>450</v>
      </c>
      <c r="FK77" s="6" t="s">
        <v>450</v>
      </c>
      <c r="FL77" s="6" t="s">
        <v>450</v>
      </c>
      <c r="FN77" s="6" t="s">
        <v>462</v>
      </c>
      <c r="FO77" s="6" t="s">
        <v>416</v>
      </c>
      <c r="FP77" s="6" t="s">
        <v>416</v>
      </c>
      <c r="FQ77" s="6" t="s">
        <v>414</v>
      </c>
      <c r="FR77" s="6" t="s">
        <v>415</v>
      </c>
      <c r="FS77" s="6" t="s">
        <v>462</v>
      </c>
      <c r="FT77" s="6" t="s">
        <v>462</v>
      </c>
      <c r="FU77" s="6" t="s">
        <v>416</v>
      </c>
      <c r="FV77" s="6" t="s">
        <v>415</v>
      </c>
      <c r="FX77" s="6" t="s">
        <v>451</v>
      </c>
      <c r="FY77" s="6" t="s">
        <v>451</v>
      </c>
      <c r="FZ77" s="6" t="s">
        <v>451</v>
      </c>
      <c r="GA77" s="6" t="s">
        <v>451</v>
      </c>
      <c r="GB77" s="6" t="s">
        <v>451</v>
      </c>
      <c r="GC77" s="6" t="s">
        <v>451</v>
      </c>
      <c r="GD77" s="6" t="s">
        <v>451</v>
      </c>
      <c r="GE77" s="6" t="s">
        <v>451</v>
      </c>
      <c r="GF77" s="6" t="s">
        <v>451</v>
      </c>
      <c r="GG77" s="6" t="s">
        <v>451</v>
      </c>
      <c r="GH77" s="6" t="s">
        <v>451</v>
      </c>
      <c r="GI77" s="6" t="s">
        <v>451</v>
      </c>
      <c r="GJ77" s="6" t="s">
        <v>451</v>
      </c>
      <c r="GK77" s="6" t="s">
        <v>451</v>
      </c>
      <c r="GL77" s="6" t="s">
        <v>451</v>
      </c>
      <c r="GM77" s="6" t="s">
        <v>451</v>
      </c>
      <c r="GN77" s="6" t="s">
        <v>451</v>
      </c>
      <c r="GO77" s="6" t="s">
        <v>451</v>
      </c>
      <c r="GP77" s="6" t="s">
        <v>451</v>
      </c>
      <c r="GQ77" s="6" t="s">
        <v>451</v>
      </c>
      <c r="GR77" s="6" t="s">
        <v>451</v>
      </c>
      <c r="GS77" s="6" t="s">
        <v>451</v>
      </c>
      <c r="GT77" s="6" t="s">
        <v>451</v>
      </c>
      <c r="GU77" s="6" t="s">
        <v>451</v>
      </c>
      <c r="GV77" s="6" t="s">
        <v>453</v>
      </c>
      <c r="GW77" s="6" t="s">
        <v>496</v>
      </c>
      <c r="GY77" s="6" t="s">
        <v>441</v>
      </c>
      <c r="GZ77" s="6">
        <v>182.09</v>
      </c>
      <c r="HB77" s="6" t="str">
        <f t="shared" si="71"/>
        <v>Accepté pour Conseil 2eme round Sect</v>
      </c>
      <c r="HC77" s="6">
        <f t="shared" si="75"/>
        <v>100</v>
      </c>
      <c r="HD77" s="110">
        <f t="shared" si="76"/>
        <v>75</v>
      </c>
      <c r="HE77" s="6">
        <f t="shared" si="77"/>
        <v>50</v>
      </c>
      <c r="HF77" s="110">
        <f t="shared" si="99"/>
        <v>75</v>
      </c>
      <c r="HG77" s="6">
        <f t="shared" si="78"/>
        <v>5</v>
      </c>
      <c r="HI77" s="6">
        <f t="shared" si="72"/>
        <v>50</v>
      </c>
      <c r="HJ77" s="110">
        <f t="shared" si="73"/>
        <v>27.5</v>
      </c>
      <c r="HK77" s="110">
        <f t="shared" si="79"/>
        <v>50</v>
      </c>
      <c r="HL77" s="110">
        <f t="shared" si="80"/>
        <v>50</v>
      </c>
      <c r="HO77" s="6">
        <f t="shared" si="81"/>
        <v>50</v>
      </c>
      <c r="HP77" s="110">
        <f t="shared" si="82"/>
        <v>50</v>
      </c>
      <c r="HQ77" s="110">
        <f t="shared" si="83"/>
        <v>27.5</v>
      </c>
      <c r="HT77" s="110">
        <f t="shared" si="84"/>
        <v>45.5</v>
      </c>
      <c r="HU77" s="6">
        <f t="shared" si="85"/>
        <v>50</v>
      </c>
      <c r="HV77" s="6">
        <f t="shared" si="86"/>
        <v>50</v>
      </c>
      <c r="HW77" s="6">
        <f t="shared" si="87"/>
        <v>50</v>
      </c>
      <c r="HX77" s="110">
        <f t="shared" si="88"/>
        <v>50</v>
      </c>
      <c r="HY77" s="6">
        <f t="shared" si="89"/>
        <v>0</v>
      </c>
      <c r="HZ77" s="6">
        <f t="shared" si="74"/>
        <v>0</v>
      </c>
      <c r="IA77" s="6">
        <f t="shared" si="90"/>
        <v>0</v>
      </c>
      <c r="IB77" s="6">
        <f t="shared" si="91"/>
        <v>50</v>
      </c>
      <c r="IE77" s="110">
        <f t="shared" si="92"/>
        <v>27.5</v>
      </c>
      <c r="IF77" s="110">
        <f t="shared" si="93"/>
        <v>15.5</v>
      </c>
      <c r="IG77" s="6">
        <f t="shared" si="94"/>
        <v>0</v>
      </c>
      <c r="IH77" s="6">
        <f t="shared" si="95"/>
        <v>0</v>
      </c>
      <c r="II77" s="6">
        <f t="shared" si="96"/>
        <v>0</v>
      </c>
      <c r="IJ77" s="6">
        <f t="shared" si="97"/>
        <v>0</v>
      </c>
      <c r="IK77" s="110">
        <f t="shared" si="98"/>
        <v>0</v>
      </c>
    </row>
    <row r="78" spans="1:245" x14ac:dyDescent="0.2">
      <c r="A78" s="6">
        <v>156</v>
      </c>
      <c r="B78" s="6">
        <v>237</v>
      </c>
      <c r="C78" s="6" t="s">
        <v>1554</v>
      </c>
      <c r="D78" s="6">
        <v>6</v>
      </c>
      <c r="E78" s="6" t="s">
        <v>470</v>
      </c>
      <c r="F78" s="6" t="s">
        <v>1555</v>
      </c>
      <c r="G78" s="6" t="s">
        <v>1556</v>
      </c>
      <c r="H78" s="6" t="s">
        <v>1554</v>
      </c>
      <c r="I78" s="6" t="s">
        <v>1557</v>
      </c>
      <c r="K78" s="6" t="s">
        <v>1558</v>
      </c>
      <c r="L78" s="6" t="s">
        <v>1131</v>
      </c>
      <c r="M78" s="6" t="s">
        <v>410</v>
      </c>
      <c r="O78" s="6" t="s">
        <v>760</v>
      </c>
      <c r="Q78" s="6" t="s">
        <v>1559</v>
      </c>
      <c r="R78" s="6" t="s">
        <v>525</v>
      </c>
      <c r="S78" s="6">
        <v>0</v>
      </c>
      <c r="T78" s="6">
        <v>0</v>
      </c>
      <c r="U78" s="6">
        <v>0</v>
      </c>
      <c r="V78" s="6">
        <v>1</v>
      </c>
      <c r="W78" s="6">
        <v>1</v>
      </c>
      <c r="X78" s="6">
        <v>1</v>
      </c>
      <c r="Y78" s="6">
        <v>0</v>
      </c>
      <c r="Z78" s="6" t="s">
        <v>131</v>
      </c>
      <c r="AA78" s="6" t="s">
        <v>415</v>
      </c>
      <c r="AB78" s="6" t="s">
        <v>416</v>
      </c>
      <c r="AC78" s="6" t="s">
        <v>415</v>
      </c>
      <c r="AD78" s="6" t="s">
        <v>414</v>
      </c>
      <c r="AE78" s="6" t="s">
        <v>131</v>
      </c>
      <c r="AF78" s="6" t="s">
        <v>416</v>
      </c>
      <c r="AG78" s="6" t="s">
        <v>416</v>
      </c>
      <c r="AH78" s="6" t="s">
        <v>131</v>
      </c>
      <c r="AI78" s="6" t="s">
        <v>1560</v>
      </c>
      <c r="AN78" s="6">
        <v>1</v>
      </c>
      <c r="AQ78" s="6" t="s">
        <v>463</v>
      </c>
      <c r="AR78" s="6" t="s">
        <v>420</v>
      </c>
      <c r="AS78" s="6" t="s">
        <v>420</v>
      </c>
      <c r="AT78" s="6" t="s">
        <v>419</v>
      </c>
      <c r="AU78" s="6" t="s">
        <v>419</v>
      </c>
      <c r="AV78" s="6" t="s">
        <v>436</v>
      </c>
      <c r="AW78" s="6" t="s">
        <v>528</v>
      </c>
      <c r="AX78" s="6" t="s">
        <v>485</v>
      </c>
      <c r="AY78" s="6">
        <v>0</v>
      </c>
      <c r="AZ78" s="6">
        <v>0</v>
      </c>
      <c r="BA78" s="6">
        <v>1</v>
      </c>
      <c r="BB78" s="6">
        <v>0</v>
      </c>
      <c r="BC78" s="6">
        <v>0</v>
      </c>
      <c r="BD78" s="6">
        <v>0</v>
      </c>
      <c r="BE78" s="6">
        <v>1</v>
      </c>
      <c r="BF78" s="6">
        <v>0</v>
      </c>
      <c r="BH78" s="6">
        <v>0</v>
      </c>
      <c r="BI78" s="6">
        <v>0</v>
      </c>
      <c r="BJ78" s="6">
        <v>0</v>
      </c>
      <c r="BK78" s="6">
        <v>0</v>
      </c>
      <c r="BL78" s="6">
        <v>0</v>
      </c>
      <c r="BM78" s="6">
        <v>0</v>
      </c>
      <c r="BN78" s="6">
        <v>0</v>
      </c>
      <c r="BO78" s="6">
        <v>0</v>
      </c>
      <c r="BP78" s="6">
        <v>0</v>
      </c>
      <c r="BQ78" s="6">
        <v>0</v>
      </c>
      <c r="BR78" s="6">
        <v>0</v>
      </c>
      <c r="BS78" s="6">
        <v>0</v>
      </c>
      <c r="BT78" s="6">
        <v>0</v>
      </c>
      <c r="BU78" s="6">
        <v>1</v>
      </c>
      <c r="BX78" s="6" t="s">
        <v>423</v>
      </c>
      <c r="BY78" s="6" t="s">
        <v>423</v>
      </c>
      <c r="BZ78" s="6" t="s">
        <v>423</v>
      </c>
      <c r="CA78" s="6" t="s">
        <v>424</v>
      </c>
      <c r="CB78" s="6" t="s">
        <v>423</v>
      </c>
      <c r="CC78" s="6" t="s">
        <v>423</v>
      </c>
      <c r="CD78" s="6" t="s">
        <v>423</v>
      </c>
      <c r="CE78" s="6" t="s">
        <v>423</v>
      </c>
      <c r="CF78" s="6" t="s">
        <v>423</v>
      </c>
      <c r="CG78" s="6" t="s">
        <v>423</v>
      </c>
      <c r="CH78" s="6" t="s">
        <v>423</v>
      </c>
      <c r="CI78" s="6" t="s">
        <v>423</v>
      </c>
      <c r="CJ78" s="6" t="s">
        <v>423</v>
      </c>
      <c r="CK78" s="6" t="s">
        <v>423</v>
      </c>
      <c r="CL78" s="6" t="s">
        <v>423</v>
      </c>
      <c r="CM78" s="6" t="s">
        <v>423</v>
      </c>
      <c r="CN78" s="6" t="s">
        <v>423</v>
      </c>
      <c r="CO78" s="6" t="s">
        <v>423</v>
      </c>
      <c r="CP78" s="6" t="s">
        <v>423</v>
      </c>
      <c r="CQ78" s="6" t="s">
        <v>423</v>
      </c>
      <c r="CR78" s="6" t="s">
        <v>423</v>
      </c>
      <c r="CS78" s="6" t="s">
        <v>423</v>
      </c>
      <c r="CT78" s="6" t="s">
        <v>423</v>
      </c>
      <c r="CU78" s="6" t="s">
        <v>423</v>
      </c>
      <c r="CV78" s="6" t="s">
        <v>427</v>
      </c>
      <c r="CW78" s="6" t="s">
        <v>427</v>
      </c>
      <c r="CX78" s="6" t="s">
        <v>506</v>
      </c>
      <c r="CY78" s="6" t="s">
        <v>427</v>
      </c>
      <c r="CZ78" s="6" t="s">
        <v>427</v>
      </c>
      <c r="DA78" s="6">
        <v>1</v>
      </c>
      <c r="DB78" s="6">
        <v>0</v>
      </c>
      <c r="DC78" s="6">
        <v>0</v>
      </c>
      <c r="DD78" s="6">
        <v>0</v>
      </c>
      <c r="DE78" s="6">
        <v>0</v>
      </c>
      <c r="DF78" s="6">
        <v>0</v>
      </c>
      <c r="DG78" s="6">
        <v>0</v>
      </c>
      <c r="DJ78" s="6" t="s">
        <v>198</v>
      </c>
      <c r="DU78" s="6" t="s">
        <v>430</v>
      </c>
      <c r="EA78" s="6">
        <v>932.11</v>
      </c>
      <c r="EB78" s="6" t="s">
        <v>672</v>
      </c>
      <c r="EC78" s="6" t="s">
        <v>672</v>
      </c>
      <c r="ED78" s="6" t="s">
        <v>1561</v>
      </c>
      <c r="EE78" s="6" t="s">
        <v>490</v>
      </c>
      <c r="EF78" s="6" t="s">
        <v>435</v>
      </c>
      <c r="EG78" s="6" t="s">
        <v>436</v>
      </c>
      <c r="EH78" s="6" t="s">
        <v>1421</v>
      </c>
      <c r="EI78" s="6">
        <v>2023</v>
      </c>
      <c r="EJ78" s="6" t="s">
        <v>1131</v>
      </c>
      <c r="EK78" s="6" t="s">
        <v>1422</v>
      </c>
      <c r="EL78" s="6" t="s">
        <v>440</v>
      </c>
      <c r="EM78" s="6">
        <v>5</v>
      </c>
      <c r="EN78" s="6" t="s">
        <v>441</v>
      </c>
      <c r="EO78" s="6" t="s">
        <v>491</v>
      </c>
      <c r="EP78" s="6" t="s">
        <v>675</v>
      </c>
      <c r="EQ78" s="6">
        <v>208</v>
      </c>
      <c r="ER78" s="6" t="s">
        <v>1562</v>
      </c>
      <c r="ES78" s="6">
        <v>4</v>
      </c>
      <c r="ET78" s="6" t="s">
        <v>470</v>
      </c>
      <c r="EU78" s="6" t="s">
        <v>1563</v>
      </c>
      <c r="EV78" s="6" t="s">
        <v>1564</v>
      </c>
      <c r="EW78" s="6" t="s">
        <v>1562</v>
      </c>
      <c r="EX78" s="6" t="s">
        <v>1565</v>
      </c>
      <c r="EZ78" s="6" t="s">
        <v>1566</v>
      </c>
      <c r="FA78" s="6" t="s">
        <v>1131</v>
      </c>
      <c r="FB78" s="6" t="s">
        <v>410</v>
      </c>
      <c r="FD78" s="6" t="s">
        <v>760</v>
      </c>
      <c r="FF78" s="6" t="s">
        <v>441</v>
      </c>
      <c r="FH78" s="6" t="s">
        <v>450</v>
      </c>
      <c r="FI78" s="6" t="s">
        <v>450</v>
      </c>
      <c r="FJ78" s="6" t="s">
        <v>450</v>
      </c>
      <c r="FK78" s="6" t="s">
        <v>450</v>
      </c>
      <c r="FL78" s="6" t="s">
        <v>450</v>
      </c>
      <c r="FN78" s="6" t="s">
        <v>414</v>
      </c>
      <c r="FO78" s="6" t="s">
        <v>416</v>
      </c>
      <c r="FP78" s="6" t="s">
        <v>416</v>
      </c>
      <c r="FQ78" s="6" t="s">
        <v>414</v>
      </c>
      <c r="FR78" s="6" t="s">
        <v>414</v>
      </c>
      <c r="FS78" s="6" t="s">
        <v>415</v>
      </c>
      <c r="FT78" s="6" t="s">
        <v>416</v>
      </c>
      <c r="FU78" s="6" t="s">
        <v>416</v>
      </c>
      <c r="FV78" s="6" t="s">
        <v>131</v>
      </c>
      <c r="FX78" s="6" t="s">
        <v>451</v>
      </c>
      <c r="FY78" s="6" t="s">
        <v>451</v>
      </c>
      <c r="FZ78" s="6" t="s">
        <v>451</v>
      </c>
      <c r="GA78" s="6" t="s">
        <v>451</v>
      </c>
      <c r="GB78" s="6" t="s">
        <v>451</v>
      </c>
      <c r="GC78" s="6" t="s">
        <v>451</v>
      </c>
      <c r="GD78" s="6" t="s">
        <v>451</v>
      </c>
      <c r="GE78" s="6" t="s">
        <v>451</v>
      </c>
      <c r="GF78" s="6" t="s">
        <v>451</v>
      </c>
      <c r="GG78" s="6" t="s">
        <v>451</v>
      </c>
      <c r="GH78" s="6" t="s">
        <v>451</v>
      </c>
      <c r="GI78" s="6" t="s">
        <v>451</v>
      </c>
      <c r="GJ78" s="6" t="s">
        <v>451</v>
      </c>
      <c r="GK78" s="6" t="s">
        <v>451</v>
      </c>
      <c r="GL78" s="6" t="s">
        <v>451</v>
      </c>
      <c r="GM78" s="6" t="s">
        <v>451</v>
      </c>
      <c r="GN78" s="6" t="s">
        <v>451</v>
      </c>
      <c r="GO78" s="6" t="s">
        <v>451</v>
      </c>
      <c r="GP78" s="6" t="s">
        <v>451</v>
      </c>
      <c r="GQ78" s="6" t="s">
        <v>451</v>
      </c>
      <c r="GR78" s="6" t="s">
        <v>451</v>
      </c>
      <c r="GS78" s="6" t="s">
        <v>451</v>
      </c>
      <c r="GT78" s="6" t="s">
        <v>451</v>
      </c>
      <c r="GU78" s="6" t="s">
        <v>451</v>
      </c>
      <c r="GV78" s="6" t="s">
        <v>517</v>
      </c>
      <c r="GW78" s="6" t="s">
        <v>496</v>
      </c>
      <c r="GX78" s="6" t="s">
        <v>1567</v>
      </c>
      <c r="GY78" s="6" t="s">
        <v>441</v>
      </c>
      <c r="GZ78" s="6">
        <v>394.12</v>
      </c>
      <c r="HB78" s="6" t="str">
        <f t="shared" si="71"/>
        <v>Accepté pour Conseil 1er round Fem</v>
      </c>
      <c r="HC78" s="6">
        <f t="shared" si="75"/>
        <v>100</v>
      </c>
      <c r="HD78" s="110">
        <f t="shared" si="76"/>
        <v>52.5</v>
      </c>
      <c r="HE78" s="6">
        <f t="shared" si="77"/>
        <v>5</v>
      </c>
      <c r="HF78" s="110">
        <f t="shared" si="99"/>
        <v>52.5</v>
      </c>
      <c r="HG78" s="6">
        <f t="shared" si="78"/>
        <v>5</v>
      </c>
      <c r="HI78" s="6">
        <f t="shared" si="72"/>
        <v>50</v>
      </c>
      <c r="HJ78" s="110">
        <f t="shared" si="73"/>
        <v>27.5</v>
      </c>
      <c r="HK78" s="110">
        <f t="shared" si="79"/>
        <v>50</v>
      </c>
      <c r="HL78" s="110">
        <f t="shared" si="80"/>
        <v>50</v>
      </c>
      <c r="HO78" s="6">
        <f t="shared" si="81"/>
        <v>50</v>
      </c>
      <c r="HP78" s="110">
        <f t="shared" si="82"/>
        <v>50</v>
      </c>
      <c r="HQ78" s="110">
        <f t="shared" si="83"/>
        <v>50</v>
      </c>
      <c r="HT78" s="110">
        <f t="shared" si="84"/>
        <v>50</v>
      </c>
      <c r="HU78" s="6">
        <f t="shared" si="85"/>
        <v>50</v>
      </c>
      <c r="HV78" s="6">
        <f t="shared" si="86"/>
        <v>50</v>
      </c>
      <c r="HW78" s="6">
        <f t="shared" si="87"/>
        <v>50</v>
      </c>
      <c r="HX78" s="110">
        <f t="shared" si="88"/>
        <v>50</v>
      </c>
      <c r="HY78" s="6">
        <f t="shared" si="89"/>
        <v>100</v>
      </c>
      <c r="HZ78" s="6">
        <f t="shared" si="74"/>
        <v>0</v>
      </c>
      <c r="IA78" s="6">
        <f t="shared" si="90"/>
        <v>0</v>
      </c>
      <c r="IB78" s="6">
        <f t="shared" si="91"/>
        <v>25</v>
      </c>
      <c r="IE78" s="110">
        <f t="shared" si="92"/>
        <v>50</v>
      </c>
      <c r="IF78" s="110">
        <f t="shared" si="93"/>
        <v>35</v>
      </c>
      <c r="IG78" s="6">
        <f t="shared" si="94"/>
        <v>0</v>
      </c>
      <c r="IH78" s="6">
        <f t="shared" si="95"/>
        <v>0</v>
      </c>
      <c r="II78" s="6">
        <f t="shared" si="96"/>
        <v>0</v>
      </c>
      <c r="IJ78" s="6">
        <f t="shared" si="97"/>
        <v>50</v>
      </c>
      <c r="IK78" s="110">
        <f t="shared" si="98"/>
        <v>12.5</v>
      </c>
    </row>
    <row r="79" spans="1:245" x14ac:dyDescent="0.2">
      <c r="A79" s="6">
        <v>158</v>
      </c>
      <c r="B79" s="6">
        <v>229</v>
      </c>
      <c r="C79" s="6" t="s">
        <v>1568</v>
      </c>
      <c r="D79" s="6">
        <v>6</v>
      </c>
      <c r="E79" s="6" t="s">
        <v>470</v>
      </c>
      <c r="F79" s="6" t="s">
        <v>1569</v>
      </c>
      <c r="G79" s="6" t="s">
        <v>1570</v>
      </c>
      <c r="H79" s="6" t="s">
        <v>1568</v>
      </c>
      <c r="I79" s="6" t="s">
        <v>1571</v>
      </c>
      <c r="K79" s="6" t="s">
        <v>1572</v>
      </c>
      <c r="L79" s="6" t="s">
        <v>1131</v>
      </c>
      <c r="M79" s="6" t="s">
        <v>410</v>
      </c>
      <c r="O79" s="6" t="s">
        <v>481</v>
      </c>
      <c r="P79" s="6" t="s">
        <v>1573</v>
      </c>
      <c r="Q79" s="6" t="s">
        <v>1574</v>
      </c>
      <c r="R79" s="6" t="s">
        <v>413</v>
      </c>
      <c r="S79" s="6">
        <v>1</v>
      </c>
      <c r="T79" s="6">
        <v>0</v>
      </c>
      <c r="U79" s="6">
        <v>0</v>
      </c>
      <c r="V79" s="6">
        <v>1</v>
      </c>
      <c r="W79" s="6">
        <v>1</v>
      </c>
      <c r="X79" s="6">
        <v>0</v>
      </c>
      <c r="Y79" s="6">
        <v>0</v>
      </c>
      <c r="Z79" s="6" t="s">
        <v>415</v>
      </c>
      <c r="AA79" s="6" t="s">
        <v>416</v>
      </c>
      <c r="AB79" s="6" t="s">
        <v>416</v>
      </c>
      <c r="AC79" s="6" t="s">
        <v>414</v>
      </c>
      <c r="AD79" s="6" t="s">
        <v>131</v>
      </c>
      <c r="AE79" s="6" t="s">
        <v>414</v>
      </c>
      <c r="AF79" s="6" t="s">
        <v>416</v>
      </c>
      <c r="AG79" s="6" t="s">
        <v>416</v>
      </c>
      <c r="AH79" s="6" t="s">
        <v>131</v>
      </c>
      <c r="AI79" s="6" t="s">
        <v>1575</v>
      </c>
      <c r="AJ79" s="6">
        <v>1</v>
      </c>
      <c r="AK79" s="6">
        <v>1</v>
      </c>
      <c r="AL79" s="6">
        <v>0</v>
      </c>
      <c r="AM79" s="6">
        <v>1</v>
      </c>
      <c r="AN79" s="6">
        <v>0</v>
      </c>
      <c r="AO79" s="6">
        <v>0</v>
      </c>
      <c r="AQ79" s="6" t="s">
        <v>463</v>
      </c>
      <c r="AR79" s="6" t="s">
        <v>419</v>
      </c>
      <c r="AS79" s="6" t="s">
        <v>436</v>
      </c>
      <c r="AT79" s="6" t="s">
        <v>420</v>
      </c>
      <c r="AU79" s="6" t="s">
        <v>420</v>
      </c>
      <c r="AV79" s="6" t="s">
        <v>420</v>
      </c>
      <c r="AW79" s="6" t="s">
        <v>421</v>
      </c>
      <c r="AX79" s="6" t="s">
        <v>485</v>
      </c>
      <c r="AY79" s="6">
        <v>0</v>
      </c>
      <c r="AZ79" s="6">
        <v>0</v>
      </c>
      <c r="BA79" s="6">
        <v>0</v>
      </c>
      <c r="BB79" s="6">
        <v>0</v>
      </c>
      <c r="BC79" s="6">
        <v>1</v>
      </c>
      <c r="BD79" s="6">
        <v>0</v>
      </c>
      <c r="BE79" s="6">
        <v>1</v>
      </c>
      <c r="BF79" s="6">
        <v>0</v>
      </c>
      <c r="BH79" s="6">
        <v>0</v>
      </c>
      <c r="BI79" s="6">
        <v>0</v>
      </c>
      <c r="BJ79" s="6">
        <v>1</v>
      </c>
      <c r="BK79" s="6">
        <v>0</v>
      </c>
      <c r="BL79" s="6">
        <v>0</v>
      </c>
      <c r="BM79" s="6">
        <v>0</v>
      </c>
      <c r="BN79" s="6">
        <v>0</v>
      </c>
      <c r="BO79" s="6">
        <v>0</v>
      </c>
      <c r="BP79" s="6">
        <v>0</v>
      </c>
      <c r="BQ79" s="6">
        <v>0</v>
      </c>
      <c r="BR79" s="6">
        <v>0</v>
      </c>
      <c r="BS79" s="6">
        <v>0</v>
      </c>
      <c r="BT79" s="6">
        <v>0</v>
      </c>
      <c r="BU79" s="6">
        <v>0</v>
      </c>
      <c r="BX79" s="6" t="s">
        <v>423</v>
      </c>
      <c r="BY79" s="6" t="s">
        <v>423</v>
      </c>
      <c r="BZ79" s="6" t="s">
        <v>423</v>
      </c>
      <c r="CA79" s="6" t="s">
        <v>424</v>
      </c>
      <c r="CB79" s="6" t="s">
        <v>423</v>
      </c>
      <c r="CC79" s="6" t="s">
        <v>423</v>
      </c>
      <c r="CD79" s="6" t="s">
        <v>423</v>
      </c>
      <c r="CE79" s="6" t="s">
        <v>423</v>
      </c>
      <c r="CF79" s="6" t="s">
        <v>423</v>
      </c>
      <c r="CG79" s="6" t="s">
        <v>423</v>
      </c>
      <c r="CH79" s="6" t="s">
        <v>423</v>
      </c>
      <c r="CI79" s="6" t="s">
        <v>423</v>
      </c>
      <c r="CJ79" s="6" t="s">
        <v>423</v>
      </c>
      <c r="CK79" s="6" t="s">
        <v>424</v>
      </c>
      <c r="CL79" s="6" t="s">
        <v>423</v>
      </c>
      <c r="CM79" s="6" t="s">
        <v>423</v>
      </c>
      <c r="CN79" s="6" t="s">
        <v>423</v>
      </c>
      <c r="CO79" s="6" t="s">
        <v>424</v>
      </c>
      <c r="CP79" s="6" t="s">
        <v>424</v>
      </c>
      <c r="CQ79" s="6" t="s">
        <v>424</v>
      </c>
      <c r="CR79" s="6" t="s">
        <v>423</v>
      </c>
      <c r="CS79" s="6" t="s">
        <v>426</v>
      </c>
      <c r="CT79" s="6" t="s">
        <v>426</v>
      </c>
      <c r="CU79" s="6" t="s">
        <v>423</v>
      </c>
      <c r="CV79" s="6" t="s">
        <v>428</v>
      </c>
      <c r="CW79" s="6" t="s">
        <v>427</v>
      </c>
      <c r="CX79" s="6" t="s">
        <v>176</v>
      </c>
      <c r="CY79" s="6" t="s">
        <v>428</v>
      </c>
      <c r="CZ79" s="6" t="s">
        <v>428</v>
      </c>
      <c r="DA79" s="6">
        <v>0</v>
      </c>
      <c r="DB79" s="6">
        <v>1</v>
      </c>
      <c r="DC79" s="6">
        <v>0</v>
      </c>
      <c r="DD79" s="6">
        <v>1</v>
      </c>
      <c r="DE79" s="6">
        <v>0</v>
      </c>
      <c r="DF79" s="6">
        <v>0</v>
      </c>
      <c r="DG79" s="6">
        <v>1</v>
      </c>
      <c r="DJ79" s="6" t="s">
        <v>507</v>
      </c>
      <c r="DU79" s="6" t="s">
        <v>628</v>
      </c>
      <c r="DV79" s="6">
        <v>1</v>
      </c>
      <c r="DW79" s="6">
        <v>0</v>
      </c>
      <c r="DX79" s="6">
        <v>0</v>
      </c>
      <c r="DY79" s="6">
        <v>0</v>
      </c>
      <c r="EA79" s="6">
        <v>1865.14</v>
      </c>
      <c r="EB79" s="6" t="s">
        <v>466</v>
      </c>
      <c r="EC79" s="6" t="s">
        <v>432</v>
      </c>
      <c r="ED79" s="6" t="s">
        <v>1576</v>
      </c>
      <c r="EE79" s="6" t="s">
        <v>490</v>
      </c>
      <c r="EF79" s="6" t="s">
        <v>435</v>
      </c>
      <c r="EG79" s="6" t="s">
        <v>436</v>
      </c>
      <c r="EH79" s="6" t="s">
        <v>1421</v>
      </c>
      <c r="EI79" s="6">
        <v>2024</v>
      </c>
      <c r="EJ79" s="6" t="s">
        <v>1131</v>
      </c>
      <c r="EK79" s="6" t="s">
        <v>1422</v>
      </c>
      <c r="EL79" s="6" t="s">
        <v>674</v>
      </c>
      <c r="EM79" s="6">
        <v>3</v>
      </c>
      <c r="EN79" s="6" t="s">
        <v>468</v>
      </c>
      <c r="EO79" s="6" t="s">
        <v>491</v>
      </c>
      <c r="EP79" s="6" t="s">
        <v>443</v>
      </c>
      <c r="EQ79" s="6">
        <v>174</v>
      </c>
      <c r="ER79" s="6" t="s">
        <v>1577</v>
      </c>
      <c r="ES79" s="6">
        <v>4</v>
      </c>
      <c r="ET79" s="6" t="s">
        <v>470</v>
      </c>
      <c r="EU79" s="6" t="s">
        <v>1578</v>
      </c>
      <c r="EV79" s="6" t="s">
        <v>1579</v>
      </c>
      <c r="EW79" s="6" t="s">
        <v>1577</v>
      </c>
      <c r="EX79" s="6" t="s">
        <v>1580</v>
      </c>
      <c r="EZ79" s="6" t="s">
        <v>1572</v>
      </c>
      <c r="FA79" s="6" t="s">
        <v>1131</v>
      </c>
      <c r="FB79" s="6" t="s">
        <v>410</v>
      </c>
      <c r="FD79" s="6" t="s">
        <v>481</v>
      </c>
      <c r="FE79" s="6" t="s">
        <v>1581</v>
      </c>
      <c r="FF79" s="6" t="s">
        <v>441</v>
      </c>
      <c r="FH79" s="6" t="s">
        <v>450</v>
      </c>
      <c r="FI79" s="6" t="s">
        <v>450</v>
      </c>
      <c r="FJ79" s="6" t="s">
        <v>450</v>
      </c>
      <c r="FK79" s="6" t="s">
        <v>450</v>
      </c>
      <c r="FL79" s="6" t="s">
        <v>450</v>
      </c>
      <c r="FN79" s="6" t="s">
        <v>414</v>
      </c>
      <c r="FO79" s="6" t="s">
        <v>416</v>
      </c>
      <c r="FP79" s="6" t="s">
        <v>416</v>
      </c>
      <c r="FQ79" s="6" t="s">
        <v>414</v>
      </c>
      <c r="FR79" s="6" t="s">
        <v>131</v>
      </c>
      <c r="FS79" s="6" t="s">
        <v>416</v>
      </c>
      <c r="FT79" s="6" t="s">
        <v>416</v>
      </c>
      <c r="FU79" s="6" t="s">
        <v>416</v>
      </c>
      <c r="FV79" s="6" t="s">
        <v>131</v>
      </c>
      <c r="FX79" s="6" t="s">
        <v>451</v>
      </c>
      <c r="FY79" s="6" t="s">
        <v>451</v>
      </c>
      <c r="FZ79" s="6" t="s">
        <v>451</v>
      </c>
      <c r="GA79" s="6" t="s">
        <v>451</v>
      </c>
      <c r="GB79" s="6" t="s">
        <v>451</v>
      </c>
      <c r="GC79" s="6" t="s">
        <v>451</v>
      </c>
      <c r="GD79" s="6" t="s">
        <v>451</v>
      </c>
      <c r="GE79" s="6" t="s">
        <v>451</v>
      </c>
      <c r="GF79" s="6" t="s">
        <v>451</v>
      </c>
      <c r="GG79" s="6" t="s">
        <v>451</v>
      </c>
      <c r="GH79" s="6" t="s">
        <v>451</v>
      </c>
      <c r="GI79" s="6" t="s">
        <v>451</v>
      </c>
      <c r="GJ79" s="6" t="s">
        <v>451</v>
      </c>
      <c r="GK79" s="6" t="s">
        <v>451</v>
      </c>
      <c r="GL79" s="6" t="s">
        <v>451</v>
      </c>
      <c r="GM79" s="6" t="s">
        <v>451</v>
      </c>
      <c r="GN79" s="6" t="s">
        <v>451</v>
      </c>
      <c r="GO79" s="6" t="s">
        <v>451</v>
      </c>
      <c r="GP79" s="6" t="s">
        <v>451</v>
      </c>
      <c r="GQ79" s="6" t="s">
        <v>451</v>
      </c>
      <c r="GR79" s="6" t="s">
        <v>451</v>
      </c>
      <c r="GS79" s="6" t="s">
        <v>451</v>
      </c>
      <c r="GT79" s="6" t="s">
        <v>451</v>
      </c>
      <c r="GU79" s="6" t="s">
        <v>451</v>
      </c>
      <c r="GV79" s="6" t="s">
        <v>517</v>
      </c>
      <c r="GW79" s="6" t="s">
        <v>475</v>
      </c>
      <c r="GY79" s="6" t="s">
        <v>441</v>
      </c>
      <c r="GZ79" s="6">
        <v>285.85000000000002</v>
      </c>
      <c r="HB79" s="6" t="str">
        <f t="shared" si="71"/>
        <v xml:space="preserve">Accepté pour le Conseil 4round IS -5 </v>
      </c>
      <c r="HC79" s="6">
        <f t="shared" si="75"/>
        <v>100</v>
      </c>
      <c r="HD79" s="110">
        <f t="shared" si="76"/>
        <v>75</v>
      </c>
      <c r="HE79" s="6">
        <f t="shared" si="77"/>
        <v>5</v>
      </c>
      <c r="HF79" s="110">
        <f t="shared" si="99"/>
        <v>60</v>
      </c>
      <c r="HG79" s="6">
        <f t="shared" si="78"/>
        <v>50</v>
      </c>
      <c r="HI79" s="6">
        <f t="shared" si="72"/>
        <v>50</v>
      </c>
      <c r="HJ79" s="110">
        <f t="shared" si="73"/>
        <v>50</v>
      </c>
      <c r="HK79" s="110">
        <f t="shared" si="79"/>
        <v>50</v>
      </c>
      <c r="HL79" s="110">
        <f t="shared" si="80"/>
        <v>50</v>
      </c>
      <c r="HO79" s="6">
        <f t="shared" si="81"/>
        <v>50</v>
      </c>
      <c r="HP79" s="110">
        <f t="shared" si="82"/>
        <v>50</v>
      </c>
      <c r="HQ79" s="110">
        <f t="shared" si="83"/>
        <v>50</v>
      </c>
      <c r="HT79" s="110">
        <f t="shared" si="84"/>
        <v>50</v>
      </c>
      <c r="HU79" s="6">
        <f t="shared" si="85"/>
        <v>50</v>
      </c>
      <c r="HV79" s="6">
        <f t="shared" si="86"/>
        <v>50</v>
      </c>
      <c r="HW79" s="6">
        <f t="shared" si="87"/>
        <v>50</v>
      </c>
      <c r="HX79" s="110">
        <f t="shared" si="88"/>
        <v>50</v>
      </c>
      <c r="HY79" s="6">
        <f t="shared" si="89"/>
        <v>0</v>
      </c>
      <c r="HZ79" s="6">
        <f t="shared" si="74"/>
        <v>100</v>
      </c>
      <c r="IA79" s="6">
        <f t="shared" si="90"/>
        <v>50</v>
      </c>
      <c r="IB79" s="6">
        <f t="shared" si="91"/>
        <v>50</v>
      </c>
      <c r="IE79" s="110">
        <f t="shared" si="92"/>
        <v>50</v>
      </c>
      <c r="IF79" s="110">
        <f t="shared" si="93"/>
        <v>50</v>
      </c>
      <c r="IG79" s="6">
        <f t="shared" si="94"/>
        <v>100</v>
      </c>
      <c r="IH79" s="6">
        <f t="shared" si="95"/>
        <v>0</v>
      </c>
      <c r="II79" s="6">
        <f t="shared" si="96"/>
        <v>0</v>
      </c>
      <c r="IJ79" s="6">
        <f t="shared" si="97"/>
        <v>50</v>
      </c>
      <c r="IK79" s="110">
        <f t="shared" si="98"/>
        <v>37.5</v>
      </c>
    </row>
    <row r="80" spans="1:245" x14ac:dyDescent="0.2">
      <c r="A80" s="6">
        <v>160</v>
      </c>
      <c r="B80" s="6">
        <v>284</v>
      </c>
      <c r="C80" s="6" t="s">
        <v>1582</v>
      </c>
      <c r="D80" s="6">
        <v>6</v>
      </c>
      <c r="E80" s="6" t="s">
        <v>470</v>
      </c>
      <c r="F80" s="6" t="s">
        <v>1583</v>
      </c>
      <c r="G80" s="6" t="s">
        <v>1584</v>
      </c>
      <c r="H80" s="6" t="s">
        <v>1582</v>
      </c>
      <c r="I80" s="6" t="s">
        <v>1585</v>
      </c>
      <c r="K80" s="6" t="s">
        <v>1586</v>
      </c>
      <c r="L80" s="6" t="s">
        <v>1131</v>
      </c>
      <c r="M80" s="6" t="s">
        <v>410</v>
      </c>
      <c r="O80" s="6" t="s">
        <v>760</v>
      </c>
      <c r="Q80" s="6" t="s">
        <v>1587</v>
      </c>
      <c r="R80" s="6" t="s">
        <v>525</v>
      </c>
      <c r="S80" s="6">
        <v>1</v>
      </c>
      <c r="T80" s="6">
        <v>1</v>
      </c>
      <c r="U80" s="6">
        <v>0</v>
      </c>
      <c r="V80" s="6">
        <v>0</v>
      </c>
      <c r="W80" s="6">
        <v>1</v>
      </c>
      <c r="X80" s="6">
        <v>0</v>
      </c>
      <c r="Y80" s="6">
        <v>0</v>
      </c>
      <c r="Z80" s="6" t="s">
        <v>414</v>
      </c>
      <c r="AA80" s="6" t="s">
        <v>416</v>
      </c>
      <c r="AB80" s="6" t="s">
        <v>416</v>
      </c>
      <c r="AC80" s="6" t="s">
        <v>462</v>
      </c>
      <c r="AD80" s="6" t="s">
        <v>415</v>
      </c>
      <c r="AE80" s="6" t="s">
        <v>416</v>
      </c>
      <c r="AF80" s="6" t="s">
        <v>416</v>
      </c>
      <c r="AG80" s="6" t="s">
        <v>416</v>
      </c>
      <c r="AH80" s="6" t="s">
        <v>462</v>
      </c>
      <c r="AI80" s="6" t="s">
        <v>1588</v>
      </c>
      <c r="AJ80" s="6">
        <v>0</v>
      </c>
      <c r="AK80" s="6">
        <v>0</v>
      </c>
      <c r="AL80" s="6">
        <v>1</v>
      </c>
      <c r="AM80" s="6">
        <v>1</v>
      </c>
      <c r="AN80" s="6">
        <v>0</v>
      </c>
      <c r="AO80" s="6">
        <v>0</v>
      </c>
      <c r="AQ80" s="6" t="s">
        <v>547</v>
      </c>
      <c r="AW80" s="6" t="s">
        <v>421</v>
      </c>
      <c r="AX80" s="6" t="s">
        <v>422</v>
      </c>
      <c r="AY80" s="6">
        <v>0</v>
      </c>
      <c r="AZ80" s="6">
        <v>1</v>
      </c>
      <c r="BA80" s="6">
        <v>0</v>
      </c>
      <c r="BB80" s="6">
        <v>0</v>
      </c>
      <c r="BC80" s="6">
        <v>1</v>
      </c>
      <c r="BD80" s="6">
        <v>0</v>
      </c>
      <c r="BE80" s="6">
        <v>0</v>
      </c>
      <c r="BF80" s="6">
        <v>0</v>
      </c>
      <c r="BH80" s="6">
        <v>1</v>
      </c>
      <c r="BX80" s="6" t="s">
        <v>423</v>
      </c>
      <c r="BY80" s="6" t="s">
        <v>425</v>
      </c>
      <c r="BZ80" s="6" t="s">
        <v>423</v>
      </c>
      <c r="CA80" s="6" t="s">
        <v>424</v>
      </c>
      <c r="CB80" s="6" t="s">
        <v>423</v>
      </c>
      <c r="CC80" s="6" t="s">
        <v>423</v>
      </c>
      <c r="CD80" s="6" t="s">
        <v>423</v>
      </c>
      <c r="CE80" s="6" t="s">
        <v>423</v>
      </c>
      <c r="CF80" s="6" t="s">
        <v>426</v>
      </c>
      <c r="CG80" s="6" t="s">
        <v>426</v>
      </c>
      <c r="CH80" s="6" t="s">
        <v>423</v>
      </c>
      <c r="CI80" s="6" t="s">
        <v>426</v>
      </c>
      <c r="CJ80" s="6" t="s">
        <v>423</v>
      </c>
      <c r="CK80" s="6" t="s">
        <v>424</v>
      </c>
      <c r="CL80" s="6" t="s">
        <v>423</v>
      </c>
      <c r="CM80" s="6" t="s">
        <v>423</v>
      </c>
      <c r="CN80" s="6" t="s">
        <v>426</v>
      </c>
      <c r="CO80" s="6" t="s">
        <v>426</v>
      </c>
      <c r="CP80" s="6" t="s">
        <v>426</v>
      </c>
      <c r="CQ80" s="6" t="s">
        <v>423</v>
      </c>
      <c r="CR80" s="6" t="s">
        <v>426</v>
      </c>
      <c r="CS80" s="6" t="s">
        <v>426</v>
      </c>
      <c r="CT80" s="6" t="s">
        <v>426</v>
      </c>
      <c r="CU80" s="6" t="s">
        <v>426</v>
      </c>
      <c r="CV80" s="6" t="s">
        <v>428</v>
      </c>
      <c r="CW80" s="6" t="s">
        <v>427</v>
      </c>
      <c r="CX80" s="6" t="s">
        <v>427</v>
      </c>
      <c r="CY80" s="6" t="s">
        <v>428</v>
      </c>
      <c r="CZ80" s="6" t="s">
        <v>427</v>
      </c>
      <c r="DA80" s="6">
        <v>1</v>
      </c>
      <c r="DB80" s="6">
        <v>1</v>
      </c>
      <c r="DC80" s="6">
        <v>0</v>
      </c>
      <c r="DD80" s="6">
        <v>1</v>
      </c>
      <c r="DE80" s="6">
        <v>0</v>
      </c>
      <c r="DF80" s="6">
        <v>1</v>
      </c>
      <c r="DG80" s="6">
        <v>0</v>
      </c>
      <c r="DJ80" s="6" t="s">
        <v>198</v>
      </c>
      <c r="DU80" s="6" t="s">
        <v>508</v>
      </c>
      <c r="EA80" s="6">
        <v>1360.66</v>
      </c>
      <c r="EB80" s="6" t="s">
        <v>529</v>
      </c>
      <c r="EC80" s="6" t="s">
        <v>530</v>
      </c>
      <c r="ED80" s="6" t="s">
        <v>1589</v>
      </c>
      <c r="EE80" s="6" t="s">
        <v>490</v>
      </c>
      <c r="EF80" s="6" t="s">
        <v>435</v>
      </c>
      <c r="EG80" s="6" t="s">
        <v>436</v>
      </c>
      <c r="EH80" s="6" t="s">
        <v>1421</v>
      </c>
      <c r="EI80" s="6">
        <v>2019</v>
      </c>
      <c r="EJ80" s="6" t="s">
        <v>1131</v>
      </c>
      <c r="EK80" s="6" t="s">
        <v>1422</v>
      </c>
      <c r="EL80" s="6" t="s">
        <v>674</v>
      </c>
      <c r="EM80" s="6">
        <v>9</v>
      </c>
      <c r="EN80" s="6" t="s">
        <v>468</v>
      </c>
      <c r="EO80" s="6" t="s">
        <v>583</v>
      </c>
      <c r="EP80" s="6" t="s">
        <v>675</v>
      </c>
      <c r="EQ80" s="6">
        <v>177</v>
      </c>
      <c r="ER80" s="6" t="s">
        <v>1590</v>
      </c>
      <c r="ES80" s="6">
        <v>4</v>
      </c>
      <c r="ET80" s="6" t="s">
        <v>470</v>
      </c>
      <c r="EU80" s="6" t="s">
        <v>1591</v>
      </c>
      <c r="EV80" s="6" t="s">
        <v>1592</v>
      </c>
      <c r="EW80" s="6" t="s">
        <v>1590</v>
      </c>
      <c r="EX80" s="6" t="s">
        <v>1593</v>
      </c>
      <c r="EZ80" s="6" t="s">
        <v>1594</v>
      </c>
      <c r="FA80" s="6" t="s">
        <v>1131</v>
      </c>
      <c r="FB80" s="6" t="s">
        <v>410</v>
      </c>
      <c r="FD80" s="6" t="s">
        <v>760</v>
      </c>
      <c r="FF80" s="6" t="s">
        <v>441</v>
      </c>
      <c r="FH80" s="6" t="s">
        <v>449</v>
      </c>
      <c r="FI80" s="6" t="s">
        <v>450</v>
      </c>
      <c r="FJ80" s="6" t="s">
        <v>510</v>
      </c>
      <c r="FK80" s="6" t="s">
        <v>450</v>
      </c>
      <c r="FL80" s="6" t="s">
        <v>450</v>
      </c>
      <c r="FN80" s="6" t="s">
        <v>416</v>
      </c>
      <c r="FO80" s="6" t="s">
        <v>416</v>
      </c>
      <c r="FP80" s="6" t="s">
        <v>416</v>
      </c>
      <c r="FQ80" s="6" t="s">
        <v>131</v>
      </c>
      <c r="FR80" s="6" t="s">
        <v>414</v>
      </c>
      <c r="FS80" s="6" t="s">
        <v>416</v>
      </c>
      <c r="FT80" s="6" t="s">
        <v>416</v>
      </c>
      <c r="FU80" s="6" t="s">
        <v>416</v>
      </c>
      <c r="FV80" s="6" t="s">
        <v>414</v>
      </c>
      <c r="FX80" s="6" t="s">
        <v>452</v>
      </c>
      <c r="FY80" s="6" t="s">
        <v>452</v>
      </c>
      <c r="FZ80" s="6" t="s">
        <v>452</v>
      </c>
      <c r="GA80" s="6" t="s">
        <v>451</v>
      </c>
      <c r="GB80" s="6" t="s">
        <v>451</v>
      </c>
      <c r="GC80" s="6" t="s">
        <v>452</v>
      </c>
      <c r="GD80" s="6" t="s">
        <v>451</v>
      </c>
      <c r="GE80" s="6" t="s">
        <v>451</v>
      </c>
      <c r="GF80" s="6" t="s">
        <v>451</v>
      </c>
      <c r="GG80" s="6" t="s">
        <v>451</v>
      </c>
      <c r="GH80" s="6" t="s">
        <v>451</v>
      </c>
      <c r="GI80" s="6" t="s">
        <v>452</v>
      </c>
      <c r="GJ80" s="6" t="s">
        <v>451</v>
      </c>
      <c r="GK80" s="6" t="s">
        <v>451</v>
      </c>
      <c r="GL80" s="6" t="s">
        <v>451</v>
      </c>
      <c r="GM80" s="6" t="s">
        <v>451</v>
      </c>
      <c r="GN80" s="6" t="s">
        <v>451</v>
      </c>
      <c r="GO80" s="6" t="s">
        <v>451</v>
      </c>
      <c r="GP80" s="6" t="s">
        <v>452</v>
      </c>
      <c r="GQ80" s="6" t="s">
        <v>452</v>
      </c>
      <c r="GR80" s="6" t="s">
        <v>451</v>
      </c>
      <c r="GS80" s="6" t="s">
        <v>452</v>
      </c>
      <c r="GT80" s="6" t="s">
        <v>452</v>
      </c>
      <c r="GU80" s="6" t="s">
        <v>452</v>
      </c>
      <c r="GV80" s="6" t="s">
        <v>453</v>
      </c>
      <c r="GW80" s="6" t="s">
        <v>454</v>
      </c>
      <c r="GX80" s="6" t="s">
        <v>1595</v>
      </c>
      <c r="GY80" s="6" t="s">
        <v>441</v>
      </c>
      <c r="GZ80" s="6">
        <v>1441.54</v>
      </c>
      <c r="HB80" s="6" t="str">
        <f t="shared" si="71"/>
        <v>Accepté pour Conseil 2eme round Sect</v>
      </c>
      <c r="HC80" s="6">
        <f t="shared" si="75"/>
        <v>100</v>
      </c>
      <c r="HD80" s="110">
        <f t="shared" si="76"/>
        <v>75</v>
      </c>
      <c r="HE80" s="6">
        <f t="shared" si="77"/>
        <v>5</v>
      </c>
      <c r="HF80" s="110">
        <f t="shared" si="99"/>
        <v>60</v>
      </c>
      <c r="HG80" s="6">
        <f t="shared" si="78"/>
        <v>50</v>
      </c>
      <c r="HI80" s="6">
        <f t="shared" si="72"/>
        <v>50</v>
      </c>
      <c r="HJ80" s="110">
        <f t="shared" si="73"/>
        <v>50</v>
      </c>
      <c r="HK80" s="110">
        <f t="shared" si="79"/>
        <v>50</v>
      </c>
      <c r="HL80" s="110">
        <f t="shared" si="80"/>
        <v>50</v>
      </c>
      <c r="HO80" s="6">
        <f t="shared" si="81"/>
        <v>5</v>
      </c>
      <c r="HP80" s="110">
        <f t="shared" si="82"/>
        <v>27.5</v>
      </c>
      <c r="HQ80" s="110">
        <f t="shared" si="83"/>
        <v>27.5</v>
      </c>
      <c r="HT80" s="110">
        <f t="shared" si="84"/>
        <v>32</v>
      </c>
      <c r="HU80" s="6">
        <f t="shared" si="85"/>
        <v>50</v>
      </c>
      <c r="HV80" s="6">
        <f t="shared" si="86"/>
        <v>50</v>
      </c>
      <c r="HW80" s="6">
        <f t="shared" si="87"/>
        <v>5</v>
      </c>
      <c r="HX80" s="110">
        <f t="shared" si="88"/>
        <v>35</v>
      </c>
      <c r="HY80" s="6">
        <f t="shared" si="89"/>
        <v>0</v>
      </c>
      <c r="HZ80" s="6">
        <f t="shared" si="74"/>
        <v>0</v>
      </c>
      <c r="IA80" s="6">
        <f t="shared" si="90"/>
        <v>0</v>
      </c>
      <c r="IB80" s="6">
        <f t="shared" si="91"/>
        <v>75</v>
      </c>
      <c r="IE80" s="110">
        <f t="shared" si="92"/>
        <v>27.5</v>
      </c>
      <c r="IF80" s="110">
        <f t="shared" si="93"/>
        <v>20.5</v>
      </c>
      <c r="IG80" s="6">
        <f t="shared" si="94"/>
        <v>0</v>
      </c>
      <c r="IH80" s="6">
        <f t="shared" si="95"/>
        <v>0</v>
      </c>
      <c r="II80" s="6">
        <f t="shared" si="96"/>
        <v>0</v>
      </c>
      <c r="IJ80" s="6">
        <f t="shared" si="97"/>
        <v>0</v>
      </c>
      <c r="IK80" s="110">
        <f t="shared" si="98"/>
        <v>0</v>
      </c>
    </row>
    <row r="81" spans="1:245" x14ac:dyDescent="0.2">
      <c r="A81" s="6">
        <v>165</v>
      </c>
      <c r="B81" s="6">
        <v>336</v>
      </c>
      <c r="C81" s="6" t="s">
        <v>1596</v>
      </c>
      <c r="D81" s="6">
        <v>6</v>
      </c>
      <c r="E81" s="6" t="s">
        <v>404</v>
      </c>
      <c r="F81" s="6" t="s">
        <v>1597</v>
      </c>
      <c r="G81" s="6" t="s">
        <v>1598</v>
      </c>
      <c r="H81" s="6" t="s">
        <v>1596</v>
      </c>
      <c r="I81" s="6" t="s">
        <v>1599</v>
      </c>
      <c r="J81" s="6" t="s">
        <v>543</v>
      </c>
      <c r="K81" s="6" t="s">
        <v>1600</v>
      </c>
      <c r="L81" s="6" t="s">
        <v>1131</v>
      </c>
      <c r="M81" s="6" t="s">
        <v>410</v>
      </c>
      <c r="N81" s="6" t="s">
        <v>1601</v>
      </c>
      <c r="O81" s="6" t="s">
        <v>460</v>
      </c>
      <c r="Q81" s="6" t="s">
        <v>1602</v>
      </c>
      <c r="R81" s="6" t="s">
        <v>881</v>
      </c>
      <c r="S81" s="6">
        <v>0</v>
      </c>
      <c r="T81" s="6">
        <v>0</v>
      </c>
      <c r="U81" s="6">
        <v>1</v>
      </c>
      <c r="V81" s="6">
        <v>1</v>
      </c>
      <c r="W81" s="6">
        <v>0</v>
      </c>
      <c r="X81" s="6">
        <v>0</v>
      </c>
      <c r="Y81" s="6">
        <v>1</v>
      </c>
      <c r="Z81" s="6" t="s">
        <v>414</v>
      </c>
      <c r="AA81" s="6" t="s">
        <v>416</v>
      </c>
      <c r="AB81" s="6" t="s">
        <v>131</v>
      </c>
      <c r="AC81" s="6" t="s">
        <v>131</v>
      </c>
      <c r="AD81" s="6" t="s">
        <v>414</v>
      </c>
      <c r="AE81" s="6" t="s">
        <v>462</v>
      </c>
      <c r="AF81" s="6" t="s">
        <v>416</v>
      </c>
      <c r="AG81" s="6" t="s">
        <v>415</v>
      </c>
      <c r="AH81" s="6" t="s">
        <v>415</v>
      </c>
      <c r="AI81" s="6" t="s">
        <v>1603</v>
      </c>
      <c r="AJ81" s="6">
        <v>1</v>
      </c>
      <c r="AK81" s="6">
        <v>0</v>
      </c>
      <c r="AL81" s="6">
        <v>0</v>
      </c>
      <c r="AM81" s="6">
        <v>0</v>
      </c>
      <c r="AN81" s="6">
        <v>0</v>
      </c>
      <c r="AO81" s="6">
        <v>0</v>
      </c>
      <c r="AQ81" s="6" t="s">
        <v>527</v>
      </c>
      <c r="AW81" s="6" t="s">
        <v>421</v>
      </c>
      <c r="AX81" s="6" t="s">
        <v>422</v>
      </c>
      <c r="AY81" s="6">
        <v>0</v>
      </c>
      <c r="AZ81" s="6">
        <v>1</v>
      </c>
      <c r="BA81" s="6">
        <v>0</v>
      </c>
      <c r="BB81" s="6">
        <v>0</v>
      </c>
      <c r="BC81" s="6">
        <v>0</v>
      </c>
      <c r="BD81" s="6">
        <v>1</v>
      </c>
      <c r="BE81" s="6">
        <v>0</v>
      </c>
      <c r="BF81" s="6">
        <v>0</v>
      </c>
      <c r="BH81" s="6">
        <v>1</v>
      </c>
      <c r="BX81" s="6" t="s">
        <v>151</v>
      </c>
      <c r="BY81" s="6" t="s">
        <v>423</v>
      </c>
      <c r="BZ81" s="6" t="s">
        <v>424</v>
      </c>
      <c r="CA81" s="6" t="s">
        <v>423</v>
      </c>
      <c r="CB81" s="6" t="s">
        <v>425</v>
      </c>
      <c r="CC81" s="6" t="s">
        <v>425</v>
      </c>
      <c r="CD81" s="6" t="s">
        <v>426</v>
      </c>
      <c r="CE81" s="6" t="s">
        <v>151</v>
      </c>
      <c r="CF81" s="6" t="s">
        <v>151</v>
      </c>
      <c r="CG81" s="6" t="s">
        <v>151</v>
      </c>
      <c r="CH81" s="6" t="s">
        <v>423</v>
      </c>
      <c r="CI81" s="6" t="s">
        <v>423</v>
      </c>
      <c r="CJ81" s="6" t="s">
        <v>423</v>
      </c>
      <c r="CK81" s="6" t="s">
        <v>151</v>
      </c>
      <c r="CL81" s="6" t="s">
        <v>423</v>
      </c>
      <c r="CM81" s="6" t="s">
        <v>423</v>
      </c>
      <c r="CN81" s="6" t="s">
        <v>423</v>
      </c>
      <c r="CO81" s="6" t="s">
        <v>423</v>
      </c>
      <c r="CP81" s="6" t="s">
        <v>151</v>
      </c>
      <c r="CQ81" s="6" t="s">
        <v>151</v>
      </c>
      <c r="CR81" s="6" t="s">
        <v>423</v>
      </c>
      <c r="CS81" s="6" t="s">
        <v>423</v>
      </c>
      <c r="CT81" s="6" t="s">
        <v>425</v>
      </c>
      <c r="CU81" s="6" t="s">
        <v>423</v>
      </c>
      <c r="CV81" s="6" t="s">
        <v>428</v>
      </c>
      <c r="CW81" s="6" t="s">
        <v>506</v>
      </c>
      <c r="CX81" s="6" t="s">
        <v>428</v>
      </c>
      <c r="CY81" s="6" t="s">
        <v>428</v>
      </c>
      <c r="CZ81" s="6" t="s">
        <v>428</v>
      </c>
      <c r="DA81" s="6">
        <v>0</v>
      </c>
      <c r="DB81" s="6">
        <v>1</v>
      </c>
      <c r="DC81" s="6">
        <v>1</v>
      </c>
      <c r="DD81" s="6">
        <v>1</v>
      </c>
      <c r="DE81" s="6">
        <v>0</v>
      </c>
      <c r="DF81" s="6">
        <v>0</v>
      </c>
      <c r="DG81" s="6">
        <v>0</v>
      </c>
      <c r="DJ81" s="6" t="s">
        <v>507</v>
      </c>
      <c r="DU81" s="6" t="s">
        <v>508</v>
      </c>
      <c r="EA81" s="6">
        <v>1351.8</v>
      </c>
      <c r="EB81" s="6" t="s">
        <v>580</v>
      </c>
      <c r="EC81" s="6" t="s">
        <v>581</v>
      </c>
      <c r="ED81" s="6" t="s">
        <v>1604</v>
      </c>
      <c r="EE81" s="6" t="s">
        <v>434</v>
      </c>
      <c r="EF81" s="6" t="s">
        <v>510</v>
      </c>
      <c r="EG81" s="6" t="s">
        <v>436</v>
      </c>
      <c r="EH81" s="6" t="s">
        <v>1605</v>
      </c>
      <c r="EI81" s="6">
        <v>2022</v>
      </c>
      <c r="EJ81" s="6" t="s">
        <v>1131</v>
      </c>
      <c r="EK81" s="6" t="s">
        <v>1606</v>
      </c>
      <c r="EL81" s="6" t="s">
        <v>440</v>
      </c>
      <c r="EM81" s="6">
        <v>0</v>
      </c>
      <c r="EN81" s="6" t="s">
        <v>468</v>
      </c>
      <c r="EO81" s="6" t="s">
        <v>442</v>
      </c>
      <c r="EP81" s="6" t="s">
        <v>532</v>
      </c>
      <c r="EQ81" s="6">
        <v>269</v>
      </c>
      <c r="ER81" s="6" t="s">
        <v>1607</v>
      </c>
      <c r="ES81" s="6">
        <v>4</v>
      </c>
      <c r="ET81" s="6" t="s">
        <v>470</v>
      </c>
      <c r="EU81" s="6" t="s">
        <v>1608</v>
      </c>
      <c r="EV81" s="6" t="s">
        <v>1609</v>
      </c>
      <c r="EW81" s="6" t="s">
        <v>1607</v>
      </c>
      <c r="EX81" s="6" t="s">
        <v>1610</v>
      </c>
      <c r="EZ81" s="6" t="s">
        <v>1611</v>
      </c>
      <c r="FA81" s="6" t="s">
        <v>1131</v>
      </c>
      <c r="FB81" s="6" t="s">
        <v>410</v>
      </c>
      <c r="FD81" s="6" t="s">
        <v>460</v>
      </c>
      <c r="FF81" s="6" t="s">
        <v>441</v>
      </c>
      <c r="FH81" s="6" t="s">
        <v>450</v>
      </c>
      <c r="FI81" s="6" t="s">
        <v>510</v>
      </c>
      <c r="FJ81" s="6" t="s">
        <v>832</v>
      </c>
      <c r="FK81" s="6" t="s">
        <v>450</v>
      </c>
      <c r="FL81" s="6" t="s">
        <v>450</v>
      </c>
      <c r="FN81" s="6" t="s">
        <v>414</v>
      </c>
      <c r="FO81" s="6" t="s">
        <v>416</v>
      </c>
      <c r="FP81" s="6" t="s">
        <v>414</v>
      </c>
      <c r="FQ81" s="6" t="s">
        <v>414</v>
      </c>
      <c r="FR81" s="6" t="s">
        <v>414</v>
      </c>
      <c r="FS81" s="6" t="s">
        <v>415</v>
      </c>
      <c r="FT81" s="6" t="s">
        <v>415</v>
      </c>
      <c r="FU81" s="6" t="s">
        <v>415</v>
      </c>
      <c r="FV81" s="6" t="s">
        <v>131</v>
      </c>
      <c r="FX81" s="6" t="s">
        <v>451</v>
      </c>
      <c r="FY81" s="6" t="s">
        <v>451</v>
      </c>
      <c r="FZ81" s="6" t="s">
        <v>451</v>
      </c>
      <c r="GA81" s="6" t="s">
        <v>451</v>
      </c>
      <c r="GB81" s="6" t="s">
        <v>451</v>
      </c>
      <c r="GC81" s="6" t="s">
        <v>451</v>
      </c>
      <c r="GD81" s="6" t="s">
        <v>451</v>
      </c>
      <c r="GE81" s="6" t="s">
        <v>451</v>
      </c>
      <c r="GF81" s="6" t="s">
        <v>451</v>
      </c>
      <c r="GG81" s="6" t="s">
        <v>451</v>
      </c>
      <c r="GH81" s="6" t="s">
        <v>451</v>
      </c>
      <c r="GI81" s="6" t="s">
        <v>452</v>
      </c>
      <c r="GJ81" s="6" t="s">
        <v>451</v>
      </c>
      <c r="GK81" s="6" t="s">
        <v>451</v>
      </c>
      <c r="GL81" s="6" t="s">
        <v>451</v>
      </c>
      <c r="GM81" s="6" t="s">
        <v>451</v>
      </c>
      <c r="GN81" s="6" t="s">
        <v>451</v>
      </c>
      <c r="GO81" s="6" t="s">
        <v>451</v>
      </c>
      <c r="GP81" s="6" t="s">
        <v>451</v>
      </c>
      <c r="GQ81" s="6" t="s">
        <v>451</v>
      </c>
      <c r="GR81" s="6" t="s">
        <v>451</v>
      </c>
      <c r="GS81" s="6" t="s">
        <v>452</v>
      </c>
      <c r="GT81" s="6" t="s">
        <v>452</v>
      </c>
      <c r="GU81" s="6" t="s">
        <v>452</v>
      </c>
      <c r="GV81" s="6" t="s">
        <v>517</v>
      </c>
      <c r="GW81" s="6" t="s">
        <v>454</v>
      </c>
      <c r="GX81" s="6" t="s">
        <v>1612</v>
      </c>
      <c r="GY81" s="6" t="s">
        <v>441</v>
      </c>
      <c r="GZ81" s="6">
        <v>532.66999999999996</v>
      </c>
      <c r="HB81" s="6" t="str">
        <f t="shared" si="71"/>
        <v>Accepté pour Conseil 2eme round Sect</v>
      </c>
      <c r="HC81" s="6">
        <f t="shared" si="75"/>
        <v>100</v>
      </c>
      <c r="HD81" s="110">
        <f t="shared" si="76"/>
        <v>27.5</v>
      </c>
      <c r="HE81" s="6">
        <f t="shared" si="77"/>
        <v>5</v>
      </c>
      <c r="HF81" s="110">
        <f t="shared" si="99"/>
        <v>44.166666666666664</v>
      </c>
      <c r="HG81" s="6">
        <f t="shared" si="78"/>
        <v>50</v>
      </c>
      <c r="HI81" s="6">
        <f t="shared" si="72"/>
        <v>50</v>
      </c>
      <c r="HJ81" s="110">
        <f t="shared" si="73"/>
        <v>50</v>
      </c>
      <c r="HK81" s="110">
        <f t="shared" si="79"/>
        <v>75</v>
      </c>
      <c r="HL81" s="110">
        <f t="shared" si="80"/>
        <v>50</v>
      </c>
      <c r="HO81" s="6">
        <f t="shared" si="81"/>
        <v>100</v>
      </c>
      <c r="HP81" s="110">
        <f t="shared" si="82"/>
        <v>100</v>
      </c>
      <c r="HQ81" s="110">
        <f t="shared" si="83"/>
        <v>50</v>
      </c>
      <c r="HT81" s="110">
        <f t="shared" si="84"/>
        <v>75</v>
      </c>
      <c r="HU81" s="6">
        <f t="shared" si="85"/>
        <v>50</v>
      </c>
      <c r="HV81" s="6">
        <f t="shared" si="86"/>
        <v>50</v>
      </c>
      <c r="HW81" s="6">
        <f t="shared" si="87"/>
        <v>50</v>
      </c>
      <c r="HX81" s="110">
        <f t="shared" si="88"/>
        <v>50</v>
      </c>
      <c r="HY81" s="6">
        <f t="shared" si="89"/>
        <v>0</v>
      </c>
      <c r="HZ81" s="6">
        <f t="shared" si="74"/>
        <v>0</v>
      </c>
      <c r="IA81" s="6">
        <f t="shared" si="90"/>
        <v>0</v>
      </c>
      <c r="IB81" s="6">
        <f t="shared" si="91"/>
        <v>75</v>
      </c>
      <c r="IE81" s="110">
        <f t="shared" si="92"/>
        <v>100</v>
      </c>
      <c r="IF81" s="110">
        <f t="shared" si="93"/>
        <v>35</v>
      </c>
      <c r="IG81" s="6">
        <f t="shared" si="94"/>
        <v>100</v>
      </c>
      <c r="IH81" s="6">
        <f t="shared" si="95"/>
        <v>0</v>
      </c>
      <c r="II81" s="6">
        <f t="shared" si="96"/>
        <v>0</v>
      </c>
      <c r="IJ81" s="6">
        <f t="shared" si="97"/>
        <v>0</v>
      </c>
      <c r="IK81" s="110">
        <f t="shared" si="98"/>
        <v>25</v>
      </c>
    </row>
    <row r="82" spans="1:245" x14ac:dyDescent="0.2">
      <c r="A82" s="6">
        <v>169</v>
      </c>
      <c r="B82" s="6">
        <v>360</v>
      </c>
      <c r="C82" s="6" t="s">
        <v>1613</v>
      </c>
      <c r="D82" s="6">
        <v>6</v>
      </c>
      <c r="E82" s="6" t="s">
        <v>470</v>
      </c>
      <c r="F82" s="6" t="s">
        <v>1614</v>
      </c>
      <c r="G82" s="6" t="s">
        <v>1615</v>
      </c>
      <c r="H82" s="6" t="s">
        <v>1613</v>
      </c>
      <c r="I82" s="6" t="s">
        <v>1616</v>
      </c>
      <c r="K82" s="6" t="s">
        <v>1617</v>
      </c>
      <c r="L82" s="6" t="s">
        <v>1131</v>
      </c>
      <c r="M82" s="6" t="s">
        <v>503</v>
      </c>
      <c r="O82" s="6" t="s">
        <v>760</v>
      </c>
      <c r="Q82" s="6" t="s">
        <v>1618</v>
      </c>
      <c r="R82" s="6" t="s">
        <v>525</v>
      </c>
      <c r="S82" s="6">
        <v>1</v>
      </c>
      <c r="T82" s="6">
        <v>0</v>
      </c>
      <c r="U82" s="6">
        <v>0</v>
      </c>
      <c r="V82" s="6">
        <v>1</v>
      </c>
      <c r="W82" s="6">
        <v>1</v>
      </c>
      <c r="X82" s="6">
        <v>0</v>
      </c>
      <c r="Y82" s="6">
        <v>0</v>
      </c>
      <c r="Z82" s="6" t="s">
        <v>131</v>
      </c>
      <c r="AA82" s="6" t="s">
        <v>416</v>
      </c>
      <c r="AB82" s="6" t="s">
        <v>414</v>
      </c>
      <c r="AC82" s="6" t="s">
        <v>131</v>
      </c>
      <c r="AD82" s="6" t="s">
        <v>414</v>
      </c>
      <c r="AE82" s="6" t="s">
        <v>415</v>
      </c>
      <c r="AF82" s="6" t="s">
        <v>415</v>
      </c>
      <c r="AG82" s="6" t="s">
        <v>414</v>
      </c>
      <c r="AH82" s="6" t="s">
        <v>131</v>
      </c>
      <c r="AN82" s="6">
        <v>1</v>
      </c>
      <c r="AQ82" s="6" t="s">
        <v>527</v>
      </c>
      <c r="AW82" s="6" t="s">
        <v>528</v>
      </c>
      <c r="AX82" s="6" t="s">
        <v>485</v>
      </c>
      <c r="AY82" s="6">
        <v>0</v>
      </c>
      <c r="AZ82" s="6">
        <v>1</v>
      </c>
      <c r="BA82" s="6">
        <v>0</v>
      </c>
      <c r="BB82" s="6">
        <v>1</v>
      </c>
      <c r="BC82" s="6">
        <v>0</v>
      </c>
      <c r="BD82" s="6">
        <v>0</v>
      </c>
      <c r="BE82" s="6">
        <v>0</v>
      </c>
      <c r="BF82" s="6">
        <v>0</v>
      </c>
      <c r="BH82" s="6">
        <v>1</v>
      </c>
      <c r="BX82" s="6" t="s">
        <v>423</v>
      </c>
      <c r="BY82" s="6" t="s">
        <v>423</v>
      </c>
      <c r="BZ82" s="6" t="s">
        <v>423</v>
      </c>
      <c r="CA82" s="6" t="s">
        <v>423</v>
      </c>
      <c r="CB82" s="6" t="s">
        <v>423</v>
      </c>
      <c r="CC82" s="6" t="s">
        <v>423</v>
      </c>
      <c r="CD82" s="6" t="s">
        <v>423</v>
      </c>
      <c r="CE82" s="6" t="s">
        <v>423</v>
      </c>
      <c r="CF82" s="6" t="s">
        <v>425</v>
      </c>
      <c r="CG82" s="6" t="s">
        <v>423</v>
      </c>
      <c r="CH82" s="6" t="s">
        <v>423</v>
      </c>
      <c r="CI82" s="6" t="s">
        <v>423</v>
      </c>
      <c r="CJ82" s="6" t="s">
        <v>423</v>
      </c>
      <c r="CK82" s="6" t="s">
        <v>423</v>
      </c>
      <c r="CL82" s="6" t="s">
        <v>423</v>
      </c>
      <c r="CM82" s="6" t="s">
        <v>423</v>
      </c>
      <c r="CN82" s="6" t="s">
        <v>423</v>
      </c>
      <c r="CO82" s="6" t="s">
        <v>424</v>
      </c>
      <c r="CP82" s="6" t="s">
        <v>424</v>
      </c>
      <c r="CQ82" s="6" t="s">
        <v>424</v>
      </c>
      <c r="CR82" s="6" t="s">
        <v>423</v>
      </c>
      <c r="CS82" s="6" t="s">
        <v>424</v>
      </c>
      <c r="CT82" s="6" t="s">
        <v>426</v>
      </c>
      <c r="CU82" s="6" t="s">
        <v>424</v>
      </c>
      <c r="CV82" s="6" t="s">
        <v>506</v>
      </c>
      <c r="CW82" s="6" t="s">
        <v>506</v>
      </c>
      <c r="CX82" s="6" t="s">
        <v>428</v>
      </c>
      <c r="CY82" s="6" t="s">
        <v>428</v>
      </c>
      <c r="CZ82" s="6" t="s">
        <v>428</v>
      </c>
      <c r="DA82" s="6">
        <v>1</v>
      </c>
      <c r="DB82" s="6">
        <v>0</v>
      </c>
      <c r="DC82" s="6">
        <v>0</v>
      </c>
      <c r="DD82" s="6">
        <v>1</v>
      </c>
      <c r="DE82" s="6">
        <v>0</v>
      </c>
      <c r="DF82" s="6">
        <v>0</v>
      </c>
      <c r="DG82" s="6">
        <v>0</v>
      </c>
      <c r="DJ82" s="6" t="s">
        <v>198</v>
      </c>
      <c r="DU82" s="6" t="s">
        <v>508</v>
      </c>
      <c r="EA82" s="6">
        <v>1063.1300000000001</v>
      </c>
      <c r="EB82" s="6" t="s">
        <v>672</v>
      </c>
      <c r="EC82" s="6" t="s">
        <v>672</v>
      </c>
      <c r="ED82" s="6" t="s">
        <v>1619</v>
      </c>
      <c r="EE82" s="6" t="s">
        <v>490</v>
      </c>
      <c r="EF82" s="6" t="s">
        <v>435</v>
      </c>
      <c r="EG82" s="6" t="s">
        <v>436</v>
      </c>
      <c r="EH82" s="6" t="s">
        <v>1605</v>
      </c>
      <c r="EI82" s="6">
        <v>1981</v>
      </c>
      <c r="EJ82" s="6" t="s">
        <v>1131</v>
      </c>
      <c r="EK82" s="6" t="s">
        <v>1620</v>
      </c>
      <c r="EL82" s="6" t="s">
        <v>440</v>
      </c>
      <c r="EM82" s="6">
        <v>3</v>
      </c>
      <c r="EN82" s="6" t="s">
        <v>468</v>
      </c>
      <c r="EO82" s="6" t="s">
        <v>583</v>
      </c>
      <c r="EP82" s="6" t="s">
        <v>443</v>
      </c>
      <c r="EQ82" s="6">
        <v>242</v>
      </c>
      <c r="ER82" s="6" t="s">
        <v>1621</v>
      </c>
      <c r="ES82" s="6">
        <v>4</v>
      </c>
      <c r="ET82" s="6" t="s">
        <v>470</v>
      </c>
      <c r="EU82" s="6" t="s">
        <v>1622</v>
      </c>
      <c r="EV82" s="6" t="s">
        <v>1623</v>
      </c>
      <c r="EW82" s="6" t="s">
        <v>1621</v>
      </c>
      <c r="EX82" s="6" t="s">
        <v>1624</v>
      </c>
      <c r="EZ82" s="6" t="s">
        <v>1625</v>
      </c>
      <c r="FA82" s="6" t="s">
        <v>1131</v>
      </c>
      <c r="FC82" s="6" t="s">
        <v>1626</v>
      </c>
      <c r="FD82" s="6" t="s">
        <v>760</v>
      </c>
      <c r="FF82" s="6" t="s">
        <v>441</v>
      </c>
      <c r="FH82" s="6" t="s">
        <v>450</v>
      </c>
      <c r="FI82" s="6" t="s">
        <v>450</v>
      </c>
      <c r="FJ82" s="6" t="s">
        <v>450</v>
      </c>
      <c r="FK82" s="6" t="s">
        <v>450</v>
      </c>
      <c r="FL82" s="6" t="s">
        <v>450</v>
      </c>
      <c r="FN82" s="6" t="s">
        <v>414</v>
      </c>
      <c r="FO82" s="6" t="s">
        <v>416</v>
      </c>
      <c r="FP82" s="6" t="s">
        <v>462</v>
      </c>
      <c r="FQ82" s="6" t="s">
        <v>414</v>
      </c>
      <c r="FR82" s="6" t="s">
        <v>414</v>
      </c>
      <c r="FS82" s="6" t="s">
        <v>415</v>
      </c>
      <c r="FT82" s="6" t="s">
        <v>415</v>
      </c>
      <c r="FU82" s="6" t="s">
        <v>416</v>
      </c>
      <c r="FV82" s="6" t="s">
        <v>414</v>
      </c>
      <c r="FX82" s="6" t="s">
        <v>451</v>
      </c>
      <c r="FY82" s="6" t="s">
        <v>451</v>
      </c>
      <c r="FZ82" s="6" t="s">
        <v>451</v>
      </c>
      <c r="GA82" s="6" t="s">
        <v>451</v>
      </c>
      <c r="GB82" s="6" t="s">
        <v>451</v>
      </c>
      <c r="GC82" s="6" t="s">
        <v>451</v>
      </c>
      <c r="GD82" s="6" t="s">
        <v>451</v>
      </c>
      <c r="GE82" s="6" t="s">
        <v>451</v>
      </c>
      <c r="GF82" s="6" t="s">
        <v>451</v>
      </c>
      <c r="GG82" s="6" t="s">
        <v>451</v>
      </c>
      <c r="GH82" s="6" t="s">
        <v>451</v>
      </c>
      <c r="GI82" s="6" t="s">
        <v>452</v>
      </c>
      <c r="GJ82" s="6" t="s">
        <v>451</v>
      </c>
      <c r="GK82" s="6" t="s">
        <v>451</v>
      </c>
      <c r="GL82" s="6" t="s">
        <v>451</v>
      </c>
      <c r="GM82" s="6" t="s">
        <v>451</v>
      </c>
      <c r="GN82" s="6" t="s">
        <v>451</v>
      </c>
      <c r="GO82" s="6" t="s">
        <v>451</v>
      </c>
      <c r="GP82" s="6" t="s">
        <v>451</v>
      </c>
      <c r="GQ82" s="6" t="s">
        <v>451</v>
      </c>
      <c r="GR82" s="6" t="s">
        <v>452</v>
      </c>
      <c r="GS82" s="6" t="s">
        <v>452</v>
      </c>
      <c r="GT82" s="6" t="s">
        <v>452</v>
      </c>
      <c r="GU82" s="6" t="s">
        <v>452</v>
      </c>
      <c r="GV82" s="6" t="s">
        <v>517</v>
      </c>
      <c r="GW82" s="6" t="s">
        <v>454</v>
      </c>
      <c r="GX82" s="6" t="s">
        <v>1627</v>
      </c>
      <c r="GY82" s="6" t="s">
        <v>441</v>
      </c>
      <c r="GZ82" s="6">
        <v>591.55999999999995</v>
      </c>
      <c r="HB82" s="6" t="str">
        <f t="shared" si="71"/>
        <v>Accepté pour Conseil 2eme round Sect</v>
      </c>
      <c r="HC82" s="6">
        <f t="shared" si="75"/>
        <v>50</v>
      </c>
      <c r="HD82" s="110">
        <f t="shared" si="76"/>
        <v>27.5</v>
      </c>
      <c r="HE82" s="6">
        <f t="shared" si="77"/>
        <v>5</v>
      </c>
      <c r="HF82" s="110">
        <f t="shared" si="99"/>
        <v>27.5</v>
      </c>
      <c r="HG82" s="6">
        <f t="shared" si="78"/>
        <v>5</v>
      </c>
      <c r="HI82" s="6">
        <f t="shared" si="72"/>
        <v>5</v>
      </c>
      <c r="HJ82" s="110">
        <f t="shared" si="73"/>
        <v>5</v>
      </c>
      <c r="HK82" s="110">
        <f t="shared" si="79"/>
        <v>50</v>
      </c>
      <c r="HL82" s="110">
        <f t="shared" si="80"/>
        <v>50</v>
      </c>
      <c r="HO82" s="6">
        <f t="shared" si="81"/>
        <v>50</v>
      </c>
      <c r="HP82" s="110">
        <f t="shared" si="82"/>
        <v>50</v>
      </c>
      <c r="HQ82" s="110">
        <f t="shared" si="83"/>
        <v>50</v>
      </c>
      <c r="HT82" s="110">
        <f t="shared" si="84"/>
        <v>50</v>
      </c>
      <c r="HU82" s="6">
        <f t="shared" si="85"/>
        <v>50</v>
      </c>
      <c r="HV82" s="6">
        <f t="shared" si="86"/>
        <v>50</v>
      </c>
      <c r="HW82" s="6">
        <f t="shared" si="87"/>
        <v>50</v>
      </c>
      <c r="HX82" s="110">
        <f t="shared" si="88"/>
        <v>50</v>
      </c>
      <c r="HY82" s="6">
        <f t="shared" si="89"/>
        <v>0</v>
      </c>
      <c r="HZ82" s="6">
        <f t="shared" si="74"/>
        <v>0</v>
      </c>
      <c r="IA82" s="6">
        <f t="shared" si="90"/>
        <v>0</v>
      </c>
      <c r="IB82" s="6">
        <f t="shared" si="91"/>
        <v>50</v>
      </c>
      <c r="IE82" s="110">
        <f t="shared" si="92"/>
        <v>50</v>
      </c>
      <c r="IF82" s="110">
        <f t="shared" si="93"/>
        <v>20</v>
      </c>
      <c r="IG82" s="6">
        <f t="shared" si="94"/>
        <v>0</v>
      </c>
      <c r="IH82" s="6">
        <f t="shared" si="95"/>
        <v>0</v>
      </c>
      <c r="II82" s="6">
        <f t="shared" si="96"/>
        <v>0</v>
      </c>
      <c r="IJ82" s="6">
        <f t="shared" si="97"/>
        <v>0</v>
      </c>
      <c r="IK82" s="110">
        <f t="shared" si="98"/>
        <v>0</v>
      </c>
    </row>
    <row r="83" spans="1:245" x14ac:dyDescent="0.2">
      <c r="A83" s="6">
        <v>170</v>
      </c>
      <c r="B83" s="6">
        <v>393</v>
      </c>
      <c r="C83" s="6" t="s">
        <v>1628</v>
      </c>
      <c r="D83" s="6">
        <v>6</v>
      </c>
      <c r="E83" s="6" t="s">
        <v>470</v>
      </c>
      <c r="F83" s="6" t="s">
        <v>1629</v>
      </c>
      <c r="G83" s="6" t="s">
        <v>1630</v>
      </c>
      <c r="H83" s="6" t="s">
        <v>1628</v>
      </c>
      <c r="I83" s="6" t="s">
        <v>1631</v>
      </c>
      <c r="K83" s="6" t="s">
        <v>1632</v>
      </c>
      <c r="L83" s="6" t="s">
        <v>1131</v>
      </c>
      <c r="M83" s="6" t="s">
        <v>410</v>
      </c>
      <c r="O83" s="6" t="s">
        <v>760</v>
      </c>
      <c r="Q83" s="6" t="s">
        <v>1633</v>
      </c>
      <c r="R83" s="6" t="s">
        <v>413</v>
      </c>
      <c r="S83" s="6">
        <v>1</v>
      </c>
      <c r="T83" s="6">
        <v>1</v>
      </c>
      <c r="U83" s="6">
        <v>0</v>
      </c>
      <c r="V83" s="6">
        <v>0</v>
      </c>
      <c r="W83" s="6">
        <v>1</v>
      </c>
      <c r="X83" s="6">
        <v>0</v>
      </c>
      <c r="Y83" s="6">
        <v>0</v>
      </c>
      <c r="Z83" s="6" t="s">
        <v>414</v>
      </c>
      <c r="AA83" s="6" t="s">
        <v>416</v>
      </c>
      <c r="AB83" s="6" t="s">
        <v>416</v>
      </c>
      <c r="AC83" s="6" t="s">
        <v>414</v>
      </c>
      <c r="AD83" s="6" t="s">
        <v>414</v>
      </c>
      <c r="AE83" s="6" t="s">
        <v>416</v>
      </c>
      <c r="AF83" s="6" t="s">
        <v>416</v>
      </c>
      <c r="AG83" s="6" t="s">
        <v>416</v>
      </c>
      <c r="AH83" s="6" t="s">
        <v>131</v>
      </c>
      <c r="AI83" s="6" t="s">
        <v>1634</v>
      </c>
      <c r="AJ83" s="6">
        <v>1</v>
      </c>
      <c r="AK83" s="6">
        <v>0</v>
      </c>
      <c r="AL83" s="6">
        <v>1</v>
      </c>
      <c r="AM83" s="6">
        <v>1</v>
      </c>
      <c r="AN83" s="6">
        <v>0</v>
      </c>
      <c r="AO83" s="6">
        <v>0</v>
      </c>
      <c r="AQ83" s="6" t="s">
        <v>527</v>
      </c>
      <c r="AW83" s="6" t="s">
        <v>421</v>
      </c>
      <c r="AX83" s="6" t="s">
        <v>485</v>
      </c>
      <c r="AY83" s="6">
        <v>0</v>
      </c>
      <c r="AZ83" s="6">
        <v>1</v>
      </c>
      <c r="BA83" s="6">
        <v>0</v>
      </c>
      <c r="BB83" s="6">
        <v>0</v>
      </c>
      <c r="BC83" s="6">
        <v>1</v>
      </c>
      <c r="BD83" s="6">
        <v>0</v>
      </c>
      <c r="BE83" s="6">
        <v>0</v>
      </c>
      <c r="BF83" s="6">
        <v>0</v>
      </c>
      <c r="BH83" s="6">
        <v>1</v>
      </c>
      <c r="BX83" s="6" t="s">
        <v>423</v>
      </c>
      <c r="BY83" s="6" t="s">
        <v>425</v>
      </c>
      <c r="BZ83" s="6" t="s">
        <v>425</v>
      </c>
      <c r="CA83" s="6" t="s">
        <v>424</v>
      </c>
      <c r="CB83" s="6" t="s">
        <v>425</v>
      </c>
      <c r="CC83" s="6" t="s">
        <v>426</v>
      </c>
      <c r="CD83" s="6" t="s">
        <v>426</v>
      </c>
      <c r="CE83" s="6" t="s">
        <v>426</v>
      </c>
      <c r="CF83" s="6" t="s">
        <v>426</v>
      </c>
      <c r="CG83" s="6" t="s">
        <v>426</v>
      </c>
      <c r="CH83" s="6" t="s">
        <v>426</v>
      </c>
      <c r="CI83" s="6" t="s">
        <v>426</v>
      </c>
      <c r="CJ83" s="6" t="s">
        <v>426</v>
      </c>
      <c r="CK83" s="6" t="s">
        <v>426</v>
      </c>
      <c r="CL83" s="6" t="s">
        <v>426</v>
      </c>
      <c r="CM83" s="6" t="s">
        <v>426</v>
      </c>
      <c r="CN83" s="6" t="s">
        <v>426</v>
      </c>
      <c r="CO83" s="6" t="s">
        <v>426</v>
      </c>
      <c r="CP83" s="6" t="s">
        <v>426</v>
      </c>
      <c r="CQ83" s="6" t="s">
        <v>424</v>
      </c>
      <c r="CR83" s="6" t="s">
        <v>426</v>
      </c>
      <c r="CS83" s="6" t="s">
        <v>426</v>
      </c>
      <c r="CT83" s="6" t="s">
        <v>426</v>
      </c>
      <c r="CU83" s="6" t="s">
        <v>424</v>
      </c>
      <c r="CV83" s="6" t="s">
        <v>427</v>
      </c>
      <c r="CW83" s="6" t="s">
        <v>427</v>
      </c>
      <c r="CX83" s="6" t="s">
        <v>427</v>
      </c>
      <c r="CY83" s="6" t="s">
        <v>428</v>
      </c>
      <c r="CZ83" s="6" t="s">
        <v>428</v>
      </c>
      <c r="DA83" s="6">
        <v>1</v>
      </c>
      <c r="DB83" s="6">
        <v>1</v>
      </c>
      <c r="DC83" s="6">
        <v>0</v>
      </c>
      <c r="DD83" s="6">
        <v>1</v>
      </c>
      <c r="DE83" s="6">
        <v>0</v>
      </c>
      <c r="DF83" s="6">
        <v>0</v>
      </c>
      <c r="DG83" s="6">
        <v>0</v>
      </c>
      <c r="DJ83" s="6" t="s">
        <v>198</v>
      </c>
      <c r="DU83" s="6" t="s">
        <v>508</v>
      </c>
      <c r="EA83" s="6">
        <v>582.74</v>
      </c>
      <c r="EB83" s="6" t="s">
        <v>672</v>
      </c>
      <c r="EC83" s="6" t="s">
        <v>672</v>
      </c>
      <c r="ED83" s="6" t="s">
        <v>1632</v>
      </c>
      <c r="EE83" s="6" t="s">
        <v>490</v>
      </c>
      <c r="EF83" s="6" t="s">
        <v>435</v>
      </c>
      <c r="EG83" s="6" t="s">
        <v>436</v>
      </c>
      <c r="EH83" s="6" t="s">
        <v>1605</v>
      </c>
      <c r="EI83" s="6">
        <v>2016</v>
      </c>
      <c r="EJ83" s="6" t="s">
        <v>1131</v>
      </c>
      <c r="EK83" s="6" t="s">
        <v>1620</v>
      </c>
      <c r="EL83" s="6" t="s">
        <v>674</v>
      </c>
      <c r="EM83" s="6">
        <v>16</v>
      </c>
      <c r="EN83" s="6" t="s">
        <v>441</v>
      </c>
      <c r="EO83" s="6" t="s">
        <v>583</v>
      </c>
      <c r="EP83" s="6" t="s">
        <v>675</v>
      </c>
      <c r="EQ83" s="6">
        <v>316</v>
      </c>
      <c r="ER83" s="6" t="s">
        <v>1635</v>
      </c>
      <c r="ES83" s="6">
        <v>4</v>
      </c>
      <c r="ET83" s="6" t="s">
        <v>470</v>
      </c>
      <c r="EU83" s="6" t="s">
        <v>1636</v>
      </c>
      <c r="EV83" s="6" t="s">
        <v>1637</v>
      </c>
      <c r="EW83" s="6" t="s">
        <v>1635</v>
      </c>
      <c r="EX83" s="6" t="s">
        <v>1638</v>
      </c>
      <c r="EZ83" s="6" t="s">
        <v>1639</v>
      </c>
      <c r="FA83" s="6" t="s">
        <v>1131</v>
      </c>
      <c r="FB83" s="6" t="s">
        <v>410</v>
      </c>
      <c r="FD83" s="6" t="s">
        <v>760</v>
      </c>
      <c r="FF83" s="6" t="s">
        <v>441</v>
      </c>
      <c r="FH83" s="6" t="s">
        <v>449</v>
      </c>
      <c r="FI83" s="6" t="s">
        <v>450</v>
      </c>
      <c r="FJ83" s="6" t="s">
        <v>450</v>
      </c>
      <c r="FK83" s="6" t="s">
        <v>450</v>
      </c>
      <c r="FL83" s="6" t="s">
        <v>450</v>
      </c>
      <c r="FN83" s="6" t="s">
        <v>414</v>
      </c>
      <c r="FO83" s="6" t="s">
        <v>131</v>
      </c>
      <c r="FP83" s="6" t="s">
        <v>416</v>
      </c>
      <c r="FQ83" s="6" t="s">
        <v>131</v>
      </c>
      <c r="FR83" s="6" t="s">
        <v>415</v>
      </c>
      <c r="FS83" s="6" t="s">
        <v>415</v>
      </c>
      <c r="FT83" s="6" t="s">
        <v>416</v>
      </c>
      <c r="FU83" s="6" t="s">
        <v>416</v>
      </c>
      <c r="FV83" s="6" t="s">
        <v>414</v>
      </c>
      <c r="FX83" s="6" t="s">
        <v>451</v>
      </c>
      <c r="FY83" s="6" t="s">
        <v>451</v>
      </c>
      <c r="FZ83" s="6" t="s">
        <v>451</v>
      </c>
      <c r="GA83" s="6" t="s">
        <v>451</v>
      </c>
      <c r="GB83" s="6" t="s">
        <v>451</v>
      </c>
      <c r="GC83" s="6" t="s">
        <v>451</v>
      </c>
      <c r="GD83" s="6" t="s">
        <v>451</v>
      </c>
      <c r="GE83" s="6" t="s">
        <v>451</v>
      </c>
      <c r="GF83" s="6" t="s">
        <v>451</v>
      </c>
      <c r="GG83" s="6" t="s">
        <v>451</v>
      </c>
      <c r="GH83" s="6" t="s">
        <v>452</v>
      </c>
      <c r="GI83" s="6" t="s">
        <v>451</v>
      </c>
      <c r="GJ83" s="6" t="s">
        <v>451</v>
      </c>
      <c r="GK83" s="6" t="s">
        <v>451</v>
      </c>
      <c r="GL83" s="6" t="s">
        <v>451</v>
      </c>
      <c r="GM83" s="6" t="s">
        <v>451</v>
      </c>
      <c r="GN83" s="6" t="s">
        <v>451</v>
      </c>
      <c r="GO83" s="6" t="s">
        <v>451</v>
      </c>
      <c r="GP83" s="6" t="s">
        <v>451</v>
      </c>
      <c r="GQ83" s="6" t="s">
        <v>451</v>
      </c>
      <c r="GR83" s="6" t="s">
        <v>452</v>
      </c>
      <c r="GS83" s="6" t="s">
        <v>452</v>
      </c>
      <c r="GT83" s="6" t="s">
        <v>452</v>
      </c>
      <c r="GU83" s="6" t="s">
        <v>451</v>
      </c>
      <c r="GV83" s="6" t="s">
        <v>517</v>
      </c>
      <c r="GW83" s="6" t="s">
        <v>496</v>
      </c>
      <c r="GX83" s="6" t="s">
        <v>1640</v>
      </c>
      <c r="GY83" s="6" t="s">
        <v>441</v>
      </c>
      <c r="GZ83" s="6">
        <v>827.01</v>
      </c>
      <c r="HB83" s="6" t="str">
        <f t="shared" si="71"/>
        <v>Accepté pour Conseil 1er round Fem</v>
      </c>
      <c r="HC83" s="6">
        <f t="shared" si="75"/>
        <v>100</v>
      </c>
      <c r="HD83" s="110">
        <f t="shared" si="76"/>
        <v>75</v>
      </c>
      <c r="HE83" s="6">
        <f t="shared" si="77"/>
        <v>5</v>
      </c>
      <c r="HF83" s="110">
        <f t="shared" si="99"/>
        <v>60</v>
      </c>
      <c r="HG83" s="6">
        <f t="shared" si="78"/>
        <v>50</v>
      </c>
      <c r="HI83" s="6">
        <f t="shared" si="72"/>
        <v>50</v>
      </c>
      <c r="HJ83" s="110">
        <f t="shared" si="73"/>
        <v>50</v>
      </c>
      <c r="HK83" s="110">
        <f t="shared" si="79"/>
        <v>50</v>
      </c>
      <c r="HL83" s="110">
        <f t="shared" si="80"/>
        <v>50</v>
      </c>
      <c r="HO83" s="6">
        <f t="shared" si="81"/>
        <v>5</v>
      </c>
      <c r="HP83" s="110">
        <f t="shared" si="82"/>
        <v>5</v>
      </c>
      <c r="HQ83" s="110">
        <f t="shared" si="83"/>
        <v>5</v>
      </c>
      <c r="HT83" s="110">
        <f t="shared" si="84"/>
        <v>23</v>
      </c>
      <c r="HU83" s="6">
        <f t="shared" si="85"/>
        <v>5</v>
      </c>
      <c r="HV83" s="6">
        <f t="shared" si="86"/>
        <v>5</v>
      </c>
      <c r="HW83" s="6">
        <f t="shared" si="87"/>
        <v>5</v>
      </c>
      <c r="HX83" s="110">
        <f t="shared" si="88"/>
        <v>5</v>
      </c>
      <c r="HY83" s="6">
        <f t="shared" si="89"/>
        <v>100</v>
      </c>
      <c r="HZ83" s="6">
        <f t="shared" si="74"/>
        <v>0</v>
      </c>
      <c r="IA83" s="6">
        <f t="shared" si="90"/>
        <v>0</v>
      </c>
      <c r="IB83" s="6">
        <f t="shared" si="91"/>
        <v>75</v>
      </c>
      <c r="IE83" s="110">
        <f t="shared" si="92"/>
        <v>27.5</v>
      </c>
      <c r="IF83" s="110">
        <f t="shared" si="93"/>
        <v>40.5</v>
      </c>
      <c r="IG83" s="6">
        <f t="shared" si="94"/>
        <v>0</v>
      </c>
      <c r="IH83" s="6">
        <f t="shared" si="95"/>
        <v>0</v>
      </c>
      <c r="II83" s="6">
        <f t="shared" si="96"/>
        <v>0</v>
      </c>
      <c r="IJ83" s="6">
        <f t="shared" si="97"/>
        <v>0</v>
      </c>
      <c r="IK83" s="110">
        <f t="shared" si="98"/>
        <v>0</v>
      </c>
    </row>
    <row r="84" spans="1:245" x14ac:dyDescent="0.2">
      <c r="A84" s="6">
        <v>172</v>
      </c>
      <c r="B84" s="6">
        <v>372</v>
      </c>
      <c r="C84" s="6" t="s">
        <v>1641</v>
      </c>
      <c r="D84" s="6">
        <v>6</v>
      </c>
      <c r="E84" s="6" t="s">
        <v>470</v>
      </c>
      <c r="F84" s="6" t="s">
        <v>1642</v>
      </c>
      <c r="G84" s="6" t="s">
        <v>1643</v>
      </c>
      <c r="H84" s="6" t="s">
        <v>1641</v>
      </c>
      <c r="I84" s="6" t="s">
        <v>1644</v>
      </c>
      <c r="J84" s="6" t="s">
        <v>758</v>
      </c>
      <c r="K84" s="6" t="s">
        <v>1645</v>
      </c>
      <c r="L84" s="6" t="s">
        <v>1131</v>
      </c>
      <c r="M84" s="6" t="s">
        <v>410</v>
      </c>
      <c r="O84" s="6" t="s">
        <v>760</v>
      </c>
      <c r="Q84" s="6" t="s">
        <v>1646</v>
      </c>
      <c r="R84" s="6" t="s">
        <v>413</v>
      </c>
      <c r="S84" s="6">
        <v>1</v>
      </c>
      <c r="T84" s="6">
        <v>1</v>
      </c>
      <c r="U84" s="6">
        <v>0</v>
      </c>
      <c r="V84" s="6">
        <v>1</v>
      </c>
      <c r="W84" s="6">
        <v>0</v>
      </c>
      <c r="X84" s="6">
        <v>0</v>
      </c>
      <c r="Y84" s="6">
        <v>0</v>
      </c>
      <c r="Z84" s="6" t="s">
        <v>414</v>
      </c>
      <c r="AA84" s="6" t="s">
        <v>414</v>
      </c>
      <c r="AB84" s="6" t="s">
        <v>414</v>
      </c>
      <c r="AC84" s="6" t="s">
        <v>414</v>
      </c>
      <c r="AD84" s="6" t="s">
        <v>415</v>
      </c>
      <c r="AE84" s="6" t="s">
        <v>462</v>
      </c>
      <c r="AF84" s="6" t="s">
        <v>462</v>
      </c>
      <c r="AG84" s="6" t="s">
        <v>415</v>
      </c>
      <c r="AH84" s="6" t="s">
        <v>131</v>
      </c>
      <c r="AN84" s="6">
        <v>1</v>
      </c>
      <c r="AQ84" s="6" t="s">
        <v>547</v>
      </c>
      <c r="AW84" s="6" t="s">
        <v>528</v>
      </c>
      <c r="AX84" s="6" t="s">
        <v>485</v>
      </c>
      <c r="BF84" s="6">
        <v>1</v>
      </c>
      <c r="BH84" s="6">
        <v>0</v>
      </c>
      <c r="BI84" s="6">
        <v>0</v>
      </c>
      <c r="BJ84" s="6">
        <v>0</v>
      </c>
      <c r="BK84" s="6">
        <v>0</v>
      </c>
      <c r="BL84" s="6">
        <v>0</v>
      </c>
      <c r="BM84" s="6">
        <v>0</v>
      </c>
      <c r="BN84" s="6">
        <v>0</v>
      </c>
      <c r="BO84" s="6">
        <v>0</v>
      </c>
      <c r="BP84" s="6">
        <v>0</v>
      </c>
      <c r="BQ84" s="6">
        <v>0</v>
      </c>
      <c r="BR84" s="6">
        <v>0</v>
      </c>
      <c r="BS84" s="6">
        <v>0</v>
      </c>
      <c r="BT84" s="6">
        <v>0</v>
      </c>
      <c r="BU84" s="6">
        <v>1</v>
      </c>
      <c r="BX84" s="6" t="s">
        <v>424</v>
      </c>
      <c r="BY84" s="6" t="s">
        <v>423</v>
      </c>
      <c r="BZ84" s="6" t="s">
        <v>423</v>
      </c>
      <c r="CA84" s="6" t="s">
        <v>151</v>
      </c>
      <c r="CB84" s="6" t="s">
        <v>423</v>
      </c>
      <c r="CC84" s="6" t="s">
        <v>423</v>
      </c>
      <c r="CD84" s="6" t="s">
        <v>423</v>
      </c>
      <c r="CE84" s="6" t="s">
        <v>423</v>
      </c>
      <c r="CF84" s="6" t="s">
        <v>425</v>
      </c>
      <c r="CG84" s="6" t="s">
        <v>151</v>
      </c>
      <c r="CH84" s="6" t="s">
        <v>423</v>
      </c>
      <c r="CI84" s="6" t="s">
        <v>425</v>
      </c>
      <c r="CJ84" s="6" t="s">
        <v>423</v>
      </c>
      <c r="CK84" s="6" t="s">
        <v>425</v>
      </c>
      <c r="CL84" s="6" t="s">
        <v>423</v>
      </c>
      <c r="CM84" s="6" t="s">
        <v>151</v>
      </c>
      <c r="CN84" s="6" t="s">
        <v>426</v>
      </c>
      <c r="CO84" s="6" t="s">
        <v>151</v>
      </c>
      <c r="CP84" s="6" t="s">
        <v>151</v>
      </c>
      <c r="CQ84" s="6" t="s">
        <v>151</v>
      </c>
      <c r="CR84" s="6" t="s">
        <v>426</v>
      </c>
      <c r="CS84" s="6" t="s">
        <v>425</v>
      </c>
      <c r="CT84" s="6" t="s">
        <v>151</v>
      </c>
      <c r="CU84" s="6" t="s">
        <v>151</v>
      </c>
      <c r="CV84" s="6" t="s">
        <v>428</v>
      </c>
      <c r="CW84" s="6" t="s">
        <v>427</v>
      </c>
      <c r="CX84" s="6" t="s">
        <v>428</v>
      </c>
      <c r="CY84" s="6" t="s">
        <v>176</v>
      </c>
      <c r="CZ84" s="6" t="s">
        <v>428</v>
      </c>
      <c r="DA84" s="6">
        <v>0</v>
      </c>
      <c r="DB84" s="6">
        <v>0</v>
      </c>
      <c r="DC84" s="6">
        <v>0</v>
      </c>
      <c r="DD84" s="6">
        <v>1</v>
      </c>
      <c r="DE84" s="6">
        <v>0</v>
      </c>
      <c r="DF84" s="6">
        <v>0</v>
      </c>
      <c r="DG84" s="6">
        <v>0</v>
      </c>
      <c r="DJ84" s="6" t="s">
        <v>198</v>
      </c>
      <c r="DU84" s="6" t="s">
        <v>508</v>
      </c>
      <c r="EA84" s="6">
        <v>2398.9699999999998</v>
      </c>
      <c r="EB84" s="6" t="s">
        <v>487</v>
      </c>
      <c r="EC84" s="6" t="s">
        <v>488</v>
      </c>
      <c r="ED84" s="6" t="s">
        <v>1647</v>
      </c>
      <c r="EE84" s="6" t="s">
        <v>490</v>
      </c>
      <c r="EF84" s="6" t="s">
        <v>435</v>
      </c>
      <c r="EG84" s="6" t="s">
        <v>436</v>
      </c>
      <c r="EH84" s="6" t="s">
        <v>1605</v>
      </c>
      <c r="EI84" s="6">
        <v>2017</v>
      </c>
      <c r="EJ84" s="6" t="s">
        <v>1131</v>
      </c>
      <c r="EK84" s="6" t="s">
        <v>1620</v>
      </c>
      <c r="EL84" s="6" t="s">
        <v>440</v>
      </c>
      <c r="EM84" s="6">
        <v>8</v>
      </c>
      <c r="EN84" s="6" t="s">
        <v>441</v>
      </c>
      <c r="EO84" s="6" t="s">
        <v>583</v>
      </c>
      <c r="EP84" s="6" t="s">
        <v>675</v>
      </c>
      <c r="EQ84" s="6">
        <v>232</v>
      </c>
      <c r="ER84" s="6" t="s">
        <v>1648</v>
      </c>
      <c r="ES84" s="6">
        <v>4</v>
      </c>
      <c r="ET84" s="6" t="s">
        <v>470</v>
      </c>
      <c r="EU84" s="6" t="s">
        <v>1649</v>
      </c>
      <c r="EV84" s="6" t="s">
        <v>1650</v>
      </c>
      <c r="EW84" s="6" t="s">
        <v>1648</v>
      </c>
      <c r="EX84" s="6" t="s">
        <v>1651</v>
      </c>
      <c r="EZ84" s="6" t="s">
        <v>1652</v>
      </c>
      <c r="FA84" s="6" t="s">
        <v>1131</v>
      </c>
      <c r="FB84" s="6" t="s">
        <v>410</v>
      </c>
      <c r="FD84" s="6" t="s">
        <v>760</v>
      </c>
      <c r="FF84" s="6" t="s">
        <v>441</v>
      </c>
      <c r="FH84" s="6" t="s">
        <v>449</v>
      </c>
      <c r="FI84" s="6" t="s">
        <v>450</v>
      </c>
      <c r="FJ84" s="6" t="s">
        <v>450</v>
      </c>
      <c r="FK84" s="6" t="s">
        <v>450</v>
      </c>
      <c r="FL84" s="6" t="s">
        <v>450</v>
      </c>
      <c r="FN84" s="6" t="s">
        <v>414</v>
      </c>
      <c r="FO84" s="6" t="s">
        <v>416</v>
      </c>
      <c r="FP84" s="6" t="s">
        <v>414</v>
      </c>
      <c r="FQ84" s="6" t="s">
        <v>414</v>
      </c>
      <c r="FR84" s="6" t="s">
        <v>414</v>
      </c>
      <c r="FS84" s="6" t="s">
        <v>462</v>
      </c>
      <c r="FT84" s="6" t="s">
        <v>414</v>
      </c>
      <c r="FU84" s="6" t="s">
        <v>415</v>
      </c>
      <c r="FV84" s="6" t="s">
        <v>416</v>
      </c>
      <c r="FX84" s="6" t="s">
        <v>451</v>
      </c>
      <c r="FY84" s="6" t="s">
        <v>452</v>
      </c>
      <c r="FZ84" s="6" t="s">
        <v>452</v>
      </c>
      <c r="GA84" s="6" t="s">
        <v>451</v>
      </c>
      <c r="GB84" s="6" t="s">
        <v>452</v>
      </c>
      <c r="GC84" s="6" t="s">
        <v>451</v>
      </c>
      <c r="GD84" s="6" t="s">
        <v>451</v>
      </c>
      <c r="GE84" s="6" t="s">
        <v>452</v>
      </c>
      <c r="GF84" s="6" t="s">
        <v>451</v>
      </c>
      <c r="GG84" s="6" t="s">
        <v>451</v>
      </c>
      <c r="GH84" s="6" t="s">
        <v>451</v>
      </c>
      <c r="GI84" s="6" t="s">
        <v>452</v>
      </c>
      <c r="GJ84" s="6" t="s">
        <v>451</v>
      </c>
      <c r="GK84" s="6" t="s">
        <v>452</v>
      </c>
      <c r="GL84" s="6" t="s">
        <v>451</v>
      </c>
      <c r="GM84" s="6" t="s">
        <v>451</v>
      </c>
      <c r="GN84" s="6" t="s">
        <v>451</v>
      </c>
      <c r="GO84" s="6" t="s">
        <v>451</v>
      </c>
      <c r="GP84" s="6" t="s">
        <v>451</v>
      </c>
      <c r="GQ84" s="6" t="s">
        <v>451</v>
      </c>
      <c r="GR84" s="6" t="s">
        <v>452</v>
      </c>
      <c r="GS84" s="6" t="s">
        <v>452</v>
      </c>
      <c r="GT84" s="6" t="s">
        <v>452</v>
      </c>
      <c r="GU84" s="6" t="s">
        <v>452</v>
      </c>
      <c r="GV84" s="6" t="s">
        <v>517</v>
      </c>
      <c r="GW84" s="6" t="s">
        <v>496</v>
      </c>
      <c r="GY84" s="6" t="s">
        <v>441</v>
      </c>
      <c r="GZ84" s="6">
        <v>652.16</v>
      </c>
      <c r="HB84" s="6" t="str">
        <f t="shared" si="71"/>
        <v>Accepté pour Conseil 1er round Fem</v>
      </c>
      <c r="HC84" s="6">
        <f t="shared" si="75"/>
        <v>50</v>
      </c>
      <c r="HD84" s="110">
        <f t="shared" si="76"/>
        <v>50</v>
      </c>
      <c r="HE84" s="6">
        <f t="shared" si="77"/>
        <v>5</v>
      </c>
      <c r="HF84" s="110">
        <f t="shared" si="99"/>
        <v>35</v>
      </c>
      <c r="HG84" s="6">
        <f t="shared" si="78"/>
        <v>5</v>
      </c>
      <c r="HI84" s="6">
        <f t="shared" si="72"/>
        <v>100</v>
      </c>
      <c r="HJ84" s="110">
        <f t="shared" si="73"/>
        <v>52.5</v>
      </c>
      <c r="HK84" s="110">
        <f t="shared" si="79"/>
        <v>50</v>
      </c>
      <c r="HL84" s="110">
        <f t="shared" si="80"/>
        <v>75</v>
      </c>
      <c r="HO84" s="6">
        <f t="shared" si="81"/>
        <v>100</v>
      </c>
      <c r="HP84" s="110">
        <f t="shared" si="82"/>
        <v>50</v>
      </c>
      <c r="HQ84" s="110">
        <f t="shared" si="83"/>
        <v>50</v>
      </c>
      <c r="HT84" s="110">
        <f t="shared" si="84"/>
        <v>65</v>
      </c>
      <c r="HU84" s="6">
        <f t="shared" si="85"/>
        <v>50</v>
      </c>
      <c r="HV84" s="6">
        <f t="shared" si="86"/>
        <v>100</v>
      </c>
      <c r="HW84" s="6">
        <f t="shared" si="87"/>
        <v>5</v>
      </c>
      <c r="HX84" s="110">
        <f t="shared" si="88"/>
        <v>51.666666666666664</v>
      </c>
      <c r="HY84" s="6">
        <f t="shared" si="89"/>
        <v>0</v>
      </c>
      <c r="HZ84" s="6">
        <f t="shared" si="74"/>
        <v>0</v>
      </c>
      <c r="IA84" s="6">
        <f t="shared" si="90"/>
        <v>0</v>
      </c>
      <c r="IB84" s="6">
        <f t="shared" si="91"/>
        <v>25</v>
      </c>
      <c r="IE84" s="110">
        <f t="shared" si="92"/>
        <v>100</v>
      </c>
      <c r="IF84" s="110">
        <f t="shared" si="93"/>
        <v>25</v>
      </c>
      <c r="IG84" s="6">
        <f t="shared" si="94"/>
        <v>0</v>
      </c>
      <c r="IH84" s="6">
        <f t="shared" si="95"/>
        <v>0</v>
      </c>
      <c r="II84" s="6">
        <f t="shared" si="96"/>
        <v>0</v>
      </c>
      <c r="IJ84" s="6">
        <f t="shared" si="97"/>
        <v>0</v>
      </c>
      <c r="IK84" s="110">
        <f t="shared" si="98"/>
        <v>0</v>
      </c>
    </row>
    <row r="85" spans="1:245" x14ac:dyDescent="0.2">
      <c r="A85" s="6">
        <v>173</v>
      </c>
      <c r="B85" s="6">
        <v>349</v>
      </c>
      <c r="C85" s="6" t="s">
        <v>1653</v>
      </c>
      <c r="D85" s="6">
        <v>6</v>
      </c>
      <c r="E85" s="6" t="s">
        <v>470</v>
      </c>
      <c r="F85" s="6" t="s">
        <v>1654</v>
      </c>
      <c r="G85" s="6" t="s">
        <v>1655</v>
      </c>
      <c r="H85" s="6" t="s">
        <v>1653</v>
      </c>
      <c r="I85" s="6" t="s">
        <v>1656</v>
      </c>
      <c r="K85" s="6" t="s">
        <v>1657</v>
      </c>
      <c r="L85" s="6" t="s">
        <v>1131</v>
      </c>
      <c r="M85" s="6" t="s">
        <v>410</v>
      </c>
      <c r="O85" s="6" t="s">
        <v>760</v>
      </c>
      <c r="Q85" s="6" t="s">
        <v>1658</v>
      </c>
      <c r="R85" s="6" t="s">
        <v>413</v>
      </c>
      <c r="S85" s="6">
        <v>0</v>
      </c>
      <c r="T85" s="6">
        <v>1</v>
      </c>
      <c r="U85" s="6">
        <v>0</v>
      </c>
      <c r="V85" s="6">
        <v>0</v>
      </c>
      <c r="W85" s="6">
        <v>1</v>
      </c>
      <c r="X85" s="6">
        <v>0</v>
      </c>
      <c r="Y85" s="6">
        <v>0</v>
      </c>
      <c r="Z85" s="6" t="s">
        <v>415</v>
      </c>
      <c r="AA85" s="6" t="s">
        <v>416</v>
      </c>
      <c r="AB85" s="6" t="s">
        <v>414</v>
      </c>
      <c r="AC85" s="6" t="s">
        <v>131</v>
      </c>
      <c r="AD85" s="6" t="s">
        <v>416</v>
      </c>
      <c r="AE85" s="6" t="s">
        <v>416</v>
      </c>
      <c r="AF85" s="6" t="s">
        <v>415</v>
      </c>
      <c r="AG85" s="6" t="s">
        <v>416</v>
      </c>
      <c r="AH85" s="6" t="s">
        <v>414</v>
      </c>
      <c r="AI85" s="6" t="s">
        <v>1659</v>
      </c>
      <c r="AN85" s="6">
        <v>1</v>
      </c>
      <c r="AQ85" s="6" t="s">
        <v>527</v>
      </c>
      <c r="AW85" s="6" t="s">
        <v>528</v>
      </c>
      <c r="AX85" s="6" t="s">
        <v>485</v>
      </c>
      <c r="AY85" s="6">
        <v>0</v>
      </c>
      <c r="AZ85" s="6">
        <v>1</v>
      </c>
      <c r="BA85" s="6">
        <v>0</v>
      </c>
      <c r="BB85" s="6">
        <v>0</v>
      </c>
      <c r="BC85" s="6">
        <v>1</v>
      </c>
      <c r="BD85" s="6">
        <v>0</v>
      </c>
      <c r="BE85" s="6">
        <v>0</v>
      </c>
      <c r="BF85" s="6">
        <v>0</v>
      </c>
      <c r="BH85" s="6">
        <v>1</v>
      </c>
      <c r="BX85" s="6" t="s">
        <v>423</v>
      </c>
      <c r="BY85" s="6" t="s">
        <v>423</v>
      </c>
      <c r="BZ85" s="6" t="s">
        <v>423</v>
      </c>
      <c r="CA85" s="6" t="s">
        <v>423</v>
      </c>
      <c r="CB85" s="6" t="s">
        <v>423</v>
      </c>
      <c r="CC85" s="6" t="s">
        <v>423</v>
      </c>
      <c r="CD85" s="6" t="s">
        <v>423</v>
      </c>
      <c r="CE85" s="6" t="s">
        <v>423</v>
      </c>
      <c r="CF85" s="6" t="s">
        <v>423</v>
      </c>
      <c r="CG85" s="6" t="s">
        <v>423</v>
      </c>
      <c r="CH85" s="6" t="s">
        <v>423</v>
      </c>
      <c r="CI85" s="6" t="s">
        <v>423</v>
      </c>
      <c r="CJ85" s="6" t="s">
        <v>424</v>
      </c>
      <c r="CK85" s="6" t="s">
        <v>424</v>
      </c>
      <c r="CL85" s="6" t="s">
        <v>424</v>
      </c>
      <c r="CM85" s="6" t="s">
        <v>424</v>
      </c>
      <c r="CN85" s="6" t="s">
        <v>424</v>
      </c>
      <c r="CO85" s="6" t="s">
        <v>424</v>
      </c>
      <c r="CP85" s="6" t="s">
        <v>424</v>
      </c>
      <c r="CQ85" s="6" t="s">
        <v>424</v>
      </c>
      <c r="CR85" s="6" t="s">
        <v>423</v>
      </c>
      <c r="CS85" s="6" t="s">
        <v>424</v>
      </c>
      <c r="CT85" s="6" t="s">
        <v>426</v>
      </c>
      <c r="CU85" s="6" t="s">
        <v>426</v>
      </c>
      <c r="CV85" s="6" t="s">
        <v>176</v>
      </c>
      <c r="CW85" s="6" t="s">
        <v>176</v>
      </c>
      <c r="CX85" s="6" t="s">
        <v>176</v>
      </c>
      <c r="CY85" s="6" t="s">
        <v>176</v>
      </c>
      <c r="CZ85" s="6" t="s">
        <v>428</v>
      </c>
      <c r="DA85" s="6">
        <v>0</v>
      </c>
      <c r="DB85" s="6">
        <v>1</v>
      </c>
      <c r="DC85" s="6">
        <v>0</v>
      </c>
      <c r="DD85" s="6">
        <v>0</v>
      </c>
      <c r="DE85" s="6">
        <v>0</v>
      </c>
      <c r="DF85" s="6">
        <v>0</v>
      </c>
      <c r="DG85" s="6">
        <v>0</v>
      </c>
      <c r="DJ85" s="6" t="s">
        <v>429</v>
      </c>
      <c r="DU85" s="6" t="s">
        <v>508</v>
      </c>
      <c r="EA85" s="6">
        <v>865.34</v>
      </c>
      <c r="EB85" s="6" t="s">
        <v>529</v>
      </c>
      <c r="EC85" s="6" t="s">
        <v>530</v>
      </c>
      <c r="ED85" s="6" t="s">
        <v>1660</v>
      </c>
      <c r="EE85" s="6" t="s">
        <v>490</v>
      </c>
      <c r="EI85" s="6">
        <v>2021</v>
      </c>
      <c r="EJ85" s="6" t="s">
        <v>1131</v>
      </c>
      <c r="EK85" s="6" t="s">
        <v>1620</v>
      </c>
      <c r="EL85" s="6" t="s">
        <v>440</v>
      </c>
      <c r="EM85" s="6">
        <v>2</v>
      </c>
      <c r="EN85" s="6" t="s">
        <v>441</v>
      </c>
      <c r="EO85" s="6" t="s">
        <v>442</v>
      </c>
      <c r="EP85" s="6" t="s">
        <v>443</v>
      </c>
      <c r="EQ85" s="6">
        <v>333</v>
      </c>
      <c r="ER85" s="6" t="s">
        <v>1661</v>
      </c>
      <c r="ES85" s="6">
        <v>4</v>
      </c>
      <c r="ET85" s="6" t="s">
        <v>470</v>
      </c>
      <c r="EU85" s="6" t="s">
        <v>1662</v>
      </c>
      <c r="EV85" s="6" t="s">
        <v>1663</v>
      </c>
      <c r="EW85" s="6" t="s">
        <v>1661</v>
      </c>
      <c r="EX85" s="6" t="s">
        <v>1664</v>
      </c>
      <c r="EZ85" s="6" t="s">
        <v>1665</v>
      </c>
      <c r="FA85" s="6" t="s">
        <v>1131</v>
      </c>
      <c r="FC85" s="6" t="s">
        <v>1666</v>
      </c>
      <c r="FD85" s="6" t="s">
        <v>760</v>
      </c>
      <c r="FF85" s="6" t="s">
        <v>441</v>
      </c>
      <c r="FH85" s="6" t="s">
        <v>449</v>
      </c>
      <c r="FI85" s="6" t="s">
        <v>450</v>
      </c>
      <c r="FJ85" s="6" t="s">
        <v>450</v>
      </c>
      <c r="FK85" s="6" t="s">
        <v>450</v>
      </c>
      <c r="FL85" s="6" t="s">
        <v>450</v>
      </c>
      <c r="FN85" s="6" t="s">
        <v>415</v>
      </c>
      <c r="FO85" s="6" t="s">
        <v>416</v>
      </c>
      <c r="FP85" s="6" t="s">
        <v>414</v>
      </c>
      <c r="FQ85" s="6" t="s">
        <v>414</v>
      </c>
      <c r="FR85" s="6" t="s">
        <v>131</v>
      </c>
      <c r="FS85" s="6" t="s">
        <v>415</v>
      </c>
      <c r="FT85" s="6" t="s">
        <v>414</v>
      </c>
      <c r="FU85" s="6" t="s">
        <v>416</v>
      </c>
      <c r="FV85" s="6" t="s">
        <v>414</v>
      </c>
      <c r="FX85" s="6" t="s">
        <v>451</v>
      </c>
      <c r="FY85" s="6" t="s">
        <v>452</v>
      </c>
      <c r="FZ85" s="6" t="s">
        <v>451</v>
      </c>
      <c r="GA85" s="6" t="s">
        <v>451</v>
      </c>
      <c r="GB85" s="6" t="s">
        <v>451</v>
      </c>
      <c r="GC85" s="6" t="s">
        <v>451</v>
      </c>
      <c r="GD85" s="6" t="s">
        <v>451</v>
      </c>
      <c r="GE85" s="6" t="s">
        <v>452</v>
      </c>
      <c r="GF85" s="6" t="s">
        <v>452</v>
      </c>
      <c r="GG85" s="6" t="s">
        <v>451</v>
      </c>
      <c r="GH85" s="6" t="s">
        <v>451</v>
      </c>
      <c r="GI85" s="6" t="s">
        <v>451</v>
      </c>
      <c r="GJ85" s="6" t="s">
        <v>451</v>
      </c>
      <c r="GK85" s="6" t="s">
        <v>451</v>
      </c>
      <c r="GL85" s="6" t="s">
        <v>451</v>
      </c>
      <c r="GM85" s="6" t="s">
        <v>451</v>
      </c>
      <c r="GN85" s="6" t="s">
        <v>452</v>
      </c>
      <c r="GO85" s="6" t="s">
        <v>452</v>
      </c>
      <c r="GP85" s="6" t="s">
        <v>452</v>
      </c>
      <c r="GQ85" s="6" t="s">
        <v>451</v>
      </c>
      <c r="GR85" s="6" t="s">
        <v>452</v>
      </c>
      <c r="GS85" s="6" t="s">
        <v>452</v>
      </c>
      <c r="GT85" s="6" t="s">
        <v>452</v>
      </c>
      <c r="GU85" s="6" t="s">
        <v>452</v>
      </c>
      <c r="GV85" s="6" t="s">
        <v>453</v>
      </c>
      <c r="GW85" s="6" t="s">
        <v>454</v>
      </c>
      <c r="GX85" s="6" t="s">
        <v>1667</v>
      </c>
      <c r="GY85" s="6" t="s">
        <v>441</v>
      </c>
      <c r="GZ85" s="6">
        <v>1166.8499999999999</v>
      </c>
      <c r="HB85" s="6" t="str">
        <f t="shared" si="71"/>
        <v>Accepté pour Conseil 3eme round Prov</v>
      </c>
      <c r="HC85" s="6">
        <f t="shared" si="75"/>
        <v>50</v>
      </c>
      <c r="HD85" s="110">
        <f t="shared" si="76"/>
        <v>50</v>
      </c>
      <c r="HE85" s="6">
        <f t="shared" si="77"/>
        <v>5</v>
      </c>
      <c r="HF85" s="110">
        <f t="shared" si="99"/>
        <v>35</v>
      </c>
      <c r="HG85" s="6">
        <f t="shared" si="78"/>
        <v>5</v>
      </c>
      <c r="HI85" s="6">
        <f t="shared" si="72"/>
        <v>50</v>
      </c>
      <c r="HJ85" s="110">
        <f t="shared" si="73"/>
        <v>27.5</v>
      </c>
      <c r="HK85" s="110">
        <f t="shared" si="79"/>
        <v>50</v>
      </c>
      <c r="HL85" s="110">
        <f t="shared" si="80"/>
        <v>50</v>
      </c>
      <c r="HO85" s="6">
        <f t="shared" si="81"/>
        <v>50</v>
      </c>
      <c r="HP85" s="110">
        <f t="shared" si="82"/>
        <v>50</v>
      </c>
      <c r="HQ85" s="110">
        <f t="shared" si="83"/>
        <v>50</v>
      </c>
      <c r="HT85" s="110">
        <f t="shared" si="84"/>
        <v>50</v>
      </c>
      <c r="HU85" s="6">
        <f t="shared" si="85"/>
        <v>50</v>
      </c>
      <c r="HV85" s="6">
        <f t="shared" si="86"/>
        <v>50</v>
      </c>
      <c r="HW85" s="6">
        <f t="shared" si="87"/>
        <v>50</v>
      </c>
      <c r="HX85" s="110">
        <f t="shared" si="88"/>
        <v>50</v>
      </c>
      <c r="HY85" s="6">
        <f t="shared" si="89"/>
        <v>100</v>
      </c>
      <c r="HZ85" s="6">
        <f t="shared" si="74"/>
        <v>100</v>
      </c>
      <c r="IA85" s="6">
        <f t="shared" si="90"/>
        <v>0</v>
      </c>
      <c r="IB85" s="6">
        <f t="shared" si="91"/>
        <v>25</v>
      </c>
      <c r="IE85" s="110">
        <f t="shared" si="92"/>
        <v>50</v>
      </c>
      <c r="IF85" s="110">
        <f t="shared" si="93"/>
        <v>55</v>
      </c>
      <c r="IG85" s="6">
        <f t="shared" si="94"/>
        <v>100</v>
      </c>
      <c r="IH85" s="6">
        <f t="shared" si="95"/>
        <v>0</v>
      </c>
      <c r="II85" s="6">
        <f t="shared" si="96"/>
        <v>0</v>
      </c>
      <c r="IJ85" s="6">
        <f t="shared" si="97"/>
        <v>0</v>
      </c>
      <c r="IK85" s="110">
        <f t="shared" si="98"/>
        <v>25</v>
      </c>
    </row>
    <row r="86" spans="1:245" x14ac:dyDescent="0.2">
      <c r="A86" s="6">
        <v>177</v>
      </c>
      <c r="B86" s="6">
        <v>341</v>
      </c>
      <c r="C86" s="6" t="s">
        <v>1668</v>
      </c>
      <c r="D86" s="6">
        <v>6</v>
      </c>
      <c r="E86" s="6" t="s">
        <v>470</v>
      </c>
      <c r="F86" s="6" t="s">
        <v>1669</v>
      </c>
      <c r="G86" s="6" t="s">
        <v>1670</v>
      </c>
      <c r="H86" s="6" t="s">
        <v>1668</v>
      </c>
      <c r="I86" s="6" t="s">
        <v>1671</v>
      </c>
      <c r="K86" s="6" t="s">
        <v>1672</v>
      </c>
      <c r="L86" s="6" t="s">
        <v>1131</v>
      </c>
      <c r="M86" s="6" t="s">
        <v>410</v>
      </c>
      <c r="O86" s="6" t="s">
        <v>481</v>
      </c>
      <c r="P86" s="6" t="s">
        <v>1673</v>
      </c>
      <c r="Q86" s="6" t="s">
        <v>1674</v>
      </c>
      <c r="R86" s="6" t="s">
        <v>525</v>
      </c>
      <c r="S86" s="6">
        <v>1</v>
      </c>
      <c r="T86" s="6">
        <v>0</v>
      </c>
      <c r="U86" s="6">
        <v>1</v>
      </c>
      <c r="V86" s="6">
        <v>0</v>
      </c>
      <c r="W86" s="6">
        <v>1</v>
      </c>
      <c r="X86" s="6">
        <v>0</v>
      </c>
      <c r="Y86" s="6">
        <v>0</v>
      </c>
      <c r="Z86" s="6" t="s">
        <v>131</v>
      </c>
      <c r="AA86" s="6" t="s">
        <v>414</v>
      </c>
      <c r="AB86" s="6" t="s">
        <v>462</v>
      </c>
      <c r="AC86" s="6" t="s">
        <v>414</v>
      </c>
      <c r="AD86" s="6" t="s">
        <v>462</v>
      </c>
      <c r="AE86" s="6" t="s">
        <v>462</v>
      </c>
      <c r="AF86" s="6" t="s">
        <v>415</v>
      </c>
      <c r="AG86" s="6" t="s">
        <v>414</v>
      </c>
      <c r="AH86" s="6" t="s">
        <v>131</v>
      </c>
      <c r="AI86" s="6" t="s">
        <v>1675</v>
      </c>
      <c r="AJ86" s="6">
        <v>1</v>
      </c>
      <c r="AK86" s="6">
        <v>1</v>
      </c>
      <c r="AL86" s="6">
        <v>0</v>
      </c>
      <c r="AM86" s="6">
        <v>1</v>
      </c>
      <c r="AN86" s="6">
        <v>0</v>
      </c>
      <c r="AO86" s="6">
        <v>0</v>
      </c>
      <c r="AQ86" s="6" t="s">
        <v>564</v>
      </c>
      <c r="AR86" s="6" t="s">
        <v>436</v>
      </c>
      <c r="AS86" s="6" t="s">
        <v>436</v>
      </c>
      <c r="AT86" s="6" t="s">
        <v>420</v>
      </c>
      <c r="AU86" s="6" t="s">
        <v>420</v>
      </c>
      <c r="AV86" s="6" t="s">
        <v>420</v>
      </c>
      <c r="AW86" s="6" t="s">
        <v>421</v>
      </c>
      <c r="AX86" s="6" t="s">
        <v>485</v>
      </c>
      <c r="AY86" s="6">
        <v>1</v>
      </c>
      <c r="AZ86" s="6">
        <v>1</v>
      </c>
      <c r="BA86" s="6">
        <v>0</v>
      </c>
      <c r="BB86" s="6">
        <v>0</v>
      </c>
      <c r="BC86" s="6">
        <v>0</v>
      </c>
      <c r="BD86" s="6">
        <v>0</v>
      </c>
      <c r="BE86" s="6">
        <v>0</v>
      </c>
      <c r="BF86" s="6">
        <v>0</v>
      </c>
      <c r="BH86" s="6">
        <v>0</v>
      </c>
      <c r="BI86" s="6">
        <v>0</v>
      </c>
      <c r="BJ86" s="6">
        <v>0</v>
      </c>
      <c r="BK86" s="6">
        <v>0</v>
      </c>
      <c r="BL86" s="6">
        <v>0</v>
      </c>
      <c r="BM86" s="6">
        <v>1</v>
      </c>
      <c r="BN86" s="6">
        <v>0</v>
      </c>
      <c r="BO86" s="6">
        <v>1</v>
      </c>
      <c r="BP86" s="6">
        <v>1</v>
      </c>
      <c r="BQ86" s="6">
        <v>1</v>
      </c>
      <c r="BR86" s="6">
        <v>0</v>
      </c>
      <c r="BS86" s="6">
        <v>0</v>
      </c>
      <c r="BT86" s="6">
        <v>0</v>
      </c>
      <c r="BU86" s="6">
        <v>1</v>
      </c>
      <c r="BX86" s="6" t="s">
        <v>423</v>
      </c>
      <c r="BY86" s="6" t="s">
        <v>426</v>
      </c>
      <c r="BZ86" s="6" t="s">
        <v>423</v>
      </c>
      <c r="CA86" s="6" t="s">
        <v>151</v>
      </c>
      <c r="CB86" s="6" t="s">
        <v>423</v>
      </c>
      <c r="CC86" s="6" t="s">
        <v>426</v>
      </c>
      <c r="CD86" s="6" t="s">
        <v>423</v>
      </c>
      <c r="CE86" s="6" t="s">
        <v>426</v>
      </c>
      <c r="CF86" s="6" t="s">
        <v>423</v>
      </c>
      <c r="CG86" s="6" t="s">
        <v>423</v>
      </c>
      <c r="CH86" s="6" t="s">
        <v>424</v>
      </c>
      <c r="CI86" s="6" t="s">
        <v>424</v>
      </c>
      <c r="CJ86" s="6" t="s">
        <v>424</v>
      </c>
      <c r="CK86" s="6" t="s">
        <v>423</v>
      </c>
      <c r="CL86" s="6" t="s">
        <v>426</v>
      </c>
      <c r="CM86" s="6" t="s">
        <v>426</v>
      </c>
      <c r="CN86" s="6" t="s">
        <v>423</v>
      </c>
      <c r="CO86" s="6" t="s">
        <v>423</v>
      </c>
      <c r="CP86" s="6" t="s">
        <v>424</v>
      </c>
      <c r="CQ86" s="6" t="s">
        <v>424</v>
      </c>
      <c r="CR86" s="6" t="s">
        <v>426</v>
      </c>
      <c r="CS86" s="6" t="s">
        <v>426</v>
      </c>
      <c r="CT86" s="6" t="s">
        <v>426</v>
      </c>
      <c r="CU86" s="6" t="s">
        <v>426</v>
      </c>
      <c r="CV86" s="6" t="s">
        <v>506</v>
      </c>
      <c r="CW86" s="6" t="s">
        <v>427</v>
      </c>
      <c r="CX86" s="6" t="s">
        <v>428</v>
      </c>
      <c r="CY86" s="6" t="s">
        <v>427</v>
      </c>
      <c r="CZ86" s="6" t="s">
        <v>428</v>
      </c>
      <c r="DA86" s="6">
        <v>1</v>
      </c>
      <c r="DB86" s="6">
        <v>0</v>
      </c>
      <c r="DC86" s="6">
        <v>0</v>
      </c>
      <c r="DD86" s="6">
        <v>1</v>
      </c>
      <c r="DE86" s="6">
        <v>0</v>
      </c>
      <c r="DF86" s="6">
        <v>0</v>
      </c>
      <c r="DG86" s="6">
        <v>0</v>
      </c>
      <c r="DJ86" s="6" t="s">
        <v>507</v>
      </c>
      <c r="DU86" s="6" t="s">
        <v>508</v>
      </c>
      <c r="EA86" s="6">
        <v>1709.96</v>
      </c>
      <c r="EB86" s="6" t="s">
        <v>1073</v>
      </c>
      <c r="EC86" s="6" t="s">
        <v>1074</v>
      </c>
      <c r="ED86" s="6" t="s">
        <v>1676</v>
      </c>
      <c r="EE86" s="6" t="s">
        <v>490</v>
      </c>
      <c r="EF86" s="6" t="s">
        <v>435</v>
      </c>
      <c r="EG86" s="6" t="s">
        <v>436</v>
      </c>
      <c r="EH86" s="6" t="s">
        <v>1605</v>
      </c>
      <c r="EI86" s="6">
        <v>2023</v>
      </c>
      <c r="EJ86" s="6" t="s">
        <v>1131</v>
      </c>
      <c r="EK86" s="6" t="s">
        <v>1677</v>
      </c>
      <c r="EL86" s="6" t="s">
        <v>674</v>
      </c>
      <c r="EM86" s="6">
        <v>5</v>
      </c>
      <c r="EN86" s="6" t="s">
        <v>468</v>
      </c>
      <c r="EO86" s="6" t="s">
        <v>491</v>
      </c>
      <c r="EP86" s="6" t="s">
        <v>675</v>
      </c>
      <c r="EQ86" s="6">
        <v>219</v>
      </c>
      <c r="ER86" s="6" t="s">
        <v>1678</v>
      </c>
      <c r="ES86" s="6">
        <v>4</v>
      </c>
      <c r="ET86" s="6" t="s">
        <v>470</v>
      </c>
      <c r="EU86" s="6" t="s">
        <v>1679</v>
      </c>
      <c r="EV86" s="6" t="s">
        <v>1680</v>
      </c>
      <c r="EW86" s="6" t="s">
        <v>1678</v>
      </c>
      <c r="EX86" s="6" t="s">
        <v>1681</v>
      </c>
      <c r="EZ86" s="6" t="s">
        <v>1682</v>
      </c>
      <c r="FA86" s="6" t="s">
        <v>1131</v>
      </c>
      <c r="FB86" s="6" t="s">
        <v>410</v>
      </c>
      <c r="FD86" s="6" t="s">
        <v>481</v>
      </c>
      <c r="FE86" s="6" t="s">
        <v>1673</v>
      </c>
      <c r="FF86" s="6" t="s">
        <v>441</v>
      </c>
      <c r="FH86" s="6" t="s">
        <v>449</v>
      </c>
      <c r="FI86" s="6" t="s">
        <v>450</v>
      </c>
      <c r="FJ86" s="6" t="s">
        <v>450</v>
      </c>
      <c r="FK86" s="6" t="s">
        <v>510</v>
      </c>
      <c r="FL86" s="6" t="s">
        <v>450</v>
      </c>
      <c r="FN86" s="6" t="s">
        <v>415</v>
      </c>
      <c r="FO86" s="6" t="s">
        <v>416</v>
      </c>
      <c r="FP86" s="6" t="s">
        <v>415</v>
      </c>
      <c r="FQ86" s="6" t="s">
        <v>415</v>
      </c>
      <c r="FR86" s="6" t="s">
        <v>462</v>
      </c>
      <c r="FS86" s="6" t="s">
        <v>462</v>
      </c>
      <c r="FT86" s="6" t="s">
        <v>416</v>
      </c>
      <c r="FU86" s="6" t="s">
        <v>416</v>
      </c>
      <c r="FV86" s="6" t="s">
        <v>131</v>
      </c>
      <c r="FX86" s="6" t="s">
        <v>451</v>
      </c>
      <c r="FY86" s="6" t="s">
        <v>451</v>
      </c>
      <c r="FZ86" s="6" t="s">
        <v>451</v>
      </c>
      <c r="GA86" s="6" t="s">
        <v>451</v>
      </c>
      <c r="GB86" s="6" t="s">
        <v>452</v>
      </c>
      <c r="GC86" s="6" t="s">
        <v>452</v>
      </c>
      <c r="GD86" s="6" t="s">
        <v>451</v>
      </c>
      <c r="GE86" s="6" t="s">
        <v>451</v>
      </c>
      <c r="GF86" s="6" t="s">
        <v>452</v>
      </c>
      <c r="GG86" s="6" t="s">
        <v>451</v>
      </c>
      <c r="GH86" s="6" t="s">
        <v>451</v>
      </c>
      <c r="GI86" s="6" t="s">
        <v>451</v>
      </c>
      <c r="GJ86" s="6" t="s">
        <v>451</v>
      </c>
      <c r="GK86" s="6" t="s">
        <v>451</v>
      </c>
      <c r="GL86" s="6" t="s">
        <v>451</v>
      </c>
      <c r="GM86" s="6" t="s">
        <v>451</v>
      </c>
      <c r="GN86" s="6" t="s">
        <v>452</v>
      </c>
      <c r="GO86" s="6" t="s">
        <v>451</v>
      </c>
      <c r="GP86" s="6" t="s">
        <v>452</v>
      </c>
      <c r="GQ86" s="6" t="s">
        <v>451</v>
      </c>
      <c r="GR86" s="6" t="s">
        <v>451</v>
      </c>
      <c r="GS86" s="6" t="s">
        <v>452</v>
      </c>
      <c r="GT86" s="6" t="s">
        <v>452</v>
      </c>
      <c r="GU86" s="6" t="s">
        <v>451</v>
      </c>
      <c r="GV86" s="6" t="s">
        <v>555</v>
      </c>
      <c r="GW86" s="6" t="s">
        <v>496</v>
      </c>
      <c r="GX86" s="6" t="s">
        <v>1683</v>
      </c>
      <c r="GY86" s="6" t="s">
        <v>441</v>
      </c>
      <c r="GZ86" s="6">
        <v>1537.16</v>
      </c>
      <c r="HB86" s="6" t="str">
        <f t="shared" si="71"/>
        <v>Accepté pour Conseil 2eme round Sect</v>
      </c>
      <c r="HC86" s="6">
        <f t="shared" si="75"/>
        <v>50</v>
      </c>
      <c r="HD86" s="110">
        <f t="shared" si="76"/>
        <v>27.5</v>
      </c>
      <c r="HE86" s="6">
        <f t="shared" si="77"/>
        <v>50</v>
      </c>
      <c r="HF86" s="110">
        <f t="shared" si="99"/>
        <v>42.5</v>
      </c>
      <c r="HG86" s="6">
        <f t="shared" si="78"/>
        <v>50</v>
      </c>
      <c r="HI86" s="6">
        <f t="shared" si="72"/>
        <v>50</v>
      </c>
      <c r="HJ86" s="110">
        <f t="shared" si="73"/>
        <v>50</v>
      </c>
      <c r="HK86" s="110">
        <f t="shared" si="79"/>
        <v>27.5</v>
      </c>
      <c r="HL86" s="110">
        <f t="shared" si="80"/>
        <v>75</v>
      </c>
      <c r="HO86" s="6">
        <f t="shared" si="81"/>
        <v>50</v>
      </c>
      <c r="HP86" s="110">
        <f t="shared" si="82"/>
        <v>27.5</v>
      </c>
      <c r="HQ86" s="110">
        <f t="shared" si="83"/>
        <v>50</v>
      </c>
      <c r="HT86" s="110">
        <f t="shared" si="84"/>
        <v>46</v>
      </c>
      <c r="HU86" s="6">
        <f t="shared" si="85"/>
        <v>5</v>
      </c>
      <c r="HV86" s="6">
        <f t="shared" si="86"/>
        <v>5</v>
      </c>
      <c r="HW86" s="6">
        <f t="shared" si="87"/>
        <v>50</v>
      </c>
      <c r="HX86" s="110">
        <f t="shared" si="88"/>
        <v>20</v>
      </c>
      <c r="HY86" s="6">
        <f t="shared" si="89"/>
        <v>0</v>
      </c>
      <c r="HZ86" s="6">
        <f t="shared" si="74"/>
        <v>0</v>
      </c>
      <c r="IA86" s="6">
        <f t="shared" si="90"/>
        <v>0</v>
      </c>
      <c r="IB86" s="6">
        <f t="shared" si="91"/>
        <v>50</v>
      </c>
      <c r="IE86" s="110">
        <f t="shared" si="92"/>
        <v>50</v>
      </c>
      <c r="IF86" s="110">
        <f t="shared" si="93"/>
        <v>20</v>
      </c>
      <c r="IG86" s="6">
        <f t="shared" si="94"/>
        <v>100</v>
      </c>
      <c r="IH86" s="6">
        <f t="shared" si="95"/>
        <v>0</v>
      </c>
      <c r="II86" s="6">
        <f t="shared" si="96"/>
        <v>0</v>
      </c>
      <c r="IJ86" s="6">
        <f t="shared" si="97"/>
        <v>0</v>
      </c>
      <c r="IK86" s="110">
        <f t="shared" si="98"/>
        <v>25</v>
      </c>
    </row>
    <row r="87" spans="1:245" x14ac:dyDescent="0.2">
      <c r="A87" s="6">
        <v>178</v>
      </c>
      <c r="B87" s="6">
        <v>333</v>
      </c>
      <c r="C87" s="6" t="s">
        <v>1684</v>
      </c>
      <c r="D87" s="6">
        <v>6</v>
      </c>
      <c r="E87" s="6" t="s">
        <v>470</v>
      </c>
      <c r="F87" s="6" t="s">
        <v>1685</v>
      </c>
      <c r="G87" s="6" t="s">
        <v>1686</v>
      </c>
      <c r="H87" s="6" t="s">
        <v>1684</v>
      </c>
      <c r="I87" s="6" t="s">
        <v>1687</v>
      </c>
      <c r="K87" s="6" t="s">
        <v>1688</v>
      </c>
      <c r="L87" s="6" t="s">
        <v>1131</v>
      </c>
      <c r="M87" s="6" t="s">
        <v>410</v>
      </c>
      <c r="N87" s="6" t="s">
        <v>1689</v>
      </c>
      <c r="O87" s="6" t="s">
        <v>760</v>
      </c>
      <c r="Q87" s="6" t="s">
        <v>1690</v>
      </c>
      <c r="R87" s="6" t="s">
        <v>525</v>
      </c>
      <c r="S87" s="6">
        <v>1</v>
      </c>
      <c r="T87" s="6">
        <v>1</v>
      </c>
      <c r="U87" s="6">
        <v>0</v>
      </c>
      <c r="V87" s="6">
        <v>0</v>
      </c>
      <c r="W87" s="6">
        <v>1</v>
      </c>
      <c r="X87" s="6">
        <v>0</v>
      </c>
      <c r="Y87" s="6">
        <v>0</v>
      </c>
      <c r="Z87" s="6" t="s">
        <v>131</v>
      </c>
      <c r="AA87" s="6" t="s">
        <v>416</v>
      </c>
      <c r="AB87" s="6" t="s">
        <v>416</v>
      </c>
      <c r="AC87" s="6" t="s">
        <v>131</v>
      </c>
      <c r="AD87" s="6" t="s">
        <v>131</v>
      </c>
      <c r="AE87" s="6" t="s">
        <v>462</v>
      </c>
      <c r="AF87" s="6" t="s">
        <v>416</v>
      </c>
      <c r="AG87" s="6" t="s">
        <v>416</v>
      </c>
      <c r="AH87" s="6" t="s">
        <v>131</v>
      </c>
      <c r="AI87" s="6" t="s">
        <v>1691</v>
      </c>
      <c r="AJ87" s="6">
        <v>0</v>
      </c>
      <c r="AK87" s="6">
        <v>0</v>
      </c>
      <c r="AL87" s="6">
        <v>0</v>
      </c>
      <c r="AM87" s="6">
        <v>1</v>
      </c>
      <c r="AN87" s="6">
        <v>0</v>
      </c>
      <c r="AO87" s="6">
        <v>0</v>
      </c>
      <c r="AQ87" s="6" t="s">
        <v>547</v>
      </c>
      <c r="AW87" s="6" t="s">
        <v>421</v>
      </c>
      <c r="AX87" s="6" t="s">
        <v>485</v>
      </c>
      <c r="AY87" s="6">
        <v>1</v>
      </c>
      <c r="AZ87" s="6">
        <v>0</v>
      </c>
      <c r="BA87" s="6">
        <v>0</v>
      </c>
      <c r="BB87" s="6">
        <v>0</v>
      </c>
      <c r="BC87" s="6">
        <v>0</v>
      </c>
      <c r="BD87" s="6">
        <v>0</v>
      </c>
      <c r="BE87" s="6">
        <v>0</v>
      </c>
      <c r="BF87" s="6">
        <v>0</v>
      </c>
      <c r="BH87" s="6">
        <v>1</v>
      </c>
      <c r="BX87" s="6" t="s">
        <v>424</v>
      </c>
      <c r="BY87" s="6" t="s">
        <v>423</v>
      </c>
      <c r="BZ87" s="6" t="s">
        <v>423</v>
      </c>
      <c r="CA87" s="6" t="s">
        <v>424</v>
      </c>
      <c r="CB87" s="6" t="s">
        <v>423</v>
      </c>
      <c r="CC87" s="6" t="s">
        <v>423</v>
      </c>
      <c r="CD87" s="6" t="s">
        <v>423</v>
      </c>
      <c r="CE87" s="6" t="s">
        <v>151</v>
      </c>
      <c r="CF87" s="6" t="s">
        <v>423</v>
      </c>
      <c r="CG87" s="6" t="s">
        <v>423</v>
      </c>
      <c r="CH87" s="6" t="s">
        <v>423</v>
      </c>
      <c r="CI87" s="6" t="s">
        <v>423</v>
      </c>
      <c r="CJ87" s="6" t="s">
        <v>151</v>
      </c>
      <c r="CK87" s="6" t="s">
        <v>423</v>
      </c>
      <c r="CL87" s="6" t="s">
        <v>151</v>
      </c>
      <c r="CM87" s="6" t="s">
        <v>151</v>
      </c>
      <c r="CN87" s="6" t="s">
        <v>424</v>
      </c>
      <c r="CO87" s="6" t="s">
        <v>151</v>
      </c>
      <c r="CP87" s="6" t="s">
        <v>423</v>
      </c>
      <c r="CQ87" s="6" t="s">
        <v>151</v>
      </c>
      <c r="CR87" s="6" t="s">
        <v>426</v>
      </c>
      <c r="CS87" s="6" t="s">
        <v>426</v>
      </c>
      <c r="CT87" s="6" t="s">
        <v>426</v>
      </c>
      <c r="CU87" s="6" t="s">
        <v>426</v>
      </c>
      <c r="CV87" s="6" t="s">
        <v>428</v>
      </c>
      <c r="CW87" s="6" t="s">
        <v>427</v>
      </c>
      <c r="CX87" s="6" t="s">
        <v>428</v>
      </c>
      <c r="CY87" s="6" t="s">
        <v>176</v>
      </c>
      <c r="CZ87" s="6" t="s">
        <v>428</v>
      </c>
      <c r="DA87" s="6">
        <v>0</v>
      </c>
      <c r="DB87" s="6">
        <v>0</v>
      </c>
      <c r="DC87" s="6">
        <v>0</v>
      </c>
      <c r="DD87" s="6">
        <v>1</v>
      </c>
      <c r="DE87" s="6">
        <v>0</v>
      </c>
      <c r="DF87" s="6">
        <v>0</v>
      </c>
      <c r="DG87" s="6">
        <v>0</v>
      </c>
      <c r="DJ87" s="6" t="s">
        <v>198</v>
      </c>
      <c r="DU87" s="6" t="s">
        <v>508</v>
      </c>
      <c r="EA87" s="6">
        <v>3192.69</v>
      </c>
      <c r="EB87" s="6" t="s">
        <v>529</v>
      </c>
      <c r="EC87" s="6" t="s">
        <v>530</v>
      </c>
      <c r="ED87" s="6" t="s">
        <v>1692</v>
      </c>
      <c r="EE87" s="6" t="s">
        <v>490</v>
      </c>
      <c r="EF87" s="6" t="s">
        <v>1693</v>
      </c>
      <c r="EG87" s="6" t="s">
        <v>436</v>
      </c>
      <c r="EH87" s="6" t="s">
        <v>1605</v>
      </c>
      <c r="EI87" s="6">
        <v>2019</v>
      </c>
      <c r="EJ87" s="6" t="s">
        <v>1131</v>
      </c>
      <c r="EK87" s="6" t="s">
        <v>1677</v>
      </c>
      <c r="EL87" s="6" t="s">
        <v>440</v>
      </c>
      <c r="EM87" s="6">
        <v>8</v>
      </c>
      <c r="EN87" s="6" t="s">
        <v>441</v>
      </c>
      <c r="EO87" s="6" t="s">
        <v>583</v>
      </c>
      <c r="EP87" s="6" t="s">
        <v>675</v>
      </c>
      <c r="EQ87" s="6">
        <v>251</v>
      </c>
      <c r="ER87" s="6" t="s">
        <v>1694</v>
      </c>
      <c r="ES87" s="6">
        <v>4</v>
      </c>
      <c r="ET87" s="6" t="s">
        <v>470</v>
      </c>
      <c r="EU87" s="6" t="s">
        <v>1695</v>
      </c>
      <c r="EV87" s="6" t="s">
        <v>1696</v>
      </c>
      <c r="EW87" s="6" t="s">
        <v>1694</v>
      </c>
      <c r="EX87" s="6" t="s">
        <v>1697</v>
      </c>
      <c r="EZ87" s="6" t="s">
        <v>1698</v>
      </c>
      <c r="FA87" s="6" t="s">
        <v>1131</v>
      </c>
      <c r="FB87" s="6" t="s">
        <v>1699</v>
      </c>
      <c r="FD87" s="6" t="s">
        <v>760</v>
      </c>
      <c r="FF87" s="6" t="s">
        <v>441</v>
      </c>
      <c r="FH87" s="6" t="s">
        <v>449</v>
      </c>
      <c r="FI87" s="6" t="s">
        <v>450</v>
      </c>
      <c r="FJ87" s="6" t="s">
        <v>450</v>
      </c>
      <c r="FK87" s="6" t="s">
        <v>450</v>
      </c>
      <c r="FL87" s="6" t="s">
        <v>450</v>
      </c>
      <c r="FN87" s="6" t="s">
        <v>131</v>
      </c>
      <c r="FO87" s="6" t="s">
        <v>416</v>
      </c>
      <c r="FP87" s="6" t="s">
        <v>416</v>
      </c>
      <c r="FQ87" s="6" t="s">
        <v>131</v>
      </c>
      <c r="FR87" s="6" t="s">
        <v>462</v>
      </c>
      <c r="FS87" s="6" t="s">
        <v>462</v>
      </c>
      <c r="FT87" s="6" t="s">
        <v>416</v>
      </c>
      <c r="FU87" s="6" t="s">
        <v>416</v>
      </c>
      <c r="FV87" s="6" t="s">
        <v>131</v>
      </c>
      <c r="FX87" s="6" t="s">
        <v>451</v>
      </c>
      <c r="FY87" s="6" t="s">
        <v>451</v>
      </c>
      <c r="FZ87" s="6" t="s">
        <v>451</v>
      </c>
      <c r="GA87" s="6" t="s">
        <v>451</v>
      </c>
      <c r="GB87" s="6" t="s">
        <v>451</v>
      </c>
      <c r="GC87" s="6" t="s">
        <v>451</v>
      </c>
      <c r="GD87" s="6" t="s">
        <v>451</v>
      </c>
      <c r="GE87" s="6" t="s">
        <v>451</v>
      </c>
      <c r="GF87" s="6" t="s">
        <v>451</v>
      </c>
      <c r="GG87" s="6" t="s">
        <v>451</v>
      </c>
      <c r="GH87" s="6" t="s">
        <v>451</v>
      </c>
      <c r="GI87" s="6" t="s">
        <v>451</v>
      </c>
      <c r="GJ87" s="6" t="s">
        <v>451</v>
      </c>
      <c r="GK87" s="6" t="s">
        <v>451</v>
      </c>
      <c r="GL87" s="6" t="s">
        <v>451</v>
      </c>
      <c r="GM87" s="6" t="s">
        <v>451</v>
      </c>
      <c r="GN87" s="6" t="s">
        <v>451</v>
      </c>
      <c r="GO87" s="6" t="s">
        <v>451</v>
      </c>
      <c r="GP87" s="6" t="s">
        <v>451</v>
      </c>
      <c r="GQ87" s="6" t="s">
        <v>451</v>
      </c>
      <c r="GR87" s="6" t="s">
        <v>451</v>
      </c>
      <c r="GS87" s="6" t="s">
        <v>451</v>
      </c>
      <c r="GT87" s="6" t="s">
        <v>451</v>
      </c>
      <c r="GU87" s="6" t="s">
        <v>451</v>
      </c>
      <c r="GV87" s="6" t="s">
        <v>517</v>
      </c>
      <c r="GW87" s="6" t="s">
        <v>496</v>
      </c>
      <c r="GY87" s="6" t="s">
        <v>441</v>
      </c>
      <c r="GZ87" s="6">
        <v>812.65</v>
      </c>
      <c r="HB87" s="6" t="str">
        <f t="shared" si="71"/>
        <v>Accepté pour Conseil 1er round Fem</v>
      </c>
      <c r="HC87" s="6">
        <f t="shared" si="75"/>
        <v>100</v>
      </c>
      <c r="HD87" s="110">
        <f t="shared" si="76"/>
        <v>52.5</v>
      </c>
      <c r="HE87" s="6">
        <f t="shared" si="77"/>
        <v>5</v>
      </c>
      <c r="HF87" s="110">
        <f t="shared" si="99"/>
        <v>52.5</v>
      </c>
      <c r="HG87" s="6">
        <f t="shared" si="78"/>
        <v>50</v>
      </c>
      <c r="HI87" s="6">
        <f t="shared" si="72"/>
        <v>50</v>
      </c>
      <c r="HJ87" s="110">
        <f t="shared" si="73"/>
        <v>50</v>
      </c>
      <c r="HK87" s="110">
        <f t="shared" si="79"/>
        <v>50</v>
      </c>
      <c r="HL87" s="110">
        <f t="shared" si="80"/>
        <v>50</v>
      </c>
      <c r="HO87" s="6">
        <f t="shared" si="81"/>
        <v>50</v>
      </c>
      <c r="HP87" s="110">
        <f t="shared" si="82"/>
        <v>75</v>
      </c>
      <c r="HQ87" s="110">
        <f t="shared" si="83"/>
        <v>50</v>
      </c>
      <c r="HT87" s="110">
        <f t="shared" si="84"/>
        <v>55</v>
      </c>
      <c r="HU87" s="6">
        <f t="shared" si="85"/>
        <v>100</v>
      </c>
      <c r="HV87" s="6">
        <f t="shared" si="86"/>
        <v>100</v>
      </c>
      <c r="HW87" s="6">
        <f t="shared" si="87"/>
        <v>50</v>
      </c>
      <c r="HX87" s="110">
        <f t="shared" si="88"/>
        <v>83.333333333333329</v>
      </c>
      <c r="HY87" s="6">
        <f t="shared" si="89"/>
        <v>0</v>
      </c>
      <c r="HZ87" s="6">
        <f t="shared" si="74"/>
        <v>0</v>
      </c>
      <c r="IA87" s="6">
        <f t="shared" si="90"/>
        <v>0</v>
      </c>
      <c r="IB87" s="6">
        <f t="shared" si="91"/>
        <v>25</v>
      </c>
      <c r="IE87" s="110">
        <f t="shared" si="92"/>
        <v>75</v>
      </c>
      <c r="IF87" s="110">
        <f t="shared" si="93"/>
        <v>20</v>
      </c>
      <c r="IG87" s="6">
        <f t="shared" si="94"/>
        <v>0</v>
      </c>
      <c r="IH87" s="6">
        <f t="shared" si="95"/>
        <v>0</v>
      </c>
      <c r="II87" s="6">
        <f t="shared" si="96"/>
        <v>0</v>
      </c>
      <c r="IJ87" s="6">
        <f t="shared" si="97"/>
        <v>0</v>
      </c>
      <c r="IK87" s="110">
        <f t="shared" si="98"/>
        <v>0</v>
      </c>
    </row>
    <row r="88" spans="1:245" x14ac:dyDescent="0.2">
      <c r="A88" s="6">
        <v>180</v>
      </c>
      <c r="B88" s="6">
        <v>483</v>
      </c>
      <c r="C88" s="6" t="s">
        <v>1700</v>
      </c>
      <c r="D88" s="6">
        <v>6</v>
      </c>
      <c r="E88" s="6" t="s">
        <v>470</v>
      </c>
      <c r="F88" s="6" t="s">
        <v>1701</v>
      </c>
      <c r="G88" s="6" t="s">
        <v>1702</v>
      </c>
      <c r="H88" s="6" t="s">
        <v>1700</v>
      </c>
      <c r="I88" s="6" t="s">
        <v>1703</v>
      </c>
      <c r="K88" s="6" t="s">
        <v>1704</v>
      </c>
      <c r="L88" s="6" t="s">
        <v>1131</v>
      </c>
      <c r="M88" s="6" t="s">
        <v>410</v>
      </c>
      <c r="O88" s="6" t="s">
        <v>460</v>
      </c>
      <c r="Q88" s="6" t="s">
        <v>1705</v>
      </c>
      <c r="R88" s="6" t="s">
        <v>413</v>
      </c>
      <c r="S88" s="6">
        <v>1</v>
      </c>
      <c r="T88" s="6">
        <v>0</v>
      </c>
      <c r="U88" s="6">
        <v>0</v>
      </c>
      <c r="V88" s="6">
        <v>1</v>
      </c>
      <c r="W88" s="6">
        <v>0</v>
      </c>
      <c r="X88" s="6">
        <v>0</v>
      </c>
      <c r="Y88" s="6">
        <v>1</v>
      </c>
      <c r="Z88" s="6" t="s">
        <v>414</v>
      </c>
      <c r="AA88" s="6" t="s">
        <v>415</v>
      </c>
      <c r="AB88" s="6" t="s">
        <v>415</v>
      </c>
      <c r="AC88" s="6" t="s">
        <v>414</v>
      </c>
      <c r="AD88" s="6" t="s">
        <v>462</v>
      </c>
      <c r="AE88" s="6" t="s">
        <v>414</v>
      </c>
      <c r="AF88" s="6" t="s">
        <v>462</v>
      </c>
      <c r="AG88" s="6" t="s">
        <v>415</v>
      </c>
      <c r="AH88" s="6" t="s">
        <v>414</v>
      </c>
      <c r="AN88" s="6">
        <v>1</v>
      </c>
      <c r="AQ88" s="6" t="s">
        <v>527</v>
      </c>
      <c r="AW88" s="6" t="s">
        <v>528</v>
      </c>
      <c r="AX88" s="6" t="s">
        <v>485</v>
      </c>
      <c r="AY88" s="6">
        <v>1</v>
      </c>
      <c r="AZ88" s="6">
        <v>1</v>
      </c>
      <c r="BA88" s="6">
        <v>0</v>
      </c>
      <c r="BB88" s="6">
        <v>0</v>
      </c>
      <c r="BC88" s="6">
        <v>0</v>
      </c>
      <c r="BD88" s="6">
        <v>0</v>
      </c>
      <c r="BE88" s="6">
        <v>0</v>
      </c>
      <c r="BF88" s="6">
        <v>0</v>
      </c>
      <c r="BH88" s="6">
        <v>1</v>
      </c>
      <c r="BX88" s="6" t="s">
        <v>426</v>
      </c>
      <c r="BY88" s="6" t="s">
        <v>423</v>
      </c>
      <c r="BZ88" s="6" t="s">
        <v>423</v>
      </c>
      <c r="CA88" s="6" t="s">
        <v>423</v>
      </c>
      <c r="CB88" s="6" t="s">
        <v>423</v>
      </c>
      <c r="CC88" s="6" t="s">
        <v>423</v>
      </c>
      <c r="CD88" s="6" t="s">
        <v>423</v>
      </c>
      <c r="CE88" s="6" t="s">
        <v>423</v>
      </c>
      <c r="CF88" s="6" t="s">
        <v>423</v>
      </c>
      <c r="CG88" s="6" t="s">
        <v>423</v>
      </c>
      <c r="CH88" s="6" t="s">
        <v>423</v>
      </c>
      <c r="CI88" s="6" t="s">
        <v>423</v>
      </c>
      <c r="CJ88" s="6" t="s">
        <v>423</v>
      </c>
      <c r="CK88" s="6" t="s">
        <v>425</v>
      </c>
      <c r="CL88" s="6" t="s">
        <v>423</v>
      </c>
      <c r="CM88" s="6" t="s">
        <v>423</v>
      </c>
      <c r="CN88" s="6" t="s">
        <v>423</v>
      </c>
      <c r="CO88" s="6" t="s">
        <v>423</v>
      </c>
      <c r="CP88" s="6" t="s">
        <v>423</v>
      </c>
      <c r="CQ88" s="6" t="s">
        <v>423</v>
      </c>
      <c r="CR88" s="6" t="s">
        <v>423</v>
      </c>
      <c r="CS88" s="6" t="s">
        <v>423</v>
      </c>
      <c r="CT88" s="6" t="s">
        <v>423</v>
      </c>
      <c r="CU88" s="6" t="s">
        <v>423</v>
      </c>
      <c r="CV88" s="6" t="s">
        <v>428</v>
      </c>
      <c r="CW88" s="6" t="s">
        <v>176</v>
      </c>
      <c r="CX88" s="6" t="s">
        <v>428</v>
      </c>
      <c r="CY88" s="6" t="s">
        <v>428</v>
      </c>
      <c r="CZ88" s="6" t="s">
        <v>428</v>
      </c>
      <c r="DA88" s="6">
        <v>0</v>
      </c>
      <c r="DB88" s="6">
        <v>0</v>
      </c>
      <c r="DC88" s="6">
        <v>0</v>
      </c>
      <c r="DD88" s="6">
        <v>1</v>
      </c>
      <c r="DE88" s="6">
        <v>0</v>
      </c>
      <c r="DF88" s="6">
        <v>0</v>
      </c>
      <c r="DG88" s="6">
        <v>0</v>
      </c>
      <c r="DJ88" s="6" t="s">
        <v>198</v>
      </c>
      <c r="DU88" s="6" t="s">
        <v>430</v>
      </c>
      <c r="EA88" s="6">
        <v>1253.52</v>
      </c>
      <c r="EB88" s="6" t="s">
        <v>580</v>
      </c>
      <c r="EC88" s="6" t="s">
        <v>581</v>
      </c>
      <c r="ED88" s="6" t="s">
        <v>1706</v>
      </c>
      <c r="EE88" s="6" t="s">
        <v>490</v>
      </c>
      <c r="EF88" s="6" t="s">
        <v>435</v>
      </c>
      <c r="EG88" s="6" t="s">
        <v>436</v>
      </c>
      <c r="EH88" s="6" t="s">
        <v>1707</v>
      </c>
      <c r="EI88" s="6">
        <v>2024</v>
      </c>
      <c r="EJ88" s="6" t="s">
        <v>1131</v>
      </c>
      <c r="EK88" s="6" t="s">
        <v>1708</v>
      </c>
      <c r="EL88" s="6" t="s">
        <v>440</v>
      </c>
      <c r="EM88" s="6">
        <v>1</v>
      </c>
      <c r="EN88" s="6" t="s">
        <v>468</v>
      </c>
      <c r="EO88" s="6" t="s">
        <v>491</v>
      </c>
      <c r="EP88" s="6" t="s">
        <v>532</v>
      </c>
      <c r="EQ88" s="6">
        <v>298</v>
      </c>
      <c r="ER88" s="6" t="s">
        <v>1709</v>
      </c>
      <c r="ES88" s="6">
        <v>4</v>
      </c>
      <c r="ET88" s="6" t="s">
        <v>470</v>
      </c>
      <c r="EU88" s="6" t="s">
        <v>1710</v>
      </c>
      <c r="EV88" s="6" t="s">
        <v>1711</v>
      </c>
      <c r="EW88" s="6" t="s">
        <v>1709</v>
      </c>
      <c r="EX88" s="6" t="s">
        <v>1712</v>
      </c>
      <c r="EZ88" s="6" t="s">
        <v>1713</v>
      </c>
      <c r="FA88" s="6" t="s">
        <v>1131</v>
      </c>
      <c r="FB88" s="6" t="s">
        <v>410</v>
      </c>
      <c r="FD88" s="6" t="s">
        <v>460</v>
      </c>
      <c r="FF88" s="6" t="s">
        <v>441</v>
      </c>
      <c r="FH88" s="6" t="s">
        <v>450</v>
      </c>
      <c r="FI88" s="6" t="s">
        <v>510</v>
      </c>
      <c r="FJ88" s="6" t="s">
        <v>510</v>
      </c>
      <c r="FK88" s="6" t="s">
        <v>450</v>
      </c>
      <c r="FL88" s="6" t="s">
        <v>450</v>
      </c>
      <c r="FN88" s="6" t="s">
        <v>416</v>
      </c>
      <c r="FO88" s="6" t="s">
        <v>416</v>
      </c>
      <c r="FP88" s="6" t="s">
        <v>416</v>
      </c>
      <c r="FQ88" s="6" t="s">
        <v>415</v>
      </c>
      <c r="FR88" s="6" t="s">
        <v>415</v>
      </c>
      <c r="FS88" s="6" t="s">
        <v>415</v>
      </c>
      <c r="FT88" s="6" t="s">
        <v>416</v>
      </c>
      <c r="FU88" s="6" t="s">
        <v>416</v>
      </c>
      <c r="FV88" s="6" t="s">
        <v>462</v>
      </c>
      <c r="FX88" s="6" t="s">
        <v>451</v>
      </c>
      <c r="FY88" s="6" t="s">
        <v>451</v>
      </c>
      <c r="FZ88" s="6" t="s">
        <v>451</v>
      </c>
      <c r="GA88" s="6" t="s">
        <v>451</v>
      </c>
      <c r="GB88" s="6" t="s">
        <v>451</v>
      </c>
      <c r="GC88" s="6" t="s">
        <v>451</v>
      </c>
      <c r="GD88" s="6" t="s">
        <v>451</v>
      </c>
      <c r="GE88" s="6" t="s">
        <v>451</v>
      </c>
      <c r="GF88" s="6" t="s">
        <v>451</v>
      </c>
      <c r="GG88" s="6" t="s">
        <v>451</v>
      </c>
      <c r="GH88" s="6" t="s">
        <v>451</v>
      </c>
      <c r="GI88" s="6" t="s">
        <v>451</v>
      </c>
      <c r="GJ88" s="6" t="s">
        <v>451</v>
      </c>
      <c r="GK88" s="6" t="s">
        <v>451</v>
      </c>
      <c r="GL88" s="6" t="s">
        <v>451</v>
      </c>
      <c r="GM88" s="6" t="s">
        <v>451</v>
      </c>
      <c r="GN88" s="6" t="s">
        <v>451</v>
      </c>
      <c r="GO88" s="6" t="s">
        <v>451</v>
      </c>
      <c r="GP88" s="6" t="s">
        <v>451</v>
      </c>
      <c r="GQ88" s="6" t="s">
        <v>451</v>
      </c>
      <c r="GR88" s="6" t="s">
        <v>451</v>
      </c>
      <c r="GS88" s="6" t="s">
        <v>452</v>
      </c>
      <c r="GT88" s="6" t="s">
        <v>451</v>
      </c>
      <c r="GU88" s="6" t="s">
        <v>451</v>
      </c>
      <c r="GV88" s="6" t="s">
        <v>517</v>
      </c>
      <c r="GW88" s="6" t="s">
        <v>496</v>
      </c>
      <c r="GX88" s="6" t="s">
        <v>1714</v>
      </c>
      <c r="GY88" s="6" t="s">
        <v>441</v>
      </c>
      <c r="GZ88" s="6">
        <v>493.56</v>
      </c>
      <c r="HB88" s="6" t="str">
        <f t="shared" si="71"/>
        <v>Accepté pour Conseil 2eme round Sect</v>
      </c>
      <c r="HC88" s="6">
        <f t="shared" si="75"/>
        <v>50</v>
      </c>
      <c r="HD88" s="110">
        <f t="shared" si="76"/>
        <v>50</v>
      </c>
      <c r="HE88" s="6">
        <f t="shared" si="77"/>
        <v>5</v>
      </c>
      <c r="HF88" s="110">
        <f t="shared" si="99"/>
        <v>35</v>
      </c>
      <c r="HG88" s="6">
        <f t="shared" si="78"/>
        <v>5</v>
      </c>
      <c r="HI88" s="6">
        <f t="shared" si="72"/>
        <v>50</v>
      </c>
      <c r="HJ88" s="110">
        <f t="shared" si="73"/>
        <v>27.5</v>
      </c>
      <c r="HK88" s="110">
        <f t="shared" si="79"/>
        <v>27.5</v>
      </c>
      <c r="HL88" s="110">
        <f t="shared" si="80"/>
        <v>50</v>
      </c>
      <c r="HO88" s="6">
        <f t="shared" si="81"/>
        <v>50</v>
      </c>
      <c r="HP88" s="110">
        <f t="shared" si="82"/>
        <v>50</v>
      </c>
      <c r="HQ88" s="110">
        <f t="shared" si="83"/>
        <v>50</v>
      </c>
      <c r="HT88" s="110">
        <f t="shared" si="84"/>
        <v>45.5</v>
      </c>
      <c r="HU88" s="6">
        <f t="shared" si="85"/>
        <v>50</v>
      </c>
      <c r="HV88" s="6">
        <f t="shared" si="86"/>
        <v>50</v>
      </c>
      <c r="HW88" s="6">
        <f t="shared" si="87"/>
        <v>50</v>
      </c>
      <c r="HX88" s="110">
        <f t="shared" si="88"/>
        <v>50</v>
      </c>
      <c r="HY88" s="6">
        <f t="shared" si="89"/>
        <v>0</v>
      </c>
      <c r="HZ88" s="6">
        <f t="shared" si="74"/>
        <v>100</v>
      </c>
      <c r="IA88" s="6">
        <f t="shared" si="90"/>
        <v>0</v>
      </c>
      <c r="IB88" s="6">
        <f t="shared" si="91"/>
        <v>25</v>
      </c>
      <c r="IE88" s="110">
        <f t="shared" si="92"/>
        <v>50</v>
      </c>
      <c r="IF88" s="110">
        <f t="shared" si="93"/>
        <v>35</v>
      </c>
      <c r="IG88" s="6">
        <f t="shared" si="94"/>
        <v>0</v>
      </c>
      <c r="IH88" s="6">
        <f t="shared" si="95"/>
        <v>0</v>
      </c>
      <c r="II88" s="6">
        <f t="shared" si="96"/>
        <v>0</v>
      </c>
      <c r="IJ88" s="6">
        <f t="shared" si="97"/>
        <v>50</v>
      </c>
      <c r="IK88" s="110">
        <f t="shared" si="98"/>
        <v>12.5</v>
      </c>
    </row>
    <row r="89" spans="1:245" x14ac:dyDescent="0.2">
      <c r="A89" s="6">
        <v>181</v>
      </c>
      <c r="B89" s="6">
        <v>447</v>
      </c>
      <c r="C89" s="6" t="s">
        <v>1715</v>
      </c>
      <c r="D89" s="6">
        <v>6</v>
      </c>
      <c r="E89" s="6" t="s">
        <v>470</v>
      </c>
      <c r="F89" s="6" t="s">
        <v>1716</v>
      </c>
      <c r="G89" s="6" t="s">
        <v>1717</v>
      </c>
      <c r="H89" s="6" t="s">
        <v>1715</v>
      </c>
      <c r="I89" s="6" t="s">
        <v>1718</v>
      </c>
      <c r="K89" s="6" t="s">
        <v>1719</v>
      </c>
      <c r="L89" s="6" t="s">
        <v>1131</v>
      </c>
      <c r="M89" s="6" t="s">
        <v>1699</v>
      </c>
      <c r="O89" s="6" t="s">
        <v>460</v>
      </c>
      <c r="Q89" s="6" t="s">
        <v>1720</v>
      </c>
      <c r="R89" s="6" t="s">
        <v>413</v>
      </c>
      <c r="S89" s="6">
        <v>1</v>
      </c>
      <c r="T89" s="6">
        <v>0</v>
      </c>
      <c r="U89" s="6">
        <v>0</v>
      </c>
      <c r="V89" s="6">
        <v>1</v>
      </c>
      <c r="W89" s="6">
        <v>1</v>
      </c>
      <c r="X89" s="6">
        <v>0</v>
      </c>
      <c r="Y89" s="6">
        <v>0</v>
      </c>
      <c r="Z89" s="6" t="s">
        <v>416</v>
      </c>
      <c r="AA89" s="6" t="s">
        <v>416</v>
      </c>
      <c r="AB89" s="6" t="s">
        <v>416</v>
      </c>
      <c r="AC89" s="6" t="s">
        <v>414</v>
      </c>
      <c r="AD89" s="6" t="s">
        <v>131</v>
      </c>
      <c r="AE89" s="6" t="s">
        <v>416</v>
      </c>
      <c r="AF89" s="6" t="s">
        <v>416</v>
      </c>
      <c r="AG89" s="6" t="s">
        <v>416</v>
      </c>
      <c r="AH89" s="6" t="s">
        <v>414</v>
      </c>
      <c r="AI89" s="6" t="s">
        <v>1721</v>
      </c>
      <c r="AJ89" s="6">
        <v>0</v>
      </c>
      <c r="AK89" s="6">
        <v>1</v>
      </c>
      <c r="AL89" s="6">
        <v>1</v>
      </c>
      <c r="AM89" s="6">
        <v>1</v>
      </c>
      <c r="AN89" s="6">
        <v>0</v>
      </c>
      <c r="AO89" s="6">
        <v>0</v>
      </c>
      <c r="AQ89" s="6" t="s">
        <v>418</v>
      </c>
      <c r="AR89" s="6" t="s">
        <v>419</v>
      </c>
      <c r="AS89" s="6" t="s">
        <v>420</v>
      </c>
      <c r="AT89" s="6" t="s">
        <v>420</v>
      </c>
      <c r="AU89" s="6" t="s">
        <v>420</v>
      </c>
      <c r="AV89" s="6" t="s">
        <v>420</v>
      </c>
      <c r="AW89" s="6" t="s">
        <v>421</v>
      </c>
      <c r="AX89" s="6" t="s">
        <v>422</v>
      </c>
      <c r="AY89" s="6">
        <v>0</v>
      </c>
      <c r="AZ89" s="6">
        <v>1</v>
      </c>
      <c r="BA89" s="6">
        <v>1</v>
      </c>
      <c r="BB89" s="6">
        <v>0</v>
      </c>
      <c r="BC89" s="6">
        <v>0</v>
      </c>
      <c r="BD89" s="6">
        <v>0</v>
      </c>
      <c r="BE89" s="6">
        <v>0</v>
      </c>
      <c r="BF89" s="6">
        <v>0</v>
      </c>
      <c r="BH89" s="6">
        <v>1</v>
      </c>
      <c r="BX89" s="6" t="s">
        <v>424</v>
      </c>
      <c r="BY89" s="6" t="s">
        <v>424</v>
      </c>
      <c r="BZ89" s="6" t="s">
        <v>426</v>
      </c>
      <c r="CA89" s="6" t="s">
        <v>424</v>
      </c>
      <c r="CB89" s="6" t="s">
        <v>426</v>
      </c>
      <c r="CC89" s="6" t="s">
        <v>424</v>
      </c>
      <c r="CD89" s="6" t="s">
        <v>423</v>
      </c>
      <c r="CE89" s="6" t="s">
        <v>423</v>
      </c>
      <c r="CF89" s="6" t="s">
        <v>425</v>
      </c>
      <c r="CG89" s="6" t="s">
        <v>426</v>
      </c>
      <c r="CH89" s="6" t="s">
        <v>426</v>
      </c>
      <c r="CI89" s="6" t="s">
        <v>423</v>
      </c>
      <c r="CJ89" s="6" t="s">
        <v>424</v>
      </c>
      <c r="CK89" s="6" t="s">
        <v>426</v>
      </c>
      <c r="CL89" s="6" t="s">
        <v>424</v>
      </c>
      <c r="CM89" s="6" t="s">
        <v>423</v>
      </c>
      <c r="CN89" s="6" t="s">
        <v>426</v>
      </c>
      <c r="CO89" s="6" t="s">
        <v>423</v>
      </c>
      <c r="CP89" s="6" t="s">
        <v>426</v>
      </c>
      <c r="CQ89" s="6" t="s">
        <v>151</v>
      </c>
      <c r="CR89" s="6" t="s">
        <v>426</v>
      </c>
      <c r="CS89" s="6" t="s">
        <v>426</v>
      </c>
      <c r="CT89" s="6" t="s">
        <v>426</v>
      </c>
      <c r="CU89" s="6" t="s">
        <v>426</v>
      </c>
      <c r="CV89" s="6" t="s">
        <v>428</v>
      </c>
      <c r="CW89" s="6" t="s">
        <v>427</v>
      </c>
      <c r="CX89" s="6" t="s">
        <v>428</v>
      </c>
      <c r="CY89" s="6" t="s">
        <v>427</v>
      </c>
      <c r="CZ89" s="6" t="s">
        <v>428</v>
      </c>
      <c r="DA89" s="6">
        <v>1</v>
      </c>
      <c r="DB89" s="6">
        <v>0</v>
      </c>
      <c r="DC89" s="6">
        <v>0</v>
      </c>
      <c r="DD89" s="6">
        <v>1</v>
      </c>
      <c r="DE89" s="6">
        <v>0</v>
      </c>
      <c r="DF89" s="6">
        <v>0</v>
      </c>
      <c r="DG89" s="6">
        <v>0</v>
      </c>
      <c r="DJ89" s="6" t="s">
        <v>198</v>
      </c>
      <c r="DU89" s="6" t="s">
        <v>508</v>
      </c>
      <c r="EA89" s="6">
        <v>2843.42</v>
      </c>
      <c r="EB89" s="6" t="s">
        <v>580</v>
      </c>
      <c r="EC89" s="6" t="s">
        <v>581</v>
      </c>
      <c r="ED89" s="6" t="s">
        <v>1722</v>
      </c>
      <c r="EE89" s="6" t="s">
        <v>490</v>
      </c>
      <c r="EF89" s="6" t="s">
        <v>435</v>
      </c>
      <c r="EG89" s="6" t="s">
        <v>436</v>
      </c>
      <c r="EH89" s="6" t="s">
        <v>1707</v>
      </c>
      <c r="EI89" s="6">
        <v>2021</v>
      </c>
      <c r="EJ89" s="6" t="s">
        <v>1131</v>
      </c>
      <c r="EK89" s="6" t="s">
        <v>1708</v>
      </c>
      <c r="EL89" s="6" t="s">
        <v>440</v>
      </c>
      <c r="EM89" s="6">
        <v>3</v>
      </c>
      <c r="EN89" s="6" t="s">
        <v>468</v>
      </c>
      <c r="EO89" s="6" t="s">
        <v>442</v>
      </c>
      <c r="EP89" s="6" t="s">
        <v>443</v>
      </c>
      <c r="EQ89" s="6">
        <v>291</v>
      </c>
      <c r="ER89" s="6" t="s">
        <v>1723</v>
      </c>
      <c r="ES89" s="6">
        <v>4</v>
      </c>
      <c r="ET89" s="6" t="s">
        <v>470</v>
      </c>
      <c r="EU89" s="6" t="s">
        <v>1724</v>
      </c>
      <c r="EV89" s="6" t="s">
        <v>1725</v>
      </c>
      <c r="EW89" s="6" t="s">
        <v>1723</v>
      </c>
      <c r="EX89" s="6" t="s">
        <v>1726</v>
      </c>
      <c r="EZ89" s="6" t="s">
        <v>1727</v>
      </c>
      <c r="FA89" s="6" t="s">
        <v>1131</v>
      </c>
      <c r="FB89" s="6" t="s">
        <v>1699</v>
      </c>
      <c r="FD89" s="6" t="s">
        <v>460</v>
      </c>
      <c r="FF89" s="6" t="s">
        <v>441</v>
      </c>
      <c r="FH89" s="6" t="s">
        <v>449</v>
      </c>
      <c r="FI89" s="6" t="s">
        <v>450</v>
      </c>
      <c r="FJ89" s="6" t="s">
        <v>450</v>
      </c>
      <c r="FK89" s="6" t="s">
        <v>450</v>
      </c>
      <c r="FL89" s="6" t="s">
        <v>450</v>
      </c>
      <c r="FN89" s="6" t="s">
        <v>415</v>
      </c>
      <c r="FO89" s="6" t="s">
        <v>416</v>
      </c>
      <c r="FP89" s="6" t="s">
        <v>416</v>
      </c>
      <c r="FQ89" s="6" t="s">
        <v>414</v>
      </c>
      <c r="FR89" s="6" t="s">
        <v>414</v>
      </c>
      <c r="FS89" s="6" t="s">
        <v>416</v>
      </c>
      <c r="FT89" s="6" t="s">
        <v>416</v>
      </c>
      <c r="FU89" s="6" t="s">
        <v>416</v>
      </c>
      <c r="FV89" s="6" t="s">
        <v>131</v>
      </c>
      <c r="FX89" s="6" t="s">
        <v>451</v>
      </c>
      <c r="FY89" s="6" t="s">
        <v>451</v>
      </c>
      <c r="FZ89" s="6" t="s">
        <v>451</v>
      </c>
      <c r="GA89" s="6" t="s">
        <v>451</v>
      </c>
      <c r="GB89" s="6" t="s">
        <v>452</v>
      </c>
      <c r="GC89" s="6" t="s">
        <v>451</v>
      </c>
      <c r="GD89" s="6" t="s">
        <v>451</v>
      </c>
      <c r="GE89" s="6" t="s">
        <v>451</v>
      </c>
      <c r="GF89" s="6" t="s">
        <v>451</v>
      </c>
      <c r="GG89" s="6" t="s">
        <v>451</v>
      </c>
      <c r="GH89" s="6" t="s">
        <v>451</v>
      </c>
      <c r="GI89" s="6" t="s">
        <v>451</v>
      </c>
      <c r="GJ89" s="6" t="s">
        <v>451</v>
      </c>
      <c r="GK89" s="6" t="s">
        <v>451</v>
      </c>
      <c r="GL89" s="6" t="s">
        <v>451</v>
      </c>
      <c r="GM89" s="6" t="s">
        <v>451</v>
      </c>
      <c r="GN89" s="6" t="s">
        <v>451</v>
      </c>
      <c r="GO89" s="6" t="s">
        <v>451</v>
      </c>
      <c r="GP89" s="6" t="s">
        <v>451</v>
      </c>
      <c r="GQ89" s="6" t="s">
        <v>451</v>
      </c>
      <c r="GR89" s="6" t="s">
        <v>451</v>
      </c>
      <c r="GS89" s="6" t="s">
        <v>451</v>
      </c>
      <c r="GT89" s="6" t="s">
        <v>452</v>
      </c>
      <c r="GU89" s="6" t="s">
        <v>451</v>
      </c>
      <c r="GV89" s="6" t="s">
        <v>474</v>
      </c>
      <c r="GW89" s="6" t="s">
        <v>496</v>
      </c>
      <c r="GX89" s="6" t="s">
        <v>1728</v>
      </c>
      <c r="GY89" s="6" t="s">
        <v>441</v>
      </c>
      <c r="GZ89" s="6">
        <v>1335.04</v>
      </c>
      <c r="HB89" s="6" t="str">
        <f t="shared" si="71"/>
        <v>Accepté pour Conseil 2eme round Sect</v>
      </c>
      <c r="HC89" s="6">
        <f t="shared" si="75"/>
        <v>100</v>
      </c>
      <c r="HD89" s="110">
        <f t="shared" si="76"/>
        <v>100</v>
      </c>
      <c r="HE89" s="6">
        <f t="shared" si="77"/>
        <v>100</v>
      </c>
      <c r="HF89" s="110">
        <f t="shared" si="99"/>
        <v>100</v>
      </c>
      <c r="HG89" s="6">
        <f t="shared" si="78"/>
        <v>50</v>
      </c>
      <c r="HI89" s="6">
        <f t="shared" si="72"/>
        <v>50</v>
      </c>
      <c r="HJ89" s="110">
        <f t="shared" si="73"/>
        <v>50</v>
      </c>
      <c r="HK89" s="110">
        <f t="shared" si="79"/>
        <v>50</v>
      </c>
      <c r="HL89" s="110">
        <f t="shared" si="80"/>
        <v>27.5</v>
      </c>
      <c r="HO89" s="6">
        <f t="shared" si="81"/>
        <v>5</v>
      </c>
      <c r="HP89" s="110">
        <f t="shared" si="82"/>
        <v>50</v>
      </c>
      <c r="HQ89" s="110">
        <f t="shared" si="83"/>
        <v>27.5</v>
      </c>
      <c r="HT89" s="110">
        <f t="shared" si="84"/>
        <v>32</v>
      </c>
      <c r="HU89" s="6">
        <f t="shared" si="85"/>
        <v>50</v>
      </c>
      <c r="HV89" s="6">
        <f t="shared" si="86"/>
        <v>50</v>
      </c>
      <c r="HW89" s="6">
        <f t="shared" si="87"/>
        <v>5</v>
      </c>
      <c r="HX89" s="110">
        <f t="shared" si="88"/>
        <v>35</v>
      </c>
      <c r="HY89" s="6">
        <f t="shared" si="89"/>
        <v>0</v>
      </c>
      <c r="HZ89" s="6">
        <f t="shared" si="74"/>
        <v>0</v>
      </c>
      <c r="IA89" s="6">
        <f t="shared" si="90"/>
        <v>0</v>
      </c>
      <c r="IB89" s="6">
        <f t="shared" si="91"/>
        <v>50</v>
      </c>
      <c r="IE89" s="110">
        <f t="shared" si="92"/>
        <v>52.5</v>
      </c>
      <c r="IF89" s="110">
        <f t="shared" si="93"/>
        <v>20.5</v>
      </c>
      <c r="IG89" s="6">
        <f t="shared" si="94"/>
        <v>0</v>
      </c>
      <c r="IH89" s="6">
        <f t="shared" si="95"/>
        <v>0</v>
      </c>
      <c r="II89" s="6">
        <f t="shared" si="96"/>
        <v>0</v>
      </c>
      <c r="IJ89" s="6">
        <f t="shared" si="97"/>
        <v>0</v>
      </c>
      <c r="IK89" s="110">
        <f t="shared" si="98"/>
        <v>0</v>
      </c>
    </row>
    <row r="90" spans="1:245" x14ac:dyDescent="0.2">
      <c r="A90" s="6">
        <v>183</v>
      </c>
      <c r="B90" s="6">
        <v>486</v>
      </c>
      <c r="C90" s="6" t="s">
        <v>1729</v>
      </c>
      <c r="D90" s="6">
        <v>6</v>
      </c>
      <c r="E90" s="6" t="s">
        <v>470</v>
      </c>
      <c r="F90" s="6" t="s">
        <v>1730</v>
      </c>
      <c r="G90" s="6" t="s">
        <v>1731</v>
      </c>
      <c r="H90" s="6" t="s">
        <v>1729</v>
      </c>
      <c r="I90" s="6" t="s">
        <v>1703</v>
      </c>
      <c r="K90" s="6" t="s">
        <v>1732</v>
      </c>
      <c r="L90" s="6" t="s">
        <v>1131</v>
      </c>
      <c r="M90" s="6" t="s">
        <v>410</v>
      </c>
      <c r="O90" s="6" t="s">
        <v>460</v>
      </c>
      <c r="Q90" s="6" t="s">
        <v>1733</v>
      </c>
      <c r="R90" s="6" t="s">
        <v>525</v>
      </c>
      <c r="S90" s="6">
        <v>0</v>
      </c>
      <c r="T90" s="6">
        <v>0</v>
      </c>
      <c r="U90" s="6">
        <v>1</v>
      </c>
      <c r="V90" s="6">
        <v>1</v>
      </c>
      <c r="W90" s="6">
        <v>0</v>
      </c>
      <c r="X90" s="6">
        <v>1</v>
      </c>
      <c r="Y90" s="6">
        <v>0</v>
      </c>
      <c r="Z90" s="6" t="s">
        <v>462</v>
      </c>
      <c r="AA90" s="6" t="s">
        <v>462</v>
      </c>
      <c r="AB90" s="6" t="s">
        <v>462</v>
      </c>
      <c r="AC90" s="6" t="s">
        <v>462</v>
      </c>
      <c r="AD90" s="6" t="s">
        <v>462</v>
      </c>
      <c r="AE90" s="6" t="s">
        <v>462</v>
      </c>
      <c r="AF90" s="6" t="s">
        <v>462</v>
      </c>
      <c r="AG90" s="6" t="s">
        <v>462</v>
      </c>
      <c r="AH90" s="6" t="s">
        <v>462</v>
      </c>
      <c r="AN90" s="6">
        <v>1</v>
      </c>
      <c r="AQ90" s="6" t="s">
        <v>418</v>
      </c>
      <c r="AR90" s="6" t="s">
        <v>436</v>
      </c>
      <c r="AS90" s="6" t="s">
        <v>436</v>
      </c>
      <c r="AT90" s="6" t="s">
        <v>420</v>
      </c>
      <c r="AU90" s="6" t="s">
        <v>436</v>
      </c>
      <c r="AV90" s="6" t="s">
        <v>436</v>
      </c>
      <c r="AW90" s="6" t="s">
        <v>421</v>
      </c>
      <c r="AX90" s="6" t="s">
        <v>422</v>
      </c>
      <c r="AY90" s="6">
        <v>0</v>
      </c>
      <c r="AZ90" s="6">
        <v>0</v>
      </c>
      <c r="BA90" s="6">
        <v>0</v>
      </c>
      <c r="BB90" s="6">
        <v>0</v>
      </c>
      <c r="BC90" s="6">
        <v>0</v>
      </c>
      <c r="BD90" s="6">
        <v>1</v>
      </c>
      <c r="BE90" s="6">
        <v>1</v>
      </c>
      <c r="BF90" s="6">
        <v>0</v>
      </c>
      <c r="BH90" s="6">
        <v>1</v>
      </c>
      <c r="BX90" s="6" t="s">
        <v>423</v>
      </c>
      <c r="BY90" s="6" t="s">
        <v>423</v>
      </c>
      <c r="BZ90" s="6" t="s">
        <v>423</v>
      </c>
      <c r="CA90" s="6" t="s">
        <v>151</v>
      </c>
      <c r="CB90" s="6" t="s">
        <v>423</v>
      </c>
      <c r="CC90" s="6" t="s">
        <v>423</v>
      </c>
      <c r="CD90" s="6" t="s">
        <v>423</v>
      </c>
      <c r="CE90" s="6" t="s">
        <v>423</v>
      </c>
      <c r="CF90" s="6" t="s">
        <v>423</v>
      </c>
      <c r="CG90" s="6" t="s">
        <v>423</v>
      </c>
      <c r="CH90" s="6" t="s">
        <v>423</v>
      </c>
      <c r="CI90" s="6" t="s">
        <v>423</v>
      </c>
      <c r="CJ90" s="6" t="s">
        <v>423</v>
      </c>
      <c r="CK90" s="6" t="s">
        <v>151</v>
      </c>
      <c r="CL90" s="6" t="s">
        <v>423</v>
      </c>
      <c r="CM90" s="6" t="s">
        <v>423</v>
      </c>
      <c r="CN90" s="6" t="s">
        <v>423</v>
      </c>
      <c r="CO90" s="6" t="s">
        <v>151</v>
      </c>
      <c r="CP90" s="6" t="s">
        <v>423</v>
      </c>
      <c r="CQ90" s="6" t="s">
        <v>423</v>
      </c>
      <c r="CR90" s="6" t="s">
        <v>423</v>
      </c>
      <c r="CS90" s="6" t="s">
        <v>423</v>
      </c>
      <c r="CT90" s="6" t="s">
        <v>423</v>
      </c>
      <c r="CU90" s="6" t="s">
        <v>423</v>
      </c>
      <c r="CV90" s="6" t="s">
        <v>176</v>
      </c>
      <c r="CW90" s="6" t="s">
        <v>176</v>
      </c>
      <c r="CX90" s="6" t="s">
        <v>176</v>
      </c>
      <c r="CY90" s="6" t="s">
        <v>176</v>
      </c>
      <c r="CZ90" s="6" t="s">
        <v>428</v>
      </c>
      <c r="DA90" s="6">
        <v>1</v>
      </c>
      <c r="DB90" s="6">
        <v>0</v>
      </c>
      <c r="DC90" s="6">
        <v>0</v>
      </c>
      <c r="DD90" s="6">
        <v>1</v>
      </c>
      <c r="DE90" s="6">
        <v>0</v>
      </c>
      <c r="DF90" s="6">
        <v>0</v>
      </c>
      <c r="DG90" s="6">
        <v>0</v>
      </c>
      <c r="DJ90" s="6" t="s">
        <v>198</v>
      </c>
      <c r="DU90" s="6" t="s">
        <v>508</v>
      </c>
      <c r="EA90" s="6">
        <v>892.92</v>
      </c>
      <c r="EB90" s="6" t="s">
        <v>629</v>
      </c>
      <c r="EC90" s="6" t="s">
        <v>432</v>
      </c>
      <c r="ED90" s="6" t="s">
        <v>1734</v>
      </c>
      <c r="EE90" s="6" t="s">
        <v>490</v>
      </c>
      <c r="EF90" s="6" t="s">
        <v>435</v>
      </c>
      <c r="EG90" s="6" t="s">
        <v>436</v>
      </c>
      <c r="EH90" s="6" t="s">
        <v>1707</v>
      </c>
      <c r="EI90" s="6">
        <v>2023</v>
      </c>
      <c r="EJ90" s="6" t="s">
        <v>1131</v>
      </c>
      <c r="EK90" s="6" t="s">
        <v>1708</v>
      </c>
      <c r="EL90" s="6" t="s">
        <v>440</v>
      </c>
      <c r="EM90" s="6">
        <v>4</v>
      </c>
      <c r="EN90" s="6" t="s">
        <v>468</v>
      </c>
      <c r="EO90" s="6" t="s">
        <v>491</v>
      </c>
      <c r="EP90" s="6" t="s">
        <v>675</v>
      </c>
      <c r="EQ90" s="6">
        <v>303</v>
      </c>
      <c r="ER90" s="6" t="s">
        <v>1735</v>
      </c>
      <c r="ES90" s="6">
        <v>4</v>
      </c>
      <c r="ET90" s="6" t="s">
        <v>470</v>
      </c>
      <c r="EU90" s="6" t="s">
        <v>1736</v>
      </c>
      <c r="EV90" s="6" t="s">
        <v>1737</v>
      </c>
      <c r="EW90" s="6" t="s">
        <v>1735</v>
      </c>
      <c r="EX90" s="6" t="s">
        <v>1738</v>
      </c>
      <c r="EZ90" s="6" t="s">
        <v>1732</v>
      </c>
      <c r="FA90" s="6" t="s">
        <v>1131</v>
      </c>
      <c r="FB90" s="6" t="s">
        <v>410</v>
      </c>
      <c r="FD90" s="6" t="s">
        <v>460</v>
      </c>
      <c r="FF90" s="6" t="s">
        <v>441</v>
      </c>
      <c r="FH90" s="6" t="s">
        <v>449</v>
      </c>
      <c r="FI90" s="6" t="s">
        <v>832</v>
      </c>
      <c r="FJ90" s="6" t="s">
        <v>450</v>
      </c>
      <c r="FK90" s="6" t="s">
        <v>450</v>
      </c>
      <c r="FL90" s="6" t="s">
        <v>450</v>
      </c>
      <c r="FN90" s="6" t="s">
        <v>416</v>
      </c>
      <c r="FO90" s="6" t="s">
        <v>416</v>
      </c>
      <c r="FP90" s="6" t="s">
        <v>416</v>
      </c>
      <c r="FQ90" s="6" t="s">
        <v>131</v>
      </c>
      <c r="FR90" s="6" t="s">
        <v>462</v>
      </c>
      <c r="FS90" s="6" t="s">
        <v>416</v>
      </c>
      <c r="FT90" s="6" t="s">
        <v>416</v>
      </c>
      <c r="FU90" s="6" t="s">
        <v>416</v>
      </c>
      <c r="FV90" s="6" t="s">
        <v>131</v>
      </c>
      <c r="FX90" s="6" t="s">
        <v>451</v>
      </c>
      <c r="FY90" s="6" t="s">
        <v>451</v>
      </c>
      <c r="FZ90" s="6" t="s">
        <v>451</v>
      </c>
      <c r="GA90" s="6" t="s">
        <v>451</v>
      </c>
      <c r="GB90" s="6" t="s">
        <v>451</v>
      </c>
      <c r="GC90" s="6" t="s">
        <v>451</v>
      </c>
      <c r="GD90" s="6" t="s">
        <v>451</v>
      </c>
      <c r="GE90" s="6" t="s">
        <v>451</v>
      </c>
      <c r="GF90" s="6" t="s">
        <v>451</v>
      </c>
      <c r="GG90" s="6" t="s">
        <v>451</v>
      </c>
      <c r="GH90" s="6" t="s">
        <v>451</v>
      </c>
      <c r="GI90" s="6" t="s">
        <v>451</v>
      </c>
      <c r="GJ90" s="6" t="s">
        <v>451</v>
      </c>
      <c r="GK90" s="6" t="s">
        <v>451</v>
      </c>
      <c r="GL90" s="6" t="s">
        <v>451</v>
      </c>
      <c r="GM90" s="6" t="s">
        <v>451</v>
      </c>
      <c r="GN90" s="6" t="s">
        <v>451</v>
      </c>
      <c r="GO90" s="6" t="s">
        <v>451</v>
      </c>
      <c r="GP90" s="6" t="s">
        <v>451</v>
      </c>
      <c r="GQ90" s="6" t="s">
        <v>451</v>
      </c>
      <c r="GR90" s="6" t="s">
        <v>452</v>
      </c>
      <c r="GS90" s="6" t="s">
        <v>452</v>
      </c>
      <c r="GT90" s="6" t="s">
        <v>451</v>
      </c>
      <c r="GU90" s="6" t="s">
        <v>451</v>
      </c>
      <c r="GV90" s="6" t="s">
        <v>453</v>
      </c>
      <c r="GW90" s="6" t="s">
        <v>454</v>
      </c>
      <c r="GX90" s="6" t="s">
        <v>1739</v>
      </c>
      <c r="GY90" s="6" t="s">
        <v>441</v>
      </c>
      <c r="GZ90" s="6">
        <v>737.57</v>
      </c>
      <c r="HB90" s="6" t="str">
        <f t="shared" si="71"/>
        <v>Liste d'attente</v>
      </c>
      <c r="HC90" s="6">
        <f t="shared" si="75"/>
        <v>50</v>
      </c>
      <c r="HD90" s="110">
        <f t="shared" si="76"/>
        <v>50</v>
      </c>
      <c r="HE90" s="6">
        <f t="shared" si="77"/>
        <v>100</v>
      </c>
      <c r="HF90" s="110">
        <f t="shared" si="99"/>
        <v>66.666666666666671</v>
      </c>
      <c r="HG90" s="6">
        <f t="shared" si="78"/>
        <v>50</v>
      </c>
      <c r="HI90" s="6">
        <f t="shared" si="72"/>
        <v>50</v>
      </c>
      <c r="HJ90" s="110">
        <f t="shared" si="73"/>
        <v>50</v>
      </c>
      <c r="HK90" s="110">
        <f t="shared" si="79"/>
        <v>50</v>
      </c>
      <c r="HL90" s="110">
        <f t="shared" si="80"/>
        <v>75</v>
      </c>
      <c r="HO90" s="6">
        <f t="shared" si="81"/>
        <v>50</v>
      </c>
      <c r="HP90" s="110">
        <f t="shared" si="82"/>
        <v>50</v>
      </c>
      <c r="HQ90" s="110">
        <f t="shared" si="83"/>
        <v>50</v>
      </c>
      <c r="HT90" s="110">
        <f t="shared" si="84"/>
        <v>55</v>
      </c>
      <c r="HU90" s="6">
        <f t="shared" si="85"/>
        <v>50</v>
      </c>
      <c r="HV90" s="6">
        <f t="shared" si="86"/>
        <v>50</v>
      </c>
      <c r="HW90" s="6">
        <f t="shared" si="87"/>
        <v>50</v>
      </c>
      <c r="HX90" s="110">
        <f t="shared" si="88"/>
        <v>50</v>
      </c>
      <c r="HY90" s="6">
        <f t="shared" si="89"/>
        <v>100</v>
      </c>
      <c r="HZ90" s="6">
        <f t="shared" si="74"/>
        <v>100</v>
      </c>
      <c r="IA90" s="6">
        <f t="shared" si="90"/>
        <v>0</v>
      </c>
      <c r="IB90" s="6">
        <f t="shared" si="91"/>
        <v>50</v>
      </c>
      <c r="IE90" s="110">
        <f t="shared" si="92"/>
        <v>50</v>
      </c>
      <c r="IF90" s="110">
        <f t="shared" si="93"/>
        <v>60</v>
      </c>
      <c r="IG90" s="6">
        <f t="shared" si="94"/>
        <v>0</v>
      </c>
      <c r="IH90" s="6">
        <f t="shared" si="95"/>
        <v>0</v>
      </c>
      <c r="II90" s="6">
        <f t="shared" si="96"/>
        <v>0</v>
      </c>
      <c r="IJ90" s="6">
        <f t="shared" si="97"/>
        <v>0</v>
      </c>
      <c r="IK90" s="110">
        <f t="shared" si="98"/>
        <v>0</v>
      </c>
    </row>
    <row r="91" spans="1:245" x14ac:dyDescent="0.2">
      <c r="A91" s="6">
        <v>186</v>
      </c>
      <c r="B91" s="6">
        <v>534</v>
      </c>
      <c r="C91" s="6" t="s">
        <v>1740</v>
      </c>
      <c r="D91" s="6">
        <v>6</v>
      </c>
      <c r="E91" s="6" t="s">
        <v>470</v>
      </c>
      <c r="F91" s="6" t="s">
        <v>1741</v>
      </c>
      <c r="G91" s="6" t="s">
        <v>1742</v>
      </c>
      <c r="H91" s="6" t="s">
        <v>1740</v>
      </c>
      <c r="I91" s="6" t="s">
        <v>1743</v>
      </c>
      <c r="K91" s="6" t="s">
        <v>1744</v>
      </c>
      <c r="L91" s="6" t="s">
        <v>1131</v>
      </c>
      <c r="M91" s="6" t="s">
        <v>410</v>
      </c>
      <c r="O91" s="6" t="s">
        <v>411</v>
      </c>
      <c r="Q91" s="6" t="s">
        <v>1745</v>
      </c>
      <c r="R91" s="6" t="s">
        <v>413</v>
      </c>
      <c r="S91" s="6">
        <v>1</v>
      </c>
      <c r="T91" s="6">
        <v>1</v>
      </c>
      <c r="U91" s="6">
        <v>0</v>
      </c>
      <c r="V91" s="6">
        <v>0</v>
      </c>
      <c r="W91" s="6">
        <v>0</v>
      </c>
      <c r="X91" s="6">
        <v>0</v>
      </c>
      <c r="Y91" s="6">
        <v>0</v>
      </c>
      <c r="Z91" s="6" t="s">
        <v>416</v>
      </c>
      <c r="AA91" s="6" t="s">
        <v>416</v>
      </c>
      <c r="AB91" s="6" t="s">
        <v>416</v>
      </c>
      <c r="AC91" s="6" t="s">
        <v>416</v>
      </c>
      <c r="AD91" s="6" t="s">
        <v>416</v>
      </c>
      <c r="AE91" s="6" t="s">
        <v>416</v>
      </c>
      <c r="AF91" s="6" t="s">
        <v>416</v>
      </c>
      <c r="AG91" s="6" t="s">
        <v>416</v>
      </c>
      <c r="AH91" s="6" t="s">
        <v>131</v>
      </c>
      <c r="AJ91" s="6">
        <v>0</v>
      </c>
      <c r="AK91" s="6">
        <v>1</v>
      </c>
      <c r="AL91" s="6">
        <v>0</v>
      </c>
      <c r="AM91" s="6">
        <v>0</v>
      </c>
      <c r="AN91" s="6">
        <v>0</v>
      </c>
      <c r="AO91" s="6">
        <v>0</v>
      </c>
      <c r="AQ91" s="6" t="s">
        <v>418</v>
      </c>
      <c r="AR91" s="6" t="s">
        <v>420</v>
      </c>
      <c r="AS91" s="6" t="s">
        <v>420</v>
      </c>
      <c r="AT91" s="6" t="s">
        <v>420</v>
      </c>
      <c r="AU91" s="6" t="s">
        <v>420</v>
      </c>
      <c r="AV91" s="6" t="s">
        <v>420</v>
      </c>
      <c r="AW91" s="6" t="s">
        <v>421</v>
      </c>
      <c r="AX91" s="6" t="s">
        <v>422</v>
      </c>
      <c r="AY91" s="6">
        <v>0</v>
      </c>
      <c r="AZ91" s="6">
        <v>0</v>
      </c>
      <c r="BA91" s="6">
        <v>0</v>
      </c>
      <c r="BB91" s="6">
        <v>0</v>
      </c>
      <c r="BC91" s="6">
        <v>0</v>
      </c>
      <c r="BD91" s="6">
        <v>1</v>
      </c>
      <c r="BE91" s="6">
        <v>0</v>
      </c>
      <c r="BF91" s="6">
        <v>0</v>
      </c>
      <c r="BH91" s="6">
        <v>0</v>
      </c>
      <c r="BI91" s="6">
        <v>0</v>
      </c>
      <c r="BJ91" s="6">
        <v>0</v>
      </c>
      <c r="BK91" s="6">
        <v>0</v>
      </c>
      <c r="BL91" s="6">
        <v>0</v>
      </c>
      <c r="BM91" s="6">
        <v>0</v>
      </c>
      <c r="BN91" s="6">
        <v>0</v>
      </c>
      <c r="BO91" s="6">
        <v>0</v>
      </c>
      <c r="BP91" s="6">
        <v>0</v>
      </c>
      <c r="BQ91" s="6">
        <v>0</v>
      </c>
      <c r="BR91" s="6">
        <v>0</v>
      </c>
      <c r="BS91" s="6">
        <v>0</v>
      </c>
      <c r="BT91" s="6">
        <v>0</v>
      </c>
      <c r="BU91" s="6">
        <v>1</v>
      </c>
      <c r="BX91" s="6" t="s">
        <v>424</v>
      </c>
      <c r="BY91" s="6" t="s">
        <v>423</v>
      </c>
      <c r="BZ91" s="6" t="s">
        <v>423</v>
      </c>
      <c r="CA91" s="6" t="s">
        <v>424</v>
      </c>
      <c r="CB91" s="6" t="s">
        <v>423</v>
      </c>
      <c r="CC91" s="6" t="s">
        <v>424</v>
      </c>
      <c r="CD91" s="6" t="s">
        <v>423</v>
      </c>
      <c r="CE91" s="6" t="s">
        <v>423</v>
      </c>
      <c r="CF91" s="6" t="s">
        <v>423</v>
      </c>
      <c r="CG91" s="6" t="s">
        <v>423</v>
      </c>
      <c r="CH91" s="6" t="s">
        <v>424</v>
      </c>
      <c r="CI91" s="6" t="s">
        <v>423</v>
      </c>
      <c r="CJ91" s="6" t="s">
        <v>423</v>
      </c>
      <c r="CK91" s="6" t="s">
        <v>423</v>
      </c>
      <c r="CL91" s="6" t="s">
        <v>423</v>
      </c>
      <c r="CM91" s="6" t="s">
        <v>423</v>
      </c>
      <c r="CN91" s="6" t="s">
        <v>423</v>
      </c>
      <c r="CO91" s="6" t="s">
        <v>423</v>
      </c>
      <c r="CP91" s="6" t="s">
        <v>424</v>
      </c>
      <c r="CQ91" s="6" t="s">
        <v>424</v>
      </c>
      <c r="CR91" s="6" t="s">
        <v>426</v>
      </c>
      <c r="CS91" s="6" t="s">
        <v>426</v>
      </c>
      <c r="CT91" s="6" t="s">
        <v>426</v>
      </c>
      <c r="CU91" s="6" t="s">
        <v>426</v>
      </c>
      <c r="CV91" s="6" t="s">
        <v>427</v>
      </c>
      <c r="CW91" s="6" t="s">
        <v>427</v>
      </c>
      <c r="CX91" s="6" t="s">
        <v>428</v>
      </c>
      <c r="CY91" s="6" t="s">
        <v>428</v>
      </c>
      <c r="CZ91" s="6" t="s">
        <v>428</v>
      </c>
      <c r="DA91" s="6">
        <v>0</v>
      </c>
      <c r="DB91" s="6">
        <v>1</v>
      </c>
      <c r="DC91" s="6">
        <v>0</v>
      </c>
      <c r="DD91" s="6">
        <v>0</v>
      </c>
      <c r="DE91" s="6">
        <v>0</v>
      </c>
      <c r="DF91" s="6">
        <v>0</v>
      </c>
      <c r="DG91" s="6">
        <v>0</v>
      </c>
      <c r="DJ91" s="6" t="s">
        <v>198</v>
      </c>
      <c r="DU91" s="6" t="s">
        <v>508</v>
      </c>
      <c r="EA91" s="6">
        <v>403.79</v>
      </c>
      <c r="EB91" s="6" t="s">
        <v>487</v>
      </c>
      <c r="EC91" s="6" t="s">
        <v>488</v>
      </c>
      <c r="ED91" s="6" t="s">
        <v>1746</v>
      </c>
      <c r="EE91" s="6" t="s">
        <v>490</v>
      </c>
      <c r="EF91" s="6" t="s">
        <v>435</v>
      </c>
      <c r="EG91" s="6" t="s">
        <v>566</v>
      </c>
      <c r="EH91" s="6" t="s">
        <v>1707</v>
      </c>
      <c r="EI91" s="6">
        <v>2022</v>
      </c>
      <c r="EJ91" s="6" t="s">
        <v>1131</v>
      </c>
      <c r="EK91" s="6" t="s">
        <v>1708</v>
      </c>
      <c r="EL91" s="6" t="s">
        <v>440</v>
      </c>
      <c r="EM91" s="6">
        <v>2</v>
      </c>
      <c r="EN91" s="6" t="s">
        <v>468</v>
      </c>
      <c r="EO91" s="6" t="s">
        <v>442</v>
      </c>
      <c r="EP91" s="6" t="s">
        <v>443</v>
      </c>
      <c r="EQ91" s="6">
        <v>279</v>
      </c>
      <c r="ER91" s="6" t="s">
        <v>1747</v>
      </c>
      <c r="ES91" s="6">
        <v>4</v>
      </c>
      <c r="ET91" s="6" t="s">
        <v>404</v>
      </c>
      <c r="EU91" s="6" t="s">
        <v>1748</v>
      </c>
      <c r="EV91" s="6" t="s">
        <v>1749</v>
      </c>
      <c r="EW91" s="6" t="s">
        <v>1747</v>
      </c>
      <c r="EX91" s="6" t="s">
        <v>1743</v>
      </c>
      <c r="EZ91" s="6" t="s">
        <v>1750</v>
      </c>
      <c r="FA91" s="6" t="s">
        <v>1131</v>
      </c>
      <c r="FB91" s="6" t="s">
        <v>410</v>
      </c>
      <c r="FD91" s="6" t="s">
        <v>411</v>
      </c>
      <c r="FF91" s="6" t="s">
        <v>441</v>
      </c>
      <c r="FH91" s="6" t="s">
        <v>450</v>
      </c>
      <c r="FI91" s="6" t="s">
        <v>510</v>
      </c>
      <c r="FJ91" s="6" t="s">
        <v>450</v>
      </c>
      <c r="FK91" s="6" t="s">
        <v>510</v>
      </c>
      <c r="FL91" s="6" t="s">
        <v>450</v>
      </c>
      <c r="FN91" s="6" t="s">
        <v>416</v>
      </c>
      <c r="FO91" s="6" t="s">
        <v>416</v>
      </c>
      <c r="FP91" s="6" t="s">
        <v>416</v>
      </c>
      <c r="FQ91" s="6" t="s">
        <v>416</v>
      </c>
      <c r="FR91" s="6" t="s">
        <v>131</v>
      </c>
      <c r="FS91" s="6" t="s">
        <v>416</v>
      </c>
      <c r="FT91" s="6" t="s">
        <v>416</v>
      </c>
      <c r="FU91" s="6" t="s">
        <v>416</v>
      </c>
      <c r="FV91" s="6" t="s">
        <v>131</v>
      </c>
      <c r="FX91" s="6" t="s">
        <v>451</v>
      </c>
      <c r="FY91" s="6" t="s">
        <v>451</v>
      </c>
      <c r="FZ91" s="6" t="s">
        <v>451</v>
      </c>
      <c r="GA91" s="6" t="s">
        <v>451</v>
      </c>
      <c r="GB91" s="6" t="s">
        <v>451</v>
      </c>
      <c r="GC91" s="6" t="s">
        <v>451</v>
      </c>
      <c r="GD91" s="6" t="s">
        <v>451</v>
      </c>
      <c r="GE91" s="6" t="s">
        <v>451</v>
      </c>
      <c r="GF91" s="6" t="s">
        <v>451</v>
      </c>
      <c r="GG91" s="6" t="s">
        <v>451</v>
      </c>
      <c r="GH91" s="6" t="s">
        <v>451</v>
      </c>
      <c r="GI91" s="6" t="s">
        <v>451</v>
      </c>
      <c r="GJ91" s="6" t="s">
        <v>451</v>
      </c>
      <c r="GK91" s="6" t="s">
        <v>451</v>
      </c>
      <c r="GL91" s="6" t="s">
        <v>451</v>
      </c>
      <c r="GM91" s="6" t="s">
        <v>451</v>
      </c>
      <c r="GN91" s="6" t="s">
        <v>451</v>
      </c>
      <c r="GO91" s="6" t="s">
        <v>451</v>
      </c>
      <c r="GP91" s="6" t="s">
        <v>451</v>
      </c>
      <c r="GQ91" s="6" t="s">
        <v>451</v>
      </c>
      <c r="GR91" s="6" t="s">
        <v>452</v>
      </c>
      <c r="GS91" s="6" t="s">
        <v>452</v>
      </c>
      <c r="GT91" s="6" t="s">
        <v>452</v>
      </c>
      <c r="GU91" s="6" t="s">
        <v>452</v>
      </c>
      <c r="GV91" s="6" t="s">
        <v>453</v>
      </c>
      <c r="GW91" s="6" t="s">
        <v>454</v>
      </c>
      <c r="GY91" s="6" t="s">
        <v>441</v>
      </c>
      <c r="GZ91" s="6">
        <v>337.31</v>
      </c>
      <c r="HB91" s="6" t="str">
        <f t="shared" si="71"/>
        <v>Liste d'attente</v>
      </c>
      <c r="HC91" s="6">
        <f t="shared" si="75"/>
        <v>100</v>
      </c>
      <c r="HD91" s="110">
        <f t="shared" si="76"/>
        <v>100</v>
      </c>
      <c r="HE91" s="6">
        <f t="shared" si="77"/>
        <v>100</v>
      </c>
      <c r="HF91" s="110">
        <f t="shared" si="99"/>
        <v>100</v>
      </c>
      <c r="HG91" s="6">
        <f t="shared" si="78"/>
        <v>50</v>
      </c>
      <c r="HI91" s="6">
        <f t="shared" si="72"/>
        <v>50</v>
      </c>
      <c r="HJ91" s="110">
        <f t="shared" si="73"/>
        <v>50</v>
      </c>
      <c r="HK91" s="110">
        <f t="shared" si="79"/>
        <v>50</v>
      </c>
      <c r="HL91" s="110">
        <f t="shared" si="80"/>
        <v>50</v>
      </c>
      <c r="HO91" s="6">
        <f t="shared" si="81"/>
        <v>50</v>
      </c>
      <c r="HP91" s="110">
        <f t="shared" si="82"/>
        <v>50</v>
      </c>
      <c r="HQ91" s="110">
        <f t="shared" si="83"/>
        <v>50</v>
      </c>
      <c r="HT91" s="110">
        <f t="shared" si="84"/>
        <v>50</v>
      </c>
      <c r="HU91" s="6">
        <f t="shared" si="85"/>
        <v>50</v>
      </c>
      <c r="HV91" s="6">
        <f t="shared" si="86"/>
        <v>50</v>
      </c>
      <c r="HW91" s="6">
        <f t="shared" si="87"/>
        <v>50</v>
      </c>
      <c r="HX91" s="110">
        <f t="shared" si="88"/>
        <v>50</v>
      </c>
      <c r="HY91" s="6">
        <f t="shared" si="89"/>
        <v>0</v>
      </c>
      <c r="HZ91" s="6">
        <f t="shared" si="74"/>
        <v>0</v>
      </c>
      <c r="IA91" s="6">
        <f t="shared" si="90"/>
        <v>0</v>
      </c>
      <c r="IB91" s="6">
        <f t="shared" si="91"/>
        <v>25</v>
      </c>
      <c r="IE91" s="110">
        <f t="shared" si="92"/>
        <v>50</v>
      </c>
      <c r="IF91" s="110">
        <f t="shared" si="93"/>
        <v>15</v>
      </c>
      <c r="IG91" s="6">
        <f t="shared" si="94"/>
        <v>0</v>
      </c>
      <c r="IH91" s="6">
        <f t="shared" si="95"/>
        <v>0</v>
      </c>
      <c r="II91" s="6">
        <f t="shared" si="96"/>
        <v>0</v>
      </c>
      <c r="IJ91" s="6">
        <f t="shared" si="97"/>
        <v>0</v>
      </c>
      <c r="IK91" s="110">
        <f t="shared" si="98"/>
        <v>0</v>
      </c>
    </row>
    <row r="92" spans="1:245" x14ac:dyDescent="0.2">
      <c r="A92" s="6">
        <v>187</v>
      </c>
      <c r="B92" s="6">
        <v>477</v>
      </c>
      <c r="C92" s="6" t="s">
        <v>1751</v>
      </c>
      <c r="D92" s="6">
        <v>6</v>
      </c>
      <c r="E92" s="6" t="s">
        <v>470</v>
      </c>
      <c r="F92" s="6" t="s">
        <v>1752</v>
      </c>
      <c r="G92" s="6" t="s">
        <v>1753</v>
      </c>
      <c r="H92" s="6" t="s">
        <v>1751</v>
      </c>
      <c r="I92" s="6" t="s">
        <v>1754</v>
      </c>
      <c r="K92" s="6" t="s">
        <v>1755</v>
      </c>
      <c r="L92" s="6" t="s">
        <v>1131</v>
      </c>
      <c r="M92" s="6" t="s">
        <v>410</v>
      </c>
      <c r="O92" s="6" t="s">
        <v>460</v>
      </c>
      <c r="Q92" s="6" t="s">
        <v>1756</v>
      </c>
      <c r="R92" s="6" t="s">
        <v>881</v>
      </c>
      <c r="S92" s="6">
        <v>0</v>
      </c>
      <c r="T92" s="6">
        <v>0</v>
      </c>
      <c r="U92" s="6">
        <v>0</v>
      </c>
      <c r="V92" s="6">
        <v>1</v>
      </c>
      <c r="W92" s="6">
        <v>1</v>
      </c>
      <c r="X92" s="6">
        <v>0</v>
      </c>
      <c r="Y92" s="6">
        <v>1</v>
      </c>
      <c r="Z92" s="6" t="s">
        <v>415</v>
      </c>
      <c r="AA92" s="6" t="s">
        <v>416</v>
      </c>
      <c r="AB92" s="6" t="s">
        <v>416</v>
      </c>
      <c r="AC92" s="6" t="s">
        <v>414</v>
      </c>
      <c r="AD92" s="6" t="s">
        <v>414</v>
      </c>
      <c r="AE92" s="6" t="s">
        <v>415</v>
      </c>
      <c r="AF92" s="6" t="s">
        <v>416</v>
      </c>
      <c r="AG92" s="6" t="s">
        <v>416</v>
      </c>
      <c r="AH92" s="6" t="s">
        <v>415</v>
      </c>
      <c r="AI92" s="6" t="s">
        <v>1757</v>
      </c>
      <c r="AJ92" s="6">
        <v>0</v>
      </c>
      <c r="AK92" s="6">
        <v>0</v>
      </c>
      <c r="AL92" s="6">
        <v>1</v>
      </c>
      <c r="AM92" s="6">
        <v>0</v>
      </c>
      <c r="AN92" s="6">
        <v>0</v>
      </c>
      <c r="AO92" s="6">
        <v>0</v>
      </c>
      <c r="AQ92" s="6" t="s">
        <v>463</v>
      </c>
      <c r="AR92" s="6" t="s">
        <v>436</v>
      </c>
      <c r="AS92" s="6" t="s">
        <v>419</v>
      </c>
      <c r="AT92" s="6" t="s">
        <v>436</v>
      </c>
      <c r="AU92" s="6" t="s">
        <v>436</v>
      </c>
      <c r="AV92" s="6" t="s">
        <v>436</v>
      </c>
      <c r="AW92" s="6" t="s">
        <v>421</v>
      </c>
      <c r="AX92" s="6" t="s">
        <v>422</v>
      </c>
      <c r="AY92" s="6">
        <v>0</v>
      </c>
      <c r="AZ92" s="6">
        <v>1</v>
      </c>
      <c r="BA92" s="6">
        <v>0</v>
      </c>
      <c r="BB92" s="6">
        <v>0</v>
      </c>
      <c r="BC92" s="6">
        <v>1</v>
      </c>
      <c r="BD92" s="6">
        <v>0</v>
      </c>
      <c r="BE92" s="6">
        <v>0</v>
      </c>
      <c r="BF92" s="6">
        <v>0</v>
      </c>
      <c r="BH92" s="6">
        <v>1</v>
      </c>
      <c r="BX92" s="6" t="s">
        <v>424</v>
      </c>
      <c r="BY92" s="6" t="s">
        <v>423</v>
      </c>
      <c r="BZ92" s="6" t="s">
        <v>423</v>
      </c>
      <c r="CA92" s="6" t="s">
        <v>424</v>
      </c>
      <c r="CB92" s="6" t="s">
        <v>423</v>
      </c>
      <c r="CC92" s="6" t="s">
        <v>423</v>
      </c>
      <c r="CD92" s="6" t="s">
        <v>423</v>
      </c>
      <c r="CE92" s="6" t="s">
        <v>423</v>
      </c>
      <c r="CF92" s="6" t="s">
        <v>423</v>
      </c>
      <c r="CG92" s="6" t="s">
        <v>423</v>
      </c>
      <c r="CH92" s="6" t="s">
        <v>423</v>
      </c>
      <c r="CI92" s="6" t="s">
        <v>423</v>
      </c>
      <c r="CJ92" s="6" t="s">
        <v>423</v>
      </c>
      <c r="CK92" s="6" t="s">
        <v>424</v>
      </c>
      <c r="CL92" s="6" t="s">
        <v>423</v>
      </c>
      <c r="CM92" s="6" t="s">
        <v>423</v>
      </c>
      <c r="CN92" s="6" t="s">
        <v>423</v>
      </c>
      <c r="CO92" s="6" t="s">
        <v>423</v>
      </c>
      <c r="CP92" s="6" t="s">
        <v>424</v>
      </c>
      <c r="CQ92" s="6" t="s">
        <v>424</v>
      </c>
      <c r="CR92" s="6" t="s">
        <v>423</v>
      </c>
      <c r="CS92" s="6" t="s">
        <v>423</v>
      </c>
      <c r="CT92" s="6" t="s">
        <v>423</v>
      </c>
      <c r="CU92" s="6" t="s">
        <v>423</v>
      </c>
      <c r="CV92" s="6" t="s">
        <v>427</v>
      </c>
      <c r="CW92" s="6" t="s">
        <v>427</v>
      </c>
      <c r="CX92" s="6" t="s">
        <v>428</v>
      </c>
      <c r="CY92" s="6" t="s">
        <v>427</v>
      </c>
      <c r="CZ92" s="6" t="s">
        <v>428</v>
      </c>
      <c r="DA92" s="6">
        <v>1</v>
      </c>
      <c r="DB92" s="6">
        <v>1</v>
      </c>
      <c r="DC92" s="6">
        <v>0</v>
      </c>
      <c r="DD92" s="6">
        <v>1</v>
      </c>
      <c r="DE92" s="6">
        <v>0</v>
      </c>
      <c r="DF92" s="6">
        <v>0</v>
      </c>
      <c r="DG92" s="6">
        <v>0</v>
      </c>
      <c r="DJ92" s="6" t="s">
        <v>198</v>
      </c>
      <c r="DU92" s="6" t="s">
        <v>508</v>
      </c>
      <c r="EA92" s="6">
        <v>376.56</v>
      </c>
      <c r="EB92" s="6" t="s">
        <v>689</v>
      </c>
      <c r="EC92" s="6" t="s">
        <v>432</v>
      </c>
      <c r="ED92" s="6" t="s">
        <v>1758</v>
      </c>
      <c r="EE92" s="6" t="s">
        <v>490</v>
      </c>
      <c r="EF92" s="6" t="s">
        <v>435</v>
      </c>
      <c r="EG92" s="6" t="s">
        <v>436</v>
      </c>
      <c r="EH92" s="6" t="s">
        <v>720</v>
      </c>
      <c r="EI92" s="6">
        <v>2023</v>
      </c>
      <c r="EJ92" s="6" t="s">
        <v>1131</v>
      </c>
      <c r="EK92" s="6" t="s">
        <v>1708</v>
      </c>
      <c r="EL92" s="6" t="s">
        <v>440</v>
      </c>
      <c r="EM92" s="6">
        <v>1</v>
      </c>
      <c r="EN92" s="6" t="s">
        <v>468</v>
      </c>
      <c r="EO92" s="6" t="s">
        <v>491</v>
      </c>
      <c r="EP92" s="6" t="s">
        <v>532</v>
      </c>
      <c r="EQ92" s="6">
        <v>337</v>
      </c>
      <c r="ER92" s="6" t="s">
        <v>1759</v>
      </c>
      <c r="ES92" s="6">
        <v>4</v>
      </c>
      <c r="ET92" s="6" t="s">
        <v>470</v>
      </c>
      <c r="EU92" s="6" t="s">
        <v>1760</v>
      </c>
      <c r="EV92" s="6" t="s">
        <v>1761</v>
      </c>
      <c r="EW92" s="6" t="s">
        <v>1759</v>
      </c>
      <c r="EX92" s="6" t="s">
        <v>1762</v>
      </c>
      <c r="EZ92" s="6" t="s">
        <v>1755</v>
      </c>
      <c r="FA92" s="6" t="s">
        <v>1131</v>
      </c>
      <c r="FB92" s="6" t="s">
        <v>410</v>
      </c>
      <c r="FD92" s="6" t="s">
        <v>460</v>
      </c>
      <c r="FF92" s="6" t="s">
        <v>441</v>
      </c>
      <c r="FH92" s="6" t="s">
        <v>450</v>
      </c>
      <c r="FI92" s="6" t="s">
        <v>510</v>
      </c>
      <c r="FJ92" s="6" t="s">
        <v>510</v>
      </c>
      <c r="FK92" s="6" t="s">
        <v>510</v>
      </c>
      <c r="FL92" s="6" t="s">
        <v>510</v>
      </c>
      <c r="FN92" s="6" t="s">
        <v>415</v>
      </c>
      <c r="FO92" s="6" t="s">
        <v>415</v>
      </c>
      <c r="FP92" s="6" t="s">
        <v>416</v>
      </c>
      <c r="FQ92" s="6" t="s">
        <v>414</v>
      </c>
      <c r="FR92" s="6" t="s">
        <v>414</v>
      </c>
      <c r="FS92" s="6" t="s">
        <v>415</v>
      </c>
      <c r="FT92" s="6" t="s">
        <v>415</v>
      </c>
      <c r="FU92" s="6" t="s">
        <v>416</v>
      </c>
      <c r="FV92" s="6" t="s">
        <v>414</v>
      </c>
      <c r="FX92" s="6" t="s">
        <v>452</v>
      </c>
      <c r="FY92" s="6" t="s">
        <v>452</v>
      </c>
      <c r="FZ92" s="6" t="s">
        <v>452</v>
      </c>
      <c r="GA92" s="6" t="s">
        <v>451</v>
      </c>
      <c r="GB92" s="6" t="s">
        <v>452</v>
      </c>
      <c r="GC92" s="6" t="s">
        <v>452</v>
      </c>
      <c r="GD92" s="6" t="s">
        <v>452</v>
      </c>
      <c r="GE92" s="6" t="s">
        <v>452</v>
      </c>
      <c r="GF92" s="6" t="s">
        <v>452</v>
      </c>
      <c r="GG92" s="6" t="s">
        <v>452</v>
      </c>
      <c r="GH92" s="6" t="s">
        <v>452</v>
      </c>
      <c r="GI92" s="6" t="s">
        <v>452</v>
      </c>
      <c r="GJ92" s="6" t="s">
        <v>452</v>
      </c>
      <c r="GK92" s="6" t="s">
        <v>452</v>
      </c>
      <c r="GL92" s="6" t="s">
        <v>452</v>
      </c>
      <c r="GM92" s="6" t="s">
        <v>452</v>
      </c>
      <c r="GN92" s="6" t="s">
        <v>452</v>
      </c>
      <c r="GO92" s="6" t="s">
        <v>452</v>
      </c>
      <c r="GP92" s="6" t="s">
        <v>452</v>
      </c>
      <c r="GQ92" s="6" t="s">
        <v>452</v>
      </c>
      <c r="GR92" s="6" t="s">
        <v>452</v>
      </c>
      <c r="GS92" s="6" t="s">
        <v>452</v>
      </c>
      <c r="GT92" s="6" t="s">
        <v>452</v>
      </c>
      <c r="GU92" s="6" t="s">
        <v>452</v>
      </c>
      <c r="GV92" s="6" t="s">
        <v>453</v>
      </c>
      <c r="GW92" s="6" t="s">
        <v>454</v>
      </c>
      <c r="GX92" s="6" t="s">
        <v>1763</v>
      </c>
      <c r="GY92" s="6" t="s">
        <v>441</v>
      </c>
      <c r="GZ92" s="6">
        <v>194.84</v>
      </c>
      <c r="HB92" s="6" t="str">
        <f t="shared" si="71"/>
        <v>Liste d'attente</v>
      </c>
      <c r="HC92" s="6">
        <f t="shared" si="75"/>
        <v>100</v>
      </c>
      <c r="HD92" s="110">
        <f t="shared" si="76"/>
        <v>75</v>
      </c>
      <c r="HE92" s="6">
        <f t="shared" si="77"/>
        <v>5</v>
      </c>
      <c r="HF92" s="110">
        <f t="shared" si="99"/>
        <v>60</v>
      </c>
      <c r="HG92" s="6">
        <f t="shared" si="78"/>
        <v>50</v>
      </c>
      <c r="HI92" s="6">
        <f t="shared" si="72"/>
        <v>50</v>
      </c>
      <c r="HJ92" s="110">
        <f t="shared" si="73"/>
        <v>50</v>
      </c>
      <c r="HK92" s="110">
        <f t="shared" si="79"/>
        <v>50</v>
      </c>
      <c r="HL92" s="110">
        <f t="shared" si="80"/>
        <v>50</v>
      </c>
      <c r="HO92" s="6">
        <f t="shared" si="81"/>
        <v>50</v>
      </c>
      <c r="HP92" s="110">
        <f t="shared" si="82"/>
        <v>50</v>
      </c>
      <c r="HQ92" s="110">
        <f t="shared" si="83"/>
        <v>50</v>
      </c>
      <c r="HT92" s="110">
        <f t="shared" si="84"/>
        <v>50</v>
      </c>
      <c r="HU92" s="6">
        <f t="shared" si="85"/>
        <v>50</v>
      </c>
      <c r="HV92" s="6">
        <f t="shared" si="86"/>
        <v>50</v>
      </c>
      <c r="HW92" s="6">
        <f t="shared" si="87"/>
        <v>50</v>
      </c>
      <c r="HX92" s="110">
        <f t="shared" si="88"/>
        <v>50</v>
      </c>
      <c r="HY92" s="6">
        <f t="shared" si="89"/>
        <v>0</v>
      </c>
      <c r="HZ92" s="6">
        <f t="shared" si="74"/>
        <v>0</v>
      </c>
      <c r="IA92" s="6">
        <f t="shared" si="90"/>
        <v>0</v>
      </c>
      <c r="IB92" s="6">
        <f t="shared" si="91"/>
        <v>75</v>
      </c>
      <c r="IE92" s="110">
        <f t="shared" si="92"/>
        <v>50</v>
      </c>
      <c r="IF92" s="110">
        <f t="shared" si="93"/>
        <v>25</v>
      </c>
      <c r="IG92" s="6">
        <f t="shared" si="94"/>
        <v>0</v>
      </c>
      <c r="IH92" s="6">
        <f t="shared" si="95"/>
        <v>0</v>
      </c>
      <c r="II92" s="6">
        <f t="shared" si="96"/>
        <v>0</v>
      </c>
      <c r="IJ92" s="6">
        <f t="shared" si="97"/>
        <v>0</v>
      </c>
      <c r="IK92" s="110">
        <f t="shared" si="98"/>
        <v>0</v>
      </c>
    </row>
    <row r="93" spans="1:245" x14ac:dyDescent="0.2">
      <c r="A93" s="6">
        <v>196</v>
      </c>
      <c r="B93" s="6">
        <v>474</v>
      </c>
      <c r="C93" s="6" t="s">
        <v>1764</v>
      </c>
      <c r="D93" s="6">
        <v>6</v>
      </c>
      <c r="E93" s="6" t="s">
        <v>470</v>
      </c>
      <c r="F93" s="6" t="s">
        <v>1765</v>
      </c>
      <c r="G93" s="6" t="s">
        <v>1766</v>
      </c>
      <c r="H93" s="6" t="s">
        <v>1764</v>
      </c>
      <c r="I93" s="6" t="s">
        <v>1767</v>
      </c>
      <c r="K93" s="6" t="s">
        <v>1768</v>
      </c>
      <c r="L93" s="6" t="s">
        <v>1131</v>
      </c>
      <c r="M93" s="6" t="s">
        <v>410</v>
      </c>
      <c r="O93" s="6" t="s">
        <v>760</v>
      </c>
      <c r="Q93" s="6" t="s">
        <v>1769</v>
      </c>
      <c r="R93" s="6" t="s">
        <v>525</v>
      </c>
      <c r="S93" s="6">
        <v>0</v>
      </c>
      <c r="T93" s="6">
        <v>1</v>
      </c>
      <c r="U93" s="6">
        <v>0</v>
      </c>
      <c r="V93" s="6">
        <v>0</v>
      </c>
      <c r="W93" s="6">
        <v>1</v>
      </c>
      <c r="X93" s="6">
        <v>0</v>
      </c>
      <c r="Y93" s="6">
        <v>1</v>
      </c>
      <c r="Z93" s="6" t="s">
        <v>131</v>
      </c>
      <c r="AA93" s="6" t="s">
        <v>416</v>
      </c>
      <c r="AB93" s="6" t="s">
        <v>416</v>
      </c>
      <c r="AC93" s="6" t="s">
        <v>131</v>
      </c>
      <c r="AD93" s="6" t="s">
        <v>131</v>
      </c>
      <c r="AE93" s="6" t="s">
        <v>416</v>
      </c>
      <c r="AF93" s="6" t="s">
        <v>416</v>
      </c>
      <c r="AG93" s="6" t="s">
        <v>416</v>
      </c>
      <c r="AH93" s="6" t="s">
        <v>131</v>
      </c>
      <c r="AI93" s="6" t="s">
        <v>1770</v>
      </c>
      <c r="AJ93" s="6">
        <v>1</v>
      </c>
      <c r="AK93" s="6">
        <v>1</v>
      </c>
      <c r="AL93" s="6">
        <v>1</v>
      </c>
      <c r="AM93" s="6">
        <v>1</v>
      </c>
      <c r="AN93" s="6">
        <v>0</v>
      </c>
      <c r="AO93" s="6">
        <v>0</v>
      </c>
      <c r="AQ93" s="6" t="s">
        <v>463</v>
      </c>
      <c r="AR93" s="6" t="s">
        <v>419</v>
      </c>
      <c r="AS93" s="6" t="s">
        <v>420</v>
      </c>
      <c r="AT93" s="6" t="s">
        <v>420</v>
      </c>
      <c r="AU93" s="6" t="s">
        <v>420</v>
      </c>
      <c r="AV93" s="6" t="s">
        <v>420</v>
      </c>
      <c r="AW93" s="6" t="s">
        <v>421</v>
      </c>
      <c r="AX93" s="6" t="s">
        <v>422</v>
      </c>
      <c r="AY93" s="6">
        <v>0</v>
      </c>
      <c r="AZ93" s="6">
        <v>1</v>
      </c>
      <c r="BA93" s="6">
        <v>1</v>
      </c>
      <c r="BB93" s="6">
        <v>0</v>
      </c>
      <c r="BC93" s="6">
        <v>0</v>
      </c>
      <c r="BD93" s="6">
        <v>0</v>
      </c>
      <c r="BE93" s="6">
        <v>0</v>
      </c>
      <c r="BF93" s="6">
        <v>0</v>
      </c>
      <c r="BH93" s="6">
        <v>1</v>
      </c>
      <c r="BX93" s="6" t="s">
        <v>424</v>
      </c>
      <c r="BY93" s="6" t="s">
        <v>423</v>
      </c>
      <c r="BZ93" s="6" t="s">
        <v>424</v>
      </c>
      <c r="CA93" s="6" t="s">
        <v>424</v>
      </c>
      <c r="CB93" s="6" t="s">
        <v>423</v>
      </c>
      <c r="CC93" s="6" t="s">
        <v>423</v>
      </c>
      <c r="CD93" s="6" t="s">
        <v>423</v>
      </c>
      <c r="CE93" s="6" t="s">
        <v>423</v>
      </c>
      <c r="CF93" s="6" t="s">
        <v>423</v>
      </c>
      <c r="CG93" s="6" t="s">
        <v>423</v>
      </c>
      <c r="CH93" s="6" t="s">
        <v>424</v>
      </c>
      <c r="CI93" s="6" t="s">
        <v>423</v>
      </c>
      <c r="CJ93" s="6" t="s">
        <v>423</v>
      </c>
      <c r="CK93" s="6" t="s">
        <v>424</v>
      </c>
      <c r="CL93" s="6" t="s">
        <v>423</v>
      </c>
      <c r="CM93" s="6" t="s">
        <v>423</v>
      </c>
      <c r="CN93" s="6" t="s">
        <v>423</v>
      </c>
      <c r="CO93" s="6" t="s">
        <v>423</v>
      </c>
      <c r="CP93" s="6" t="s">
        <v>423</v>
      </c>
      <c r="CQ93" s="6" t="s">
        <v>151</v>
      </c>
      <c r="CR93" s="6" t="s">
        <v>424</v>
      </c>
      <c r="CS93" s="6" t="s">
        <v>424</v>
      </c>
      <c r="CT93" s="6" t="s">
        <v>423</v>
      </c>
      <c r="CU93" s="6" t="s">
        <v>424</v>
      </c>
      <c r="CV93" s="6" t="s">
        <v>506</v>
      </c>
      <c r="CW93" s="6" t="s">
        <v>176</v>
      </c>
      <c r="CX93" s="6" t="s">
        <v>428</v>
      </c>
      <c r="CY93" s="6" t="s">
        <v>176</v>
      </c>
      <c r="CZ93" s="6" t="s">
        <v>506</v>
      </c>
      <c r="DA93" s="6">
        <v>0</v>
      </c>
      <c r="DB93" s="6">
        <v>1</v>
      </c>
      <c r="DC93" s="6">
        <v>1</v>
      </c>
      <c r="DD93" s="6">
        <v>1</v>
      </c>
      <c r="DE93" s="6">
        <v>0</v>
      </c>
      <c r="DF93" s="6">
        <v>1</v>
      </c>
      <c r="DG93" s="6">
        <v>0</v>
      </c>
      <c r="DJ93" s="6" t="s">
        <v>507</v>
      </c>
      <c r="DU93" s="6" t="s">
        <v>508</v>
      </c>
      <c r="EA93" s="6">
        <v>1651.99</v>
      </c>
      <c r="EB93" s="6" t="s">
        <v>529</v>
      </c>
      <c r="EC93" s="6" t="s">
        <v>530</v>
      </c>
      <c r="ED93" s="6" t="s">
        <v>1771</v>
      </c>
      <c r="EE93" s="6" t="s">
        <v>490</v>
      </c>
      <c r="EF93" s="6" t="s">
        <v>435</v>
      </c>
      <c r="EG93" s="6" t="s">
        <v>436</v>
      </c>
      <c r="EH93" s="6" t="s">
        <v>1707</v>
      </c>
      <c r="EI93" s="6">
        <v>2022</v>
      </c>
      <c r="EJ93" s="6" t="s">
        <v>1131</v>
      </c>
      <c r="EK93" s="6" t="s">
        <v>1708</v>
      </c>
      <c r="EL93" s="6" t="s">
        <v>674</v>
      </c>
      <c r="EM93" s="6">
        <v>3</v>
      </c>
      <c r="EN93" s="6" t="s">
        <v>441</v>
      </c>
      <c r="EO93" s="6" t="s">
        <v>442</v>
      </c>
      <c r="EP93" s="6" t="s">
        <v>443</v>
      </c>
      <c r="EQ93" s="6">
        <v>281</v>
      </c>
      <c r="ER93" s="6" t="s">
        <v>1772</v>
      </c>
      <c r="ES93" s="6">
        <v>4</v>
      </c>
      <c r="ET93" s="6" t="s">
        <v>470</v>
      </c>
      <c r="EU93" s="6" t="s">
        <v>1773</v>
      </c>
      <c r="EV93" s="6" t="s">
        <v>1774</v>
      </c>
      <c r="EW93" s="6" t="s">
        <v>1772</v>
      </c>
      <c r="EX93" s="6" t="s">
        <v>1775</v>
      </c>
      <c r="EZ93" s="6" t="s">
        <v>1768</v>
      </c>
      <c r="FA93" s="6" t="s">
        <v>1131</v>
      </c>
      <c r="FB93" s="6" t="s">
        <v>410</v>
      </c>
      <c r="FD93" s="6" t="s">
        <v>760</v>
      </c>
      <c r="FF93" s="6" t="s">
        <v>441</v>
      </c>
      <c r="FH93" s="6" t="s">
        <v>449</v>
      </c>
      <c r="FI93" s="6" t="s">
        <v>450</v>
      </c>
      <c r="FJ93" s="6" t="s">
        <v>450</v>
      </c>
      <c r="FK93" s="6" t="s">
        <v>450</v>
      </c>
      <c r="FL93" s="6" t="s">
        <v>450</v>
      </c>
      <c r="FN93" s="6" t="s">
        <v>131</v>
      </c>
      <c r="FO93" s="6" t="s">
        <v>416</v>
      </c>
      <c r="FP93" s="6" t="s">
        <v>416</v>
      </c>
      <c r="FQ93" s="6" t="s">
        <v>414</v>
      </c>
      <c r="FR93" s="6" t="s">
        <v>131</v>
      </c>
      <c r="FS93" s="6" t="s">
        <v>416</v>
      </c>
      <c r="FT93" s="6" t="s">
        <v>416</v>
      </c>
      <c r="FU93" s="6" t="s">
        <v>416</v>
      </c>
      <c r="FV93" s="6" t="s">
        <v>131</v>
      </c>
      <c r="FX93" s="6" t="s">
        <v>451</v>
      </c>
      <c r="FY93" s="6" t="s">
        <v>451</v>
      </c>
      <c r="FZ93" s="6" t="s">
        <v>451</v>
      </c>
      <c r="GA93" s="6" t="s">
        <v>451</v>
      </c>
      <c r="GB93" s="6" t="s">
        <v>451</v>
      </c>
      <c r="GC93" s="6" t="s">
        <v>451</v>
      </c>
      <c r="GD93" s="6" t="s">
        <v>451</v>
      </c>
      <c r="GE93" s="6" t="s">
        <v>451</v>
      </c>
      <c r="GF93" s="6" t="s">
        <v>451</v>
      </c>
      <c r="GG93" s="6" t="s">
        <v>451</v>
      </c>
      <c r="GH93" s="6" t="s">
        <v>451</v>
      </c>
      <c r="GI93" s="6" t="s">
        <v>451</v>
      </c>
      <c r="GJ93" s="6" t="s">
        <v>451</v>
      </c>
      <c r="GK93" s="6" t="s">
        <v>451</v>
      </c>
      <c r="GL93" s="6" t="s">
        <v>451</v>
      </c>
      <c r="GM93" s="6" t="s">
        <v>451</v>
      </c>
      <c r="GN93" s="6" t="s">
        <v>451</v>
      </c>
      <c r="GO93" s="6" t="s">
        <v>451</v>
      </c>
      <c r="GP93" s="6" t="s">
        <v>451</v>
      </c>
      <c r="GQ93" s="6" t="s">
        <v>451</v>
      </c>
      <c r="GR93" s="6" t="s">
        <v>451</v>
      </c>
      <c r="GS93" s="6" t="s">
        <v>451</v>
      </c>
      <c r="GT93" s="6" t="s">
        <v>451</v>
      </c>
      <c r="GU93" s="6" t="s">
        <v>451</v>
      </c>
      <c r="GV93" s="6" t="s">
        <v>517</v>
      </c>
      <c r="GW93" s="6" t="s">
        <v>496</v>
      </c>
      <c r="GX93" s="6" t="s">
        <v>1776</v>
      </c>
      <c r="GY93" s="6" t="s">
        <v>441</v>
      </c>
      <c r="GZ93" s="6">
        <v>430.41</v>
      </c>
      <c r="HB93" s="6" t="str">
        <f t="shared" si="71"/>
        <v>Accepté pour Conseil 1er round Fem</v>
      </c>
      <c r="HC93" s="6">
        <f t="shared" si="75"/>
        <v>100</v>
      </c>
      <c r="HD93" s="110">
        <f t="shared" si="76"/>
        <v>52.5</v>
      </c>
      <c r="HE93" s="6">
        <f t="shared" si="77"/>
        <v>5</v>
      </c>
      <c r="HF93" s="110">
        <f t="shared" si="99"/>
        <v>52.5</v>
      </c>
      <c r="HG93" s="6">
        <f t="shared" si="78"/>
        <v>50</v>
      </c>
      <c r="HI93" s="6">
        <f t="shared" si="72"/>
        <v>50</v>
      </c>
      <c r="HJ93" s="110">
        <f t="shared" si="73"/>
        <v>50</v>
      </c>
      <c r="HK93" s="110">
        <f t="shared" si="79"/>
        <v>50</v>
      </c>
      <c r="HL93" s="110">
        <f t="shared" si="80"/>
        <v>50</v>
      </c>
      <c r="HO93" s="6">
        <f t="shared" si="81"/>
        <v>50</v>
      </c>
      <c r="HP93" s="110">
        <f t="shared" si="82"/>
        <v>50</v>
      </c>
      <c r="HQ93" s="110">
        <f t="shared" si="83"/>
        <v>50</v>
      </c>
      <c r="HT93" s="110">
        <f t="shared" si="84"/>
        <v>50</v>
      </c>
      <c r="HU93" s="6">
        <f t="shared" si="85"/>
        <v>50</v>
      </c>
      <c r="HV93" s="6">
        <f t="shared" si="86"/>
        <v>50</v>
      </c>
      <c r="HW93" s="6">
        <f t="shared" si="87"/>
        <v>50</v>
      </c>
      <c r="HX93" s="110">
        <f t="shared" si="88"/>
        <v>50</v>
      </c>
      <c r="HY93" s="6">
        <f t="shared" si="89"/>
        <v>0</v>
      </c>
      <c r="HZ93" s="6">
        <f t="shared" si="74"/>
        <v>100</v>
      </c>
      <c r="IA93" s="6">
        <f t="shared" si="90"/>
        <v>0</v>
      </c>
      <c r="IB93" s="6">
        <f t="shared" si="91"/>
        <v>75</v>
      </c>
      <c r="IE93" s="110">
        <f t="shared" si="92"/>
        <v>75</v>
      </c>
      <c r="IF93" s="110">
        <f t="shared" si="93"/>
        <v>50</v>
      </c>
      <c r="IG93" s="6">
        <f t="shared" si="94"/>
        <v>100</v>
      </c>
      <c r="IH93" s="6">
        <f t="shared" si="95"/>
        <v>0</v>
      </c>
      <c r="II93" s="6">
        <f t="shared" si="96"/>
        <v>0</v>
      </c>
      <c r="IJ93" s="6">
        <f t="shared" si="97"/>
        <v>0</v>
      </c>
      <c r="IK93" s="110">
        <f t="shared" si="98"/>
        <v>25</v>
      </c>
    </row>
    <row r="94" spans="1:245" x14ac:dyDescent="0.2">
      <c r="A94" s="6">
        <v>199</v>
      </c>
      <c r="B94" s="6">
        <v>118</v>
      </c>
      <c r="C94" s="6" t="s">
        <v>1777</v>
      </c>
      <c r="D94" s="6">
        <v>6</v>
      </c>
      <c r="E94" s="6" t="s">
        <v>404</v>
      </c>
      <c r="F94" s="6" t="s">
        <v>1778</v>
      </c>
      <c r="G94" s="6" t="s">
        <v>1779</v>
      </c>
      <c r="H94" s="6" t="s">
        <v>1777</v>
      </c>
      <c r="I94" s="6" t="s">
        <v>1780</v>
      </c>
      <c r="K94" s="6" t="s">
        <v>1781</v>
      </c>
      <c r="L94" s="6" t="s">
        <v>1782</v>
      </c>
      <c r="M94" s="6" t="s">
        <v>410</v>
      </c>
      <c r="O94" s="6" t="s">
        <v>481</v>
      </c>
      <c r="P94" s="6" t="s">
        <v>1783</v>
      </c>
      <c r="Q94" s="6" t="s">
        <v>1784</v>
      </c>
      <c r="R94" s="6" t="s">
        <v>413</v>
      </c>
      <c r="S94" s="6">
        <v>0</v>
      </c>
      <c r="T94" s="6">
        <v>0</v>
      </c>
      <c r="U94" s="6">
        <v>0</v>
      </c>
      <c r="V94" s="6">
        <v>0</v>
      </c>
      <c r="W94" s="6">
        <v>1</v>
      </c>
      <c r="X94" s="6">
        <v>0</v>
      </c>
      <c r="Y94" s="6">
        <v>0</v>
      </c>
      <c r="Z94" s="6" t="s">
        <v>414</v>
      </c>
      <c r="AA94" s="6" t="s">
        <v>416</v>
      </c>
      <c r="AB94" s="6" t="s">
        <v>415</v>
      </c>
      <c r="AC94" s="6" t="s">
        <v>414</v>
      </c>
      <c r="AD94" s="6" t="s">
        <v>415</v>
      </c>
      <c r="AE94" s="6" t="s">
        <v>415</v>
      </c>
      <c r="AF94" s="6" t="s">
        <v>414</v>
      </c>
      <c r="AG94" s="6" t="s">
        <v>416</v>
      </c>
      <c r="AH94" s="6" t="s">
        <v>462</v>
      </c>
      <c r="AI94" s="6" t="s">
        <v>1785</v>
      </c>
      <c r="AJ94" s="6">
        <v>1</v>
      </c>
      <c r="AK94" s="6">
        <v>1</v>
      </c>
      <c r="AL94" s="6">
        <v>0</v>
      </c>
      <c r="AM94" s="6">
        <v>0</v>
      </c>
      <c r="AN94" s="6">
        <v>0</v>
      </c>
      <c r="AO94" s="6">
        <v>0</v>
      </c>
      <c r="AQ94" s="6" t="s">
        <v>564</v>
      </c>
      <c r="AR94" s="6" t="s">
        <v>436</v>
      </c>
      <c r="AS94" s="6" t="s">
        <v>436</v>
      </c>
      <c r="AT94" s="6" t="s">
        <v>436</v>
      </c>
      <c r="AU94" s="6" t="s">
        <v>436</v>
      </c>
      <c r="AV94" s="6" t="s">
        <v>436</v>
      </c>
      <c r="AW94" s="6" t="s">
        <v>421</v>
      </c>
      <c r="AX94" s="6" t="s">
        <v>464</v>
      </c>
      <c r="AY94" s="6">
        <v>0</v>
      </c>
      <c r="AZ94" s="6">
        <v>1</v>
      </c>
      <c r="BA94" s="6">
        <v>0</v>
      </c>
      <c r="BB94" s="6">
        <v>0</v>
      </c>
      <c r="BC94" s="6">
        <v>0</v>
      </c>
      <c r="BD94" s="6">
        <v>1</v>
      </c>
      <c r="BE94" s="6">
        <v>0</v>
      </c>
      <c r="BF94" s="6">
        <v>0</v>
      </c>
      <c r="BH94" s="6">
        <v>0</v>
      </c>
      <c r="BI94" s="6">
        <v>1</v>
      </c>
      <c r="BJ94" s="6">
        <v>0</v>
      </c>
      <c r="BK94" s="6">
        <v>1</v>
      </c>
      <c r="BL94" s="6">
        <v>1</v>
      </c>
      <c r="BM94" s="6">
        <v>0</v>
      </c>
      <c r="BN94" s="6">
        <v>0</v>
      </c>
      <c r="BO94" s="6">
        <v>0</v>
      </c>
      <c r="BP94" s="6">
        <v>1</v>
      </c>
      <c r="BQ94" s="6">
        <v>0</v>
      </c>
      <c r="BR94" s="6">
        <v>0</v>
      </c>
      <c r="BS94" s="6">
        <v>0</v>
      </c>
      <c r="BT94" s="6">
        <v>0</v>
      </c>
      <c r="BU94" s="6">
        <v>1</v>
      </c>
      <c r="BX94" s="6" t="s">
        <v>151</v>
      </c>
      <c r="BY94" s="6" t="s">
        <v>423</v>
      </c>
      <c r="BZ94" s="6" t="s">
        <v>423</v>
      </c>
      <c r="CA94" s="6" t="s">
        <v>424</v>
      </c>
      <c r="CB94" s="6" t="s">
        <v>423</v>
      </c>
      <c r="CC94" s="6" t="s">
        <v>151</v>
      </c>
      <c r="CD94" s="6" t="s">
        <v>425</v>
      </c>
      <c r="CE94" s="6" t="s">
        <v>425</v>
      </c>
      <c r="CF94" s="6" t="s">
        <v>425</v>
      </c>
      <c r="CG94" s="6" t="s">
        <v>425</v>
      </c>
      <c r="CH94" s="6" t="s">
        <v>423</v>
      </c>
      <c r="CI94" s="6" t="s">
        <v>425</v>
      </c>
      <c r="CJ94" s="6" t="s">
        <v>423</v>
      </c>
      <c r="CK94" s="6" t="s">
        <v>151</v>
      </c>
      <c r="CL94" s="6" t="s">
        <v>424</v>
      </c>
      <c r="CM94" s="6" t="s">
        <v>425</v>
      </c>
      <c r="CN94" s="6" t="s">
        <v>423</v>
      </c>
      <c r="CO94" s="6" t="s">
        <v>423</v>
      </c>
      <c r="CP94" s="6" t="s">
        <v>423</v>
      </c>
      <c r="CQ94" s="6" t="s">
        <v>424</v>
      </c>
      <c r="CR94" s="6" t="s">
        <v>423</v>
      </c>
      <c r="CS94" s="6" t="s">
        <v>423</v>
      </c>
      <c r="CT94" s="6" t="s">
        <v>423</v>
      </c>
      <c r="CU94" s="6" t="s">
        <v>423</v>
      </c>
      <c r="CV94" s="6" t="s">
        <v>506</v>
      </c>
      <c r="CW94" s="6" t="s">
        <v>506</v>
      </c>
      <c r="CX94" s="6" t="s">
        <v>428</v>
      </c>
      <c r="CY94" s="6" t="s">
        <v>428</v>
      </c>
      <c r="CZ94" s="6" t="s">
        <v>428</v>
      </c>
      <c r="DA94" s="6">
        <v>1</v>
      </c>
      <c r="DB94" s="6">
        <v>1</v>
      </c>
      <c r="DC94" s="6">
        <v>1</v>
      </c>
      <c r="DD94" s="6">
        <v>0</v>
      </c>
      <c r="DE94" s="6">
        <v>0</v>
      </c>
      <c r="DF94" s="6">
        <v>0</v>
      </c>
      <c r="DG94" s="6">
        <v>0</v>
      </c>
      <c r="DJ94" s="6" t="s">
        <v>429</v>
      </c>
      <c r="DU94" s="6" t="s">
        <v>430</v>
      </c>
      <c r="EA94" s="6">
        <v>814.4</v>
      </c>
      <c r="EB94" s="6" t="s">
        <v>487</v>
      </c>
      <c r="EC94" s="6" t="s">
        <v>488</v>
      </c>
      <c r="ED94" s="6" t="s">
        <v>1786</v>
      </c>
      <c r="EE94" s="6" t="s">
        <v>434</v>
      </c>
      <c r="EF94" s="6" t="s">
        <v>435</v>
      </c>
      <c r="EG94" s="6" t="s">
        <v>436</v>
      </c>
      <c r="EH94" s="6" t="s">
        <v>1787</v>
      </c>
      <c r="EI94" s="6">
        <v>2019</v>
      </c>
      <c r="EJ94" s="6" t="s">
        <v>1782</v>
      </c>
      <c r="EK94" s="6" t="s">
        <v>1788</v>
      </c>
      <c r="EL94" s="6" t="s">
        <v>440</v>
      </c>
      <c r="EM94" s="6">
        <v>1</v>
      </c>
      <c r="EN94" s="6" t="s">
        <v>468</v>
      </c>
      <c r="EO94" s="6" t="s">
        <v>583</v>
      </c>
      <c r="EP94" s="6" t="s">
        <v>532</v>
      </c>
      <c r="EQ94" s="6">
        <v>81</v>
      </c>
      <c r="ER94" s="6" t="s">
        <v>1789</v>
      </c>
      <c r="ES94" s="6">
        <v>4</v>
      </c>
      <c r="ET94" s="6" t="s">
        <v>470</v>
      </c>
      <c r="EU94" s="6" t="s">
        <v>1790</v>
      </c>
      <c r="EV94" s="6" t="s">
        <v>1791</v>
      </c>
      <c r="EW94" s="6" t="s">
        <v>1789</v>
      </c>
      <c r="EX94" s="6" t="s">
        <v>1792</v>
      </c>
      <c r="EZ94" s="6" t="s">
        <v>1793</v>
      </c>
      <c r="FA94" s="6" t="s">
        <v>1782</v>
      </c>
      <c r="FB94" s="6" t="s">
        <v>410</v>
      </c>
      <c r="FD94" s="6" t="s">
        <v>481</v>
      </c>
      <c r="FE94" s="6" t="s">
        <v>1783</v>
      </c>
      <c r="FF94" s="6" t="s">
        <v>441</v>
      </c>
      <c r="FH94" s="6" t="s">
        <v>449</v>
      </c>
      <c r="FI94" s="6" t="s">
        <v>450</v>
      </c>
      <c r="FJ94" s="6" t="s">
        <v>450</v>
      </c>
      <c r="FK94" s="6" t="s">
        <v>450</v>
      </c>
      <c r="FL94" s="6" t="s">
        <v>450</v>
      </c>
      <c r="FN94" s="6" t="s">
        <v>415</v>
      </c>
      <c r="FO94" s="6" t="s">
        <v>416</v>
      </c>
      <c r="FP94" s="6" t="s">
        <v>416</v>
      </c>
      <c r="FQ94" s="6" t="s">
        <v>131</v>
      </c>
      <c r="FR94" s="6" t="s">
        <v>414</v>
      </c>
      <c r="FS94" s="6" t="s">
        <v>415</v>
      </c>
      <c r="FT94" s="6" t="s">
        <v>416</v>
      </c>
      <c r="FU94" s="6" t="s">
        <v>416</v>
      </c>
      <c r="FV94" s="6" t="s">
        <v>415</v>
      </c>
      <c r="FX94" s="6" t="s">
        <v>451</v>
      </c>
      <c r="FY94" s="6" t="s">
        <v>452</v>
      </c>
      <c r="FZ94" s="6" t="s">
        <v>452</v>
      </c>
      <c r="GA94" s="6" t="s">
        <v>451</v>
      </c>
      <c r="GB94" s="6" t="s">
        <v>452</v>
      </c>
      <c r="GC94" s="6" t="s">
        <v>451</v>
      </c>
      <c r="GD94" s="6" t="s">
        <v>452</v>
      </c>
      <c r="GE94" s="6" t="s">
        <v>452</v>
      </c>
      <c r="GF94" s="6" t="s">
        <v>452</v>
      </c>
      <c r="GG94" s="6" t="s">
        <v>452</v>
      </c>
      <c r="GH94" s="6" t="s">
        <v>452</v>
      </c>
      <c r="GI94" s="6" t="s">
        <v>451</v>
      </c>
      <c r="GJ94" s="6" t="s">
        <v>451</v>
      </c>
      <c r="GK94" s="6" t="s">
        <v>451</v>
      </c>
      <c r="GL94" s="6" t="s">
        <v>451</v>
      </c>
      <c r="GM94" s="6" t="s">
        <v>451</v>
      </c>
      <c r="GN94" s="6" t="s">
        <v>451</v>
      </c>
      <c r="GO94" s="6" t="s">
        <v>451</v>
      </c>
      <c r="GP94" s="6" t="s">
        <v>451</v>
      </c>
      <c r="GQ94" s="6" t="s">
        <v>451</v>
      </c>
      <c r="GR94" s="6" t="s">
        <v>451</v>
      </c>
      <c r="GS94" s="6" t="s">
        <v>452</v>
      </c>
      <c r="GT94" s="6" t="s">
        <v>452</v>
      </c>
      <c r="GU94" s="6" t="s">
        <v>452</v>
      </c>
      <c r="GV94" s="6" t="s">
        <v>517</v>
      </c>
      <c r="GW94" s="6" t="s">
        <v>454</v>
      </c>
      <c r="GX94" s="6" t="s">
        <v>1794</v>
      </c>
      <c r="GY94" s="6" t="s">
        <v>441</v>
      </c>
      <c r="GZ94" s="6">
        <v>615.85</v>
      </c>
      <c r="HB94" s="6" t="str">
        <f t="shared" si="71"/>
        <v>Liste d'attente</v>
      </c>
      <c r="HC94" s="6">
        <f t="shared" si="75"/>
        <v>50</v>
      </c>
      <c r="HD94" s="110">
        <f t="shared" si="76"/>
        <v>50</v>
      </c>
      <c r="HE94" s="6">
        <f t="shared" si="77"/>
        <v>50</v>
      </c>
      <c r="HF94" s="110">
        <f t="shared" si="99"/>
        <v>50</v>
      </c>
      <c r="HG94" s="6">
        <f t="shared" si="78"/>
        <v>50</v>
      </c>
      <c r="HI94" s="6">
        <f t="shared" si="72"/>
        <v>50</v>
      </c>
      <c r="HJ94" s="110">
        <f t="shared" si="73"/>
        <v>50</v>
      </c>
      <c r="HK94" s="110">
        <f t="shared" si="79"/>
        <v>75</v>
      </c>
      <c r="HL94" s="110">
        <f t="shared" si="80"/>
        <v>50</v>
      </c>
      <c r="HO94" s="6">
        <f t="shared" si="81"/>
        <v>50</v>
      </c>
      <c r="HP94" s="110">
        <f t="shared" si="82"/>
        <v>50</v>
      </c>
      <c r="HQ94" s="110">
        <f t="shared" si="83"/>
        <v>50</v>
      </c>
      <c r="HT94" s="110">
        <f t="shared" si="84"/>
        <v>55</v>
      </c>
      <c r="HU94" s="6">
        <f t="shared" si="85"/>
        <v>50</v>
      </c>
      <c r="HV94" s="6">
        <f t="shared" si="86"/>
        <v>50</v>
      </c>
      <c r="HW94" s="6">
        <f t="shared" si="87"/>
        <v>50</v>
      </c>
      <c r="HX94" s="110">
        <f t="shared" si="88"/>
        <v>50</v>
      </c>
      <c r="HY94" s="6">
        <f t="shared" si="89"/>
        <v>0</v>
      </c>
      <c r="HZ94" s="6">
        <f t="shared" si="74"/>
        <v>0</v>
      </c>
      <c r="IA94" s="6">
        <f t="shared" si="90"/>
        <v>0</v>
      </c>
      <c r="IB94" s="6">
        <f t="shared" si="91"/>
        <v>75</v>
      </c>
      <c r="IE94" s="110">
        <f t="shared" si="92"/>
        <v>50</v>
      </c>
      <c r="IF94" s="110">
        <f t="shared" si="93"/>
        <v>25</v>
      </c>
      <c r="IG94" s="6">
        <f t="shared" si="94"/>
        <v>100</v>
      </c>
      <c r="IH94" s="6">
        <f t="shared" si="95"/>
        <v>0</v>
      </c>
      <c r="II94" s="6">
        <f t="shared" si="96"/>
        <v>0</v>
      </c>
      <c r="IJ94" s="6">
        <f t="shared" si="97"/>
        <v>50</v>
      </c>
      <c r="IK94" s="110">
        <f t="shared" si="98"/>
        <v>37.5</v>
      </c>
    </row>
    <row r="95" spans="1:245" x14ac:dyDescent="0.2">
      <c r="A95" s="6">
        <v>200</v>
      </c>
      <c r="B95" s="6">
        <v>114</v>
      </c>
      <c r="C95" s="6" t="s">
        <v>1795</v>
      </c>
      <c r="D95" s="6">
        <v>6</v>
      </c>
      <c r="E95" s="6" t="s">
        <v>470</v>
      </c>
      <c r="F95" s="6" t="s">
        <v>1796</v>
      </c>
      <c r="G95" s="6" t="s">
        <v>1797</v>
      </c>
      <c r="H95" s="6" t="s">
        <v>1795</v>
      </c>
      <c r="I95" s="6" t="s">
        <v>1798</v>
      </c>
      <c r="K95" s="6" t="s">
        <v>1799</v>
      </c>
      <c r="L95" s="6" t="s">
        <v>1782</v>
      </c>
      <c r="M95" s="6" t="s">
        <v>410</v>
      </c>
      <c r="O95" s="6" t="s">
        <v>460</v>
      </c>
      <c r="Q95" s="6" t="s">
        <v>1800</v>
      </c>
      <c r="R95" s="6" t="s">
        <v>525</v>
      </c>
      <c r="S95" s="6">
        <v>1</v>
      </c>
      <c r="T95" s="6">
        <v>0</v>
      </c>
      <c r="U95" s="6">
        <v>0</v>
      </c>
      <c r="V95" s="6">
        <v>0</v>
      </c>
      <c r="W95" s="6">
        <v>1</v>
      </c>
      <c r="X95" s="6">
        <v>0</v>
      </c>
      <c r="Y95" s="6">
        <v>0</v>
      </c>
      <c r="Z95" s="6" t="s">
        <v>414</v>
      </c>
      <c r="AA95" s="6" t="s">
        <v>415</v>
      </c>
      <c r="AB95" s="6" t="s">
        <v>416</v>
      </c>
      <c r="AC95" s="6" t="s">
        <v>415</v>
      </c>
      <c r="AD95" s="6" t="s">
        <v>414</v>
      </c>
      <c r="AE95" s="6" t="s">
        <v>415</v>
      </c>
      <c r="AF95" s="6" t="s">
        <v>416</v>
      </c>
      <c r="AG95" s="6" t="s">
        <v>416</v>
      </c>
      <c r="AH95" s="6" t="s">
        <v>414</v>
      </c>
      <c r="AJ95" s="6">
        <v>1</v>
      </c>
      <c r="AK95" s="6">
        <v>0</v>
      </c>
      <c r="AL95" s="6">
        <v>0</v>
      </c>
      <c r="AM95" s="6">
        <v>1</v>
      </c>
      <c r="AN95" s="6">
        <v>0</v>
      </c>
      <c r="AO95" s="6">
        <v>0</v>
      </c>
      <c r="AQ95" s="6" t="s">
        <v>463</v>
      </c>
      <c r="AR95" s="6" t="s">
        <v>436</v>
      </c>
      <c r="AS95" s="6" t="s">
        <v>419</v>
      </c>
      <c r="AT95" s="6" t="s">
        <v>420</v>
      </c>
      <c r="AU95" s="6" t="s">
        <v>420</v>
      </c>
      <c r="AV95" s="6" t="s">
        <v>420</v>
      </c>
      <c r="AW95" s="6" t="s">
        <v>421</v>
      </c>
      <c r="AX95" s="6" t="s">
        <v>485</v>
      </c>
      <c r="AY95" s="6">
        <v>0</v>
      </c>
      <c r="AZ95" s="6">
        <v>1</v>
      </c>
      <c r="BA95" s="6">
        <v>1</v>
      </c>
      <c r="BB95" s="6">
        <v>0</v>
      </c>
      <c r="BC95" s="6">
        <v>0</v>
      </c>
      <c r="BD95" s="6">
        <v>0</v>
      </c>
      <c r="BE95" s="6">
        <v>0</v>
      </c>
      <c r="BF95" s="6">
        <v>0</v>
      </c>
      <c r="BH95" s="6">
        <v>1</v>
      </c>
      <c r="BX95" s="6" t="s">
        <v>424</v>
      </c>
      <c r="BY95" s="6" t="s">
        <v>424</v>
      </c>
      <c r="BZ95" s="6" t="s">
        <v>426</v>
      </c>
      <c r="CA95" s="6" t="s">
        <v>424</v>
      </c>
      <c r="CB95" s="6" t="s">
        <v>423</v>
      </c>
      <c r="CC95" s="6" t="s">
        <v>423</v>
      </c>
      <c r="CD95" s="6" t="s">
        <v>425</v>
      </c>
      <c r="CE95" s="6" t="s">
        <v>423</v>
      </c>
      <c r="CF95" s="6" t="s">
        <v>423</v>
      </c>
      <c r="CG95" s="6" t="s">
        <v>423</v>
      </c>
      <c r="CH95" s="6" t="s">
        <v>423</v>
      </c>
      <c r="CI95" s="6" t="s">
        <v>423</v>
      </c>
      <c r="CJ95" s="6" t="s">
        <v>423</v>
      </c>
      <c r="CK95" s="6" t="s">
        <v>424</v>
      </c>
      <c r="CL95" s="6" t="s">
        <v>424</v>
      </c>
      <c r="CM95" s="6" t="s">
        <v>423</v>
      </c>
      <c r="CN95" s="6" t="s">
        <v>423</v>
      </c>
      <c r="CO95" s="6" t="s">
        <v>423</v>
      </c>
      <c r="CP95" s="6" t="s">
        <v>423</v>
      </c>
      <c r="CQ95" s="6" t="s">
        <v>424</v>
      </c>
      <c r="CR95" s="6" t="s">
        <v>423</v>
      </c>
      <c r="CS95" s="6" t="s">
        <v>423</v>
      </c>
      <c r="CT95" s="6" t="s">
        <v>426</v>
      </c>
      <c r="CU95" s="6" t="s">
        <v>426</v>
      </c>
      <c r="CV95" s="6" t="s">
        <v>427</v>
      </c>
      <c r="CW95" s="6" t="s">
        <v>176</v>
      </c>
      <c r="CX95" s="6" t="s">
        <v>427</v>
      </c>
      <c r="CY95" s="6" t="s">
        <v>176</v>
      </c>
      <c r="CZ95" s="6" t="s">
        <v>428</v>
      </c>
      <c r="DA95" s="6">
        <v>0</v>
      </c>
      <c r="DB95" s="6">
        <v>1</v>
      </c>
      <c r="DC95" s="6">
        <v>0</v>
      </c>
      <c r="DD95" s="6">
        <v>1</v>
      </c>
      <c r="DE95" s="6">
        <v>0</v>
      </c>
      <c r="DF95" s="6">
        <v>1</v>
      </c>
      <c r="DG95" s="6">
        <v>0</v>
      </c>
      <c r="DJ95" s="6" t="s">
        <v>198</v>
      </c>
      <c r="DU95" s="6" t="s">
        <v>508</v>
      </c>
      <c r="EA95" s="6">
        <v>680.62</v>
      </c>
      <c r="EB95" s="6" t="s">
        <v>487</v>
      </c>
      <c r="EC95" s="6" t="s">
        <v>488</v>
      </c>
      <c r="ED95" s="6" t="s">
        <v>1801</v>
      </c>
      <c r="EE95" s="6" t="s">
        <v>490</v>
      </c>
      <c r="EF95" s="6" t="s">
        <v>435</v>
      </c>
      <c r="EG95" s="6" t="s">
        <v>436</v>
      </c>
      <c r="EH95" s="6" t="s">
        <v>1787</v>
      </c>
      <c r="EI95" s="6">
        <v>2020</v>
      </c>
      <c r="EJ95" s="6" t="s">
        <v>1782</v>
      </c>
      <c r="EK95" s="6" t="s">
        <v>1788</v>
      </c>
      <c r="EL95" s="6" t="s">
        <v>440</v>
      </c>
      <c r="EM95" s="6">
        <v>2</v>
      </c>
      <c r="EN95" s="6" t="s">
        <v>468</v>
      </c>
      <c r="EO95" s="6" t="s">
        <v>442</v>
      </c>
      <c r="EP95" s="6" t="s">
        <v>443</v>
      </c>
      <c r="EQ95" s="6">
        <v>106</v>
      </c>
      <c r="ER95" s="6" t="s">
        <v>1802</v>
      </c>
      <c r="ES95" s="6">
        <v>4</v>
      </c>
      <c r="ET95" s="6" t="s">
        <v>470</v>
      </c>
      <c r="EU95" s="6" t="s">
        <v>1803</v>
      </c>
      <c r="EV95" s="6" t="s">
        <v>1804</v>
      </c>
      <c r="EW95" s="6" t="s">
        <v>1802</v>
      </c>
      <c r="EX95" s="6" t="s">
        <v>1805</v>
      </c>
      <c r="EZ95" s="6" t="s">
        <v>1799</v>
      </c>
      <c r="FA95" s="6" t="s">
        <v>1782</v>
      </c>
      <c r="FB95" s="6" t="s">
        <v>410</v>
      </c>
      <c r="FD95" s="6" t="s">
        <v>460</v>
      </c>
      <c r="FF95" s="6" t="s">
        <v>441</v>
      </c>
      <c r="FH95" s="6" t="s">
        <v>449</v>
      </c>
      <c r="FI95" s="6" t="s">
        <v>450</v>
      </c>
      <c r="FJ95" s="6" t="s">
        <v>450</v>
      </c>
      <c r="FK95" s="6" t="s">
        <v>450</v>
      </c>
      <c r="FL95" s="6" t="s">
        <v>450</v>
      </c>
      <c r="FN95" s="6" t="s">
        <v>415</v>
      </c>
      <c r="FO95" s="6" t="s">
        <v>416</v>
      </c>
      <c r="FP95" s="6" t="s">
        <v>415</v>
      </c>
      <c r="FQ95" s="6" t="s">
        <v>416</v>
      </c>
      <c r="FR95" s="6" t="s">
        <v>462</v>
      </c>
      <c r="FS95" s="6" t="s">
        <v>416</v>
      </c>
      <c r="FT95" s="6" t="s">
        <v>131</v>
      </c>
      <c r="FU95" s="6" t="s">
        <v>416</v>
      </c>
      <c r="FV95" s="6" t="s">
        <v>131</v>
      </c>
      <c r="FX95" s="6" t="s">
        <v>451</v>
      </c>
      <c r="FY95" s="6" t="s">
        <v>451</v>
      </c>
      <c r="FZ95" s="6" t="s">
        <v>451</v>
      </c>
      <c r="GA95" s="6" t="s">
        <v>451</v>
      </c>
      <c r="GB95" s="6" t="s">
        <v>451</v>
      </c>
      <c r="GC95" s="6" t="s">
        <v>451</v>
      </c>
      <c r="GD95" s="6" t="s">
        <v>451</v>
      </c>
      <c r="GE95" s="6" t="s">
        <v>451</v>
      </c>
      <c r="GF95" s="6" t="s">
        <v>451</v>
      </c>
      <c r="GG95" s="6" t="s">
        <v>451</v>
      </c>
      <c r="GH95" s="6" t="s">
        <v>451</v>
      </c>
      <c r="GI95" s="6" t="s">
        <v>451</v>
      </c>
      <c r="GJ95" s="6" t="s">
        <v>451</v>
      </c>
      <c r="GK95" s="6" t="s">
        <v>451</v>
      </c>
      <c r="GL95" s="6" t="s">
        <v>451</v>
      </c>
      <c r="GM95" s="6" t="s">
        <v>451</v>
      </c>
      <c r="GN95" s="6" t="s">
        <v>451</v>
      </c>
      <c r="GO95" s="6" t="s">
        <v>451</v>
      </c>
      <c r="GP95" s="6" t="s">
        <v>451</v>
      </c>
      <c r="GQ95" s="6" t="s">
        <v>451</v>
      </c>
      <c r="GR95" s="6" t="s">
        <v>451</v>
      </c>
      <c r="GS95" s="6" t="s">
        <v>451</v>
      </c>
      <c r="GT95" s="6" t="s">
        <v>451</v>
      </c>
      <c r="GU95" s="6" t="s">
        <v>451</v>
      </c>
      <c r="GV95" s="6" t="s">
        <v>453</v>
      </c>
      <c r="GW95" s="6" t="s">
        <v>496</v>
      </c>
      <c r="GY95" s="6" t="s">
        <v>441</v>
      </c>
      <c r="GZ95" s="6">
        <v>201.26</v>
      </c>
      <c r="HB95" s="6" t="str">
        <f t="shared" si="71"/>
        <v>Liste d'attente</v>
      </c>
      <c r="HC95" s="6">
        <f t="shared" si="75"/>
        <v>100</v>
      </c>
      <c r="HD95" s="110">
        <f t="shared" si="76"/>
        <v>75</v>
      </c>
      <c r="HE95" s="6">
        <f t="shared" si="77"/>
        <v>5</v>
      </c>
      <c r="HF95" s="110">
        <f t="shared" si="99"/>
        <v>60</v>
      </c>
      <c r="HG95" s="6">
        <f t="shared" si="78"/>
        <v>50</v>
      </c>
      <c r="HI95" s="6">
        <f t="shared" si="72"/>
        <v>50</v>
      </c>
      <c r="HJ95" s="110">
        <f t="shared" si="73"/>
        <v>50</v>
      </c>
      <c r="HK95" s="110">
        <f t="shared" si="79"/>
        <v>50</v>
      </c>
      <c r="HL95" s="110">
        <f t="shared" si="80"/>
        <v>50</v>
      </c>
      <c r="HO95" s="6">
        <f t="shared" si="81"/>
        <v>50</v>
      </c>
      <c r="HP95" s="110">
        <f t="shared" si="82"/>
        <v>50</v>
      </c>
      <c r="HQ95" s="110">
        <f t="shared" si="83"/>
        <v>50</v>
      </c>
      <c r="HT95" s="110">
        <f t="shared" si="84"/>
        <v>50</v>
      </c>
      <c r="HU95" s="6">
        <f t="shared" si="85"/>
        <v>50</v>
      </c>
      <c r="HV95" s="6">
        <f t="shared" si="86"/>
        <v>50</v>
      </c>
      <c r="HW95" s="6">
        <f t="shared" si="87"/>
        <v>50</v>
      </c>
      <c r="HX95" s="110">
        <f t="shared" si="88"/>
        <v>50</v>
      </c>
      <c r="HY95" s="6">
        <f t="shared" si="89"/>
        <v>100</v>
      </c>
      <c r="HZ95" s="6">
        <f t="shared" si="74"/>
        <v>100</v>
      </c>
      <c r="IA95" s="6">
        <f t="shared" si="90"/>
        <v>0</v>
      </c>
      <c r="IB95" s="6">
        <f t="shared" si="91"/>
        <v>50</v>
      </c>
      <c r="IE95" s="110">
        <f t="shared" si="92"/>
        <v>50</v>
      </c>
      <c r="IF95" s="110">
        <f t="shared" si="93"/>
        <v>60</v>
      </c>
      <c r="IG95" s="6">
        <f t="shared" si="94"/>
        <v>0</v>
      </c>
      <c r="IH95" s="6">
        <f t="shared" si="95"/>
        <v>0</v>
      </c>
      <c r="II95" s="6">
        <f t="shared" si="96"/>
        <v>0</v>
      </c>
      <c r="IJ95" s="6">
        <f t="shared" si="97"/>
        <v>0</v>
      </c>
      <c r="IK95" s="110">
        <f t="shared" si="98"/>
        <v>0</v>
      </c>
    </row>
    <row r="96" spans="1:245" x14ac:dyDescent="0.2">
      <c r="A96" s="6">
        <v>203</v>
      </c>
      <c r="B96" s="6">
        <v>108</v>
      </c>
      <c r="C96" s="6" t="s">
        <v>1806</v>
      </c>
      <c r="D96" s="6">
        <v>6</v>
      </c>
      <c r="E96" s="6" t="s">
        <v>404</v>
      </c>
      <c r="F96" s="6" t="s">
        <v>1807</v>
      </c>
      <c r="G96" s="6" t="s">
        <v>1808</v>
      </c>
      <c r="H96" s="6" t="s">
        <v>1806</v>
      </c>
      <c r="I96" s="6" t="s">
        <v>1809</v>
      </c>
      <c r="K96" s="6" t="s">
        <v>1810</v>
      </c>
      <c r="L96" s="6" t="s">
        <v>1782</v>
      </c>
      <c r="M96" s="6" t="s">
        <v>410</v>
      </c>
      <c r="O96" s="6" t="s">
        <v>460</v>
      </c>
      <c r="Q96" s="6" t="s">
        <v>1811</v>
      </c>
      <c r="R96" s="6" t="s">
        <v>525</v>
      </c>
      <c r="S96" s="6">
        <v>1</v>
      </c>
      <c r="T96" s="6">
        <v>0</v>
      </c>
      <c r="U96" s="6">
        <v>0</v>
      </c>
      <c r="V96" s="6">
        <v>0</v>
      </c>
      <c r="W96" s="6">
        <v>1</v>
      </c>
      <c r="X96" s="6">
        <v>1</v>
      </c>
      <c r="Y96" s="6">
        <v>0</v>
      </c>
      <c r="Z96" s="6" t="s">
        <v>415</v>
      </c>
      <c r="AA96" s="6" t="s">
        <v>416</v>
      </c>
      <c r="AB96" s="6" t="s">
        <v>415</v>
      </c>
      <c r="AC96" s="6" t="s">
        <v>415</v>
      </c>
      <c r="AD96" s="6" t="s">
        <v>462</v>
      </c>
      <c r="AE96" s="6" t="s">
        <v>416</v>
      </c>
      <c r="AF96" s="6" t="s">
        <v>416</v>
      </c>
      <c r="AG96" s="6" t="s">
        <v>416</v>
      </c>
      <c r="AH96" s="6" t="s">
        <v>414</v>
      </c>
      <c r="AI96" s="6" t="s">
        <v>1812</v>
      </c>
      <c r="AN96" s="6">
        <v>1</v>
      </c>
      <c r="AQ96" s="6" t="s">
        <v>527</v>
      </c>
      <c r="AW96" s="6" t="s">
        <v>421</v>
      </c>
      <c r="AX96" s="6" t="s">
        <v>485</v>
      </c>
      <c r="AY96" s="6">
        <v>1</v>
      </c>
      <c r="AZ96" s="6">
        <v>0</v>
      </c>
      <c r="BA96" s="6">
        <v>1</v>
      </c>
      <c r="BB96" s="6">
        <v>0</v>
      </c>
      <c r="BC96" s="6">
        <v>0</v>
      </c>
      <c r="BD96" s="6">
        <v>0</v>
      </c>
      <c r="BE96" s="6">
        <v>0</v>
      </c>
      <c r="BF96" s="6">
        <v>0</v>
      </c>
      <c r="BH96" s="6">
        <v>0</v>
      </c>
      <c r="BI96" s="6">
        <v>1</v>
      </c>
      <c r="BJ96" s="6">
        <v>0</v>
      </c>
      <c r="BK96" s="6">
        <v>0</v>
      </c>
      <c r="BL96" s="6">
        <v>0</v>
      </c>
      <c r="BM96" s="6">
        <v>0</v>
      </c>
      <c r="BN96" s="6">
        <v>0</v>
      </c>
      <c r="BO96" s="6">
        <v>0</v>
      </c>
      <c r="BP96" s="6">
        <v>0</v>
      </c>
      <c r="BQ96" s="6">
        <v>1</v>
      </c>
      <c r="BR96" s="6">
        <v>0</v>
      </c>
      <c r="BS96" s="6">
        <v>0</v>
      </c>
      <c r="BT96" s="6">
        <v>0</v>
      </c>
      <c r="BU96" s="6">
        <v>1</v>
      </c>
      <c r="BX96" s="6" t="s">
        <v>423</v>
      </c>
      <c r="BY96" s="6" t="s">
        <v>423</v>
      </c>
      <c r="BZ96" s="6" t="s">
        <v>425</v>
      </c>
      <c r="CA96" s="6" t="s">
        <v>423</v>
      </c>
      <c r="CB96" s="6" t="s">
        <v>426</v>
      </c>
      <c r="CC96" s="6" t="s">
        <v>423</v>
      </c>
      <c r="CD96" s="6" t="s">
        <v>423</v>
      </c>
      <c r="CE96" s="6" t="s">
        <v>423</v>
      </c>
      <c r="CF96" s="6" t="s">
        <v>423</v>
      </c>
      <c r="CG96" s="6" t="s">
        <v>426</v>
      </c>
      <c r="CH96" s="6" t="s">
        <v>423</v>
      </c>
      <c r="CI96" s="6" t="s">
        <v>423</v>
      </c>
      <c r="CJ96" s="6" t="s">
        <v>423</v>
      </c>
      <c r="CK96" s="6" t="s">
        <v>424</v>
      </c>
      <c r="CL96" s="6" t="s">
        <v>423</v>
      </c>
      <c r="CM96" s="6" t="s">
        <v>423</v>
      </c>
      <c r="CN96" s="6" t="s">
        <v>423</v>
      </c>
      <c r="CO96" s="6" t="s">
        <v>423</v>
      </c>
      <c r="CP96" s="6" t="s">
        <v>426</v>
      </c>
      <c r="CQ96" s="6" t="s">
        <v>423</v>
      </c>
      <c r="CR96" s="6" t="s">
        <v>423</v>
      </c>
      <c r="CS96" s="6" t="s">
        <v>423</v>
      </c>
      <c r="CT96" s="6" t="s">
        <v>425</v>
      </c>
      <c r="CU96" s="6" t="s">
        <v>426</v>
      </c>
      <c r="CV96" s="6" t="s">
        <v>428</v>
      </c>
      <c r="CW96" s="6" t="s">
        <v>427</v>
      </c>
      <c r="CX96" s="6" t="s">
        <v>428</v>
      </c>
      <c r="CY96" s="6" t="s">
        <v>428</v>
      </c>
      <c r="CZ96" s="6" t="s">
        <v>428</v>
      </c>
      <c r="DA96" s="6">
        <v>0</v>
      </c>
      <c r="DB96" s="6">
        <v>1</v>
      </c>
      <c r="DC96" s="6">
        <v>0</v>
      </c>
      <c r="DD96" s="6">
        <v>0</v>
      </c>
      <c r="DE96" s="6">
        <v>0</v>
      </c>
      <c r="DF96" s="6">
        <v>0</v>
      </c>
      <c r="DG96" s="6">
        <v>0</v>
      </c>
      <c r="DJ96" s="6" t="s">
        <v>429</v>
      </c>
      <c r="DU96" s="6" t="s">
        <v>508</v>
      </c>
      <c r="EA96" s="6">
        <v>2274.9499999999998</v>
      </c>
      <c r="EB96" s="6" t="s">
        <v>1073</v>
      </c>
      <c r="EC96" s="6" t="s">
        <v>1074</v>
      </c>
      <c r="ED96" s="6" t="s">
        <v>1813</v>
      </c>
      <c r="EE96" s="6" t="s">
        <v>434</v>
      </c>
      <c r="EF96" s="6" t="s">
        <v>435</v>
      </c>
      <c r="EG96" s="6" t="s">
        <v>436</v>
      </c>
      <c r="EH96" s="6" t="s">
        <v>1787</v>
      </c>
      <c r="EI96" s="6">
        <v>2024</v>
      </c>
      <c r="EJ96" s="6" t="s">
        <v>1782</v>
      </c>
      <c r="EK96" s="6" t="s">
        <v>1788</v>
      </c>
      <c r="EL96" s="6" t="s">
        <v>440</v>
      </c>
      <c r="EM96" s="6">
        <v>4</v>
      </c>
      <c r="EN96" s="6" t="s">
        <v>468</v>
      </c>
      <c r="EO96" s="6" t="s">
        <v>491</v>
      </c>
      <c r="EP96" s="6" t="s">
        <v>675</v>
      </c>
      <c r="EQ96" s="6">
        <v>105</v>
      </c>
      <c r="ER96" s="6" t="s">
        <v>1814</v>
      </c>
      <c r="ES96" s="6">
        <v>4</v>
      </c>
      <c r="ET96" s="6" t="s">
        <v>470</v>
      </c>
      <c r="EU96" s="6" t="s">
        <v>1815</v>
      </c>
      <c r="EV96" s="6" t="s">
        <v>1816</v>
      </c>
      <c r="EW96" s="6" t="s">
        <v>1814</v>
      </c>
      <c r="EX96" s="6" t="s">
        <v>1817</v>
      </c>
      <c r="EZ96" s="6" t="s">
        <v>1810</v>
      </c>
      <c r="FA96" s="6" t="s">
        <v>1782</v>
      </c>
      <c r="FB96" s="6" t="s">
        <v>410</v>
      </c>
      <c r="FD96" s="6" t="s">
        <v>460</v>
      </c>
      <c r="FF96" s="6" t="s">
        <v>441</v>
      </c>
      <c r="FH96" s="6" t="s">
        <v>450</v>
      </c>
      <c r="FI96" s="6" t="s">
        <v>450</v>
      </c>
      <c r="FJ96" s="6" t="s">
        <v>450</v>
      </c>
      <c r="FK96" s="6" t="s">
        <v>450</v>
      </c>
      <c r="FL96" s="6" t="s">
        <v>450</v>
      </c>
      <c r="FN96" s="6" t="s">
        <v>415</v>
      </c>
      <c r="FO96" s="6" t="s">
        <v>416</v>
      </c>
      <c r="FP96" s="6" t="s">
        <v>415</v>
      </c>
      <c r="FQ96" s="6" t="s">
        <v>415</v>
      </c>
      <c r="FR96" s="6" t="s">
        <v>414</v>
      </c>
      <c r="FS96" s="6" t="s">
        <v>416</v>
      </c>
      <c r="FT96" s="6" t="s">
        <v>416</v>
      </c>
      <c r="FU96" s="6" t="s">
        <v>416</v>
      </c>
      <c r="FV96" s="6" t="s">
        <v>131</v>
      </c>
      <c r="FX96" s="6" t="s">
        <v>451</v>
      </c>
      <c r="FY96" s="6" t="s">
        <v>451</v>
      </c>
      <c r="FZ96" s="6" t="s">
        <v>451</v>
      </c>
      <c r="GA96" s="6" t="s">
        <v>451</v>
      </c>
      <c r="GB96" s="6" t="s">
        <v>451</v>
      </c>
      <c r="GC96" s="6" t="s">
        <v>451</v>
      </c>
      <c r="GD96" s="6" t="s">
        <v>451</v>
      </c>
      <c r="GE96" s="6" t="s">
        <v>451</v>
      </c>
      <c r="GF96" s="6" t="s">
        <v>451</v>
      </c>
      <c r="GG96" s="6" t="s">
        <v>451</v>
      </c>
      <c r="GH96" s="6" t="s">
        <v>451</v>
      </c>
      <c r="GI96" s="6" t="s">
        <v>451</v>
      </c>
      <c r="GJ96" s="6" t="s">
        <v>451</v>
      </c>
      <c r="GK96" s="6" t="s">
        <v>451</v>
      </c>
      <c r="GL96" s="6" t="s">
        <v>451</v>
      </c>
      <c r="GM96" s="6" t="s">
        <v>451</v>
      </c>
      <c r="GN96" s="6" t="s">
        <v>451</v>
      </c>
      <c r="GO96" s="6" t="s">
        <v>451</v>
      </c>
      <c r="GP96" s="6" t="s">
        <v>451</v>
      </c>
      <c r="GQ96" s="6" t="s">
        <v>451</v>
      </c>
      <c r="GR96" s="6" t="s">
        <v>452</v>
      </c>
      <c r="GS96" s="6" t="s">
        <v>452</v>
      </c>
      <c r="GT96" s="6" t="s">
        <v>452</v>
      </c>
      <c r="GU96" s="6" t="s">
        <v>452</v>
      </c>
      <c r="GV96" s="6" t="s">
        <v>517</v>
      </c>
      <c r="GW96" s="6" t="s">
        <v>454</v>
      </c>
      <c r="GX96" s="6" t="s">
        <v>1818</v>
      </c>
      <c r="GY96" s="6" t="s">
        <v>441</v>
      </c>
      <c r="GZ96" s="6">
        <v>966</v>
      </c>
      <c r="HB96" s="6" t="str">
        <f t="shared" si="71"/>
        <v>Accepté pour Conseil 2eme round Sect</v>
      </c>
      <c r="HC96" s="6">
        <f t="shared" si="75"/>
        <v>100</v>
      </c>
      <c r="HD96" s="110">
        <f t="shared" si="76"/>
        <v>50</v>
      </c>
      <c r="HE96" s="6">
        <f t="shared" si="77"/>
        <v>5</v>
      </c>
      <c r="HF96" s="110">
        <f t="shared" si="99"/>
        <v>51.666666666666664</v>
      </c>
      <c r="HG96" s="6">
        <f t="shared" si="78"/>
        <v>50</v>
      </c>
      <c r="HI96" s="6">
        <f t="shared" si="72"/>
        <v>50</v>
      </c>
      <c r="HJ96" s="110">
        <f t="shared" si="73"/>
        <v>50</v>
      </c>
      <c r="HK96" s="110">
        <f t="shared" si="79"/>
        <v>50</v>
      </c>
      <c r="HL96" s="110">
        <f t="shared" si="80"/>
        <v>27.5</v>
      </c>
      <c r="HO96" s="6">
        <f t="shared" si="81"/>
        <v>5</v>
      </c>
      <c r="HP96" s="110">
        <f t="shared" si="82"/>
        <v>50</v>
      </c>
      <c r="HQ96" s="110">
        <f t="shared" si="83"/>
        <v>50</v>
      </c>
      <c r="HT96" s="110">
        <f t="shared" si="84"/>
        <v>36.5</v>
      </c>
      <c r="HU96" s="6">
        <f t="shared" si="85"/>
        <v>50</v>
      </c>
      <c r="HV96" s="6">
        <f t="shared" si="86"/>
        <v>50</v>
      </c>
      <c r="HW96" s="6">
        <f t="shared" si="87"/>
        <v>50</v>
      </c>
      <c r="HX96" s="110">
        <f t="shared" si="88"/>
        <v>50</v>
      </c>
      <c r="HY96" s="6">
        <f t="shared" si="89"/>
        <v>0</v>
      </c>
      <c r="HZ96" s="6">
        <f t="shared" si="74"/>
        <v>0</v>
      </c>
      <c r="IA96" s="6">
        <f t="shared" si="90"/>
        <v>0</v>
      </c>
      <c r="IB96" s="6">
        <f t="shared" si="91"/>
        <v>25</v>
      </c>
      <c r="IE96" s="110">
        <f t="shared" si="92"/>
        <v>27.5</v>
      </c>
      <c r="IF96" s="110">
        <f t="shared" si="93"/>
        <v>10.5</v>
      </c>
      <c r="IG96" s="6">
        <f t="shared" si="94"/>
        <v>100</v>
      </c>
      <c r="IH96" s="6">
        <f t="shared" si="95"/>
        <v>0</v>
      </c>
      <c r="II96" s="6">
        <f t="shared" si="96"/>
        <v>0</v>
      </c>
      <c r="IJ96" s="6">
        <f t="shared" si="97"/>
        <v>0</v>
      </c>
      <c r="IK96" s="110">
        <f t="shared" si="98"/>
        <v>25</v>
      </c>
    </row>
    <row r="97" spans="1:245" x14ac:dyDescent="0.2">
      <c r="A97" s="6">
        <v>204</v>
      </c>
      <c r="B97" s="6">
        <v>104</v>
      </c>
      <c r="C97" s="6" t="s">
        <v>1819</v>
      </c>
      <c r="D97" s="6">
        <v>6</v>
      </c>
      <c r="E97" s="6" t="s">
        <v>404</v>
      </c>
      <c r="F97" s="6" t="s">
        <v>1820</v>
      </c>
      <c r="G97" s="6" t="s">
        <v>1821</v>
      </c>
      <c r="H97" s="6" t="s">
        <v>1819</v>
      </c>
      <c r="I97" s="6" t="s">
        <v>1822</v>
      </c>
      <c r="K97" s="6" t="s">
        <v>1823</v>
      </c>
      <c r="L97" s="6" t="s">
        <v>1782</v>
      </c>
      <c r="M97" s="6" t="s">
        <v>410</v>
      </c>
      <c r="O97" s="6" t="s">
        <v>460</v>
      </c>
      <c r="Q97" s="6" t="s">
        <v>1824</v>
      </c>
      <c r="R97" s="6" t="s">
        <v>413</v>
      </c>
      <c r="S97" s="6">
        <v>1</v>
      </c>
      <c r="T97" s="6">
        <v>1</v>
      </c>
      <c r="U97" s="6">
        <v>0</v>
      </c>
      <c r="V97" s="6">
        <v>1</v>
      </c>
      <c r="W97" s="6">
        <v>0</v>
      </c>
      <c r="X97" s="6">
        <v>0</v>
      </c>
      <c r="Y97" s="6">
        <v>0</v>
      </c>
      <c r="Z97" s="6" t="s">
        <v>416</v>
      </c>
      <c r="AA97" s="6" t="s">
        <v>416</v>
      </c>
      <c r="AB97" s="6" t="s">
        <v>131</v>
      </c>
      <c r="AC97" s="6" t="s">
        <v>416</v>
      </c>
      <c r="AD97" s="6" t="s">
        <v>131</v>
      </c>
      <c r="AE97" s="6" t="s">
        <v>416</v>
      </c>
      <c r="AF97" s="6" t="s">
        <v>416</v>
      </c>
      <c r="AG97" s="6" t="s">
        <v>416</v>
      </c>
      <c r="AH97" s="6" t="s">
        <v>416</v>
      </c>
      <c r="AI97" s="6" t="s">
        <v>1825</v>
      </c>
      <c r="AJ97" s="6">
        <v>0</v>
      </c>
      <c r="AK97" s="6">
        <v>1</v>
      </c>
      <c r="AL97" s="6">
        <v>0</v>
      </c>
      <c r="AM97" s="6">
        <v>0</v>
      </c>
      <c r="AN97" s="6">
        <v>0</v>
      </c>
      <c r="AO97" s="6">
        <v>0</v>
      </c>
      <c r="AQ97" s="6" t="s">
        <v>418</v>
      </c>
      <c r="AR97" s="6" t="s">
        <v>420</v>
      </c>
      <c r="AS97" s="6" t="s">
        <v>419</v>
      </c>
      <c r="AT97" s="6" t="s">
        <v>436</v>
      </c>
      <c r="AU97" s="6" t="s">
        <v>419</v>
      </c>
      <c r="AV97" s="6" t="s">
        <v>419</v>
      </c>
      <c r="AW97" s="6" t="s">
        <v>528</v>
      </c>
      <c r="AX97" s="6" t="s">
        <v>485</v>
      </c>
      <c r="AY97" s="6">
        <v>1</v>
      </c>
      <c r="AZ97" s="6">
        <v>1</v>
      </c>
      <c r="BA97" s="6">
        <v>0</v>
      </c>
      <c r="BB97" s="6">
        <v>0</v>
      </c>
      <c r="BC97" s="6">
        <v>0</v>
      </c>
      <c r="BD97" s="6">
        <v>0</v>
      </c>
      <c r="BE97" s="6">
        <v>0</v>
      </c>
      <c r="BF97" s="6">
        <v>0</v>
      </c>
      <c r="BH97" s="6">
        <v>0</v>
      </c>
      <c r="BI97" s="6">
        <v>0</v>
      </c>
      <c r="BJ97" s="6">
        <v>0</v>
      </c>
      <c r="BK97" s="6">
        <v>0</v>
      </c>
      <c r="BL97" s="6">
        <v>0</v>
      </c>
      <c r="BM97" s="6">
        <v>0</v>
      </c>
      <c r="BN97" s="6">
        <v>0</v>
      </c>
      <c r="BO97" s="6">
        <v>0</v>
      </c>
      <c r="BP97" s="6">
        <v>1</v>
      </c>
      <c r="BQ97" s="6">
        <v>0</v>
      </c>
      <c r="BR97" s="6">
        <v>0</v>
      </c>
      <c r="BS97" s="6">
        <v>0</v>
      </c>
      <c r="BT97" s="6">
        <v>0</v>
      </c>
      <c r="BU97" s="6">
        <v>0</v>
      </c>
      <c r="BX97" s="6" t="s">
        <v>423</v>
      </c>
      <c r="BY97" s="6" t="s">
        <v>423</v>
      </c>
      <c r="BZ97" s="6" t="s">
        <v>423</v>
      </c>
      <c r="CA97" s="6" t="s">
        <v>424</v>
      </c>
      <c r="CB97" s="6" t="s">
        <v>423</v>
      </c>
      <c r="CC97" s="6" t="s">
        <v>423</v>
      </c>
      <c r="CD97" s="6" t="s">
        <v>423</v>
      </c>
      <c r="CE97" s="6" t="s">
        <v>425</v>
      </c>
      <c r="CF97" s="6" t="s">
        <v>423</v>
      </c>
      <c r="CG97" s="6" t="s">
        <v>426</v>
      </c>
      <c r="CH97" s="6" t="s">
        <v>426</v>
      </c>
      <c r="CI97" s="6" t="s">
        <v>426</v>
      </c>
      <c r="CJ97" s="6" t="s">
        <v>424</v>
      </c>
      <c r="CK97" s="6" t="s">
        <v>151</v>
      </c>
      <c r="CL97" s="6" t="s">
        <v>151</v>
      </c>
      <c r="CM97" s="6" t="s">
        <v>424</v>
      </c>
      <c r="CN97" s="6" t="s">
        <v>424</v>
      </c>
      <c r="CO97" s="6" t="s">
        <v>424</v>
      </c>
      <c r="CP97" s="6" t="s">
        <v>424</v>
      </c>
      <c r="CQ97" s="6" t="s">
        <v>151</v>
      </c>
      <c r="CR97" s="6" t="s">
        <v>426</v>
      </c>
      <c r="CS97" s="6" t="s">
        <v>426</v>
      </c>
      <c r="CT97" s="6" t="s">
        <v>426</v>
      </c>
      <c r="CU97" s="6" t="s">
        <v>426</v>
      </c>
      <c r="CV97" s="6" t="s">
        <v>428</v>
      </c>
      <c r="CW97" s="6" t="s">
        <v>427</v>
      </c>
      <c r="CX97" s="6" t="s">
        <v>428</v>
      </c>
      <c r="CY97" s="6" t="s">
        <v>428</v>
      </c>
      <c r="CZ97" s="6" t="s">
        <v>428</v>
      </c>
      <c r="DA97" s="6">
        <v>0</v>
      </c>
      <c r="DB97" s="6">
        <v>1</v>
      </c>
      <c r="DC97" s="6">
        <v>0</v>
      </c>
      <c r="DD97" s="6">
        <v>0</v>
      </c>
      <c r="DE97" s="6">
        <v>0</v>
      </c>
      <c r="DF97" s="6">
        <v>0</v>
      </c>
      <c r="DG97" s="6">
        <v>0</v>
      </c>
      <c r="DJ97" s="6" t="s">
        <v>486</v>
      </c>
      <c r="DK97" s="6">
        <v>1</v>
      </c>
      <c r="DL97" s="6">
        <v>1</v>
      </c>
      <c r="DM97" s="6">
        <v>1</v>
      </c>
      <c r="DN97" s="6">
        <v>0</v>
      </c>
      <c r="DO97" s="6">
        <v>0</v>
      </c>
      <c r="DP97" s="6">
        <v>0</v>
      </c>
      <c r="DQ97" s="6">
        <v>0</v>
      </c>
      <c r="DR97" s="6">
        <v>0</v>
      </c>
      <c r="DS97" s="6">
        <v>0</v>
      </c>
      <c r="DU97" s="6" t="s">
        <v>430</v>
      </c>
      <c r="EA97" s="6">
        <v>1601.34</v>
      </c>
      <c r="EB97" s="6" t="s">
        <v>1073</v>
      </c>
      <c r="EC97" s="6" t="s">
        <v>1074</v>
      </c>
      <c r="ED97" s="6" t="s">
        <v>1826</v>
      </c>
      <c r="EE97" s="6" t="s">
        <v>434</v>
      </c>
      <c r="EF97" s="6" t="s">
        <v>435</v>
      </c>
      <c r="EG97" s="6" t="s">
        <v>436</v>
      </c>
      <c r="EH97" s="6" t="s">
        <v>1787</v>
      </c>
      <c r="EI97" s="6">
        <v>2020</v>
      </c>
      <c r="EJ97" s="6" t="s">
        <v>1782</v>
      </c>
      <c r="EK97" s="6" t="s">
        <v>1788</v>
      </c>
      <c r="EL97" s="6" t="s">
        <v>440</v>
      </c>
      <c r="EM97" s="6">
        <v>4</v>
      </c>
      <c r="EN97" s="6" t="s">
        <v>441</v>
      </c>
      <c r="EO97" s="6" t="s">
        <v>442</v>
      </c>
      <c r="EP97" s="6" t="s">
        <v>675</v>
      </c>
      <c r="EQ97" s="6">
        <v>115</v>
      </c>
      <c r="ER97" s="6" t="s">
        <v>1827</v>
      </c>
      <c r="ES97" s="6">
        <v>4</v>
      </c>
      <c r="ET97" s="6" t="s">
        <v>470</v>
      </c>
      <c r="EU97" s="6" t="s">
        <v>1828</v>
      </c>
      <c r="EV97" s="6" t="s">
        <v>1829</v>
      </c>
      <c r="EW97" s="6" t="s">
        <v>1827</v>
      </c>
      <c r="EX97" s="6" t="s">
        <v>1830</v>
      </c>
      <c r="EZ97" s="6" t="s">
        <v>1831</v>
      </c>
      <c r="FA97" s="6" t="s">
        <v>1782</v>
      </c>
      <c r="FB97" s="6" t="s">
        <v>410</v>
      </c>
      <c r="FD97" s="6" t="s">
        <v>460</v>
      </c>
      <c r="FF97" s="6" t="s">
        <v>441</v>
      </c>
      <c r="FH97" s="6" t="s">
        <v>449</v>
      </c>
      <c r="FI97" s="6" t="s">
        <v>450</v>
      </c>
      <c r="FJ97" s="6" t="s">
        <v>510</v>
      </c>
      <c r="FK97" s="6" t="s">
        <v>510</v>
      </c>
      <c r="FL97" s="6" t="s">
        <v>450</v>
      </c>
      <c r="FN97" s="6" t="s">
        <v>462</v>
      </c>
      <c r="FO97" s="6" t="s">
        <v>416</v>
      </c>
      <c r="FP97" s="6" t="s">
        <v>416</v>
      </c>
      <c r="FQ97" s="6" t="s">
        <v>415</v>
      </c>
      <c r="FR97" s="6" t="s">
        <v>414</v>
      </c>
      <c r="FS97" s="6" t="s">
        <v>415</v>
      </c>
      <c r="FT97" s="6" t="s">
        <v>416</v>
      </c>
      <c r="FU97" s="6" t="s">
        <v>416</v>
      </c>
      <c r="FV97" s="6" t="s">
        <v>414</v>
      </c>
      <c r="FX97" s="6" t="s">
        <v>451</v>
      </c>
      <c r="FY97" s="6" t="s">
        <v>451</v>
      </c>
      <c r="FZ97" s="6" t="s">
        <v>451</v>
      </c>
      <c r="GA97" s="6" t="s">
        <v>451</v>
      </c>
      <c r="GB97" s="6" t="s">
        <v>451</v>
      </c>
      <c r="GC97" s="6" t="s">
        <v>451</v>
      </c>
      <c r="GD97" s="6" t="s">
        <v>451</v>
      </c>
      <c r="GE97" s="6" t="s">
        <v>451</v>
      </c>
      <c r="GF97" s="6" t="s">
        <v>451</v>
      </c>
      <c r="GG97" s="6" t="s">
        <v>451</v>
      </c>
      <c r="GH97" s="6" t="s">
        <v>451</v>
      </c>
      <c r="GI97" s="6" t="s">
        <v>452</v>
      </c>
      <c r="GJ97" s="6" t="s">
        <v>452</v>
      </c>
      <c r="GK97" s="6" t="s">
        <v>451</v>
      </c>
      <c r="GL97" s="6" t="s">
        <v>451</v>
      </c>
      <c r="GM97" s="6" t="s">
        <v>452</v>
      </c>
      <c r="GN97" s="6" t="s">
        <v>452</v>
      </c>
      <c r="GO97" s="6" t="s">
        <v>452</v>
      </c>
      <c r="GP97" s="6" t="s">
        <v>451</v>
      </c>
      <c r="GQ97" s="6" t="s">
        <v>451</v>
      </c>
      <c r="GR97" s="6" t="s">
        <v>452</v>
      </c>
      <c r="GS97" s="6" t="s">
        <v>452</v>
      </c>
      <c r="GT97" s="6" t="s">
        <v>452</v>
      </c>
      <c r="GU97" s="6" t="s">
        <v>452</v>
      </c>
      <c r="GV97" s="6" t="s">
        <v>453</v>
      </c>
      <c r="GW97" s="6" t="s">
        <v>454</v>
      </c>
      <c r="GX97" s="6" t="s">
        <v>1832</v>
      </c>
      <c r="GY97" s="6" t="s">
        <v>441</v>
      </c>
      <c r="GZ97" s="6">
        <v>848.65</v>
      </c>
      <c r="HB97" s="6" t="str">
        <f t="shared" si="71"/>
        <v>Accepté pour Conseil 2eme round Sect</v>
      </c>
      <c r="HC97" s="6">
        <f t="shared" si="75"/>
        <v>100</v>
      </c>
      <c r="HD97" s="110">
        <f t="shared" si="76"/>
        <v>52.5</v>
      </c>
      <c r="HE97" s="6">
        <f t="shared" si="77"/>
        <v>100</v>
      </c>
      <c r="HF97" s="110">
        <f t="shared" si="99"/>
        <v>84.166666666666671</v>
      </c>
      <c r="HG97" s="6">
        <f t="shared" si="78"/>
        <v>5</v>
      </c>
      <c r="HI97" s="6">
        <f t="shared" si="72"/>
        <v>50</v>
      </c>
      <c r="HJ97" s="110">
        <f t="shared" si="73"/>
        <v>27.5</v>
      </c>
      <c r="HK97" s="110">
        <f t="shared" si="79"/>
        <v>50</v>
      </c>
      <c r="HL97" s="110">
        <f t="shared" si="80"/>
        <v>50</v>
      </c>
      <c r="HO97" s="6">
        <f t="shared" si="81"/>
        <v>5</v>
      </c>
      <c r="HP97" s="110">
        <f t="shared" si="82"/>
        <v>50</v>
      </c>
      <c r="HQ97" s="110">
        <f t="shared" si="83"/>
        <v>5</v>
      </c>
      <c r="HT97" s="110">
        <f t="shared" si="84"/>
        <v>32</v>
      </c>
      <c r="HU97" s="6">
        <f t="shared" si="85"/>
        <v>100</v>
      </c>
      <c r="HV97" s="6">
        <f t="shared" si="86"/>
        <v>50</v>
      </c>
      <c r="HW97" s="6">
        <f t="shared" si="87"/>
        <v>50</v>
      </c>
      <c r="HX97" s="110">
        <f t="shared" si="88"/>
        <v>66.666666666666671</v>
      </c>
      <c r="HY97" s="6">
        <f t="shared" si="89"/>
        <v>0</v>
      </c>
      <c r="HZ97" s="6">
        <f t="shared" si="74"/>
        <v>0</v>
      </c>
      <c r="IA97" s="6">
        <f t="shared" si="90"/>
        <v>0</v>
      </c>
      <c r="IB97" s="6">
        <f t="shared" si="91"/>
        <v>25</v>
      </c>
      <c r="IE97" s="110">
        <f t="shared" si="92"/>
        <v>75</v>
      </c>
      <c r="IF97" s="110">
        <f t="shared" si="93"/>
        <v>20</v>
      </c>
      <c r="IG97" s="6">
        <f t="shared" si="94"/>
        <v>100</v>
      </c>
      <c r="IH97" s="6">
        <f t="shared" si="95"/>
        <v>50</v>
      </c>
      <c r="II97" s="6">
        <f t="shared" si="96"/>
        <v>25</v>
      </c>
      <c r="IJ97" s="6">
        <f t="shared" si="97"/>
        <v>50</v>
      </c>
      <c r="IK97" s="110">
        <f t="shared" si="98"/>
        <v>56.25</v>
      </c>
    </row>
    <row r="98" spans="1:245" x14ac:dyDescent="0.2">
      <c r="A98" s="6">
        <v>205</v>
      </c>
      <c r="B98" s="6">
        <v>127</v>
      </c>
      <c r="C98" s="6" t="s">
        <v>1833</v>
      </c>
      <c r="D98" s="6">
        <v>6</v>
      </c>
      <c r="E98" s="6" t="s">
        <v>404</v>
      </c>
      <c r="F98" s="6" t="s">
        <v>1834</v>
      </c>
      <c r="G98" s="6" t="s">
        <v>1835</v>
      </c>
      <c r="H98" s="6" t="s">
        <v>1836</v>
      </c>
      <c r="I98" s="6" t="s">
        <v>1837</v>
      </c>
      <c r="K98" s="6" t="s">
        <v>1838</v>
      </c>
      <c r="L98" s="6" t="s">
        <v>1782</v>
      </c>
      <c r="M98" s="6" t="s">
        <v>410</v>
      </c>
      <c r="O98" s="6" t="s">
        <v>481</v>
      </c>
      <c r="P98" s="6" t="s">
        <v>1839</v>
      </c>
      <c r="Q98" s="6" t="s">
        <v>1840</v>
      </c>
      <c r="R98" s="6" t="s">
        <v>413</v>
      </c>
      <c r="S98" s="6">
        <v>1</v>
      </c>
      <c r="T98" s="6">
        <v>0</v>
      </c>
      <c r="U98" s="6">
        <v>0</v>
      </c>
      <c r="V98" s="6">
        <v>1</v>
      </c>
      <c r="W98" s="6">
        <v>1</v>
      </c>
      <c r="X98" s="6">
        <v>0</v>
      </c>
      <c r="Y98" s="6">
        <v>0</v>
      </c>
      <c r="Z98" s="6" t="s">
        <v>415</v>
      </c>
      <c r="AA98" s="6" t="s">
        <v>416</v>
      </c>
      <c r="AB98" s="6" t="s">
        <v>416</v>
      </c>
      <c r="AC98" s="6" t="s">
        <v>414</v>
      </c>
      <c r="AD98" s="6" t="s">
        <v>414</v>
      </c>
      <c r="AE98" s="6" t="s">
        <v>416</v>
      </c>
      <c r="AF98" s="6" t="s">
        <v>416</v>
      </c>
      <c r="AG98" s="6" t="s">
        <v>416</v>
      </c>
      <c r="AH98" s="6" t="s">
        <v>414</v>
      </c>
      <c r="AI98" s="6" t="s">
        <v>1841</v>
      </c>
      <c r="AJ98" s="6">
        <v>1</v>
      </c>
      <c r="AK98" s="6">
        <v>0</v>
      </c>
      <c r="AL98" s="6">
        <v>1</v>
      </c>
      <c r="AM98" s="6">
        <v>1</v>
      </c>
      <c r="AN98" s="6">
        <v>0</v>
      </c>
      <c r="AO98" s="6">
        <v>0</v>
      </c>
      <c r="AQ98" s="6" t="s">
        <v>564</v>
      </c>
      <c r="AR98" s="6" t="s">
        <v>419</v>
      </c>
      <c r="AS98" s="6" t="s">
        <v>419</v>
      </c>
      <c r="AT98" s="6" t="s">
        <v>420</v>
      </c>
      <c r="AU98" s="6" t="s">
        <v>420</v>
      </c>
      <c r="AV98" s="6" t="s">
        <v>420</v>
      </c>
      <c r="AW98" s="6" t="s">
        <v>421</v>
      </c>
      <c r="AX98" s="6" t="s">
        <v>464</v>
      </c>
      <c r="AY98" s="6">
        <v>0</v>
      </c>
      <c r="AZ98" s="6">
        <v>0</v>
      </c>
      <c r="BA98" s="6">
        <v>1</v>
      </c>
      <c r="BB98" s="6">
        <v>0</v>
      </c>
      <c r="BC98" s="6">
        <v>0</v>
      </c>
      <c r="BD98" s="6">
        <v>1</v>
      </c>
      <c r="BE98" s="6">
        <v>0</v>
      </c>
      <c r="BF98" s="6">
        <v>0</v>
      </c>
      <c r="BH98" s="6">
        <v>0</v>
      </c>
      <c r="BI98" s="6">
        <v>1</v>
      </c>
      <c r="BJ98" s="6">
        <v>0</v>
      </c>
      <c r="BK98" s="6">
        <v>0</v>
      </c>
      <c r="BL98" s="6">
        <v>0</v>
      </c>
      <c r="BM98" s="6">
        <v>1</v>
      </c>
      <c r="BN98" s="6">
        <v>0</v>
      </c>
      <c r="BO98" s="6">
        <v>1</v>
      </c>
      <c r="BP98" s="6">
        <v>0</v>
      </c>
      <c r="BQ98" s="6">
        <v>1</v>
      </c>
      <c r="BR98" s="6">
        <v>0</v>
      </c>
      <c r="BS98" s="6">
        <v>0</v>
      </c>
      <c r="BT98" s="6">
        <v>0</v>
      </c>
      <c r="BU98" s="6">
        <v>1</v>
      </c>
      <c r="BX98" s="6" t="s">
        <v>423</v>
      </c>
      <c r="BY98" s="6" t="s">
        <v>423</v>
      </c>
      <c r="BZ98" s="6" t="s">
        <v>423</v>
      </c>
      <c r="CA98" s="6" t="s">
        <v>424</v>
      </c>
      <c r="CB98" s="6" t="s">
        <v>423</v>
      </c>
      <c r="CC98" s="6" t="s">
        <v>423</v>
      </c>
      <c r="CD98" s="6" t="s">
        <v>425</v>
      </c>
      <c r="CE98" s="6" t="s">
        <v>423</v>
      </c>
      <c r="CF98" s="6" t="s">
        <v>151</v>
      </c>
      <c r="CG98" s="6" t="s">
        <v>423</v>
      </c>
      <c r="CH98" s="6" t="s">
        <v>423</v>
      </c>
      <c r="CI98" s="6" t="s">
        <v>423</v>
      </c>
      <c r="CJ98" s="6" t="s">
        <v>423</v>
      </c>
      <c r="CK98" s="6" t="s">
        <v>424</v>
      </c>
      <c r="CL98" s="6" t="s">
        <v>423</v>
      </c>
      <c r="CM98" s="6" t="s">
        <v>425</v>
      </c>
      <c r="CN98" s="6" t="s">
        <v>423</v>
      </c>
      <c r="CO98" s="6" t="s">
        <v>424</v>
      </c>
      <c r="CP98" s="6" t="s">
        <v>424</v>
      </c>
      <c r="CQ98" s="6" t="s">
        <v>424</v>
      </c>
      <c r="CR98" s="6" t="s">
        <v>424</v>
      </c>
      <c r="CS98" s="6" t="s">
        <v>423</v>
      </c>
      <c r="CT98" s="6" t="s">
        <v>423</v>
      </c>
      <c r="CU98" s="6" t="s">
        <v>425</v>
      </c>
      <c r="CV98" s="6" t="s">
        <v>506</v>
      </c>
      <c r="CW98" s="6" t="s">
        <v>427</v>
      </c>
      <c r="CX98" s="6" t="s">
        <v>427</v>
      </c>
      <c r="CY98" s="6" t="s">
        <v>428</v>
      </c>
      <c r="CZ98" s="6" t="s">
        <v>428</v>
      </c>
      <c r="DA98" s="6">
        <v>1</v>
      </c>
      <c r="DB98" s="6">
        <v>1</v>
      </c>
      <c r="DC98" s="6">
        <v>0</v>
      </c>
      <c r="DD98" s="6">
        <v>1</v>
      </c>
      <c r="DE98" s="6">
        <v>0</v>
      </c>
      <c r="DF98" s="6">
        <v>1</v>
      </c>
      <c r="DG98" s="6">
        <v>1</v>
      </c>
      <c r="DJ98" s="6" t="s">
        <v>429</v>
      </c>
      <c r="DU98" s="6" t="s">
        <v>430</v>
      </c>
      <c r="EA98" s="6">
        <v>2897.78</v>
      </c>
      <c r="EB98" s="6" t="s">
        <v>431</v>
      </c>
      <c r="EC98" s="6" t="s">
        <v>432</v>
      </c>
      <c r="ED98" s="6" t="s">
        <v>1842</v>
      </c>
      <c r="EE98" s="6" t="s">
        <v>434</v>
      </c>
      <c r="EF98" s="6" t="s">
        <v>435</v>
      </c>
      <c r="EG98" s="6" t="s">
        <v>436</v>
      </c>
      <c r="EH98" s="6" t="s">
        <v>1787</v>
      </c>
      <c r="EI98" s="6">
        <v>2021</v>
      </c>
      <c r="EJ98" s="6" t="s">
        <v>1782</v>
      </c>
      <c r="EK98" s="6" t="s">
        <v>1788</v>
      </c>
      <c r="EL98" s="6" t="s">
        <v>440</v>
      </c>
      <c r="EM98" s="6">
        <v>0</v>
      </c>
      <c r="EN98" s="6" t="s">
        <v>468</v>
      </c>
      <c r="EO98" s="6" t="s">
        <v>442</v>
      </c>
      <c r="EP98" s="6" t="s">
        <v>532</v>
      </c>
      <c r="EQ98" s="6">
        <v>79</v>
      </c>
      <c r="ER98" s="6" t="s">
        <v>1843</v>
      </c>
      <c r="ES98" s="6">
        <v>4</v>
      </c>
      <c r="ET98" s="6" t="s">
        <v>404</v>
      </c>
      <c r="EU98" s="6" t="s">
        <v>1844</v>
      </c>
      <c r="EV98" s="6" t="s">
        <v>1845</v>
      </c>
      <c r="EW98" s="6" t="s">
        <v>1843</v>
      </c>
      <c r="EX98" s="6" t="s">
        <v>1846</v>
      </c>
      <c r="EZ98" s="6" t="s">
        <v>1847</v>
      </c>
      <c r="FA98" s="6" t="s">
        <v>1782</v>
      </c>
      <c r="FB98" s="6" t="s">
        <v>410</v>
      </c>
      <c r="FD98" s="6" t="s">
        <v>481</v>
      </c>
      <c r="FE98" s="6" t="s">
        <v>1839</v>
      </c>
      <c r="FF98" s="6" t="s">
        <v>441</v>
      </c>
      <c r="FH98" s="6" t="s">
        <v>450</v>
      </c>
      <c r="FI98" s="6" t="s">
        <v>450</v>
      </c>
      <c r="FJ98" s="6" t="s">
        <v>450</v>
      </c>
      <c r="FK98" s="6" t="s">
        <v>450</v>
      </c>
      <c r="FL98" s="6" t="s">
        <v>450</v>
      </c>
      <c r="FN98" s="6" t="s">
        <v>416</v>
      </c>
      <c r="FO98" s="6" t="s">
        <v>416</v>
      </c>
      <c r="FP98" s="6" t="s">
        <v>416</v>
      </c>
      <c r="FQ98" s="6" t="s">
        <v>131</v>
      </c>
      <c r="FR98" s="6" t="s">
        <v>414</v>
      </c>
      <c r="FS98" s="6" t="s">
        <v>416</v>
      </c>
      <c r="FT98" s="6" t="s">
        <v>416</v>
      </c>
      <c r="FU98" s="6" t="s">
        <v>416</v>
      </c>
      <c r="FV98" s="6" t="s">
        <v>414</v>
      </c>
      <c r="FX98" s="6" t="s">
        <v>451</v>
      </c>
      <c r="FY98" s="6" t="s">
        <v>451</v>
      </c>
      <c r="FZ98" s="6" t="s">
        <v>451</v>
      </c>
      <c r="GA98" s="6" t="s">
        <v>451</v>
      </c>
      <c r="GB98" s="6" t="s">
        <v>451</v>
      </c>
      <c r="GC98" s="6" t="s">
        <v>451</v>
      </c>
      <c r="GD98" s="6" t="s">
        <v>451</v>
      </c>
      <c r="GE98" s="6" t="s">
        <v>451</v>
      </c>
      <c r="GF98" s="6" t="s">
        <v>451</v>
      </c>
      <c r="GG98" s="6" t="s">
        <v>451</v>
      </c>
      <c r="GH98" s="6" t="s">
        <v>451</v>
      </c>
      <c r="GI98" s="6" t="s">
        <v>451</v>
      </c>
      <c r="GJ98" s="6" t="s">
        <v>451</v>
      </c>
      <c r="GK98" s="6" t="s">
        <v>451</v>
      </c>
      <c r="GL98" s="6" t="s">
        <v>451</v>
      </c>
      <c r="GM98" s="6" t="s">
        <v>451</v>
      </c>
      <c r="GN98" s="6" t="s">
        <v>451</v>
      </c>
      <c r="GO98" s="6" t="s">
        <v>451</v>
      </c>
      <c r="GP98" s="6" t="s">
        <v>451</v>
      </c>
      <c r="GQ98" s="6" t="s">
        <v>451</v>
      </c>
      <c r="GR98" s="6" t="s">
        <v>451</v>
      </c>
      <c r="GS98" s="6" t="s">
        <v>451</v>
      </c>
      <c r="GT98" s="6" t="s">
        <v>451</v>
      </c>
      <c r="GU98" s="6" t="s">
        <v>451</v>
      </c>
      <c r="GV98" s="6" t="s">
        <v>555</v>
      </c>
      <c r="GW98" s="6" t="s">
        <v>475</v>
      </c>
      <c r="GY98" s="6" t="s">
        <v>441</v>
      </c>
      <c r="GZ98" s="6">
        <v>464.53</v>
      </c>
      <c r="HB98" s="6" t="str">
        <f t="shared" si="71"/>
        <v xml:space="preserve">Accepté pour le Conseil 4round IS -5 </v>
      </c>
      <c r="HC98" s="6">
        <f t="shared" si="75"/>
        <v>100</v>
      </c>
      <c r="HD98" s="110">
        <f t="shared" si="76"/>
        <v>75</v>
      </c>
      <c r="HE98" s="6">
        <f t="shared" si="77"/>
        <v>50</v>
      </c>
      <c r="HF98" s="110">
        <f t="shared" si="99"/>
        <v>75</v>
      </c>
      <c r="HG98" s="6">
        <f t="shared" si="78"/>
        <v>50</v>
      </c>
      <c r="HI98" s="6">
        <f t="shared" si="72"/>
        <v>50</v>
      </c>
      <c r="HJ98" s="110">
        <f t="shared" si="73"/>
        <v>50</v>
      </c>
      <c r="HK98" s="110">
        <f t="shared" si="79"/>
        <v>50</v>
      </c>
      <c r="HL98" s="110">
        <f t="shared" si="80"/>
        <v>50</v>
      </c>
      <c r="HO98" s="6">
        <f t="shared" si="81"/>
        <v>50</v>
      </c>
      <c r="HP98" s="110">
        <f t="shared" si="82"/>
        <v>75</v>
      </c>
      <c r="HQ98" s="110">
        <f t="shared" si="83"/>
        <v>50</v>
      </c>
      <c r="HT98" s="110">
        <f t="shared" si="84"/>
        <v>55</v>
      </c>
      <c r="HU98" s="6">
        <f t="shared" si="85"/>
        <v>50</v>
      </c>
      <c r="HV98" s="6">
        <f t="shared" si="86"/>
        <v>50</v>
      </c>
      <c r="HW98" s="6">
        <f t="shared" si="87"/>
        <v>50</v>
      </c>
      <c r="HX98" s="110">
        <f t="shared" si="88"/>
        <v>50</v>
      </c>
      <c r="HY98" s="6">
        <f t="shared" si="89"/>
        <v>100</v>
      </c>
      <c r="HZ98" s="6">
        <f t="shared" si="74"/>
        <v>0</v>
      </c>
      <c r="IA98" s="6">
        <f t="shared" si="90"/>
        <v>50</v>
      </c>
      <c r="IB98" s="6">
        <f t="shared" si="91"/>
        <v>75</v>
      </c>
      <c r="IE98" s="110">
        <f t="shared" si="92"/>
        <v>50</v>
      </c>
      <c r="IF98" s="110">
        <f t="shared" si="93"/>
        <v>55</v>
      </c>
      <c r="IG98" s="6">
        <f t="shared" si="94"/>
        <v>100</v>
      </c>
      <c r="IH98" s="6">
        <f t="shared" si="95"/>
        <v>0</v>
      </c>
      <c r="II98" s="6">
        <f t="shared" si="96"/>
        <v>0</v>
      </c>
      <c r="IJ98" s="6">
        <f t="shared" si="97"/>
        <v>50</v>
      </c>
      <c r="IK98" s="110">
        <f t="shared" si="98"/>
        <v>37.5</v>
      </c>
    </row>
    <row r="99" spans="1:245" x14ac:dyDescent="0.2">
      <c r="A99" s="6">
        <v>206</v>
      </c>
      <c r="B99" s="6">
        <v>89</v>
      </c>
      <c r="C99" s="6" t="s">
        <v>1848</v>
      </c>
      <c r="D99" s="6">
        <v>6</v>
      </c>
      <c r="E99" s="6" t="s">
        <v>404</v>
      </c>
      <c r="F99" s="6" t="s">
        <v>1849</v>
      </c>
      <c r="G99" s="6" t="s">
        <v>1850</v>
      </c>
      <c r="H99" s="6" t="s">
        <v>1848</v>
      </c>
      <c r="I99" s="6" t="s">
        <v>1851</v>
      </c>
      <c r="J99" s="6" t="s">
        <v>543</v>
      </c>
      <c r="K99" s="6" t="s">
        <v>1852</v>
      </c>
      <c r="L99" s="6" t="s">
        <v>1782</v>
      </c>
      <c r="M99" s="6" t="s">
        <v>410</v>
      </c>
      <c r="O99" s="6" t="s">
        <v>481</v>
      </c>
      <c r="P99" s="6" t="s">
        <v>1853</v>
      </c>
      <c r="Q99" s="6" t="s">
        <v>1854</v>
      </c>
      <c r="R99" s="6" t="s">
        <v>525</v>
      </c>
      <c r="S99" s="6">
        <v>1</v>
      </c>
      <c r="T99" s="6">
        <v>1</v>
      </c>
      <c r="U99" s="6">
        <v>0</v>
      </c>
      <c r="V99" s="6">
        <v>0</v>
      </c>
      <c r="W99" s="6">
        <v>0</v>
      </c>
      <c r="X99" s="6">
        <v>0</v>
      </c>
      <c r="Y99" s="6">
        <v>0</v>
      </c>
      <c r="Z99" s="6" t="s">
        <v>415</v>
      </c>
      <c r="AA99" s="6" t="s">
        <v>416</v>
      </c>
      <c r="AB99" s="6" t="s">
        <v>416</v>
      </c>
      <c r="AC99" s="6" t="s">
        <v>462</v>
      </c>
      <c r="AD99" s="6" t="s">
        <v>462</v>
      </c>
      <c r="AE99" s="6" t="s">
        <v>415</v>
      </c>
      <c r="AF99" s="6" t="s">
        <v>416</v>
      </c>
      <c r="AG99" s="6" t="s">
        <v>416</v>
      </c>
      <c r="AH99" s="6" t="s">
        <v>414</v>
      </c>
      <c r="AI99" s="6" t="s">
        <v>1855</v>
      </c>
      <c r="AJ99" s="6">
        <v>0</v>
      </c>
      <c r="AK99" s="6">
        <v>1</v>
      </c>
      <c r="AL99" s="6">
        <v>0</v>
      </c>
      <c r="AM99" s="6">
        <v>0</v>
      </c>
      <c r="AN99" s="6">
        <v>0</v>
      </c>
      <c r="AO99" s="6">
        <v>0</v>
      </c>
      <c r="AQ99" s="6" t="s">
        <v>564</v>
      </c>
      <c r="AR99" s="6" t="s">
        <v>419</v>
      </c>
      <c r="AS99" s="6" t="s">
        <v>436</v>
      </c>
      <c r="AT99" s="6" t="s">
        <v>420</v>
      </c>
      <c r="AU99" s="6" t="s">
        <v>420</v>
      </c>
      <c r="AV99" s="6" t="s">
        <v>420</v>
      </c>
      <c r="AW99" s="6" t="s">
        <v>703</v>
      </c>
      <c r="AX99" s="6" t="s">
        <v>464</v>
      </c>
      <c r="BF99" s="6">
        <v>1</v>
      </c>
      <c r="BH99" s="6">
        <v>0</v>
      </c>
      <c r="BI99" s="6">
        <v>1</v>
      </c>
      <c r="BJ99" s="6">
        <v>0</v>
      </c>
      <c r="BK99" s="6">
        <v>0</v>
      </c>
      <c r="BL99" s="6">
        <v>1</v>
      </c>
      <c r="BM99" s="6">
        <v>0</v>
      </c>
      <c r="BN99" s="6">
        <v>0</v>
      </c>
      <c r="BO99" s="6">
        <v>0</v>
      </c>
      <c r="BP99" s="6">
        <v>0</v>
      </c>
      <c r="BQ99" s="6">
        <v>0</v>
      </c>
      <c r="BR99" s="6">
        <v>0</v>
      </c>
      <c r="BS99" s="6">
        <v>0</v>
      </c>
      <c r="BT99" s="6">
        <v>0</v>
      </c>
      <c r="BU99" s="6">
        <v>1</v>
      </c>
      <c r="BV99" s="6" t="s">
        <v>1856</v>
      </c>
      <c r="BX99" s="6" t="s">
        <v>424</v>
      </c>
      <c r="BY99" s="6" t="s">
        <v>424</v>
      </c>
      <c r="BZ99" s="6" t="s">
        <v>426</v>
      </c>
      <c r="CA99" s="6" t="s">
        <v>423</v>
      </c>
      <c r="CB99" s="6" t="s">
        <v>426</v>
      </c>
      <c r="CC99" s="6" t="s">
        <v>424</v>
      </c>
      <c r="CD99" s="6" t="s">
        <v>423</v>
      </c>
      <c r="CE99" s="6" t="s">
        <v>423</v>
      </c>
      <c r="CF99" s="6" t="s">
        <v>423</v>
      </c>
      <c r="CG99" s="6" t="s">
        <v>423</v>
      </c>
      <c r="CH99" s="6" t="s">
        <v>423</v>
      </c>
      <c r="CI99" s="6" t="s">
        <v>423</v>
      </c>
      <c r="CJ99" s="6" t="s">
        <v>423</v>
      </c>
      <c r="CK99" s="6" t="s">
        <v>424</v>
      </c>
      <c r="CL99" s="6" t="s">
        <v>423</v>
      </c>
      <c r="CM99" s="6" t="s">
        <v>423</v>
      </c>
      <c r="CN99" s="6" t="s">
        <v>423</v>
      </c>
      <c r="CO99" s="6" t="s">
        <v>423</v>
      </c>
      <c r="CP99" s="6" t="s">
        <v>423</v>
      </c>
      <c r="CQ99" s="6" t="s">
        <v>424</v>
      </c>
      <c r="CR99" s="6" t="s">
        <v>423</v>
      </c>
      <c r="CS99" s="6" t="s">
        <v>423</v>
      </c>
      <c r="CT99" s="6" t="s">
        <v>426</v>
      </c>
      <c r="CU99" s="6" t="s">
        <v>151</v>
      </c>
      <c r="CV99" s="6" t="s">
        <v>428</v>
      </c>
      <c r="CW99" s="6" t="s">
        <v>427</v>
      </c>
      <c r="CX99" s="6" t="s">
        <v>428</v>
      </c>
      <c r="CY99" s="6" t="s">
        <v>428</v>
      </c>
      <c r="CZ99" s="6" t="s">
        <v>428</v>
      </c>
      <c r="DA99" s="6">
        <v>0</v>
      </c>
      <c r="DB99" s="6">
        <v>1</v>
      </c>
      <c r="DC99" s="6">
        <v>0</v>
      </c>
      <c r="DD99" s="6">
        <v>1</v>
      </c>
      <c r="DE99" s="6">
        <v>0</v>
      </c>
      <c r="DF99" s="6">
        <v>0</v>
      </c>
      <c r="DG99" s="6">
        <v>0</v>
      </c>
      <c r="DH99" s="6" t="s">
        <v>1857</v>
      </c>
      <c r="DJ99" s="6" t="s">
        <v>507</v>
      </c>
      <c r="DU99" s="6" t="s">
        <v>430</v>
      </c>
      <c r="EA99" s="6">
        <v>973.07</v>
      </c>
      <c r="EB99" s="6" t="s">
        <v>487</v>
      </c>
      <c r="EC99" s="6" t="s">
        <v>488</v>
      </c>
      <c r="ED99" s="6" t="s">
        <v>1858</v>
      </c>
      <c r="EE99" s="6" t="s">
        <v>434</v>
      </c>
      <c r="EF99" s="6" t="s">
        <v>435</v>
      </c>
      <c r="EG99" s="6" t="s">
        <v>436</v>
      </c>
      <c r="EH99" s="6" t="s">
        <v>1787</v>
      </c>
      <c r="EI99" s="6">
        <v>2024</v>
      </c>
      <c r="EJ99" s="6" t="s">
        <v>1782</v>
      </c>
      <c r="EK99" s="6" t="s">
        <v>1788</v>
      </c>
      <c r="EL99" s="6" t="s">
        <v>440</v>
      </c>
      <c r="EM99" s="6">
        <v>2</v>
      </c>
      <c r="EN99" s="6" t="s">
        <v>468</v>
      </c>
      <c r="EO99" s="6" t="s">
        <v>491</v>
      </c>
      <c r="EP99" s="6" t="s">
        <v>443</v>
      </c>
      <c r="EQ99" s="6">
        <v>104</v>
      </c>
      <c r="ER99" s="6" t="s">
        <v>1859</v>
      </c>
      <c r="ES99" s="6">
        <v>4</v>
      </c>
      <c r="ET99" s="6" t="s">
        <v>404</v>
      </c>
      <c r="EU99" s="6" t="s">
        <v>1860</v>
      </c>
      <c r="EV99" s="6" t="s">
        <v>1861</v>
      </c>
      <c r="EW99" s="6" t="s">
        <v>1859</v>
      </c>
      <c r="EX99" s="6" t="s">
        <v>1862</v>
      </c>
      <c r="EZ99" s="6" t="s">
        <v>1852</v>
      </c>
      <c r="FA99" s="6" t="s">
        <v>1782</v>
      </c>
      <c r="FB99" s="6" t="s">
        <v>410</v>
      </c>
      <c r="FD99" s="6" t="s">
        <v>481</v>
      </c>
      <c r="FE99" s="6" t="s">
        <v>1853</v>
      </c>
      <c r="FF99" s="6" t="s">
        <v>441</v>
      </c>
      <c r="FH99" s="6" t="s">
        <v>1021</v>
      </c>
      <c r="FI99" s="6" t="s">
        <v>450</v>
      </c>
      <c r="FJ99" s="6" t="s">
        <v>510</v>
      </c>
      <c r="FK99" s="6" t="s">
        <v>450</v>
      </c>
      <c r="FL99" s="6" t="s">
        <v>450</v>
      </c>
      <c r="FN99" s="6" t="s">
        <v>415</v>
      </c>
      <c r="FO99" s="6" t="s">
        <v>416</v>
      </c>
      <c r="FP99" s="6" t="s">
        <v>416</v>
      </c>
      <c r="FQ99" s="6" t="s">
        <v>462</v>
      </c>
      <c r="FR99" s="6" t="s">
        <v>462</v>
      </c>
      <c r="FS99" s="6" t="s">
        <v>415</v>
      </c>
      <c r="FT99" s="6" t="s">
        <v>416</v>
      </c>
      <c r="FU99" s="6" t="s">
        <v>416</v>
      </c>
      <c r="FV99" s="6" t="s">
        <v>462</v>
      </c>
      <c r="FX99" s="6" t="s">
        <v>451</v>
      </c>
      <c r="FY99" s="6" t="s">
        <v>451</v>
      </c>
      <c r="FZ99" s="6" t="s">
        <v>451</v>
      </c>
      <c r="GA99" s="6" t="s">
        <v>451</v>
      </c>
      <c r="GB99" s="6" t="s">
        <v>451</v>
      </c>
      <c r="GC99" s="6" t="s">
        <v>451</v>
      </c>
      <c r="GD99" s="6" t="s">
        <v>451</v>
      </c>
      <c r="GE99" s="6" t="s">
        <v>451</v>
      </c>
      <c r="GF99" s="6" t="s">
        <v>451</v>
      </c>
      <c r="GG99" s="6" t="s">
        <v>451</v>
      </c>
      <c r="GH99" s="6" t="s">
        <v>451</v>
      </c>
      <c r="GI99" s="6" t="s">
        <v>451</v>
      </c>
      <c r="GJ99" s="6" t="s">
        <v>451</v>
      </c>
      <c r="GK99" s="6" t="s">
        <v>451</v>
      </c>
      <c r="GL99" s="6" t="s">
        <v>451</v>
      </c>
      <c r="GM99" s="6" t="s">
        <v>451</v>
      </c>
      <c r="GN99" s="6" t="s">
        <v>451</v>
      </c>
      <c r="GO99" s="6" t="s">
        <v>451</v>
      </c>
      <c r="GP99" s="6" t="s">
        <v>451</v>
      </c>
      <c r="GQ99" s="6" t="s">
        <v>451</v>
      </c>
      <c r="GR99" s="6" t="s">
        <v>451</v>
      </c>
      <c r="GS99" s="6" t="s">
        <v>452</v>
      </c>
      <c r="GT99" s="6" t="s">
        <v>452</v>
      </c>
      <c r="GU99" s="6" t="s">
        <v>451</v>
      </c>
      <c r="GV99" s="6" t="s">
        <v>555</v>
      </c>
      <c r="GW99" s="6" t="s">
        <v>475</v>
      </c>
      <c r="GX99" s="6" t="s">
        <v>1863</v>
      </c>
      <c r="GY99" s="6" t="s">
        <v>441</v>
      </c>
      <c r="GZ99" s="6">
        <v>606.34</v>
      </c>
      <c r="HB99" s="6" t="str">
        <f t="shared" ref="HB99:HB130" si="100">VLOOKUP(A99,Statut,12,FALSE)</f>
        <v xml:space="preserve">Accepté pour le Conseil 4round IS -5 </v>
      </c>
      <c r="HC99" s="6">
        <f t="shared" si="75"/>
        <v>100</v>
      </c>
      <c r="HD99" s="110">
        <f t="shared" si="76"/>
        <v>75</v>
      </c>
      <c r="HE99" s="6">
        <f t="shared" si="77"/>
        <v>50</v>
      </c>
      <c r="HF99" s="110">
        <f t="shared" si="99"/>
        <v>75</v>
      </c>
      <c r="HG99" s="6">
        <f t="shared" si="78"/>
        <v>100</v>
      </c>
      <c r="HI99" s="6">
        <f t="shared" ref="HI99:HI130" si="101">IF(BF99=1, 100, IF(BB99=1, 5, 50))</f>
        <v>100</v>
      </c>
      <c r="HJ99" s="110">
        <f t="shared" ref="HJ99:HJ130" si="102">AVERAGE(HG99:HI99)</f>
        <v>100</v>
      </c>
      <c r="HK99" s="110">
        <f t="shared" si="79"/>
        <v>50</v>
      </c>
      <c r="HL99" s="110">
        <f t="shared" si="80"/>
        <v>27.5</v>
      </c>
      <c r="HO99" s="6">
        <f t="shared" si="81"/>
        <v>50</v>
      </c>
      <c r="HP99" s="110">
        <f t="shared" si="82"/>
        <v>50</v>
      </c>
      <c r="HQ99" s="110">
        <f t="shared" si="83"/>
        <v>50</v>
      </c>
      <c r="HT99" s="110">
        <f t="shared" si="84"/>
        <v>45.5</v>
      </c>
      <c r="HU99" s="6">
        <f t="shared" si="85"/>
        <v>50</v>
      </c>
      <c r="HV99" s="6">
        <f t="shared" si="86"/>
        <v>50</v>
      </c>
      <c r="HW99" s="6">
        <f t="shared" si="87"/>
        <v>50</v>
      </c>
      <c r="HX99" s="110">
        <f t="shared" si="88"/>
        <v>50</v>
      </c>
      <c r="HY99" s="6">
        <f t="shared" si="89"/>
        <v>0</v>
      </c>
      <c r="HZ99" s="6">
        <f t="shared" ref="HZ99:HZ130" si="103">IF(OR(CV99="Stable et fiable",CX99="Stable et fiable",CW99="Stable et fiable"),100,0)</f>
        <v>0</v>
      </c>
      <c r="IA99" s="6">
        <f t="shared" si="90"/>
        <v>0</v>
      </c>
      <c r="IB99" s="6">
        <f t="shared" si="91"/>
        <v>50</v>
      </c>
      <c r="IE99" s="110">
        <f t="shared" si="92"/>
        <v>50</v>
      </c>
      <c r="IF99" s="110">
        <f t="shared" si="93"/>
        <v>20</v>
      </c>
      <c r="IG99" s="6">
        <f t="shared" si="94"/>
        <v>100</v>
      </c>
      <c r="IH99" s="6">
        <f t="shared" si="95"/>
        <v>0</v>
      </c>
      <c r="II99" s="6">
        <f t="shared" si="96"/>
        <v>0</v>
      </c>
      <c r="IJ99" s="6">
        <f t="shared" si="97"/>
        <v>50</v>
      </c>
      <c r="IK99" s="110">
        <f t="shared" si="98"/>
        <v>37.5</v>
      </c>
    </row>
    <row r="100" spans="1:245" x14ac:dyDescent="0.2">
      <c r="A100" s="6">
        <v>208</v>
      </c>
      <c r="B100" s="6">
        <v>110</v>
      </c>
      <c r="C100" s="6" t="s">
        <v>1864</v>
      </c>
      <c r="D100" s="6">
        <v>6</v>
      </c>
      <c r="E100" s="6" t="s">
        <v>470</v>
      </c>
      <c r="F100" s="6" t="s">
        <v>1865</v>
      </c>
      <c r="G100" s="6" t="s">
        <v>1866</v>
      </c>
      <c r="H100" s="6" t="s">
        <v>1864</v>
      </c>
      <c r="I100" s="6" t="s">
        <v>1867</v>
      </c>
      <c r="K100" s="6" t="s">
        <v>1868</v>
      </c>
      <c r="L100" s="6" t="s">
        <v>1782</v>
      </c>
      <c r="M100" s="6" t="s">
        <v>410</v>
      </c>
      <c r="O100" s="6" t="s">
        <v>460</v>
      </c>
      <c r="Q100" s="6" t="s">
        <v>1869</v>
      </c>
      <c r="R100" s="6" t="s">
        <v>413</v>
      </c>
      <c r="S100" s="6">
        <v>1</v>
      </c>
      <c r="T100" s="6">
        <v>0</v>
      </c>
      <c r="U100" s="6">
        <v>0</v>
      </c>
      <c r="V100" s="6">
        <v>0</v>
      </c>
      <c r="W100" s="6">
        <v>1</v>
      </c>
      <c r="X100" s="6">
        <v>1</v>
      </c>
      <c r="Y100" s="6">
        <v>0</v>
      </c>
      <c r="Z100" s="6" t="s">
        <v>131</v>
      </c>
      <c r="AA100" s="6" t="s">
        <v>462</v>
      </c>
      <c r="AB100" s="6" t="s">
        <v>131</v>
      </c>
      <c r="AC100" s="6" t="s">
        <v>131</v>
      </c>
      <c r="AD100" s="6" t="s">
        <v>131</v>
      </c>
      <c r="AE100" s="6" t="s">
        <v>131</v>
      </c>
      <c r="AF100" s="6" t="s">
        <v>416</v>
      </c>
      <c r="AG100" s="6" t="s">
        <v>416</v>
      </c>
      <c r="AH100" s="6" t="s">
        <v>131</v>
      </c>
      <c r="AI100" s="6" t="s">
        <v>1526</v>
      </c>
      <c r="AN100" s="6">
        <v>1</v>
      </c>
      <c r="AQ100" s="6" t="s">
        <v>463</v>
      </c>
      <c r="AR100" s="6" t="s">
        <v>436</v>
      </c>
      <c r="AS100" s="6" t="s">
        <v>436</v>
      </c>
      <c r="AT100" s="6" t="s">
        <v>436</v>
      </c>
      <c r="AU100" s="6" t="s">
        <v>436</v>
      </c>
      <c r="AV100" s="6" t="s">
        <v>436</v>
      </c>
      <c r="AW100" s="6" t="s">
        <v>528</v>
      </c>
      <c r="AX100" s="6" t="s">
        <v>485</v>
      </c>
      <c r="AY100" s="6">
        <v>1</v>
      </c>
      <c r="AZ100" s="6">
        <v>1</v>
      </c>
      <c r="BA100" s="6">
        <v>0</v>
      </c>
      <c r="BB100" s="6">
        <v>0</v>
      </c>
      <c r="BC100" s="6">
        <v>0</v>
      </c>
      <c r="BD100" s="6">
        <v>0</v>
      </c>
      <c r="BE100" s="6">
        <v>0</v>
      </c>
      <c r="BF100" s="6">
        <v>0</v>
      </c>
      <c r="BH100" s="6">
        <v>1</v>
      </c>
      <c r="BX100" s="6" t="s">
        <v>423</v>
      </c>
      <c r="BY100" s="6" t="s">
        <v>423</v>
      </c>
      <c r="BZ100" s="6" t="s">
        <v>423</v>
      </c>
      <c r="CA100" s="6" t="s">
        <v>423</v>
      </c>
      <c r="CB100" s="6" t="s">
        <v>423</v>
      </c>
      <c r="CC100" s="6" t="s">
        <v>423</v>
      </c>
      <c r="CD100" s="6" t="s">
        <v>423</v>
      </c>
      <c r="CE100" s="6" t="s">
        <v>423</v>
      </c>
      <c r="CF100" s="6" t="s">
        <v>423</v>
      </c>
      <c r="CG100" s="6" t="s">
        <v>423</v>
      </c>
      <c r="CH100" s="6" t="s">
        <v>423</v>
      </c>
      <c r="CI100" s="6" t="s">
        <v>423</v>
      </c>
      <c r="CJ100" s="6" t="s">
        <v>423</v>
      </c>
      <c r="CK100" s="6" t="s">
        <v>423</v>
      </c>
      <c r="CL100" s="6" t="s">
        <v>423</v>
      </c>
      <c r="CM100" s="6" t="s">
        <v>423</v>
      </c>
      <c r="CN100" s="6" t="s">
        <v>423</v>
      </c>
      <c r="CO100" s="6" t="s">
        <v>423</v>
      </c>
      <c r="CP100" s="6" t="s">
        <v>423</v>
      </c>
      <c r="CQ100" s="6" t="s">
        <v>423</v>
      </c>
      <c r="CR100" s="6" t="s">
        <v>423</v>
      </c>
      <c r="CS100" s="6" t="s">
        <v>423</v>
      </c>
      <c r="CT100" s="6" t="s">
        <v>423</v>
      </c>
      <c r="CU100" s="6" t="s">
        <v>423</v>
      </c>
      <c r="CV100" s="6" t="s">
        <v>428</v>
      </c>
      <c r="CW100" s="6" t="s">
        <v>176</v>
      </c>
      <c r="CX100" s="6" t="s">
        <v>428</v>
      </c>
      <c r="CY100" s="6" t="s">
        <v>428</v>
      </c>
      <c r="CZ100" s="6" t="s">
        <v>428</v>
      </c>
      <c r="DA100" s="6">
        <v>0</v>
      </c>
      <c r="DB100" s="6">
        <v>1</v>
      </c>
      <c r="DC100" s="6">
        <v>0</v>
      </c>
      <c r="DD100" s="6">
        <v>1</v>
      </c>
      <c r="DE100" s="6">
        <v>0</v>
      </c>
      <c r="DF100" s="6">
        <v>0</v>
      </c>
      <c r="DG100" s="6">
        <v>0</v>
      </c>
      <c r="DJ100" s="6" t="s">
        <v>198</v>
      </c>
      <c r="DU100" s="6" t="s">
        <v>508</v>
      </c>
      <c r="EA100" s="6">
        <v>1035.3599999999999</v>
      </c>
      <c r="EB100" s="6" t="s">
        <v>580</v>
      </c>
      <c r="EC100" s="6" t="s">
        <v>581</v>
      </c>
      <c r="ED100" s="6" t="s">
        <v>1868</v>
      </c>
      <c r="EE100" s="6" t="s">
        <v>490</v>
      </c>
      <c r="EF100" s="6" t="s">
        <v>435</v>
      </c>
      <c r="EG100" s="6" t="s">
        <v>436</v>
      </c>
      <c r="EH100" s="6" t="s">
        <v>1787</v>
      </c>
      <c r="EI100" s="6">
        <v>2020</v>
      </c>
      <c r="EJ100" s="6" t="s">
        <v>1782</v>
      </c>
      <c r="EK100" s="6" t="s">
        <v>1788</v>
      </c>
      <c r="EL100" s="6" t="s">
        <v>973</v>
      </c>
      <c r="EM100" s="6">
        <v>13</v>
      </c>
      <c r="EN100" s="6" t="s">
        <v>468</v>
      </c>
      <c r="EO100" s="6" t="s">
        <v>442</v>
      </c>
      <c r="EP100" s="6" t="s">
        <v>675</v>
      </c>
      <c r="EQ100" s="6">
        <v>94</v>
      </c>
      <c r="ER100" s="6" t="s">
        <v>1870</v>
      </c>
      <c r="ES100" s="6">
        <v>4</v>
      </c>
      <c r="ET100" s="6" t="s">
        <v>470</v>
      </c>
      <c r="EU100" s="6" t="s">
        <v>1871</v>
      </c>
      <c r="EV100" s="6" t="s">
        <v>1872</v>
      </c>
      <c r="EW100" s="6" t="s">
        <v>1870</v>
      </c>
      <c r="EX100" s="6" t="s">
        <v>1873</v>
      </c>
      <c r="EZ100" s="6" t="s">
        <v>1874</v>
      </c>
      <c r="FA100" s="6" t="s">
        <v>1782</v>
      </c>
      <c r="FB100" s="6" t="s">
        <v>410</v>
      </c>
      <c r="FD100" s="6" t="s">
        <v>460</v>
      </c>
      <c r="FF100" s="6" t="s">
        <v>441</v>
      </c>
      <c r="FH100" s="6" t="s">
        <v>449</v>
      </c>
      <c r="FI100" s="6" t="s">
        <v>450</v>
      </c>
      <c r="FJ100" s="6" t="s">
        <v>450</v>
      </c>
      <c r="FK100" s="6" t="s">
        <v>450</v>
      </c>
      <c r="FL100" s="6" t="s">
        <v>450</v>
      </c>
      <c r="FN100" s="6" t="s">
        <v>131</v>
      </c>
      <c r="FO100" s="6" t="s">
        <v>131</v>
      </c>
      <c r="FP100" s="6" t="s">
        <v>131</v>
      </c>
      <c r="FQ100" s="6" t="s">
        <v>131</v>
      </c>
      <c r="FR100" s="6" t="s">
        <v>131</v>
      </c>
      <c r="FS100" s="6" t="s">
        <v>131</v>
      </c>
      <c r="FT100" s="6" t="s">
        <v>131</v>
      </c>
      <c r="FU100" s="6" t="s">
        <v>131</v>
      </c>
      <c r="FV100" s="6" t="s">
        <v>131</v>
      </c>
      <c r="FX100" s="6" t="s">
        <v>451</v>
      </c>
      <c r="FY100" s="6" t="s">
        <v>451</v>
      </c>
      <c r="FZ100" s="6" t="s">
        <v>451</v>
      </c>
      <c r="GA100" s="6" t="s">
        <v>451</v>
      </c>
      <c r="GB100" s="6" t="s">
        <v>451</v>
      </c>
      <c r="GC100" s="6" t="s">
        <v>451</v>
      </c>
      <c r="GD100" s="6" t="s">
        <v>451</v>
      </c>
      <c r="GE100" s="6" t="s">
        <v>451</v>
      </c>
      <c r="GF100" s="6" t="s">
        <v>451</v>
      </c>
      <c r="GG100" s="6" t="s">
        <v>451</v>
      </c>
      <c r="GH100" s="6" t="s">
        <v>451</v>
      </c>
      <c r="GI100" s="6" t="s">
        <v>451</v>
      </c>
      <c r="GJ100" s="6" t="s">
        <v>451</v>
      </c>
      <c r="GK100" s="6" t="s">
        <v>451</v>
      </c>
      <c r="GL100" s="6" t="s">
        <v>451</v>
      </c>
      <c r="GM100" s="6" t="s">
        <v>451</v>
      </c>
      <c r="GN100" s="6" t="s">
        <v>451</v>
      </c>
      <c r="GO100" s="6" t="s">
        <v>451</v>
      </c>
      <c r="GP100" s="6" t="s">
        <v>451</v>
      </c>
      <c r="GQ100" s="6" t="s">
        <v>451</v>
      </c>
      <c r="GR100" s="6" t="s">
        <v>451</v>
      </c>
      <c r="GS100" s="6" t="s">
        <v>451</v>
      </c>
      <c r="GT100" s="6" t="s">
        <v>451</v>
      </c>
      <c r="GU100" s="6" t="s">
        <v>451</v>
      </c>
      <c r="GV100" s="6" t="s">
        <v>453</v>
      </c>
      <c r="GW100" s="6" t="s">
        <v>454</v>
      </c>
      <c r="GX100" s="6" t="s">
        <v>1875</v>
      </c>
      <c r="GY100" s="6" t="s">
        <v>441</v>
      </c>
      <c r="GZ100" s="6">
        <v>531.51</v>
      </c>
      <c r="HB100" s="6" t="str">
        <f t="shared" si="100"/>
        <v>Accepté pour Conseil 2eme round Sect</v>
      </c>
      <c r="HC100" s="6">
        <f t="shared" si="75"/>
        <v>100</v>
      </c>
      <c r="HD100" s="110">
        <f t="shared" si="76"/>
        <v>5</v>
      </c>
      <c r="HE100" s="6">
        <f t="shared" si="77"/>
        <v>5</v>
      </c>
      <c r="HF100" s="110">
        <f t="shared" si="99"/>
        <v>36.666666666666664</v>
      </c>
      <c r="HG100" s="6">
        <f t="shared" si="78"/>
        <v>5</v>
      </c>
      <c r="HI100" s="6">
        <f t="shared" si="101"/>
        <v>50</v>
      </c>
      <c r="HJ100" s="110">
        <f t="shared" si="102"/>
        <v>27.5</v>
      </c>
      <c r="HK100" s="110">
        <f t="shared" si="79"/>
        <v>50</v>
      </c>
      <c r="HL100" s="110">
        <f t="shared" si="80"/>
        <v>50</v>
      </c>
      <c r="HO100" s="6">
        <f t="shared" si="81"/>
        <v>50</v>
      </c>
      <c r="HP100" s="110">
        <f t="shared" si="82"/>
        <v>50</v>
      </c>
      <c r="HQ100" s="110">
        <f t="shared" si="83"/>
        <v>50</v>
      </c>
      <c r="HT100" s="110">
        <f t="shared" si="84"/>
        <v>50</v>
      </c>
      <c r="HU100" s="6">
        <f t="shared" si="85"/>
        <v>50</v>
      </c>
      <c r="HV100" s="6">
        <f t="shared" si="86"/>
        <v>50</v>
      </c>
      <c r="HW100" s="6">
        <f t="shared" si="87"/>
        <v>50</v>
      </c>
      <c r="HX100" s="110">
        <f t="shared" si="88"/>
        <v>50</v>
      </c>
      <c r="HY100" s="6">
        <f t="shared" si="89"/>
        <v>0</v>
      </c>
      <c r="HZ100" s="6">
        <f t="shared" si="103"/>
        <v>100</v>
      </c>
      <c r="IA100" s="6">
        <f t="shared" si="90"/>
        <v>0</v>
      </c>
      <c r="IB100" s="6">
        <f t="shared" si="91"/>
        <v>50</v>
      </c>
      <c r="IE100" s="110">
        <f t="shared" si="92"/>
        <v>50</v>
      </c>
      <c r="IF100" s="110">
        <f t="shared" si="93"/>
        <v>40</v>
      </c>
      <c r="IG100" s="6">
        <f t="shared" si="94"/>
        <v>0</v>
      </c>
      <c r="IH100" s="6">
        <f t="shared" si="95"/>
        <v>0</v>
      </c>
      <c r="II100" s="6">
        <f t="shared" si="96"/>
        <v>0</v>
      </c>
      <c r="IJ100" s="6">
        <f t="shared" si="97"/>
        <v>0</v>
      </c>
      <c r="IK100" s="110">
        <f t="shared" si="98"/>
        <v>0</v>
      </c>
    </row>
    <row r="101" spans="1:245" x14ac:dyDescent="0.2">
      <c r="A101" s="6">
        <v>209</v>
      </c>
      <c r="B101" s="6">
        <v>94</v>
      </c>
      <c r="C101" s="6" t="s">
        <v>1876</v>
      </c>
      <c r="D101" s="6">
        <v>6</v>
      </c>
      <c r="E101" s="6" t="s">
        <v>470</v>
      </c>
      <c r="F101" s="6" t="s">
        <v>1877</v>
      </c>
      <c r="G101" s="6" t="s">
        <v>1878</v>
      </c>
      <c r="H101" s="6" t="s">
        <v>1876</v>
      </c>
      <c r="I101" s="6" t="s">
        <v>1879</v>
      </c>
      <c r="K101" s="6" t="s">
        <v>1880</v>
      </c>
      <c r="L101" s="6" t="s">
        <v>1782</v>
      </c>
      <c r="M101" s="6" t="s">
        <v>410</v>
      </c>
      <c r="O101" s="6" t="s">
        <v>460</v>
      </c>
      <c r="Q101" s="6" t="s">
        <v>1881</v>
      </c>
      <c r="R101" s="6" t="s">
        <v>413</v>
      </c>
      <c r="S101" s="6">
        <v>1</v>
      </c>
      <c r="T101" s="6">
        <v>0</v>
      </c>
      <c r="U101" s="6">
        <v>0</v>
      </c>
      <c r="V101" s="6">
        <v>0</v>
      </c>
      <c r="W101" s="6">
        <v>0</v>
      </c>
      <c r="X101" s="6">
        <v>0</v>
      </c>
      <c r="Y101" s="6">
        <v>0</v>
      </c>
      <c r="Z101" s="6" t="s">
        <v>414</v>
      </c>
      <c r="AA101" s="6" t="s">
        <v>416</v>
      </c>
      <c r="AB101" s="6" t="s">
        <v>416</v>
      </c>
      <c r="AC101" s="6" t="s">
        <v>131</v>
      </c>
      <c r="AD101" s="6" t="s">
        <v>416</v>
      </c>
      <c r="AE101" s="6" t="s">
        <v>414</v>
      </c>
      <c r="AF101" s="6" t="s">
        <v>416</v>
      </c>
      <c r="AG101" s="6" t="s">
        <v>416</v>
      </c>
      <c r="AH101" s="6" t="s">
        <v>131</v>
      </c>
      <c r="AI101" s="6" t="s">
        <v>1882</v>
      </c>
      <c r="AJ101" s="6">
        <v>1</v>
      </c>
      <c r="AK101" s="6">
        <v>0</v>
      </c>
      <c r="AL101" s="6">
        <v>1</v>
      </c>
      <c r="AM101" s="6">
        <v>0</v>
      </c>
      <c r="AN101" s="6">
        <v>0</v>
      </c>
      <c r="AO101" s="6">
        <v>0</v>
      </c>
      <c r="AQ101" s="6" t="s">
        <v>527</v>
      </c>
      <c r="AW101" s="6" t="s">
        <v>421</v>
      </c>
      <c r="AX101" s="6" t="s">
        <v>485</v>
      </c>
      <c r="AY101" s="6">
        <v>0</v>
      </c>
      <c r="AZ101" s="6">
        <v>0</v>
      </c>
      <c r="BA101" s="6">
        <v>0</v>
      </c>
      <c r="BB101" s="6">
        <v>0</v>
      </c>
      <c r="BC101" s="6">
        <v>0</v>
      </c>
      <c r="BD101" s="6">
        <v>1</v>
      </c>
      <c r="BE101" s="6">
        <v>0</v>
      </c>
      <c r="BF101" s="6">
        <v>0</v>
      </c>
      <c r="BH101" s="6">
        <v>1</v>
      </c>
      <c r="BX101" s="6" t="s">
        <v>151</v>
      </c>
      <c r="BY101" s="6" t="s">
        <v>423</v>
      </c>
      <c r="BZ101" s="6" t="s">
        <v>426</v>
      </c>
      <c r="CA101" s="6" t="s">
        <v>424</v>
      </c>
      <c r="CB101" s="6" t="s">
        <v>426</v>
      </c>
      <c r="CC101" s="6" t="s">
        <v>423</v>
      </c>
      <c r="CD101" s="6" t="s">
        <v>423</v>
      </c>
      <c r="CE101" s="6" t="s">
        <v>426</v>
      </c>
      <c r="CF101" s="6" t="s">
        <v>426</v>
      </c>
      <c r="CG101" s="6" t="s">
        <v>426</v>
      </c>
      <c r="CH101" s="6" t="s">
        <v>426</v>
      </c>
      <c r="CI101" s="6" t="s">
        <v>426</v>
      </c>
      <c r="CJ101" s="6" t="s">
        <v>426</v>
      </c>
      <c r="CK101" s="6" t="s">
        <v>426</v>
      </c>
      <c r="CL101" s="6" t="s">
        <v>426</v>
      </c>
      <c r="CM101" s="6" t="s">
        <v>426</v>
      </c>
      <c r="CN101" s="6" t="s">
        <v>426</v>
      </c>
      <c r="CO101" s="6" t="s">
        <v>426</v>
      </c>
      <c r="CP101" s="6" t="s">
        <v>426</v>
      </c>
      <c r="CQ101" s="6" t="s">
        <v>424</v>
      </c>
      <c r="CR101" s="6" t="s">
        <v>423</v>
      </c>
      <c r="CS101" s="6" t="s">
        <v>426</v>
      </c>
      <c r="CT101" s="6" t="s">
        <v>426</v>
      </c>
      <c r="CU101" s="6" t="s">
        <v>426</v>
      </c>
      <c r="CV101" s="6" t="s">
        <v>428</v>
      </c>
      <c r="CW101" s="6" t="s">
        <v>427</v>
      </c>
      <c r="CX101" s="6" t="s">
        <v>428</v>
      </c>
      <c r="CY101" s="6" t="s">
        <v>428</v>
      </c>
      <c r="CZ101" s="6" t="s">
        <v>428</v>
      </c>
      <c r="DA101" s="6">
        <v>0</v>
      </c>
      <c r="DB101" s="6">
        <v>1</v>
      </c>
      <c r="DC101" s="6">
        <v>0</v>
      </c>
      <c r="DD101" s="6">
        <v>1</v>
      </c>
      <c r="DE101" s="6">
        <v>0</v>
      </c>
      <c r="DF101" s="6">
        <v>0</v>
      </c>
      <c r="DG101" s="6">
        <v>0</v>
      </c>
      <c r="DJ101" s="6" t="s">
        <v>198</v>
      </c>
      <c r="DU101" s="6" t="s">
        <v>508</v>
      </c>
      <c r="EA101" s="6">
        <v>1476.12</v>
      </c>
      <c r="EB101" s="6" t="s">
        <v>689</v>
      </c>
      <c r="EC101" s="6" t="s">
        <v>432</v>
      </c>
      <c r="ED101" s="6" t="s">
        <v>1883</v>
      </c>
      <c r="EE101" s="6" t="s">
        <v>490</v>
      </c>
      <c r="EF101" s="6" t="s">
        <v>435</v>
      </c>
      <c r="EG101" s="6" t="s">
        <v>436</v>
      </c>
      <c r="EH101" s="6" t="s">
        <v>1787</v>
      </c>
      <c r="EI101" s="6">
        <v>2016</v>
      </c>
      <c r="EJ101" s="6" t="s">
        <v>1782</v>
      </c>
      <c r="EK101" s="6" t="s">
        <v>1788</v>
      </c>
      <c r="EL101" s="6" t="s">
        <v>973</v>
      </c>
      <c r="EM101" s="6">
        <v>8</v>
      </c>
      <c r="EN101" s="6" t="s">
        <v>468</v>
      </c>
      <c r="EO101" s="6" t="s">
        <v>583</v>
      </c>
      <c r="EP101" s="6" t="s">
        <v>675</v>
      </c>
      <c r="EQ101" s="6">
        <v>93</v>
      </c>
      <c r="ER101" s="6" t="s">
        <v>1884</v>
      </c>
      <c r="ES101" s="6">
        <v>4</v>
      </c>
      <c r="ET101" s="6" t="s">
        <v>470</v>
      </c>
      <c r="EU101" s="6" t="s">
        <v>1885</v>
      </c>
      <c r="EV101" s="6" t="s">
        <v>1886</v>
      </c>
      <c r="EW101" s="6" t="s">
        <v>1884</v>
      </c>
      <c r="EX101" s="6" t="s">
        <v>1887</v>
      </c>
      <c r="EZ101" s="6" t="s">
        <v>1888</v>
      </c>
      <c r="FA101" s="6" t="s">
        <v>1782</v>
      </c>
      <c r="FB101" s="6" t="s">
        <v>410</v>
      </c>
      <c r="FD101" s="6" t="s">
        <v>460</v>
      </c>
      <c r="FF101" s="6" t="s">
        <v>441</v>
      </c>
      <c r="FH101" s="6" t="s">
        <v>449</v>
      </c>
      <c r="FI101" s="6" t="s">
        <v>450</v>
      </c>
      <c r="FJ101" s="6" t="s">
        <v>510</v>
      </c>
      <c r="FK101" s="6" t="s">
        <v>450</v>
      </c>
      <c r="FL101" s="6" t="s">
        <v>450</v>
      </c>
      <c r="FN101" s="6" t="s">
        <v>416</v>
      </c>
      <c r="FO101" s="6" t="s">
        <v>416</v>
      </c>
      <c r="FP101" s="6" t="s">
        <v>416</v>
      </c>
      <c r="FQ101" s="6" t="s">
        <v>131</v>
      </c>
      <c r="FR101" s="6" t="s">
        <v>414</v>
      </c>
      <c r="FS101" s="6" t="s">
        <v>416</v>
      </c>
      <c r="FT101" s="6" t="s">
        <v>416</v>
      </c>
      <c r="FU101" s="6" t="s">
        <v>416</v>
      </c>
      <c r="FV101" s="6" t="s">
        <v>131</v>
      </c>
      <c r="FX101" s="6" t="s">
        <v>452</v>
      </c>
      <c r="FY101" s="6" t="s">
        <v>452</v>
      </c>
      <c r="FZ101" s="6" t="s">
        <v>451</v>
      </c>
      <c r="GA101" s="6" t="s">
        <v>451</v>
      </c>
      <c r="GB101" s="6" t="s">
        <v>452</v>
      </c>
      <c r="GC101" s="6" t="s">
        <v>452</v>
      </c>
      <c r="GD101" s="6" t="s">
        <v>452</v>
      </c>
      <c r="GE101" s="6" t="s">
        <v>452</v>
      </c>
      <c r="GF101" s="6" t="s">
        <v>452</v>
      </c>
      <c r="GG101" s="6" t="s">
        <v>452</v>
      </c>
      <c r="GH101" s="6" t="s">
        <v>451</v>
      </c>
      <c r="GI101" s="6" t="s">
        <v>451</v>
      </c>
      <c r="GJ101" s="6" t="s">
        <v>452</v>
      </c>
      <c r="GK101" s="6" t="s">
        <v>452</v>
      </c>
      <c r="GL101" s="6" t="s">
        <v>452</v>
      </c>
      <c r="GM101" s="6" t="s">
        <v>452</v>
      </c>
      <c r="GN101" s="6" t="s">
        <v>452</v>
      </c>
      <c r="GO101" s="6" t="s">
        <v>451</v>
      </c>
      <c r="GP101" s="6" t="s">
        <v>451</v>
      </c>
      <c r="GQ101" s="6" t="s">
        <v>451</v>
      </c>
      <c r="GR101" s="6" t="s">
        <v>452</v>
      </c>
      <c r="GS101" s="6" t="s">
        <v>452</v>
      </c>
      <c r="GT101" s="6" t="s">
        <v>452</v>
      </c>
      <c r="GU101" s="6" t="s">
        <v>451</v>
      </c>
      <c r="GV101" s="6" t="s">
        <v>453</v>
      </c>
      <c r="GW101" s="6" t="s">
        <v>454</v>
      </c>
      <c r="GX101" s="6" t="s">
        <v>1889</v>
      </c>
      <c r="GY101" s="6" t="s">
        <v>441</v>
      </c>
      <c r="GZ101" s="6">
        <v>569.71</v>
      </c>
      <c r="HB101" s="6" t="str">
        <f t="shared" si="100"/>
        <v>Accepté pour Conseil 2eme round Sect</v>
      </c>
      <c r="HC101" s="6">
        <f t="shared" si="75"/>
        <v>100</v>
      </c>
      <c r="HD101" s="110">
        <f t="shared" si="76"/>
        <v>75</v>
      </c>
      <c r="HE101" s="6">
        <f t="shared" si="77"/>
        <v>5</v>
      </c>
      <c r="HF101" s="110">
        <f t="shared" si="99"/>
        <v>60</v>
      </c>
      <c r="HG101" s="6">
        <f t="shared" si="78"/>
        <v>50</v>
      </c>
      <c r="HI101" s="6">
        <f t="shared" si="101"/>
        <v>50</v>
      </c>
      <c r="HJ101" s="110">
        <f t="shared" si="102"/>
        <v>50</v>
      </c>
      <c r="HK101" s="110">
        <f t="shared" si="79"/>
        <v>75</v>
      </c>
      <c r="HL101" s="110">
        <f t="shared" si="80"/>
        <v>27.5</v>
      </c>
      <c r="HO101" s="6">
        <f t="shared" si="81"/>
        <v>5</v>
      </c>
      <c r="HP101" s="110">
        <f t="shared" si="82"/>
        <v>5</v>
      </c>
      <c r="HQ101" s="110">
        <f t="shared" si="83"/>
        <v>5</v>
      </c>
      <c r="HT101" s="110">
        <f t="shared" si="84"/>
        <v>23.5</v>
      </c>
      <c r="HU101" s="6">
        <f t="shared" si="85"/>
        <v>5</v>
      </c>
      <c r="HV101" s="6">
        <f t="shared" si="86"/>
        <v>5</v>
      </c>
      <c r="HW101" s="6">
        <f t="shared" si="87"/>
        <v>5</v>
      </c>
      <c r="HX101" s="110">
        <f t="shared" si="88"/>
        <v>5</v>
      </c>
      <c r="HY101" s="6">
        <f t="shared" si="89"/>
        <v>0</v>
      </c>
      <c r="HZ101" s="6">
        <f t="shared" si="103"/>
        <v>0</v>
      </c>
      <c r="IA101" s="6">
        <f t="shared" si="90"/>
        <v>0</v>
      </c>
      <c r="IB101" s="6">
        <f t="shared" si="91"/>
        <v>50</v>
      </c>
      <c r="IE101" s="110">
        <f t="shared" si="92"/>
        <v>27.5</v>
      </c>
      <c r="IF101" s="110">
        <f t="shared" si="93"/>
        <v>15.5</v>
      </c>
      <c r="IG101" s="6">
        <f t="shared" si="94"/>
        <v>0</v>
      </c>
      <c r="IH101" s="6">
        <f t="shared" si="95"/>
        <v>0</v>
      </c>
      <c r="II101" s="6">
        <f t="shared" si="96"/>
        <v>0</v>
      </c>
      <c r="IJ101" s="6">
        <f t="shared" si="97"/>
        <v>0</v>
      </c>
      <c r="IK101" s="110">
        <f t="shared" si="98"/>
        <v>0</v>
      </c>
    </row>
    <row r="102" spans="1:245" x14ac:dyDescent="0.2">
      <c r="A102" s="6">
        <v>211</v>
      </c>
      <c r="B102" s="6">
        <v>87</v>
      </c>
      <c r="C102" s="6" t="s">
        <v>1890</v>
      </c>
      <c r="D102" s="6">
        <v>6</v>
      </c>
      <c r="E102" s="6" t="s">
        <v>470</v>
      </c>
      <c r="F102" s="6" t="s">
        <v>1891</v>
      </c>
      <c r="G102" s="6" t="s">
        <v>1892</v>
      </c>
      <c r="H102" s="6" t="s">
        <v>1890</v>
      </c>
      <c r="I102" s="6" t="s">
        <v>1893</v>
      </c>
      <c r="K102" s="6" t="s">
        <v>1894</v>
      </c>
      <c r="L102" s="6" t="s">
        <v>1782</v>
      </c>
      <c r="M102" s="6" t="s">
        <v>410</v>
      </c>
      <c r="O102" s="6" t="s">
        <v>760</v>
      </c>
      <c r="Q102" s="6" t="s">
        <v>1895</v>
      </c>
      <c r="R102" s="6" t="s">
        <v>413</v>
      </c>
      <c r="S102" s="6">
        <v>1</v>
      </c>
      <c r="T102" s="6">
        <v>0</v>
      </c>
      <c r="U102" s="6">
        <v>0</v>
      </c>
      <c r="V102" s="6">
        <v>0</v>
      </c>
      <c r="W102" s="6">
        <v>1</v>
      </c>
      <c r="X102" s="6">
        <v>0</v>
      </c>
      <c r="Y102" s="6">
        <v>1</v>
      </c>
      <c r="Z102" s="6" t="s">
        <v>131</v>
      </c>
      <c r="AA102" s="6" t="s">
        <v>131</v>
      </c>
      <c r="AB102" s="6" t="s">
        <v>131</v>
      </c>
      <c r="AC102" s="6" t="s">
        <v>131</v>
      </c>
      <c r="AD102" s="6" t="s">
        <v>131</v>
      </c>
      <c r="AE102" s="6" t="s">
        <v>131</v>
      </c>
      <c r="AF102" s="6" t="s">
        <v>131</v>
      </c>
      <c r="AG102" s="6" t="s">
        <v>131</v>
      </c>
      <c r="AH102" s="6" t="s">
        <v>131</v>
      </c>
      <c r="AI102" s="6" t="s">
        <v>1896</v>
      </c>
      <c r="AJ102" s="6">
        <v>0</v>
      </c>
      <c r="AK102" s="6">
        <v>0</v>
      </c>
      <c r="AL102" s="6">
        <v>0</v>
      </c>
      <c r="AM102" s="6">
        <v>1</v>
      </c>
      <c r="AN102" s="6">
        <v>0</v>
      </c>
      <c r="AO102" s="6">
        <v>0</v>
      </c>
      <c r="AQ102" s="6" t="s">
        <v>463</v>
      </c>
      <c r="AR102" s="6" t="s">
        <v>420</v>
      </c>
      <c r="AS102" s="6" t="s">
        <v>419</v>
      </c>
      <c r="AT102" s="6" t="s">
        <v>436</v>
      </c>
      <c r="AU102" s="6" t="s">
        <v>420</v>
      </c>
      <c r="AV102" s="6" t="s">
        <v>420</v>
      </c>
      <c r="AW102" s="6" t="s">
        <v>421</v>
      </c>
      <c r="AX102" s="6" t="s">
        <v>422</v>
      </c>
      <c r="AY102" s="6">
        <v>1</v>
      </c>
      <c r="AZ102" s="6">
        <v>1</v>
      </c>
      <c r="BA102" s="6">
        <v>0</v>
      </c>
      <c r="BB102" s="6">
        <v>0</v>
      </c>
      <c r="BC102" s="6">
        <v>0</v>
      </c>
      <c r="BD102" s="6">
        <v>0</v>
      </c>
      <c r="BE102" s="6">
        <v>0</v>
      </c>
      <c r="BF102" s="6">
        <v>0</v>
      </c>
      <c r="BH102" s="6">
        <v>1</v>
      </c>
      <c r="BX102" s="6" t="s">
        <v>425</v>
      </c>
      <c r="BY102" s="6" t="s">
        <v>423</v>
      </c>
      <c r="BZ102" s="6" t="s">
        <v>423</v>
      </c>
      <c r="CA102" s="6" t="s">
        <v>424</v>
      </c>
      <c r="CB102" s="6" t="s">
        <v>424</v>
      </c>
      <c r="CC102" s="6" t="s">
        <v>423</v>
      </c>
      <c r="CD102" s="6" t="s">
        <v>426</v>
      </c>
      <c r="CE102" s="6" t="s">
        <v>426</v>
      </c>
      <c r="CF102" s="6" t="s">
        <v>426</v>
      </c>
      <c r="CG102" s="6" t="s">
        <v>423</v>
      </c>
      <c r="CH102" s="6" t="s">
        <v>425</v>
      </c>
      <c r="CI102" s="6" t="s">
        <v>426</v>
      </c>
      <c r="CJ102" s="6" t="s">
        <v>426</v>
      </c>
      <c r="CK102" s="6" t="s">
        <v>424</v>
      </c>
      <c r="CL102" s="6" t="s">
        <v>423</v>
      </c>
      <c r="CM102" s="6" t="s">
        <v>424</v>
      </c>
      <c r="CN102" s="6" t="s">
        <v>423</v>
      </c>
      <c r="CO102" s="6" t="s">
        <v>423</v>
      </c>
      <c r="CP102" s="6" t="s">
        <v>426</v>
      </c>
      <c r="CQ102" s="6" t="s">
        <v>151</v>
      </c>
      <c r="CR102" s="6" t="s">
        <v>151</v>
      </c>
      <c r="CS102" s="6" t="s">
        <v>425</v>
      </c>
      <c r="CT102" s="6" t="s">
        <v>425</v>
      </c>
      <c r="CU102" s="6" t="s">
        <v>423</v>
      </c>
      <c r="CV102" s="6" t="s">
        <v>428</v>
      </c>
      <c r="CW102" s="6" t="s">
        <v>428</v>
      </c>
      <c r="CX102" s="6" t="s">
        <v>428</v>
      </c>
      <c r="CY102" s="6" t="s">
        <v>428</v>
      </c>
      <c r="CZ102" s="6" t="s">
        <v>428</v>
      </c>
      <c r="DA102" s="6">
        <v>0</v>
      </c>
      <c r="DB102" s="6">
        <v>0</v>
      </c>
      <c r="DC102" s="6">
        <v>0</v>
      </c>
      <c r="DD102" s="6">
        <v>1</v>
      </c>
      <c r="DE102" s="6">
        <v>0</v>
      </c>
      <c r="DF102" s="6">
        <v>0</v>
      </c>
      <c r="DG102" s="6">
        <v>0</v>
      </c>
      <c r="DJ102" s="6" t="s">
        <v>198</v>
      </c>
      <c r="DU102" s="6" t="s">
        <v>508</v>
      </c>
      <c r="EA102" s="6">
        <v>643.59</v>
      </c>
      <c r="EB102" s="6" t="s">
        <v>1073</v>
      </c>
      <c r="EC102" s="6" t="s">
        <v>1074</v>
      </c>
      <c r="ED102" s="6" t="s">
        <v>1897</v>
      </c>
      <c r="EE102" s="6" t="s">
        <v>490</v>
      </c>
      <c r="EF102" s="6" t="s">
        <v>435</v>
      </c>
      <c r="EG102" s="6" t="s">
        <v>436</v>
      </c>
      <c r="EH102" s="6" t="s">
        <v>1787</v>
      </c>
      <c r="EI102" s="6">
        <v>2020</v>
      </c>
      <c r="EJ102" s="6" t="s">
        <v>1782</v>
      </c>
      <c r="EK102" s="6" t="s">
        <v>1788</v>
      </c>
      <c r="EL102" s="6" t="s">
        <v>440</v>
      </c>
      <c r="EM102" s="6">
        <v>20</v>
      </c>
      <c r="EN102" s="6" t="s">
        <v>441</v>
      </c>
      <c r="EO102" s="6" t="s">
        <v>442</v>
      </c>
      <c r="EP102" s="6" t="s">
        <v>675</v>
      </c>
      <c r="EQ102" s="6">
        <v>80</v>
      </c>
      <c r="ER102" s="6" t="s">
        <v>1898</v>
      </c>
      <c r="ES102" s="6">
        <v>4</v>
      </c>
      <c r="ET102" s="6" t="s">
        <v>470</v>
      </c>
      <c r="EU102" s="6" t="s">
        <v>1899</v>
      </c>
      <c r="EV102" s="6" t="s">
        <v>1900</v>
      </c>
      <c r="EW102" s="6" t="s">
        <v>1898</v>
      </c>
      <c r="EX102" s="6" t="s">
        <v>1901</v>
      </c>
      <c r="EZ102" s="6" t="s">
        <v>1894</v>
      </c>
      <c r="FA102" s="6" t="s">
        <v>1782</v>
      </c>
      <c r="FB102" s="6" t="s">
        <v>410</v>
      </c>
      <c r="FD102" s="6" t="s">
        <v>760</v>
      </c>
      <c r="FF102" s="6" t="s">
        <v>441</v>
      </c>
      <c r="FH102" s="6" t="s">
        <v>449</v>
      </c>
      <c r="FI102" s="6" t="s">
        <v>450</v>
      </c>
      <c r="FJ102" s="6" t="s">
        <v>450</v>
      </c>
      <c r="FK102" s="6" t="s">
        <v>450</v>
      </c>
      <c r="FL102" s="6" t="s">
        <v>450</v>
      </c>
      <c r="FN102" s="6" t="s">
        <v>131</v>
      </c>
      <c r="FO102" s="6" t="s">
        <v>414</v>
      </c>
      <c r="FP102" s="6" t="s">
        <v>131</v>
      </c>
      <c r="FQ102" s="6" t="s">
        <v>131</v>
      </c>
      <c r="FR102" s="6" t="s">
        <v>131</v>
      </c>
      <c r="FS102" s="6" t="s">
        <v>415</v>
      </c>
      <c r="FT102" s="6" t="s">
        <v>416</v>
      </c>
      <c r="FU102" s="6" t="s">
        <v>414</v>
      </c>
      <c r="FV102" s="6" t="s">
        <v>131</v>
      </c>
      <c r="FX102" s="6" t="s">
        <v>451</v>
      </c>
      <c r="FY102" s="6" t="s">
        <v>451</v>
      </c>
      <c r="FZ102" s="6" t="s">
        <v>451</v>
      </c>
      <c r="GA102" s="6" t="s">
        <v>452</v>
      </c>
      <c r="GB102" s="6" t="s">
        <v>452</v>
      </c>
      <c r="GC102" s="6" t="s">
        <v>451</v>
      </c>
      <c r="GD102" s="6" t="s">
        <v>451</v>
      </c>
      <c r="GE102" s="6" t="s">
        <v>451</v>
      </c>
      <c r="GF102" s="6" t="s">
        <v>451</v>
      </c>
      <c r="GG102" s="6" t="s">
        <v>451</v>
      </c>
      <c r="GH102" s="6" t="s">
        <v>451</v>
      </c>
      <c r="GI102" s="6" t="s">
        <v>451</v>
      </c>
      <c r="GJ102" s="6" t="s">
        <v>451</v>
      </c>
      <c r="GK102" s="6" t="s">
        <v>451</v>
      </c>
      <c r="GL102" s="6" t="s">
        <v>451</v>
      </c>
      <c r="GM102" s="6" t="s">
        <v>451</v>
      </c>
      <c r="GN102" s="6" t="s">
        <v>451</v>
      </c>
      <c r="GO102" s="6" t="s">
        <v>451</v>
      </c>
      <c r="GP102" s="6" t="s">
        <v>451</v>
      </c>
      <c r="GQ102" s="6" t="s">
        <v>451</v>
      </c>
      <c r="GR102" s="6" t="s">
        <v>451</v>
      </c>
      <c r="GS102" s="6" t="s">
        <v>451</v>
      </c>
      <c r="GT102" s="6" t="s">
        <v>451</v>
      </c>
      <c r="GU102" s="6" t="s">
        <v>451</v>
      </c>
      <c r="GV102" s="6" t="s">
        <v>555</v>
      </c>
      <c r="GW102" s="6" t="s">
        <v>475</v>
      </c>
      <c r="GX102" s="6" t="s">
        <v>1902</v>
      </c>
      <c r="GY102" s="6" t="s">
        <v>441</v>
      </c>
      <c r="GZ102" s="6">
        <v>325.87</v>
      </c>
      <c r="HB102" s="6" t="str">
        <f t="shared" si="100"/>
        <v>Accepté pour Conseil 1er round Fem</v>
      </c>
      <c r="HC102" s="6">
        <f t="shared" si="75"/>
        <v>5</v>
      </c>
      <c r="HD102" s="110">
        <f t="shared" si="76"/>
        <v>5</v>
      </c>
      <c r="HE102" s="6">
        <f t="shared" si="77"/>
        <v>5</v>
      </c>
      <c r="HF102" s="110">
        <f t="shared" si="99"/>
        <v>5</v>
      </c>
      <c r="HG102" s="6">
        <f t="shared" si="78"/>
        <v>50</v>
      </c>
      <c r="HI102" s="6">
        <f t="shared" si="101"/>
        <v>50</v>
      </c>
      <c r="HJ102" s="110">
        <f t="shared" si="102"/>
        <v>50</v>
      </c>
      <c r="HK102" s="110">
        <f t="shared" si="79"/>
        <v>50</v>
      </c>
      <c r="HL102" s="110">
        <f t="shared" si="80"/>
        <v>50</v>
      </c>
      <c r="HO102" s="6">
        <f t="shared" si="81"/>
        <v>50</v>
      </c>
      <c r="HP102" s="110">
        <f t="shared" si="82"/>
        <v>5</v>
      </c>
      <c r="HQ102" s="110">
        <f t="shared" si="83"/>
        <v>27.5</v>
      </c>
      <c r="HT102" s="110">
        <f t="shared" si="84"/>
        <v>36.5</v>
      </c>
      <c r="HU102" s="6">
        <f t="shared" si="85"/>
        <v>50</v>
      </c>
      <c r="HV102" s="6">
        <f t="shared" si="86"/>
        <v>50</v>
      </c>
      <c r="HW102" s="6">
        <f t="shared" si="87"/>
        <v>50</v>
      </c>
      <c r="HX102" s="110">
        <f t="shared" si="88"/>
        <v>50</v>
      </c>
      <c r="HY102" s="6">
        <f t="shared" si="89"/>
        <v>0</v>
      </c>
      <c r="HZ102" s="6">
        <f t="shared" si="103"/>
        <v>0</v>
      </c>
      <c r="IA102" s="6">
        <f t="shared" si="90"/>
        <v>0</v>
      </c>
      <c r="IB102" s="6">
        <f t="shared" si="91"/>
        <v>25</v>
      </c>
      <c r="IE102" s="110">
        <f t="shared" si="92"/>
        <v>52.5</v>
      </c>
      <c r="IF102" s="110">
        <f t="shared" si="93"/>
        <v>15.5</v>
      </c>
      <c r="IG102" s="6">
        <f t="shared" si="94"/>
        <v>0</v>
      </c>
      <c r="IH102" s="6">
        <f t="shared" si="95"/>
        <v>0</v>
      </c>
      <c r="II102" s="6">
        <f t="shared" si="96"/>
        <v>0</v>
      </c>
      <c r="IJ102" s="6">
        <f t="shared" si="97"/>
        <v>0</v>
      </c>
      <c r="IK102" s="110">
        <f t="shared" si="98"/>
        <v>0</v>
      </c>
    </row>
    <row r="103" spans="1:245" x14ac:dyDescent="0.2">
      <c r="A103" s="6">
        <v>213</v>
      </c>
      <c r="B103" s="6">
        <v>112</v>
      </c>
      <c r="C103" s="6" t="s">
        <v>1903</v>
      </c>
      <c r="D103" s="6">
        <v>6</v>
      </c>
      <c r="E103" s="6" t="s">
        <v>470</v>
      </c>
      <c r="F103" s="6" t="s">
        <v>1904</v>
      </c>
      <c r="G103" s="6" t="s">
        <v>1905</v>
      </c>
      <c r="H103" s="6" t="s">
        <v>1903</v>
      </c>
      <c r="I103" s="6" t="s">
        <v>1906</v>
      </c>
      <c r="K103" s="6" t="s">
        <v>1907</v>
      </c>
      <c r="L103" s="6" t="s">
        <v>1782</v>
      </c>
      <c r="M103" s="6" t="s">
        <v>1699</v>
      </c>
      <c r="O103" s="6" t="s">
        <v>411</v>
      </c>
      <c r="Q103" s="6" t="s">
        <v>1908</v>
      </c>
      <c r="R103" s="6" t="s">
        <v>413</v>
      </c>
      <c r="S103" s="6">
        <v>1</v>
      </c>
      <c r="T103" s="6">
        <v>0</v>
      </c>
      <c r="U103" s="6">
        <v>0</v>
      </c>
      <c r="V103" s="6">
        <v>1</v>
      </c>
      <c r="W103" s="6">
        <v>1</v>
      </c>
      <c r="X103" s="6">
        <v>0</v>
      </c>
      <c r="Y103" s="6">
        <v>0</v>
      </c>
      <c r="Z103" s="6" t="s">
        <v>414</v>
      </c>
      <c r="AA103" s="6" t="s">
        <v>416</v>
      </c>
      <c r="AB103" s="6" t="s">
        <v>416</v>
      </c>
      <c r="AC103" s="6" t="s">
        <v>414</v>
      </c>
      <c r="AD103" s="6" t="s">
        <v>131</v>
      </c>
      <c r="AE103" s="6" t="s">
        <v>414</v>
      </c>
      <c r="AF103" s="6" t="s">
        <v>416</v>
      </c>
      <c r="AG103" s="6" t="s">
        <v>416</v>
      </c>
      <c r="AH103" s="6" t="s">
        <v>131</v>
      </c>
      <c r="AO103" s="6">
        <v>1</v>
      </c>
      <c r="AQ103" s="6" t="s">
        <v>527</v>
      </c>
      <c r="AW103" s="6" t="s">
        <v>421</v>
      </c>
      <c r="AX103" s="6" t="s">
        <v>485</v>
      </c>
      <c r="AY103" s="6">
        <v>0</v>
      </c>
      <c r="AZ103" s="6">
        <v>1</v>
      </c>
      <c r="BA103" s="6">
        <v>0</v>
      </c>
      <c r="BB103" s="6">
        <v>0</v>
      </c>
      <c r="BC103" s="6">
        <v>0</v>
      </c>
      <c r="BD103" s="6">
        <v>1</v>
      </c>
      <c r="BE103" s="6">
        <v>0</v>
      </c>
      <c r="BF103" s="6">
        <v>0</v>
      </c>
      <c r="BH103" s="6">
        <v>1</v>
      </c>
      <c r="BX103" s="6" t="s">
        <v>423</v>
      </c>
      <c r="BY103" s="6" t="s">
        <v>423</v>
      </c>
      <c r="BZ103" s="6" t="s">
        <v>426</v>
      </c>
      <c r="CA103" s="6" t="s">
        <v>424</v>
      </c>
      <c r="CB103" s="6" t="s">
        <v>426</v>
      </c>
      <c r="CC103" s="6" t="s">
        <v>423</v>
      </c>
      <c r="CD103" s="6" t="s">
        <v>423</v>
      </c>
      <c r="CE103" s="6" t="s">
        <v>423</v>
      </c>
      <c r="CF103" s="6" t="s">
        <v>423</v>
      </c>
      <c r="CG103" s="6" t="s">
        <v>426</v>
      </c>
      <c r="CH103" s="6" t="s">
        <v>426</v>
      </c>
      <c r="CI103" s="6" t="s">
        <v>426</v>
      </c>
      <c r="CJ103" s="6" t="s">
        <v>426</v>
      </c>
      <c r="CK103" s="6" t="s">
        <v>424</v>
      </c>
      <c r="CL103" s="6" t="s">
        <v>425</v>
      </c>
      <c r="CM103" s="6" t="s">
        <v>423</v>
      </c>
      <c r="CN103" s="6" t="s">
        <v>423</v>
      </c>
      <c r="CO103" s="6" t="s">
        <v>424</v>
      </c>
      <c r="CP103" s="6" t="s">
        <v>424</v>
      </c>
      <c r="CQ103" s="6" t="s">
        <v>151</v>
      </c>
      <c r="CR103" s="6" t="s">
        <v>426</v>
      </c>
      <c r="CS103" s="6" t="s">
        <v>426</v>
      </c>
      <c r="CT103" s="6" t="s">
        <v>426</v>
      </c>
      <c r="CU103" s="6" t="s">
        <v>426</v>
      </c>
      <c r="CV103" s="6" t="s">
        <v>506</v>
      </c>
      <c r="CW103" s="6" t="s">
        <v>428</v>
      </c>
      <c r="CX103" s="6" t="s">
        <v>428</v>
      </c>
      <c r="CY103" s="6" t="s">
        <v>428</v>
      </c>
      <c r="CZ103" s="6" t="s">
        <v>428</v>
      </c>
      <c r="DA103" s="6">
        <v>0</v>
      </c>
      <c r="DB103" s="6">
        <v>0</v>
      </c>
      <c r="DC103" s="6">
        <v>0</v>
      </c>
      <c r="DD103" s="6">
        <v>0</v>
      </c>
      <c r="DE103" s="6">
        <v>0</v>
      </c>
      <c r="DF103" s="6">
        <v>0</v>
      </c>
      <c r="DG103" s="6">
        <v>0</v>
      </c>
      <c r="DH103" s="6" t="s">
        <v>1909</v>
      </c>
      <c r="DJ103" s="6" t="s">
        <v>198</v>
      </c>
      <c r="DU103" s="6" t="s">
        <v>508</v>
      </c>
      <c r="EA103" s="6">
        <v>1329.1</v>
      </c>
      <c r="EB103" s="6" t="s">
        <v>431</v>
      </c>
      <c r="EC103" s="6" t="s">
        <v>432</v>
      </c>
      <c r="ED103" s="6" t="s">
        <v>1907</v>
      </c>
      <c r="EE103" s="6" t="s">
        <v>490</v>
      </c>
      <c r="EF103" s="6" t="s">
        <v>435</v>
      </c>
      <c r="EG103" s="6" t="s">
        <v>436</v>
      </c>
      <c r="EH103" s="6" t="s">
        <v>1787</v>
      </c>
      <c r="EI103" s="6">
        <v>2022</v>
      </c>
      <c r="EJ103" s="6" t="s">
        <v>1782</v>
      </c>
      <c r="EK103" s="6" t="s">
        <v>1910</v>
      </c>
      <c r="EL103" s="6" t="s">
        <v>440</v>
      </c>
      <c r="EM103" s="6">
        <v>1</v>
      </c>
      <c r="EN103" s="6" t="s">
        <v>468</v>
      </c>
      <c r="EO103" s="6" t="s">
        <v>442</v>
      </c>
      <c r="EP103" s="6" t="s">
        <v>532</v>
      </c>
      <c r="EQ103" s="6">
        <v>83</v>
      </c>
      <c r="ER103" s="6" t="s">
        <v>1911</v>
      </c>
      <c r="ES103" s="6">
        <v>4</v>
      </c>
      <c r="ET103" s="6" t="s">
        <v>470</v>
      </c>
      <c r="EU103" s="6" t="s">
        <v>1912</v>
      </c>
      <c r="EV103" s="6" t="s">
        <v>1913</v>
      </c>
      <c r="EW103" s="6" t="s">
        <v>1911</v>
      </c>
      <c r="EX103" s="6" t="s">
        <v>1914</v>
      </c>
      <c r="EY103" s="6" t="s">
        <v>1096</v>
      </c>
      <c r="EZ103" s="6" t="s">
        <v>1915</v>
      </c>
      <c r="FA103" s="6" t="s">
        <v>1782</v>
      </c>
      <c r="FB103" s="6" t="s">
        <v>879</v>
      </c>
      <c r="FD103" s="6" t="s">
        <v>411</v>
      </c>
      <c r="FF103" s="6" t="s">
        <v>441</v>
      </c>
      <c r="FH103" s="6" t="s">
        <v>449</v>
      </c>
      <c r="FI103" s="6" t="s">
        <v>450</v>
      </c>
      <c r="FJ103" s="6" t="s">
        <v>450</v>
      </c>
      <c r="FK103" s="6" t="s">
        <v>450</v>
      </c>
      <c r="FL103" s="6" t="s">
        <v>450</v>
      </c>
      <c r="FN103" s="6" t="s">
        <v>416</v>
      </c>
      <c r="FO103" s="6" t="s">
        <v>416</v>
      </c>
      <c r="FP103" s="6" t="s">
        <v>416</v>
      </c>
      <c r="FQ103" s="6" t="s">
        <v>414</v>
      </c>
      <c r="FR103" s="6" t="s">
        <v>414</v>
      </c>
      <c r="FS103" s="6" t="s">
        <v>416</v>
      </c>
      <c r="FT103" s="6" t="s">
        <v>416</v>
      </c>
      <c r="FU103" s="6" t="s">
        <v>416</v>
      </c>
      <c r="FV103" s="6" t="s">
        <v>414</v>
      </c>
      <c r="FX103" s="6" t="s">
        <v>451</v>
      </c>
      <c r="FY103" s="6" t="s">
        <v>452</v>
      </c>
      <c r="FZ103" s="6" t="s">
        <v>451</v>
      </c>
      <c r="GA103" s="6" t="s">
        <v>451</v>
      </c>
      <c r="GB103" s="6" t="s">
        <v>452</v>
      </c>
      <c r="GC103" s="6" t="s">
        <v>451</v>
      </c>
      <c r="GD103" s="6" t="s">
        <v>452</v>
      </c>
      <c r="GE103" s="6" t="s">
        <v>452</v>
      </c>
      <c r="GF103" s="6" t="s">
        <v>452</v>
      </c>
      <c r="GG103" s="6" t="s">
        <v>451</v>
      </c>
      <c r="GH103" s="6" t="s">
        <v>451</v>
      </c>
      <c r="GI103" s="6" t="s">
        <v>451</v>
      </c>
      <c r="GJ103" s="6" t="s">
        <v>451</v>
      </c>
      <c r="GK103" s="6" t="s">
        <v>452</v>
      </c>
      <c r="GL103" s="6" t="s">
        <v>451</v>
      </c>
      <c r="GM103" s="6" t="s">
        <v>452</v>
      </c>
      <c r="GN103" s="6" t="s">
        <v>452</v>
      </c>
      <c r="GO103" s="6" t="s">
        <v>451</v>
      </c>
      <c r="GP103" s="6" t="s">
        <v>451</v>
      </c>
      <c r="GQ103" s="6" t="s">
        <v>451</v>
      </c>
      <c r="GR103" s="6" t="s">
        <v>452</v>
      </c>
      <c r="GS103" s="6" t="s">
        <v>452</v>
      </c>
      <c r="GT103" s="6" t="s">
        <v>452</v>
      </c>
      <c r="GU103" s="6" t="s">
        <v>452</v>
      </c>
      <c r="GV103" s="6" t="s">
        <v>517</v>
      </c>
      <c r="GW103" s="6" t="s">
        <v>496</v>
      </c>
      <c r="GX103" s="6" t="s">
        <v>1916</v>
      </c>
      <c r="GY103" s="6" t="s">
        <v>441</v>
      </c>
      <c r="GZ103" s="6">
        <v>1184.93</v>
      </c>
      <c r="HB103" s="6" t="str">
        <f t="shared" si="100"/>
        <v>Accepté pour Conseil 2eme round Sect</v>
      </c>
      <c r="HC103" s="6">
        <f t="shared" si="75"/>
        <v>100</v>
      </c>
      <c r="HD103" s="110">
        <f t="shared" si="76"/>
        <v>75</v>
      </c>
      <c r="HE103" s="6">
        <f t="shared" si="77"/>
        <v>5</v>
      </c>
      <c r="HF103" s="110">
        <f t="shared" si="99"/>
        <v>60</v>
      </c>
      <c r="HG103" s="6">
        <f t="shared" si="78"/>
        <v>50</v>
      </c>
      <c r="HI103" s="6">
        <f t="shared" si="101"/>
        <v>50</v>
      </c>
      <c r="HJ103" s="110">
        <f t="shared" si="102"/>
        <v>50</v>
      </c>
      <c r="HK103" s="110">
        <f t="shared" si="79"/>
        <v>50</v>
      </c>
      <c r="HL103" s="110">
        <f t="shared" si="80"/>
        <v>27.5</v>
      </c>
      <c r="HO103" s="6">
        <f t="shared" si="81"/>
        <v>5</v>
      </c>
      <c r="HP103" s="110">
        <f t="shared" si="82"/>
        <v>50</v>
      </c>
      <c r="HQ103" s="110">
        <f t="shared" si="83"/>
        <v>5</v>
      </c>
      <c r="HT103" s="110">
        <f t="shared" si="84"/>
        <v>27.5</v>
      </c>
      <c r="HU103" s="6">
        <f t="shared" si="85"/>
        <v>50</v>
      </c>
      <c r="HV103" s="6">
        <f t="shared" si="86"/>
        <v>50</v>
      </c>
      <c r="HW103" s="6">
        <f t="shared" si="87"/>
        <v>50</v>
      </c>
      <c r="HX103" s="110">
        <f t="shared" si="88"/>
        <v>50</v>
      </c>
      <c r="HY103" s="6">
        <f t="shared" si="89"/>
        <v>0</v>
      </c>
      <c r="HZ103" s="6">
        <f t="shared" si="103"/>
        <v>0</v>
      </c>
      <c r="IA103" s="6">
        <f t="shared" si="90"/>
        <v>0</v>
      </c>
      <c r="IB103" s="6">
        <f t="shared" si="91"/>
        <v>0</v>
      </c>
      <c r="IE103" s="110">
        <f t="shared" si="92"/>
        <v>75</v>
      </c>
      <c r="IF103" s="110">
        <f t="shared" si="93"/>
        <v>15</v>
      </c>
      <c r="IG103" s="6">
        <f t="shared" si="94"/>
        <v>0</v>
      </c>
      <c r="IH103" s="6">
        <f t="shared" si="95"/>
        <v>0</v>
      </c>
      <c r="II103" s="6">
        <f t="shared" si="96"/>
        <v>0</v>
      </c>
      <c r="IJ103" s="6">
        <f t="shared" si="97"/>
        <v>0</v>
      </c>
      <c r="IK103" s="110">
        <f t="shared" si="98"/>
        <v>0</v>
      </c>
    </row>
    <row r="104" spans="1:245" x14ac:dyDescent="0.2">
      <c r="A104" s="6">
        <v>219</v>
      </c>
      <c r="B104" s="6">
        <v>117</v>
      </c>
      <c r="C104" s="6" t="s">
        <v>1917</v>
      </c>
      <c r="D104" s="6">
        <v>6</v>
      </c>
      <c r="E104" s="6" t="s">
        <v>470</v>
      </c>
      <c r="F104" s="6" t="s">
        <v>1918</v>
      </c>
      <c r="G104" s="6" t="s">
        <v>1919</v>
      </c>
      <c r="H104" s="6" t="s">
        <v>1917</v>
      </c>
      <c r="I104" s="6" t="s">
        <v>1920</v>
      </c>
      <c r="K104" s="6" t="s">
        <v>1921</v>
      </c>
      <c r="L104" s="6" t="s">
        <v>1782</v>
      </c>
      <c r="M104" s="6" t="s">
        <v>410</v>
      </c>
      <c r="O104" s="6" t="s">
        <v>481</v>
      </c>
      <c r="P104" s="6" t="s">
        <v>1922</v>
      </c>
      <c r="Q104" s="6" t="s">
        <v>1923</v>
      </c>
      <c r="R104" s="6" t="s">
        <v>413</v>
      </c>
      <c r="S104" s="6">
        <v>1</v>
      </c>
      <c r="T104" s="6">
        <v>0</v>
      </c>
      <c r="U104" s="6">
        <v>0</v>
      </c>
      <c r="V104" s="6">
        <v>1</v>
      </c>
      <c r="W104" s="6">
        <v>1</v>
      </c>
      <c r="X104" s="6">
        <v>0</v>
      </c>
      <c r="Y104" s="6">
        <v>0</v>
      </c>
      <c r="Z104" s="6" t="s">
        <v>131</v>
      </c>
      <c r="AA104" s="6" t="s">
        <v>415</v>
      </c>
      <c r="AB104" s="6" t="s">
        <v>416</v>
      </c>
      <c r="AC104" s="6" t="s">
        <v>414</v>
      </c>
      <c r="AD104" s="6" t="s">
        <v>131</v>
      </c>
      <c r="AE104" s="6" t="s">
        <v>414</v>
      </c>
      <c r="AF104" s="6" t="s">
        <v>416</v>
      </c>
      <c r="AG104" s="6" t="s">
        <v>416</v>
      </c>
      <c r="AH104" s="6" t="s">
        <v>131</v>
      </c>
      <c r="AI104" s="6" t="s">
        <v>1924</v>
      </c>
      <c r="AJ104" s="6">
        <v>1</v>
      </c>
      <c r="AK104" s="6">
        <v>0</v>
      </c>
      <c r="AL104" s="6">
        <v>1</v>
      </c>
      <c r="AM104" s="6">
        <v>1</v>
      </c>
      <c r="AN104" s="6">
        <v>0</v>
      </c>
      <c r="AO104" s="6">
        <v>0</v>
      </c>
      <c r="AQ104" s="6" t="s">
        <v>564</v>
      </c>
      <c r="AR104" s="6" t="s">
        <v>419</v>
      </c>
      <c r="AS104" s="6" t="s">
        <v>420</v>
      </c>
      <c r="AT104" s="6" t="s">
        <v>420</v>
      </c>
      <c r="AU104" s="6" t="s">
        <v>420</v>
      </c>
      <c r="AV104" s="6" t="s">
        <v>420</v>
      </c>
      <c r="AW104" s="6" t="s">
        <v>703</v>
      </c>
      <c r="AX104" s="6" t="s">
        <v>485</v>
      </c>
      <c r="AY104" s="6">
        <v>0</v>
      </c>
      <c r="AZ104" s="6">
        <v>0</v>
      </c>
      <c r="BA104" s="6">
        <v>1</v>
      </c>
      <c r="BB104" s="6">
        <v>0</v>
      </c>
      <c r="BC104" s="6">
        <v>1</v>
      </c>
      <c r="BD104" s="6">
        <v>0</v>
      </c>
      <c r="BE104" s="6">
        <v>0</v>
      </c>
      <c r="BF104" s="6">
        <v>0</v>
      </c>
      <c r="BH104" s="6">
        <v>1</v>
      </c>
      <c r="BX104" s="6" t="s">
        <v>423</v>
      </c>
      <c r="BY104" s="6" t="s">
        <v>423</v>
      </c>
      <c r="BZ104" s="6" t="s">
        <v>423</v>
      </c>
      <c r="CA104" s="6" t="s">
        <v>424</v>
      </c>
      <c r="CB104" s="6" t="s">
        <v>423</v>
      </c>
      <c r="CC104" s="6" t="s">
        <v>423</v>
      </c>
      <c r="CD104" s="6" t="s">
        <v>423</v>
      </c>
      <c r="CE104" s="6" t="s">
        <v>423</v>
      </c>
      <c r="CF104" s="6" t="s">
        <v>423</v>
      </c>
      <c r="CG104" s="6" t="s">
        <v>423</v>
      </c>
      <c r="CH104" s="6" t="s">
        <v>423</v>
      </c>
      <c r="CI104" s="6" t="s">
        <v>423</v>
      </c>
      <c r="CJ104" s="6" t="s">
        <v>423</v>
      </c>
      <c r="CK104" s="6" t="s">
        <v>424</v>
      </c>
      <c r="CL104" s="6" t="s">
        <v>424</v>
      </c>
      <c r="CM104" s="6" t="s">
        <v>424</v>
      </c>
      <c r="CN104" s="6" t="s">
        <v>424</v>
      </c>
      <c r="CO104" s="6" t="s">
        <v>424</v>
      </c>
      <c r="CP104" s="6" t="s">
        <v>424</v>
      </c>
      <c r="CQ104" s="6" t="s">
        <v>424</v>
      </c>
      <c r="CR104" s="6" t="s">
        <v>423</v>
      </c>
      <c r="CS104" s="6" t="s">
        <v>423</v>
      </c>
      <c r="CT104" s="6" t="s">
        <v>423</v>
      </c>
      <c r="CU104" s="6" t="s">
        <v>423</v>
      </c>
      <c r="CV104" s="6" t="s">
        <v>176</v>
      </c>
      <c r="CW104" s="6" t="s">
        <v>428</v>
      </c>
      <c r="CX104" s="6" t="s">
        <v>428</v>
      </c>
      <c r="CY104" s="6" t="s">
        <v>176</v>
      </c>
      <c r="CZ104" s="6" t="s">
        <v>428</v>
      </c>
      <c r="DA104" s="6">
        <v>0</v>
      </c>
      <c r="DB104" s="6">
        <v>0</v>
      </c>
      <c r="DC104" s="6">
        <v>1</v>
      </c>
      <c r="DD104" s="6">
        <v>1</v>
      </c>
      <c r="DE104" s="6">
        <v>0</v>
      </c>
      <c r="DF104" s="6">
        <v>0</v>
      </c>
      <c r="DG104" s="6">
        <v>0</v>
      </c>
      <c r="DJ104" s="6" t="s">
        <v>198</v>
      </c>
      <c r="DU104" s="6" t="s">
        <v>508</v>
      </c>
      <c r="EA104" s="6">
        <v>1498.33</v>
      </c>
      <c r="EB104" s="6" t="s">
        <v>487</v>
      </c>
      <c r="EC104" s="6" t="s">
        <v>488</v>
      </c>
      <c r="ED104" s="6" t="s">
        <v>1925</v>
      </c>
      <c r="EE104" s="6" t="s">
        <v>490</v>
      </c>
      <c r="EF104" s="6" t="s">
        <v>435</v>
      </c>
      <c r="EG104" s="6" t="s">
        <v>436</v>
      </c>
      <c r="EH104" s="6" t="s">
        <v>1787</v>
      </c>
      <c r="EI104" s="6">
        <v>2023</v>
      </c>
      <c r="EJ104" s="6" t="s">
        <v>1782</v>
      </c>
      <c r="EK104" s="6" t="s">
        <v>1910</v>
      </c>
      <c r="EL104" s="6" t="s">
        <v>440</v>
      </c>
      <c r="EM104" s="6">
        <v>3</v>
      </c>
      <c r="EN104" s="6" t="s">
        <v>441</v>
      </c>
      <c r="EO104" s="6" t="s">
        <v>491</v>
      </c>
      <c r="EP104" s="6" t="s">
        <v>443</v>
      </c>
      <c r="EQ104" s="6">
        <v>96</v>
      </c>
      <c r="ER104" s="6" t="s">
        <v>1926</v>
      </c>
      <c r="ES104" s="6">
        <v>4</v>
      </c>
      <c r="ET104" s="6" t="s">
        <v>470</v>
      </c>
      <c r="EU104" s="6" t="s">
        <v>1927</v>
      </c>
      <c r="EV104" s="6" t="s">
        <v>1928</v>
      </c>
      <c r="EW104" s="6" t="s">
        <v>1926</v>
      </c>
      <c r="EX104" s="6" t="s">
        <v>1929</v>
      </c>
      <c r="EZ104" s="6" t="s">
        <v>1930</v>
      </c>
      <c r="FA104" s="6" t="s">
        <v>1782</v>
      </c>
      <c r="FB104" s="6" t="s">
        <v>410</v>
      </c>
      <c r="FD104" s="6" t="s">
        <v>481</v>
      </c>
      <c r="FE104" s="6" t="s">
        <v>1921</v>
      </c>
      <c r="FF104" s="6" t="s">
        <v>441</v>
      </c>
      <c r="FH104" s="6" t="s">
        <v>449</v>
      </c>
      <c r="FI104" s="6" t="s">
        <v>450</v>
      </c>
      <c r="FJ104" s="6" t="s">
        <v>450</v>
      </c>
      <c r="FK104" s="6" t="s">
        <v>450</v>
      </c>
      <c r="FL104" s="6" t="s">
        <v>450</v>
      </c>
      <c r="FN104" s="6" t="s">
        <v>416</v>
      </c>
      <c r="FO104" s="6" t="s">
        <v>416</v>
      </c>
      <c r="FP104" s="6" t="s">
        <v>416</v>
      </c>
      <c r="FQ104" s="6" t="s">
        <v>416</v>
      </c>
      <c r="FR104" s="6" t="s">
        <v>414</v>
      </c>
      <c r="FS104" s="6" t="s">
        <v>416</v>
      </c>
      <c r="FT104" s="6" t="s">
        <v>416</v>
      </c>
      <c r="FU104" s="6" t="s">
        <v>416</v>
      </c>
      <c r="FV104" s="6" t="s">
        <v>131</v>
      </c>
      <c r="FX104" s="6" t="s">
        <v>451</v>
      </c>
      <c r="FY104" s="6" t="s">
        <v>451</v>
      </c>
      <c r="FZ104" s="6" t="s">
        <v>451</v>
      </c>
      <c r="GA104" s="6" t="s">
        <v>451</v>
      </c>
      <c r="GB104" s="6" t="s">
        <v>451</v>
      </c>
      <c r="GC104" s="6" t="s">
        <v>451</v>
      </c>
      <c r="GD104" s="6" t="s">
        <v>451</v>
      </c>
      <c r="GE104" s="6" t="s">
        <v>451</v>
      </c>
      <c r="GF104" s="6" t="s">
        <v>451</v>
      </c>
      <c r="GG104" s="6" t="s">
        <v>451</v>
      </c>
      <c r="GH104" s="6" t="s">
        <v>451</v>
      </c>
      <c r="GI104" s="6" t="s">
        <v>451</v>
      </c>
      <c r="GJ104" s="6" t="s">
        <v>451</v>
      </c>
      <c r="GK104" s="6" t="s">
        <v>451</v>
      </c>
      <c r="GL104" s="6" t="s">
        <v>451</v>
      </c>
      <c r="GM104" s="6" t="s">
        <v>451</v>
      </c>
      <c r="GN104" s="6" t="s">
        <v>451</v>
      </c>
      <c r="GO104" s="6" t="s">
        <v>451</v>
      </c>
      <c r="GP104" s="6" t="s">
        <v>451</v>
      </c>
      <c r="GQ104" s="6" t="s">
        <v>451</v>
      </c>
      <c r="GR104" s="6" t="s">
        <v>451</v>
      </c>
      <c r="GS104" s="6" t="s">
        <v>451</v>
      </c>
      <c r="GT104" s="6" t="s">
        <v>451</v>
      </c>
      <c r="GU104" s="6" t="s">
        <v>451</v>
      </c>
      <c r="GV104" s="6" t="s">
        <v>555</v>
      </c>
      <c r="GW104" s="6" t="s">
        <v>496</v>
      </c>
      <c r="GX104" s="6" t="s">
        <v>1931</v>
      </c>
      <c r="GY104" s="6" t="s">
        <v>441</v>
      </c>
      <c r="GZ104" s="6">
        <v>602.71</v>
      </c>
      <c r="HB104" s="6" t="str">
        <f t="shared" si="100"/>
        <v>Accepté pour Conseil 1er round Fem</v>
      </c>
      <c r="HC104" s="6">
        <f t="shared" si="75"/>
        <v>100</v>
      </c>
      <c r="HD104" s="110">
        <f t="shared" si="76"/>
        <v>52.5</v>
      </c>
      <c r="HE104" s="6">
        <f t="shared" si="77"/>
        <v>50</v>
      </c>
      <c r="HF104" s="110">
        <f t="shared" si="99"/>
        <v>67.5</v>
      </c>
      <c r="HG104" s="6">
        <f t="shared" si="78"/>
        <v>100</v>
      </c>
      <c r="HI104" s="6">
        <f t="shared" si="101"/>
        <v>50</v>
      </c>
      <c r="HJ104" s="110">
        <f t="shared" si="102"/>
        <v>75</v>
      </c>
      <c r="HK104" s="110">
        <f t="shared" si="79"/>
        <v>50</v>
      </c>
      <c r="HL104" s="110">
        <f t="shared" si="80"/>
        <v>50</v>
      </c>
      <c r="HO104" s="6">
        <f t="shared" si="81"/>
        <v>50</v>
      </c>
      <c r="HP104" s="110">
        <f t="shared" si="82"/>
        <v>50</v>
      </c>
      <c r="HQ104" s="110">
        <f t="shared" si="83"/>
        <v>50</v>
      </c>
      <c r="HT104" s="110">
        <f t="shared" si="84"/>
        <v>50</v>
      </c>
      <c r="HU104" s="6">
        <f t="shared" si="85"/>
        <v>50</v>
      </c>
      <c r="HV104" s="6">
        <f t="shared" si="86"/>
        <v>50</v>
      </c>
      <c r="HW104" s="6">
        <f t="shared" si="87"/>
        <v>50</v>
      </c>
      <c r="HX104" s="110">
        <f t="shared" si="88"/>
        <v>50</v>
      </c>
      <c r="HY104" s="6">
        <f t="shared" si="89"/>
        <v>0</v>
      </c>
      <c r="HZ104" s="6">
        <f t="shared" si="103"/>
        <v>100</v>
      </c>
      <c r="IA104" s="6">
        <f t="shared" si="90"/>
        <v>0</v>
      </c>
      <c r="IB104" s="6">
        <f t="shared" si="91"/>
        <v>50</v>
      </c>
      <c r="IE104" s="110">
        <f t="shared" si="92"/>
        <v>50</v>
      </c>
      <c r="IF104" s="110">
        <f t="shared" si="93"/>
        <v>40</v>
      </c>
      <c r="IG104" s="6">
        <f t="shared" si="94"/>
        <v>0</v>
      </c>
      <c r="IH104" s="6">
        <f t="shared" si="95"/>
        <v>0</v>
      </c>
      <c r="II104" s="6">
        <f t="shared" si="96"/>
        <v>0</v>
      </c>
      <c r="IJ104" s="6">
        <f t="shared" si="97"/>
        <v>0</v>
      </c>
      <c r="IK104" s="110">
        <f t="shared" si="98"/>
        <v>0</v>
      </c>
    </row>
    <row r="105" spans="1:245" x14ac:dyDescent="0.2">
      <c r="A105" s="6">
        <v>221</v>
      </c>
      <c r="B105" s="6">
        <v>107</v>
      </c>
      <c r="C105" s="6" t="s">
        <v>1932</v>
      </c>
      <c r="D105" s="6">
        <v>6</v>
      </c>
      <c r="E105" s="6" t="s">
        <v>470</v>
      </c>
      <c r="F105" s="6" t="s">
        <v>1933</v>
      </c>
      <c r="G105" s="6" t="s">
        <v>1934</v>
      </c>
      <c r="H105" s="6" t="s">
        <v>1932</v>
      </c>
      <c r="I105" s="6" t="s">
        <v>1935</v>
      </c>
      <c r="K105" s="6" t="s">
        <v>1936</v>
      </c>
      <c r="L105" s="6" t="s">
        <v>1782</v>
      </c>
      <c r="M105" s="6" t="s">
        <v>410</v>
      </c>
      <c r="O105" s="6" t="s">
        <v>760</v>
      </c>
      <c r="Q105" s="6" t="s">
        <v>1937</v>
      </c>
      <c r="R105" s="6" t="s">
        <v>525</v>
      </c>
      <c r="S105" s="6">
        <v>1</v>
      </c>
      <c r="T105" s="6">
        <v>0</v>
      </c>
      <c r="U105" s="6">
        <v>0</v>
      </c>
      <c r="V105" s="6">
        <v>1</v>
      </c>
      <c r="W105" s="6">
        <v>0</v>
      </c>
      <c r="X105" s="6">
        <v>1</v>
      </c>
      <c r="Y105" s="6">
        <v>0</v>
      </c>
      <c r="Z105" s="6" t="s">
        <v>131</v>
      </c>
      <c r="AA105" s="6" t="s">
        <v>415</v>
      </c>
      <c r="AB105" s="6" t="s">
        <v>416</v>
      </c>
      <c r="AC105" s="6" t="s">
        <v>414</v>
      </c>
      <c r="AD105" s="6" t="s">
        <v>414</v>
      </c>
      <c r="AE105" s="6" t="s">
        <v>415</v>
      </c>
      <c r="AF105" s="6" t="s">
        <v>416</v>
      </c>
      <c r="AG105" s="6" t="s">
        <v>416</v>
      </c>
      <c r="AH105" s="6" t="s">
        <v>131</v>
      </c>
      <c r="AI105" s="6" t="s">
        <v>1938</v>
      </c>
      <c r="AJ105" s="6">
        <v>1</v>
      </c>
      <c r="AK105" s="6">
        <v>1</v>
      </c>
      <c r="AL105" s="6">
        <v>1</v>
      </c>
      <c r="AM105" s="6">
        <v>1</v>
      </c>
      <c r="AN105" s="6">
        <v>0</v>
      </c>
      <c r="AO105" s="6">
        <v>0</v>
      </c>
      <c r="AQ105" s="6" t="s">
        <v>463</v>
      </c>
      <c r="AR105" s="6" t="s">
        <v>419</v>
      </c>
      <c r="AS105" s="6" t="s">
        <v>420</v>
      </c>
      <c r="AT105" s="6" t="s">
        <v>420</v>
      </c>
      <c r="AU105" s="6" t="s">
        <v>420</v>
      </c>
      <c r="AV105" s="6" t="s">
        <v>420</v>
      </c>
      <c r="AW105" s="6" t="s">
        <v>703</v>
      </c>
      <c r="AX105" s="6" t="s">
        <v>422</v>
      </c>
      <c r="AY105" s="6">
        <v>1</v>
      </c>
      <c r="AZ105" s="6">
        <v>1</v>
      </c>
      <c r="BA105" s="6">
        <v>0</v>
      </c>
      <c r="BB105" s="6">
        <v>0</v>
      </c>
      <c r="BC105" s="6">
        <v>0</v>
      </c>
      <c r="BD105" s="6">
        <v>0</v>
      </c>
      <c r="BE105" s="6">
        <v>0</v>
      </c>
      <c r="BF105" s="6">
        <v>0</v>
      </c>
      <c r="BH105" s="6">
        <v>0</v>
      </c>
      <c r="BI105" s="6">
        <v>1</v>
      </c>
      <c r="BJ105" s="6">
        <v>0</v>
      </c>
      <c r="BK105" s="6">
        <v>0</v>
      </c>
      <c r="BL105" s="6">
        <v>0</v>
      </c>
      <c r="BM105" s="6">
        <v>0</v>
      </c>
      <c r="BN105" s="6">
        <v>0</v>
      </c>
      <c r="BO105" s="6">
        <v>0</v>
      </c>
      <c r="BP105" s="6">
        <v>1</v>
      </c>
      <c r="BQ105" s="6">
        <v>0</v>
      </c>
      <c r="BR105" s="6">
        <v>0</v>
      </c>
      <c r="BS105" s="6">
        <v>0</v>
      </c>
      <c r="BT105" s="6">
        <v>0</v>
      </c>
      <c r="BU105" s="6">
        <v>1</v>
      </c>
      <c r="BX105" s="6" t="s">
        <v>424</v>
      </c>
      <c r="BY105" s="6" t="s">
        <v>424</v>
      </c>
      <c r="BZ105" s="6" t="s">
        <v>423</v>
      </c>
      <c r="CA105" s="6" t="s">
        <v>424</v>
      </c>
      <c r="CB105" s="6" t="s">
        <v>423</v>
      </c>
      <c r="CC105" s="6" t="s">
        <v>423</v>
      </c>
      <c r="CD105" s="6" t="s">
        <v>423</v>
      </c>
      <c r="CE105" s="6" t="s">
        <v>424</v>
      </c>
      <c r="CF105" s="6" t="s">
        <v>424</v>
      </c>
      <c r="CG105" s="6" t="s">
        <v>423</v>
      </c>
      <c r="CH105" s="6" t="s">
        <v>423</v>
      </c>
      <c r="CI105" s="6" t="s">
        <v>423</v>
      </c>
      <c r="CJ105" s="6" t="s">
        <v>423</v>
      </c>
      <c r="CK105" s="6" t="s">
        <v>151</v>
      </c>
      <c r="CL105" s="6" t="s">
        <v>151</v>
      </c>
      <c r="CM105" s="6" t="s">
        <v>151</v>
      </c>
      <c r="CN105" s="6" t="s">
        <v>151</v>
      </c>
      <c r="CO105" s="6" t="s">
        <v>151</v>
      </c>
      <c r="CP105" s="6" t="s">
        <v>151</v>
      </c>
      <c r="CQ105" s="6" t="s">
        <v>151</v>
      </c>
      <c r="CR105" s="6" t="s">
        <v>151</v>
      </c>
      <c r="CS105" s="6" t="s">
        <v>151</v>
      </c>
      <c r="CT105" s="6" t="s">
        <v>426</v>
      </c>
      <c r="CU105" s="6" t="s">
        <v>424</v>
      </c>
      <c r="CV105" s="6" t="s">
        <v>176</v>
      </c>
      <c r="CW105" s="6" t="s">
        <v>427</v>
      </c>
      <c r="CX105" s="6" t="s">
        <v>428</v>
      </c>
      <c r="CY105" s="6" t="s">
        <v>176</v>
      </c>
      <c r="CZ105" s="6" t="s">
        <v>428</v>
      </c>
      <c r="DA105" s="6">
        <v>1</v>
      </c>
      <c r="DB105" s="6">
        <v>1</v>
      </c>
      <c r="DC105" s="6">
        <v>1</v>
      </c>
      <c r="DD105" s="6">
        <v>1</v>
      </c>
      <c r="DE105" s="6">
        <v>0</v>
      </c>
      <c r="DF105" s="6">
        <v>0</v>
      </c>
      <c r="DG105" s="6">
        <v>1</v>
      </c>
      <c r="DJ105" s="6" t="s">
        <v>507</v>
      </c>
      <c r="DU105" s="6" t="s">
        <v>430</v>
      </c>
      <c r="EA105" s="6">
        <v>1166.52</v>
      </c>
      <c r="EB105" s="6" t="s">
        <v>1073</v>
      </c>
      <c r="EC105" s="6" t="s">
        <v>1074</v>
      </c>
      <c r="ED105" s="6" t="s">
        <v>1939</v>
      </c>
      <c r="EE105" s="6" t="s">
        <v>490</v>
      </c>
      <c r="EF105" s="6" t="s">
        <v>435</v>
      </c>
      <c r="EG105" s="6" t="s">
        <v>436</v>
      </c>
      <c r="EH105" s="6" t="s">
        <v>1787</v>
      </c>
      <c r="EI105" s="6">
        <v>2023</v>
      </c>
      <c r="EJ105" s="6" t="s">
        <v>1782</v>
      </c>
      <c r="EK105" s="6" t="s">
        <v>1910</v>
      </c>
      <c r="EL105" s="6" t="s">
        <v>440</v>
      </c>
      <c r="EM105" s="6">
        <v>5</v>
      </c>
      <c r="EN105" s="6" t="s">
        <v>468</v>
      </c>
      <c r="EO105" s="6" t="s">
        <v>491</v>
      </c>
      <c r="EP105" s="6" t="s">
        <v>675</v>
      </c>
      <c r="EQ105" s="6">
        <v>85</v>
      </c>
      <c r="ER105" s="6" t="s">
        <v>1940</v>
      </c>
      <c r="ES105" s="6">
        <v>4</v>
      </c>
      <c r="ET105" s="6" t="s">
        <v>470</v>
      </c>
      <c r="EU105" s="6" t="s">
        <v>1941</v>
      </c>
      <c r="EV105" s="6" t="s">
        <v>1942</v>
      </c>
      <c r="EW105" s="6" t="s">
        <v>1940</v>
      </c>
      <c r="EX105" s="6" t="s">
        <v>1943</v>
      </c>
      <c r="EZ105" s="6" t="s">
        <v>1936</v>
      </c>
      <c r="FA105" s="6" t="s">
        <v>1782</v>
      </c>
      <c r="FB105" s="6" t="s">
        <v>410</v>
      </c>
      <c r="FD105" s="6" t="s">
        <v>760</v>
      </c>
      <c r="FF105" s="6" t="s">
        <v>441</v>
      </c>
      <c r="FH105" s="6" t="s">
        <v>450</v>
      </c>
      <c r="FI105" s="6" t="s">
        <v>450</v>
      </c>
      <c r="FJ105" s="6" t="s">
        <v>450</v>
      </c>
      <c r="FK105" s="6" t="s">
        <v>450</v>
      </c>
      <c r="FL105" s="6" t="s">
        <v>450</v>
      </c>
      <c r="FN105" s="6" t="s">
        <v>415</v>
      </c>
      <c r="FO105" s="6" t="s">
        <v>416</v>
      </c>
      <c r="FP105" s="6" t="s">
        <v>131</v>
      </c>
      <c r="FQ105" s="6" t="s">
        <v>415</v>
      </c>
      <c r="FR105" s="6" t="s">
        <v>131</v>
      </c>
      <c r="FS105" s="6" t="s">
        <v>416</v>
      </c>
      <c r="FT105" s="6" t="s">
        <v>416</v>
      </c>
      <c r="FU105" s="6" t="s">
        <v>416</v>
      </c>
      <c r="FV105" s="6" t="s">
        <v>131</v>
      </c>
      <c r="FX105" s="6" t="s">
        <v>451</v>
      </c>
      <c r="FY105" s="6" t="s">
        <v>451</v>
      </c>
      <c r="FZ105" s="6" t="s">
        <v>451</v>
      </c>
      <c r="GA105" s="6" t="s">
        <v>451</v>
      </c>
      <c r="GB105" s="6" t="s">
        <v>451</v>
      </c>
      <c r="GC105" s="6" t="s">
        <v>451</v>
      </c>
      <c r="GD105" s="6" t="s">
        <v>451</v>
      </c>
      <c r="GE105" s="6" t="s">
        <v>451</v>
      </c>
      <c r="GF105" s="6" t="s">
        <v>451</v>
      </c>
      <c r="GG105" s="6" t="s">
        <v>451</v>
      </c>
      <c r="GH105" s="6" t="s">
        <v>451</v>
      </c>
      <c r="GI105" s="6" t="s">
        <v>451</v>
      </c>
      <c r="GJ105" s="6" t="s">
        <v>451</v>
      </c>
      <c r="GK105" s="6" t="s">
        <v>451</v>
      </c>
      <c r="GL105" s="6" t="s">
        <v>451</v>
      </c>
      <c r="GM105" s="6" t="s">
        <v>451</v>
      </c>
      <c r="GN105" s="6" t="s">
        <v>451</v>
      </c>
      <c r="GO105" s="6" t="s">
        <v>451</v>
      </c>
      <c r="GP105" s="6" t="s">
        <v>451</v>
      </c>
      <c r="GQ105" s="6" t="s">
        <v>451</v>
      </c>
      <c r="GR105" s="6" t="s">
        <v>451</v>
      </c>
      <c r="GS105" s="6" t="s">
        <v>452</v>
      </c>
      <c r="GT105" s="6" t="s">
        <v>452</v>
      </c>
      <c r="GU105" s="6" t="s">
        <v>452</v>
      </c>
      <c r="GV105" s="6" t="s">
        <v>474</v>
      </c>
      <c r="GW105" s="6" t="s">
        <v>496</v>
      </c>
      <c r="GX105" s="6" t="s">
        <v>1944</v>
      </c>
      <c r="GY105" s="6" t="s">
        <v>441</v>
      </c>
      <c r="GZ105" s="6">
        <v>451.34</v>
      </c>
      <c r="HB105" s="6" t="str">
        <f t="shared" si="100"/>
        <v>Accepté pour Conseil 3eme round Prov</v>
      </c>
      <c r="HC105" s="6">
        <f t="shared" si="75"/>
        <v>100</v>
      </c>
      <c r="HD105" s="110">
        <f t="shared" si="76"/>
        <v>52.5</v>
      </c>
      <c r="HE105" s="6">
        <f t="shared" si="77"/>
        <v>5</v>
      </c>
      <c r="HF105" s="110">
        <f t="shared" si="99"/>
        <v>52.5</v>
      </c>
      <c r="HG105" s="6">
        <f t="shared" si="78"/>
        <v>100</v>
      </c>
      <c r="HI105" s="6">
        <f t="shared" si="101"/>
        <v>50</v>
      </c>
      <c r="HJ105" s="110">
        <f t="shared" si="102"/>
        <v>75</v>
      </c>
      <c r="HK105" s="110">
        <f t="shared" si="79"/>
        <v>50</v>
      </c>
      <c r="HL105" s="110">
        <f t="shared" si="80"/>
        <v>50</v>
      </c>
      <c r="HO105" s="6">
        <f t="shared" si="81"/>
        <v>50</v>
      </c>
      <c r="HP105" s="110">
        <f t="shared" si="82"/>
        <v>50</v>
      </c>
      <c r="HQ105" s="110">
        <f t="shared" si="83"/>
        <v>50</v>
      </c>
      <c r="HT105" s="110">
        <f t="shared" si="84"/>
        <v>50</v>
      </c>
      <c r="HU105" s="6">
        <f t="shared" si="85"/>
        <v>100</v>
      </c>
      <c r="HV105" s="6">
        <f t="shared" si="86"/>
        <v>100</v>
      </c>
      <c r="HW105" s="6">
        <f t="shared" si="87"/>
        <v>100</v>
      </c>
      <c r="HX105" s="110">
        <f t="shared" si="88"/>
        <v>100</v>
      </c>
      <c r="HY105" s="6">
        <f t="shared" si="89"/>
        <v>0</v>
      </c>
      <c r="HZ105" s="6">
        <f t="shared" si="103"/>
        <v>100</v>
      </c>
      <c r="IA105" s="6">
        <f t="shared" si="90"/>
        <v>50</v>
      </c>
      <c r="IB105" s="6">
        <f t="shared" si="91"/>
        <v>100</v>
      </c>
      <c r="IE105" s="110">
        <f t="shared" si="92"/>
        <v>100</v>
      </c>
      <c r="IF105" s="110">
        <f t="shared" si="93"/>
        <v>70</v>
      </c>
      <c r="IG105" s="6">
        <f t="shared" si="94"/>
        <v>100</v>
      </c>
      <c r="IH105" s="6">
        <f t="shared" si="95"/>
        <v>0</v>
      </c>
      <c r="II105" s="6">
        <f t="shared" si="96"/>
        <v>0</v>
      </c>
      <c r="IJ105" s="6">
        <f t="shared" si="97"/>
        <v>50</v>
      </c>
      <c r="IK105" s="110">
        <f t="shared" si="98"/>
        <v>37.5</v>
      </c>
    </row>
    <row r="106" spans="1:245" x14ac:dyDescent="0.2">
      <c r="A106" s="6">
        <v>223</v>
      </c>
      <c r="B106" s="6">
        <v>160</v>
      </c>
      <c r="C106" s="6" t="s">
        <v>1945</v>
      </c>
      <c r="D106" s="6">
        <v>6</v>
      </c>
      <c r="E106" s="6" t="s">
        <v>470</v>
      </c>
      <c r="F106" s="6" t="s">
        <v>1946</v>
      </c>
      <c r="G106" s="6" t="s">
        <v>1947</v>
      </c>
      <c r="H106" s="6" t="s">
        <v>1945</v>
      </c>
      <c r="I106" s="6" t="s">
        <v>1948</v>
      </c>
      <c r="K106" s="6" t="s">
        <v>1949</v>
      </c>
      <c r="L106" s="6" t="s">
        <v>1782</v>
      </c>
      <c r="M106" s="6" t="s">
        <v>410</v>
      </c>
      <c r="O106" s="6" t="s">
        <v>460</v>
      </c>
      <c r="Q106" s="6" t="s">
        <v>1950</v>
      </c>
      <c r="R106" s="6" t="s">
        <v>413</v>
      </c>
      <c r="S106" s="6">
        <v>1</v>
      </c>
      <c r="T106" s="6">
        <v>0</v>
      </c>
      <c r="U106" s="6">
        <v>0</v>
      </c>
      <c r="V106" s="6">
        <v>0</v>
      </c>
      <c r="W106" s="6">
        <v>1</v>
      </c>
      <c r="X106" s="6">
        <v>1</v>
      </c>
      <c r="Y106" s="6">
        <v>0</v>
      </c>
      <c r="Z106" s="6" t="s">
        <v>416</v>
      </c>
      <c r="AA106" s="6" t="s">
        <v>416</v>
      </c>
      <c r="AB106" s="6" t="s">
        <v>416</v>
      </c>
      <c r="AC106" s="6" t="s">
        <v>414</v>
      </c>
      <c r="AD106" s="6" t="s">
        <v>415</v>
      </c>
      <c r="AE106" s="6" t="s">
        <v>414</v>
      </c>
      <c r="AF106" s="6" t="s">
        <v>415</v>
      </c>
      <c r="AG106" s="6" t="s">
        <v>416</v>
      </c>
      <c r="AH106" s="6" t="s">
        <v>414</v>
      </c>
      <c r="AI106" s="6" t="s">
        <v>1951</v>
      </c>
      <c r="AJ106" s="6">
        <v>0</v>
      </c>
      <c r="AK106" s="6">
        <v>1</v>
      </c>
      <c r="AL106" s="6">
        <v>1</v>
      </c>
      <c r="AM106" s="6">
        <v>0</v>
      </c>
      <c r="AN106" s="6">
        <v>0</v>
      </c>
      <c r="AO106" s="6">
        <v>0</v>
      </c>
      <c r="AQ106" s="6" t="s">
        <v>463</v>
      </c>
      <c r="AR106" s="6" t="s">
        <v>419</v>
      </c>
      <c r="AS106" s="6" t="s">
        <v>419</v>
      </c>
      <c r="AT106" s="6" t="s">
        <v>420</v>
      </c>
      <c r="AU106" s="6" t="s">
        <v>436</v>
      </c>
      <c r="AV106" s="6" t="s">
        <v>436</v>
      </c>
      <c r="AW106" s="6" t="s">
        <v>421</v>
      </c>
      <c r="AX106" s="6" t="s">
        <v>485</v>
      </c>
      <c r="AY106" s="6">
        <v>1</v>
      </c>
      <c r="AZ106" s="6">
        <v>0</v>
      </c>
      <c r="BA106" s="6">
        <v>0</v>
      </c>
      <c r="BB106" s="6">
        <v>0</v>
      </c>
      <c r="BC106" s="6">
        <v>0</v>
      </c>
      <c r="BD106" s="6">
        <v>1</v>
      </c>
      <c r="BE106" s="6">
        <v>0</v>
      </c>
      <c r="BF106" s="6">
        <v>0</v>
      </c>
      <c r="BH106" s="6">
        <v>1</v>
      </c>
      <c r="BX106" s="6" t="s">
        <v>423</v>
      </c>
      <c r="BY106" s="6" t="s">
        <v>423</v>
      </c>
      <c r="BZ106" s="6" t="s">
        <v>423</v>
      </c>
      <c r="CA106" s="6" t="s">
        <v>423</v>
      </c>
      <c r="CB106" s="6" t="s">
        <v>426</v>
      </c>
      <c r="CC106" s="6" t="s">
        <v>423</v>
      </c>
      <c r="CD106" s="6" t="s">
        <v>423</v>
      </c>
      <c r="CE106" s="6" t="s">
        <v>423</v>
      </c>
      <c r="CF106" s="6" t="s">
        <v>424</v>
      </c>
      <c r="CG106" s="6" t="s">
        <v>426</v>
      </c>
      <c r="CH106" s="6" t="s">
        <v>423</v>
      </c>
      <c r="CI106" s="6" t="s">
        <v>426</v>
      </c>
      <c r="CJ106" s="6" t="s">
        <v>423</v>
      </c>
      <c r="CK106" s="6" t="s">
        <v>424</v>
      </c>
      <c r="CL106" s="6" t="s">
        <v>423</v>
      </c>
      <c r="CM106" s="6" t="s">
        <v>425</v>
      </c>
      <c r="CN106" s="6" t="s">
        <v>423</v>
      </c>
      <c r="CO106" s="6" t="s">
        <v>423</v>
      </c>
      <c r="CP106" s="6" t="s">
        <v>426</v>
      </c>
      <c r="CQ106" s="6" t="s">
        <v>424</v>
      </c>
      <c r="CR106" s="6" t="s">
        <v>426</v>
      </c>
      <c r="CS106" s="6" t="s">
        <v>426</v>
      </c>
      <c r="CT106" s="6" t="s">
        <v>426</v>
      </c>
      <c r="CU106" s="6" t="s">
        <v>426</v>
      </c>
      <c r="CV106" s="6" t="s">
        <v>428</v>
      </c>
      <c r="CW106" s="6" t="s">
        <v>176</v>
      </c>
      <c r="CX106" s="6" t="s">
        <v>428</v>
      </c>
      <c r="CY106" s="6" t="s">
        <v>428</v>
      </c>
      <c r="CZ106" s="6" t="s">
        <v>428</v>
      </c>
      <c r="DA106" s="6">
        <v>1</v>
      </c>
      <c r="DB106" s="6">
        <v>1</v>
      </c>
      <c r="DC106" s="6">
        <v>0</v>
      </c>
      <c r="DD106" s="6">
        <v>0</v>
      </c>
      <c r="DE106" s="6">
        <v>0</v>
      </c>
      <c r="DF106" s="6">
        <v>0</v>
      </c>
      <c r="DG106" s="6">
        <v>0</v>
      </c>
      <c r="DJ106" s="6" t="s">
        <v>507</v>
      </c>
      <c r="DU106" s="6" t="s">
        <v>508</v>
      </c>
      <c r="EA106" s="6">
        <v>1335.89</v>
      </c>
      <c r="EB106" s="6" t="s">
        <v>672</v>
      </c>
      <c r="EC106" s="6" t="s">
        <v>672</v>
      </c>
      <c r="ED106" s="6" t="s">
        <v>1952</v>
      </c>
      <c r="EE106" s="6" t="s">
        <v>490</v>
      </c>
      <c r="EF106" s="6" t="s">
        <v>435</v>
      </c>
      <c r="EG106" s="6" t="s">
        <v>436</v>
      </c>
      <c r="EH106" s="6" t="s">
        <v>1953</v>
      </c>
      <c r="EI106" s="6">
        <v>2022</v>
      </c>
      <c r="EJ106" s="6" t="s">
        <v>1782</v>
      </c>
      <c r="EK106" s="6" t="s">
        <v>1954</v>
      </c>
      <c r="EL106" s="6" t="s">
        <v>440</v>
      </c>
      <c r="EM106" s="6">
        <v>2</v>
      </c>
      <c r="EN106" s="6" t="s">
        <v>468</v>
      </c>
      <c r="EO106" s="6" t="s">
        <v>442</v>
      </c>
      <c r="EP106" s="6" t="s">
        <v>443</v>
      </c>
      <c r="EQ106" s="6">
        <v>143</v>
      </c>
      <c r="ER106" s="6" t="s">
        <v>1955</v>
      </c>
      <c r="ES106" s="6">
        <v>4</v>
      </c>
      <c r="ET106" s="6" t="s">
        <v>470</v>
      </c>
      <c r="EU106" s="6" t="s">
        <v>1956</v>
      </c>
      <c r="EV106" s="6" t="s">
        <v>1957</v>
      </c>
      <c r="EW106" s="6" t="s">
        <v>1955</v>
      </c>
      <c r="EX106" s="6" t="s">
        <v>1958</v>
      </c>
      <c r="EZ106" s="6" t="s">
        <v>1949</v>
      </c>
      <c r="FA106" s="6" t="s">
        <v>1782</v>
      </c>
      <c r="FB106" s="6" t="s">
        <v>410</v>
      </c>
      <c r="FD106" s="6" t="s">
        <v>460</v>
      </c>
      <c r="FF106" s="6" t="s">
        <v>441</v>
      </c>
      <c r="FH106" s="6" t="s">
        <v>449</v>
      </c>
      <c r="FI106" s="6" t="s">
        <v>450</v>
      </c>
      <c r="FJ106" s="6" t="s">
        <v>450</v>
      </c>
      <c r="FK106" s="6" t="s">
        <v>450</v>
      </c>
      <c r="FL106" s="6" t="s">
        <v>450</v>
      </c>
      <c r="FN106" s="6" t="s">
        <v>416</v>
      </c>
      <c r="FO106" s="6" t="s">
        <v>416</v>
      </c>
      <c r="FP106" s="6" t="s">
        <v>416</v>
      </c>
      <c r="FQ106" s="6" t="s">
        <v>415</v>
      </c>
      <c r="FR106" s="6" t="s">
        <v>414</v>
      </c>
      <c r="FS106" s="6" t="s">
        <v>414</v>
      </c>
      <c r="FT106" s="6" t="s">
        <v>416</v>
      </c>
      <c r="FU106" s="6" t="s">
        <v>416</v>
      </c>
      <c r="FV106" s="6" t="s">
        <v>414</v>
      </c>
      <c r="FX106" s="6" t="s">
        <v>451</v>
      </c>
      <c r="FY106" s="6" t="s">
        <v>451</v>
      </c>
      <c r="FZ106" s="6" t="s">
        <v>451</v>
      </c>
      <c r="GA106" s="6" t="s">
        <v>451</v>
      </c>
      <c r="GB106" s="6" t="s">
        <v>451</v>
      </c>
      <c r="GC106" s="6" t="s">
        <v>451</v>
      </c>
      <c r="GD106" s="6" t="s">
        <v>451</v>
      </c>
      <c r="GE106" s="6" t="s">
        <v>451</v>
      </c>
      <c r="GF106" s="6" t="s">
        <v>451</v>
      </c>
      <c r="GG106" s="6" t="s">
        <v>452</v>
      </c>
      <c r="GH106" s="6" t="s">
        <v>451</v>
      </c>
      <c r="GI106" s="6" t="s">
        <v>451</v>
      </c>
      <c r="GJ106" s="6" t="s">
        <v>451</v>
      </c>
      <c r="GK106" s="6" t="s">
        <v>451</v>
      </c>
      <c r="GL106" s="6" t="s">
        <v>451</v>
      </c>
      <c r="GM106" s="6" t="s">
        <v>451</v>
      </c>
      <c r="GN106" s="6" t="s">
        <v>451</v>
      </c>
      <c r="GO106" s="6" t="s">
        <v>451</v>
      </c>
      <c r="GP106" s="6" t="s">
        <v>451</v>
      </c>
      <c r="GQ106" s="6" t="s">
        <v>451</v>
      </c>
      <c r="GR106" s="6" t="s">
        <v>451</v>
      </c>
      <c r="GS106" s="6" t="s">
        <v>451</v>
      </c>
      <c r="GT106" s="6" t="s">
        <v>452</v>
      </c>
      <c r="GU106" s="6" t="s">
        <v>452</v>
      </c>
      <c r="GV106" s="6" t="s">
        <v>474</v>
      </c>
      <c r="GW106" s="6" t="s">
        <v>454</v>
      </c>
      <c r="GX106" s="6" t="s">
        <v>1959</v>
      </c>
      <c r="GY106" s="6" t="s">
        <v>441</v>
      </c>
      <c r="GZ106" s="6">
        <v>362.39</v>
      </c>
      <c r="HB106" s="6" t="str">
        <f t="shared" si="100"/>
        <v>Accepté pour Conseil 2eme round Sect</v>
      </c>
      <c r="HC106" s="6">
        <f t="shared" si="75"/>
        <v>50</v>
      </c>
      <c r="HD106" s="110">
        <f t="shared" si="76"/>
        <v>100</v>
      </c>
      <c r="HE106" s="6">
        <f t="shared" si="77"/>
        <v>5</v>
      </c>
      <c r="HF106" s="110">
        <f t="shared" si="99"/>
        <v>51.666666666666664</v>
      </c>
      <c r="HG106" s="6">
        <f t="shared" si="78"/>
        <v>50</v>
      </c>
      <c r="HI106" s="6">
        <f t="shared" si="101"/>
        <v>50</v>
      </c>
      <c r="HJ106" s="110">
        <f t="shared" si="102"/>
        <v>50</v>
      </c>
      <c r="HK106" s="110">
        <f t="shared" si="79"/>
        <v>50</v>
      </c>
      <c r="HL106" s="110">
        <f t="shared" si="80"/>
        <v>27.5</v>
      </c>
      <c r="HO106" s="6">
        <f t="shared" si="81"/>
        <v>5</v>
      </c>
      <c r="HP106" s="110">
        <f t="shared" si="82"/>
        <v>50</v>
      </c>
      <c r="HQ106" s="110">
        <f t="shared" si="83"/>
        <v>27.5</v>
      </c>
      <c r="HT106" s="110">
        <f t="shared" si="84"/>
        <v>32</v>
      </c>
      <c r="HU106" s="6">
        <f t="shared" si="85"/>
        <v>50</v>
      </c>
      <c r="HV106" s="6">
        <f t="shared" si="86"/>
        <v>50</v>
      </c>
      <c r="HW106" s="6">
        <f t="shared" si="87"/>
        <v>50</v>
      </c>
      <c r="HX106" s="110">
        <f t="shared" si="88"/>
        <v>50</v>
      </c>
      <c r="HY106" s="6">
        <f t="shared" si="89"/>
        <v>0</v>
      </c>
      <c r="HZ106" s="6">
        <f t="shared" si="103"/>
        <v>100</v>
      </c>
      <c r="IA106" s="6">
        <f t="shared" si="90"/>
        <v>0</v>
      </c>
      <c r="IB106" s="6">
        <f t="shared" si="91"/>
        <v>50</v>
      </c>
      <c r="IE106" s="110">
        <f t="shared" si="92"/>
        <v>27.5</v>
      </c>
      <c r="IF106" s="110">
        <f t="shared" si="93"/>
        <v>35.5</v>
      </c>
      <c r="IG106" s="6">
        <f t="shared" si="94"/>
        <v>100</v>
      </c>
      <c r="IH106" s="6">
        <f t="shared" si="95"/>
        <v>0</v>
      </c>
      <c r="II106" s="6">
        <f t="shared" si="96"/>
        <v>0</v>
      </c>
      <c r="IJ106" s="6">
        <f t="shared" si="97"/>
        <v>0</v>
      </c>
      <c r="IK106" s="110">
        <f t="shared" si="98"/>
        <v>25</v>
      </c>
    </row>
    <row r="107" spans="1:245" x14ac:dyDescent="0.2">
      <c r="A107" s="6">
        <v>228</v>
      </c>
      <c r="B107" s="6">
        <v>178</v>
      </c>
      <c r="C107" s="6" t="s">
        <v>1960</v>
      </c>
      <c r="D107" s="6">
        <v>6</v>
      </c>
      <c r="E107" s="6" t="s">
        <v>470</v>
      </c>
      <c r="F107" s="6" t="s">
        <v>1961</v>
      </c>
      <c r="G107" s="6" t="s">
        <v>1962</v>
      </c>
      <c r="H107" s="6" t="s">
        <v>1960</v>
      </c>
      <c r="I107" s="6" t="s">
        <v>1963</v>
      </c>
      <c r="K107" s="6" t="s">
        <v>1964</v>
      </c>
      <c r="L107" s="6" t="s">
        <v>1782</v>
      </c>
      <c r="M107" s="6" t="s">
        <v>410</v>
      </c>
      <c r="O107" s="6" t="s">
        <v>760</v>
      </c>
      <c r="Q107" s="6" t="s">
        <v>1965</v>
      </c>
      <c r="R107" s="6" t="s">
        <v>413</v>
      </c>
      <c r="S107" s="6">
        <v>1</v>
      </c>
      <c r="T107" s="6">
        <v>1</v>
      </c>
      <c r="U107" s="6">
        <v>0</v>
      </c>
      <c r="V107" s="6">
        <v>0</v>
      </c>
      <c r="W107" s="6">
        <v>1</v>
      </c>
      <c r="X107" s="6">
        <v>0</v>
      </c>
      <c r="Y107" s="6">
        <v>0</v>
      </c>
      <c r="Z107" s="6" t="s">
        <v>416</v>
      </c>
      <c r="AA107" s="6" t="s">
        <v>416</v>
      </c>
      <c r="AB107" s="6" t="s">
        <v>416</v>
      </c>
      <c r="AC107" s="6" t="s">
        <v>131</v>
      </c>
      <c r="AD107" s="6" t="s">
        <v>131</v>
      </c>
      <c r="AE107" s="6" t="s">
        <v>416</v>
      </c>
      <c r="AF107" s="6" t="s">
        <v>416</v>
      </c>
      <c r="AG107" s="6" t="s">
        <v>416</v>
      </c>
      <c r="AH107" s="6" t="s">
        <v>414</v>
      </c>
      <c r="AJ107" s="6">
        <v>1</v>
      </c>
      <c r="AK107" s="6">
        <v>1</v>
      </c>
      <c r="AL107" s="6">
        <v>0</v>
      </c>
      <c r="AM107" s="6">
        <v>1</v>
      </c>
      <c r="AN107" s="6">
        <v>0</v>
      </c>
      <c r="AO107" s="6">
        <v>0</v>
      </c>
      <c r="AQ107" s="6" t="s">
        <v>564</v>
      </c>
      <c r="AR107" s="6" t="s">
        <v>420</v>
      </c>
      <c r="AS107" s="6" t="s">
        <v>419</v>
      </c>
      <c r="AT107" s="6" t="s">
        <v>436</v>
      </c>
      <c r="AU107" s="6" t="s">
        <v>436</v>
      </c>
      <c r="AV107" s="6" t="s">
        <v>436</v>
      </c>
      <c r="AW107" s="6" t="s">
        <v>421</v>
      </c>
      <c r="AX107" s="6" t="s">
        <v>485</v>
      </c>
      <c r="AY107" s="6">
        <v>1</v>
      </c>
      <c r="AZ107" s="6">
        <v>0</v>
      </c>
      <c r="BA107" s="6">
        <v>0</v>
      </c>
      <c r="BB107" s="6">
        <v>0</v>
      </c>
      <c r="BC107" s="6">
        <v>1</v>
      </c>
      <c r="BD107" s="6">
        <v>0</v>
      </c>
      <c r="BE107" s="6">
        <v>0</v>
      </c>
      <c r="BF107" s="6">
        <v>0</v>
      </c>
      <c r="BH107" s="6">
        <v>1</v>
      </c>
      <c r="BX107" s="6" t="s">
        <v>426</v>
      </c>
      <c r="BY107" s="6" t="s">
        <v>151</v>
      </c>
      <c r="BZ107" s="6" t="s">
        <v>423</v>
      </c>
      <c r="CA107" s="6" t="s">
        <v>424</v>
      </c>
      <c r="CB107" s="6" t="s">
        <v>423</v>
      </c>
      <c r="CC107" s="6" t="s">
        <v>425</v>
      </c>
      <c r="CD107" s="6" t="s">
        <v>151</v>
      </c>
      <c r="CE107" s="6" t="s">
        <v>151</v>
      </c>
      <c r="CF107" s="6" t="s">
        <v>423</v>
      </c>
      <c r="CG107" s="6" t="s">
        <v>425</v>
      </c>
      <c r="CH107" s="6" t="s">
        <v>424</v>
      </c>
      <c r="CI107" s="6" t="s">
        <v>423</v>
      </c>
      <c r="CJ107" s="6" t="s">
        <v>423</v>
      </c>
      <c r="CK107" s="6" t="s">
        <v>423</v>
      </c>
      <c r="CL107" s="6" t="s">
        <v>423</v>
      </c>
      <c r="CM107" s="6" t="s">
        <v>423</v>
      </c>
      <c r="CN107" s="6" t="s">
        <v>423</v>
      </c>
      <c r="CO107" s="6" t="s">
        <v>423</v>
      </c>
      <c r="CP107" s="6" t="s">
        <v>423</v>
      </c>
      <c r="CQ107" s="6" t="s">
        <v>424</v>
      </c>
      <c r="CR107" s="6" t="s">
        <v>423</v>
      </c>
      <c r="CS107" s="6" t="s">
        <v>423</v>
      </c>
      <c r="CT107" s="6" t="s">
        <v>423</v>
      </c>
      <c r="CU107" s="6" t="s">
        <v>423</v>
      </c>
      <c r="CV107" s="6" t="s">
        <v>428</v>
      </c>
      <c r="CW107" s="6" t="s">
        <v>428</v>
      </c>
      <c r="CX107" s="6" t="s">
        <v>176</v>
      </c>
      <c r="CY107" s="6" t="s">
        <v>428</v>
      </c>
      <c r="CZ107" s="6" t="s">
        <v>428</v>
      </c>
      <c r="DA107" s="6">
        <v>1</v>
      </c>
      <c r="DB107" s="6">
        <v>0</v>
      </c>
      <c r="DC107" s="6">
        <v>0</v>
      </c>
      <c r="DD107" s="6">
        <v>0</v>
      </c>
      <c r="DE107" s="6">
        <v>0</v>
      </c>
      <c r="DF107" s="6">
        <v>0</v>
      </c>
      <c r="DG107" s="6">
        <v>0</v>
      </c>
      <c r="DJ107" s="6" t="s">
        <v>198</v>
      </c>
      <c r="DU107" s="6" t="s">
        <v>508</v>
      </c>
      <c r="EA107" s="6">
        <v>3476.66</v>
      </c>
      <c r="EB107" s="6" t="s">
        <v>487</v>
      </c>
      <c r="EC107" s="6" t="s">
        <v>488</v>
      </c>
      <c r="ED107" s="6" t="s">
        <v>1966</v>
      </c>
      <c r="EE107" s="6" t="s">
        <v>490</v>
      </c>
      <c r="EF107" s="6" t="s">
        <v>435</v>
      </c>
      <c r="EG107" s="6" t="s">
        <v>436</v>
      </c>
      <c r="EH107" s="6" t="s">
        <v>1953</v>
      </c>
      <c r="EI107" s="6">
        <v>2000</v>
      </c>
      <c r="EJ107" s="6" t="s">
        <v>1782</v>
      </c>
      <c r="EK107" s="6" t="s">
        <v>1954</v>
      </c>
      <c r="EL107" s="6" t="s">
        <v>440</v>
      </c>
      <c r="EM107" s="6">
        <v>1</v>
      </c>
      <c r="EN107" s="6" t="s">
        <v>468</v>
      </c>
      <c r="EO107" s="6" t="s">
        <v>583</v>
      </c>
      <c r="EP107" s="6" t="s">
        <v>532</v>
      </c>
      <c r="EQ107" s="6">
        <v>122</v>
      </c>
      <c r="ER107" s="6" t="s">
        <v>1967</v>
      </c>
      <c r="ES107" s="6">
        <v>4</v>
      </c>
      <c r="ET107" s="6" t="s">
        <v>470</v>
      </c>
      <c r="EU107" s="6" t="s">
        <v>1968</v>
      </c>
      <c r="EV107" s="6" t="s">
        <v>1969</v>
      </c>
      <c r="EW107" s="6" t="s">
        <v>1967</v>
      </c>
      <c r="EX107" s="6" t="s">
        <v>1970</v>
      </c>
      <c r="EZ107" s="6" t="s">
        <v>1971</v>
      </c>
      <c r="FA107" s="6" t="s">
        <v>1782</v>
      </c>
      <c r="FB107" s="6" t="s">
        <v>410</v>
      </c>
      <c r="FD107" s="6" t="s">
        <v>760</v>
      </c>
      <c r="FF107" s="6" t="s">
        <v>441</v>
      </c>
      <c r="FH107" s="6" t="s">
        <v>449</v>
      </c>
      <c r="FI107" s="6" t="s">
        <v>450</v>
      </c>
      <c r="FJ107" s="6" t="s">
        <v>450</v>
      </c>
      <c r="FK107" s="6" t="s">
        <v>450</v>
      </c>
      <c r="FL107" s="6" t="s">
        <v>450</v>
      </c>
      <c r="FN107" s="6" t="s">
        <v>131</v>
      </c>
      <c r="FO107" s="6" t="s">
        <v>416</v>
      </c>
      <c r="FP107" s="6" t="s">
        <v>416</v>
      </c>
      <c r="FQ107" s="6" t="s">
        <v>131</v>
      </c>
      <c r="FR107" s="6" t="s">
        <v>131</v>
      </c>
      <c r="FS107" s="6" t="s">
        <v>131</v>
      </c>
      <c r="FT107" s="6" t="s">
        <v>415</v>
      </c>
      <c r="FU107" s="6" t="s">
        <v>131</v>
      </c>
      <c r="FV107" s="6" t="s">
        <v>131</v>
      </c>
      <c r="FX107" s="6" t="s">
        <v>451</v>
      </c>
      <c r="FY107" s="6" t="s">
        <v>451</v>
      </c>
      <c r="FZ107" s="6" t="s">
        <v>451</v>
      </c>
      <c r="GA107" s="6" t="s">
        <v>451</v>
      </c>
      <c r="GB107" s="6" t="s">
        <v>452</v>
      </c>
      <c r="GC107" s="6" t="s">
        <v>451</v>
      </c>
      <c r="GD107" s="6" t="s">
        <v>451</v>
      </c>
      <c r="GE107" s="6" t="s">
        <v>451</v>
      </c>
      <c r="GF107" s="6" t="s">
        <v>451</v>
      </c>
      <c r="GG107" s="6" t="s">
        <v>451</v>
      </c>
      <c r="GH107" s="6" t="s">
        <v>451</v>
      </c>
      <c r="GI107" s="6" t="s">
        <v>451</v>
      </c>
      <c r="GJ107" s="6" t="s">
        <v>451</v>
      </c>
      <c r="GK107" s="6" t="s">
        <v>452</v>
      </c>
      <c r="GL107" s="6" t="s">
        <v>452</v>
      </c>
      <c r="GM107" s="6" t="s">
        <v>452</v>
      </c>
      <c r="GN107" s="6" t="s">
        <v>451</v>
      </c>
      <c r="GO107" s="6" t="s">
        <v>452</v>
      </c>
      <c r="GP107" s="6" t="s">
        <v>452</v>
      </c>
      <c r="GQ107" s="6" t="s">
        <v>452</v>
      </c>
      <c r="GR107" s="6" t="s">
        <v>452</v>
      </c>
      <c r="GS107" s="6" t="s">
        <v>452</v>
      </c>
      <c r="GT107" s="6" t="s">
        <v>452</v>
      </c>
      <c r="GU107" s="6" t="s">
        <v>452</v>
      </c>
      <c r="GV107" s="6" t="s">
        <v>453</v>
      </c>
      <c r="GW107" s="6" t="s">
        <v>454</v>
      </c>
      <c r="GY107" s="6" t="s">
        <v>441</v>
      </c>
      <c r="GZ107" s="6">
        <v>677.72</v>
      </c>
      <c r="HB107" s="6" t="str">
        <f t="shared" si="100"/>
        <v>Liste d'attente</v>
      </c>
      <c r="HC107" s="6">
        <f t="shared" si="75"/>
        <v>100</v>
      </c>
      <c r="HD107" s="110">
        <f t="shared" si="76"/>
        <v>100</v>
      </c>
      <c r="HE107" s="6">
        <f t="shared" si="77"/>
        <v>50</v>
      </c>
      <c r="HF107" s="110">
        <f t="shared" si="99"/>
        <v>83.333333333333329</v>
      </c>
      <c r="HG107" s="6">
        <f t="shared" si="78"/>
        <v>50</v>
      </c>
      <c r="HI107" s="6">
        <f t="shared" si="101"/>
        <v>50</v>
      </c>
      <c r="HJ107" s="110">
        <f t="shared" si="102"/>
        <v>50</v>
      </c>
      <c r="HK107" s="110">
        <f t="shared" si="79"/>
        <v>52.5</v>
      </c>
      <c r="HL107" s="110">
        <f t="shared" si="80"/>
        <v>50</v>
      </c>
      <c r="HO107" s="6">
        <f t="shared" si="81"/>
        <v>50</v>
      </c>
      <c r="HP107" s="110">
        <f t="shared" si="82"/>
        <v>75</v>
      </c>
      <c r="HQ107" s="110">
        <f t="shared" si="83"/>
        <v>50</v>
      </c>
      <c r="HT107" s="110">
        <f t="shared" si="84"/>
        <v>55.5</v>
      </c>
      <c r="HU107" s="6">
        <f t="shared" si="85"/>
        <v>50</v>
      </c>
      <c r="HV107" s="6">
        <f t="shared" si="86"/>
        <v>50</v>
      </c>
      <c r="HW107" s="6">
        <f t="shared" si="87"/>
        <v>50</v>
      </c>
      <c r="HX107" s="110">
        <f t="shared" si="88"/>
        <v>50</v>
      </c>
      <c r="HY107" s="6">
        <f t="shared" si="89"/>
        <v>0</v>
      </c>
      <c r="HZ107" s="6">
        <f t="shared" si="103"/>
        <v>100</v>
      </c>
      <c r="IA107" s="6">
        <f t="shared" si="90"/>
        <v>0</v>
      </c>
      <c r="IB107" s="6">
        <f t="shared" si="91"/>
        <v>25</v>
      </c>
      <c r="IE107" s="110">
        <f t="shared" si="92"/>
        <v>50</v>
      </c>
      <c r="IF107" s="110">
        <f t="shared" si="93"/>
        <v>35</v>
      </c>
      <c r="IG107" s="6">
        <f t="shared" si="94"/>
        <v>0</v>
      </c>
      <c r="IH107" s="6">
        <f t="shared" si="95"/>
        <v>0</v>
      </c>
      <c r="II107" s="6">
        <f t="shared" si="96"/>
        <v>0</v>
      </c>
      <c r="IJ107" s="6">
        <f t="shared" si="97"/>
        <v>0</v>
      </c>
      <c r="IK107" s="110">
        <f t="shared" si="98"/>
        <v>0</v>
      </c>
    </row>
    <row r="108" spans="1:245" x14ac:dyDescent="0.2">
      <c r="A108" s="6">
        <v>232</v>
      </c>
      <c r="B108" s="6">
        <v>154</v>
      </c>
      <c r="C108" s="6" t="s">
        <v>1972</v>
      </c>
      <c r="D108" s="6">
        <v>6</v>
      </c>
      <c r="E108" s="6" t="s">
        <v>470</v>
      </c>
      <c r="F108" s="6" t="s">
        <v>1973</v>
      </c>
      <c r="G108" s="6" t="s">
        <v>1974</v>
      </c>
      <c r="H108" s="6" t="s">
        <v>1972</v>
      </c>
      <c r="I108" s="6" t="s">
        <v>1975</v>
      </c>
      <c r="K108" s="6" t="s">
        <v>1976</v>
      </c>
      <c r="L108" s="6" t="s">
        <v>1782</v>
      </c>
      <c r="M108" s="6" t="s">
        <v>410</v>
      </c>
      <c r="O108" s="6" t="s">
        <v>481</v>
      </c>
      <c r="P108" s="6" t="s">
        <v>1977</v>
      </c>
      <c r="Q108" s="6" t="s">
        <v>1978</v>
      </c>
      <c r="R108" s="6" t="s">
        <v>525</v>
      </c>
      <c r="S108" s="6">
        <v>1</v>
      </c>
      <c r="T108" s="6">
        <v>0</v>
      </c>
      <c r="U108" s="6">
        <v>0</v>
      </c>
      <c r="V108" s="6">
        <v>0</v>
      </c>
      <c r="W108" s="6">
        <v>1</v>
      </c>
      <c r="X108" s="6">
        <v>0</v>
      </c>
      <c r="Y108" s="6">
        <v>0</v>
      </c>
      <c r="Z108" s="6" t="s">
        <v>415</v>
      </c>
      <c r="AA108" s="6" t="s">
        <v>414</v>
      </c>
      <c r="AB108" s="6" t="s">
        <v>462</v>
      </c>
      <c r="AC108" s="6" t="s">
        <v>415</v>
      </c>
      <c r="AD108" s="6" t="s">
        <v>131</v>
      </c>
      <c r="AE108" s="6" t="s">
        <v>131</v>
      </c>
      <c r="AF108" s="6" t="s">
        <v>415</v>
      </c>
      <c r="AG108" s="6" t="s">
        <v>415</v>
      </c>
      <c r="AH108" s="6" t="s">
        <v>414</v>
      </c>
      <c r="AI108" s="6" t="s">
        <v>1979</v>
      </c>
      <c r="AN108" s="6">
        <v>1</v>
      </c>
      <c r="AQ108" s="6" t="s">
        <v>527</v>
      </c>
      <c r="AW108" s="6" t="s">
        <v>528</v>
      </c>
      <c r="AX108" s="6" t="s">
        <v>485</v>
      </c>
      <c r="AY108" s="6">
        <v>0</v>
      </c>
      <c r="AZ108" s="6">
        <v>1</v>
      </c>
      <c r="BA108" s="6">
        <v>0</v>
      </c>
      <c r="BB108" s="6">
        <v>0</v>
      </c>
      <c r="BC108" s="6">
        <v>0</v>
      </c>
      <c r="BD108" s="6">
        <v>0</v>
      </c>
      <c r="BE108" s="6">
        <v>0</v>
      </c>
      <c r="BF108" s="6">
        <v>0</v>
      </c>
      <c r="BH108" s="6">
        <v>1</v>
      </c>
      <c r="BX108" s="6" t="s">
        <v>423</v>
      </c>
      <c r="BY108" s="6" t="s">
        <v>423</v>
      </c>
      <c r="BZ108" s="6" t="s">
        <v>426</v>
      </c>
      <c r="CA108" s="6" t="s">
        <v>151</v>
      </c>
      <c r="CB108" s="6" t="s">
        <v>424</v>
      </c>
      <c r="CC108" s="6" t="s">
        <v>423</v>
      </c>
      <c r="CD108" s="6" t="s">
        <v>423</v>
      </c>
      <c r="CE108" s="6" t="s">
        <v>423</v>
      </c>
      <c r="CF108" s="6" t="s">
        <v>424</v>
      </c>
      <c r="CG108" s="6" t="s">
        <v>426</v>
      </c>
      <c r="CH108" s="6" t="s">
        <v>426</v>
      </c>
      <c r="CI108" s="6" t="s">
        <v>426</v>
      </c>
      <c r="CJ108" s="6" t="s">
        <v>426</v>
      </c>
      <c r="CK108" s="6" t="s">
        <v>426</v>
      </c>
      <c r="CL108" s="6" t="s">
        <v>426</v>
      </c>
      <c r="CM108" s="6" t="s">
        <v>426</v>
      </c>
      <c r="CN108" s="6" t="s">
        <v>426</v>
      </c>
      <c r="CO108" s="6" t="s">
        <v>426</v>
      </c>
      <c r="CP108" s="6" t="s">
        <v>424</v>
      </c>
      <c r="CQ108" s="6" t="s">
        <v>151</v>
      </c>
      <c r="CR108" s="6" t="s">
        <v>423</v>
      </c>
      <c r="CS108" s="6" t="s">
        <v>426</v>
      </c>
      <c r="CT108" s="6" t="s">
        <v>426</v>
      </c>
      <c r="CU108" s="6" t="s">
        <v>424</v>
      </c>
      <c r="CV108" s="6" t="s">
        <v>428</v>
      </c>
      <c r="CW108" s="6" t="s">
        <v>427</v>
      </c>
      <c r="CX108" s="6" t="s">
        <v>428</v>
      </c>
      <c r="CY108" s="6" t="s">
        <v>427</v>
      </c>
      <c r="CZ108" s="6" t="s">
        <v>427</v>
      </c>
      <c r="DA108" s="6">
        <v>0</v>
      </c>
      <c r="DB108" s="6">
        <v>0</v>
      </c>
      <c r="DC108" s="6">
        <v>0</v>
      </c>
      <c r="DD108" s="6">
        <v>1</v>
      </c>
      <c r="DE108" s="6">
        <v>0</v>
      </c>
      <c r="DF108" s="6">
        <v>0</v>
      </c>
      <c r="DG108" s="6">
        <v>0</v>
      </c>
      <c r="DJ108" s="6" t="s">
        <v>198</v>
      </c>
      <c r="DU108" s="6" t="s">
        <v>508</v>
      </c>
      <c r="EA108" s="6">
        <v>1042.9000000000001</v>
      </c>
      <c r="EB108" s="6" t="s">
        <v>487</v>
      </c>
      <c r="EC108" s="6" t="s">
        <v>488</v>
      </c>
      <c r="ED108" s="6" t="s">
        <v>1980</v>
      </c>
      <c r="EE108" s="6" t="s">
        <v>490</v>
      </c>
      <c r="EF108" s="6" t="s">
        <v>435</v>
      </c>
      <c r="EG108" s="6" t="s">
        <v>436</v>
      </c>
      <c r="EH108" s="6" t="s">
        <v>1953</v>
      </c>
      <c r="EI108" s="6">
        <v>2021</v>
      </c>
      <c r="EJ108" s="6" t="s">
        <v>1782</v>
      </c>
      <c r="EK108" s="6" t="s">
        <v>1954</v>
      </c>
      <c r="EL108" s="6" t="s">
        <v>440</v>
      </c>
      <c r="EM108" s="6">
        <v>1</v>
      </c>
      <c r="EN108" s="6" t="s">
        <v>468</v>
      </c>
      <c r="EO108" s="6" t="s">
        <v>442</v>
      </c>
      <c r="EP108" s="6" t="s">
        <v>532</v>
      </c>
      <c r="EQ108" s="6">
        <v>124</v>
      </c>
      <c r="ER108" s="6" t="s">
        <v>1981</v>
      </c>
      <c r="ES108" s="6">
        <v>4</v>
      </c>
      <c r="ET108" s="6" t="s">
        <v>470</v>
      </c>
      <c r="EU108" s="6" t="s">
        <v>1982</v>
      </c>
      <c r="EV108" s="6" t="s">
        <v>1983</v>
      </c>
      <c r="EW108" s="6" t="s">
        <v>1981</v>
      </c>
      <c r="EX108" s="6" t="s">
        <v>1984</v>
      </c>
      <c r="EZ108" s="6" t="s">
        <v>1977</v>
      </c>
      <c r="FA108" s="6" t="s">
        <v>1782</v>
      </c>
      <c r="FB108" s="6" t="s">
        <v>410</v>
      </c>
      <c r="FD108" s="6" t="s">
        <v>481</v>
      </c>
      <c r="FE108" s="6" t="s">
        <v>1977</v>
      </c>
      <c r="FF108" s="6" t="s">
        <v>441</v>
      </c>
      <c r="FH108" s="6" t="s">
        <v>449</v>
      </c>
      <c r="FI108" s="6" t="s">
        <v>450</v>
      </c>
      <c r="FJ108" s="6" t="s">
        <v>450</v>
      </c>
      <c r="FK108" s="6" t="s">
        <v>450</v>
      </c>
      <c r="FL108" s="6" t="s">
        <v>450</v>
      </c>
      <c r="FN108" s="6" t="s">
        <v>414</v>
      </c>
      <c r="FO108" s="6" t="s">
        <v>416</v>
      </c>
      <c r="FP108" s="6" t="s">
        <v>415</v>
      </c>
      <c r="FQ108" s="6" t="s">
        <v>414</v>
      </c>
      <c r="FR108" s="6" t="s">
        <v>414</v>
      </c>
      <c r="FS108" s="6" t="s">
        <v>416</v>
      </c>
      <c r="FT108" s="6" t="s">
        <v>416</v>
      </c>
      <c r="FU108" s="6" t="s">
        <v>416</v>
      </c>
      <c r="FV108" s="6" t="s">
        <v>414</v>
      </c>
      <c r="FX108" s="6" t="s">
        <v>451</v>
      </c>
      <c r="FY108" s="6" t="s">
        <v>451</v>
      </c>
      <c r="FZ108" s="6" t="s">
        <v>451</v>
      </c>
      <c r="GA108" s="6" t="s">
        <v>451</v>
      </c>
      <c r="GB108" s="6" t="s">
        <v>451</v>
      </c>
      <c r="GC108" s="6" t="s">
        <v>451</v>
      </c>
      <c r="GD108" s="6" t="s">
        <v>451</v>
      </c>
      <c r="GE108" s="6" t="s">
        <v>451</v>
      </c>
      <c r="GF108" s="6" t="s">
        <v>451</v>
      </c>
      <c r="GG108" s="6" t="s">
        <v>451</v>
      </c>
      <c r="GH108" s="6" t="s">
        <v>451</v>
      </c>
      <c r="GI108" s="6" t="s">
        <v>451</v>
      </c>
      <c r="GJ108" s="6" t="s">
        <v>451</v>
      </c>
      <c r="GK108" s="6" t="s">
        <v>451</v>
      </c>
      <c r="GL108" s="6" t="s">
        <v>451</v>
      </c>
      <c r="GM108" s="6" t="s">
        <v>451</v>
      </c>
      <c r="GN108" s="6" t="s">
        <v>451</v>
      </c>
      <c r="GO108" s="6" t="s">
        <v>451</v>
      </c>
      <c r="GP108" s="6" t="s">
        <v>451</v>
      </c>
      <c r="GQ108" s="6" t="s">
        <v>451</v>
      </c>
      <c r="GR108" s="6" t="s">
        <v>452</v>
      </c>
      <c r="GS108" s="6" t="s">
        <v>452</v>
      </c>
      <c r="GT108" s="6" t="s">
        <v>452</v>
      </c>
      <c r="GU108" s="6" t="s">
        <v>452</v>
      </c>
      <c r="GV108" s="6" t="s">
        <v>453</v>
      </c>
      <c r="GW108" s="6" t="s">
        <v>454</v>
      </c>
      <c r="GX108" s="6" t="s">
        <v>1985</v>
      </c>
      <c r="GY108" s="6" t="s">
        <v>441</v>
      </c>
      <c r="GZ108" s="6">
        <v>666.8</v>
      </c>
      <c r="HB108" s="6" t="str">
        <f t="shared" si="100"/>
        <v>Liste d'attente</v>
      </c>
      <c r="HC108" s="6">
        <f t="shared" si="75"/>
        <v>50</v>
      </c>
      <c r="HD108" s="110">
        <f t="shared" si="76"/>
        <v>50</v>
      </c>
      <c r="HE108" s="6">
        <f t="shared" si="77"/>
        <v>5</v>
      </c>
      <c r="HF108" s="110">
        <f t="shared" si="99"/>
        <v>35</v>
      </c>
      <c r="HG108" s="6">
        <f t="shared" si="78"/>
        <v>5</v>
      </c>
      <c r="HI108" s="6">
        <f t="shared" si="101"/>
        <v>50</v>
      </c>
      <c r="HJ108" s="110">
        <f t="shared" si="102"/>
        <v>27.5</v>
      </c>
      <c r="HK108" s="110">
        <f t="shared" si="79"/>
        <v>50</v>
      </c>
      <c r="HL108" s="110">
        <f t="shared" si="80"/>
        <v>75</v>
      </c>
      <c r="HO108" s="6">
        <f t="shared" si="81"/>
        <v>5</v>
      </c>
      <c r="HP108" s="110">
        <f t="shared" si="82"/>
        <v>50</v>
      </c>
      <c r="HQ108" s="110">
        <f t="shared" si="83"/>
        <v>5</v>
      </c>
      <c r="HT108" s="110">
        <f t="shared" si="84"/>
        <v>37</v>
      </c>
      <c r="HU108" s="6">
        <f t="shared" si="85"/>
        <v>5</v>
      </c>
      <c r="HV108" s="6">
        <f t="shared" si="86"/>
        <v>5</v>
      </c>
      <c r="HW108" s="6">
        <f t="shared" si="87"/>
        <v>5</v>
      </c>
      <c r="HX108" s="110">
        <f t="shared" si="88"/>
        <v>5</v>
      </c>
      <c r="HY108" s="6">
        <f t="shared" si="89"/>
        <v>0</v>
      </c>
      <c r="HZ108" s="6">
        <f t="shared" si="103"/>
        <v>0</v>
      </c>
      <c r="IA108" s="6">
        <f t="shared" si="90"/>
        <v>0</v>
      </c>
      <c r="IB108" s="6">
        <f t="shared" si="91"/>
        <v>25</v>
      </c>
      <c r="IE108" s="110">
        <f t="shared" si="92"/>
        <v>75</v>
      </c>
      <c r="IF108" s="110">
        <f t="shared" si="93"/>
        <v>20</v>
      </c>
      <c r="IG108" s="6">
        <f t="shared" si="94"/>
        <v>0</v>
      </c>
      <c r="IH108" s="6">
        <f t="shared" si="95"/>
        <v>0</v>
      </c>
      <c r="II108" s="6">
        <f t="shared" si="96"/>
        <v>0</v>
      </c>
      <c r="IJ108" s="6">
        <f t="shared" si="97"/>
        <v>0</v>
      </c>
      <c r="IK108" s="110">
        <f t="shared" si="98"/>
        <v>0</v>
      </c>
    </row>
    <row r="109" spans="1:245" x14ac:dyDescent="0.2">
      <c r="A109" s="6">
        <v>233</v>
      </c>
      <c r="B109" s="6">
        <v>164</v>
      </c>
      <c r="C109" s="6" t="s">
        <v>1986</v>
      </c>
      <c r="D109" s="6">
        <v>6</v>
      </c>
      <c r="E109" s="6" t="s">
        <v>470</v>
      </c>
      <c r="F109" s="6" t="s">
        <v>1987</v>
      </c>
      <c r="G109" s="6" t="s">
        <v>1988</v>
      </c>
      <c r="H109" s="6" t="s">
        <v>1986</v>
      </c>
      <c r="I109" s="6" t="s">
        <v>1989</v>
      </c>
      <c r="K109" s="6" t="s">
        <v>1990</v>
      </c>
      <c r="L109" s="6" t="s">
        <v>1782</v>
      </c>
      <c r="M109" s="6" t="s">
        <v>410</v>
      </c>
      <c r="O109" s="6" t="s">
        <v>760</v>
      </c>
      <c r="Q109" s="6" t="s">
        <v>1991</v>
      </c>
      <c r="R109" s="6" t="s">
        <v>413</v>
      </c>
      <c r="S109" s="6">
        <v>0</v>
      </c>
      <c r="T109" s="6">
        <v>1</v>
      </c>
      <c r="U109" s="6">
        <v>0</v>
      </c>
      <c r="V109" s="6">
        <v>1</v>
      </c>
      <c r="W109" s="6">
        <v>1</v>
      </c>
      <c r="X109" s="6">
        <v>0</v>
      </c>
      <c r="Y109" s="6">
        <v>0</v>
      </c>
      <c r="Z109" s="6" t="s">
        <v>131</v>
      </c>
      <c r="AA109" s="6" t="s">
        <v>416</v>
      </c>
      <c r="AB109" s="6" t="s">
        <v>416</v>
      </c>
      <c r="AC109" s="6" t="s">
        <v>131</v>
      </c>
      <c r="AD109" s="6" t="s">
        <v>414</v>
      </c>
      <c r="AE109" s="6" t="s">
        <v>415</v>
      </c>
      <c r="AF109" s="6" t="s">
        <v>416</v>
      </c>
      <c r="AG109" s="6" t="s">
        <v>416</v>
      </c>
      <c r="AH109" s="6" t="s">
        <v>414</v>
      </c>
      <c r="AI109" s="6" t="s">
        <v>1992</v>
      </c>
      <c r="AN109" s="6">
        <v>1</v>
      </c>
      <c r="AQ109" s="6" t="s">
        <v>527</v>
      </c>
      <c r="AW109" s="6" t="s">
        <v>528</v>
      </c>
      <c r="AX109" s="6" t="s">
        <v>485</v>
      </c>
      <c r="AY109" s="6">
        <v>0</v>
      </c>
      <c r="AZ109" s="6">
        <v>0</v>
      </c>
      <c r="BA109" s="6">
        <v>0</v>
      </c>
      <c r="BB109" s="6">
        <v>1</v>
      </c>
      <c r="BC109" s="6">
        <v>0</v>
      </c>
      <c r="BD109" s="6">
        <v>0</v>
      </c>
      <c r="BE109" s="6">
        <v>1</v>
      </c>
      <c r="BF109" s="6">
        <v>0</v>
      </c>
      <c r="BH109" s="6">
        <v>0</v>
      </c>
      <c r="BI109" s="6">
        <v>0</v>
      </c>
      <c r="BJ109" s="6">
        <v>0</v>
      </c>
      <c r="BK109" s="6">
        <v>1</v>
      </c>
      <c r="BL109" s="6">
        <v>0</v>
      </c>
      <c r="BM109" s="6">
        <v>0</v>
      </c>
      <c r="BN109" s="6">
        <v>0</v>
      </c>
      <c r="BO109" s="6">
        <v>0</v>
      </c>
      <c r="BP109" s="6">
        <v>0</v>
      </c>
      <c r="BQ109" s="6">
        <v>0</v>
      </c>
      <c r="BR109" s="6">
        <v>0</v>
      </c>
      <c r="BS109" s="6">
        <v>0</v>
      </c>
      <c r="BT109" s="6">
        <v>0</v>
      </c>
      <c r="BU109" s="6">
        <v>1</v>
      </c>
      <c r="BX109" s="6" t="s">
        <v>423</v>
      </c>
      <c r="BY109" s="6" t="s">
        <v>423</v>
      </c>
      <c r="BZ109" s="6" t="s">
        <v>423</v>
      </c>
      <c r="CA109" s="6" t="s">
        <v>423</v>
      </c>
      <c r="CB109" s="6" t="s">
        <v>423</v>
      </c>
      <c r="CC109" s="6" t="s">
        <v>423</v>
      </c>
      <c r="CD109" s="6" t="s">
        <v>423</v>
      </c>
      <c r="CE109" s="6" t="s">
        <v>423</v>
      </c>
      <c r="CF109" s="6" t="s">
        <v>423</v>
      </c>
      <c r="CG109" s="6" t="s">
        <v>423</v>
      </c>
      <c r="CH109" s="6" t="s">
        <v>423</v>
      </c>
      <c r="CI109" s="6" t="s">
        <v>423</v>
      </c>
      <c r="CJ109" s="6" t="s">
        <v>423</v>
      </c>
      <c r="CK109" s="6" t="s">
        <v>423</v>
      </c>
      <c r="CL109" s="6" t="s">
        <v>423</v>
      </c>
      <c r="CM109" s="6" t="s">
        <v>423</v>
      </c>
      <c r="CN109" s="6" t="s">
        <v>423</v>
      </c>
      <c r="CO109" s="6" t="s">
        <v>424</v>
      </c>
      <c r="CP109" s="6" t="s">
        <v>424</v>
      </c>
      <c r="CQ109" s="6" t="s">
        <v>424</v>
      </c>
      <c r="CR109" s="6" t="s">
        <v>424</v>
      </c>
      <c r="CS109" s="6" t="s">
        <v>423</v>
      </c>
      <c r="CT109" s="6" t="s">
        <v>424</v>
      </c>
      <c r="CU109" s="6" t="s">
        <v>151</v>
      </c>
      <c r="CV109" s="6" t="s">
        <v>176</v>
      </c>
      <c r="CW109" s="6" t="s">
        <v>427</v>
      </c>
      <c r="CX109" s="6" t="s">
        <v>428</v>
      </c>
      <c r="CY109" s="6" t="s">
        <v>428</v>
      </c>
      <c r="CZ109" s="6" t="s">
        <v>428</v>
      </c>
      <c r="DA109" s="6">
        <v>0</v>
      </c>
      <c r="DB109" s="6">
        <v>1</v>
      </c>
      <c r="DC109" s="6">
        <v>0</v>
      </c>
      <c r="DD109" s="6">
        <v>1</v>
      </c>
      <c r="DE109" s="6">
        <v>0</v>
      </c>
      <c r="DF109" s="6">
        <v>0</v>
      </c>
      <c r="DG109" s="6">
        <v>0</v>
      </c>
      <c r="DJ109" s="6" t="s">
        <v>507</v>
      </c>
      <c r="DU109" s="6" t="s">
        <v>508</v>
      </c>
      <c r="EA109" s="6">
        <v>640.48</v>
      </c>
      <c r="EB109" s="6" t="s">
        <v>487</v>
      </c>
      <c r="EC109" s="6" t="s">
        <v>488</v>
      </c>
      <c r="ED109" s="6" t="s">
        <v>1993</v>
      </c>
      <c r="EE109" s="6" t="s">
        <v>490</v>
      </c>
      <c r="EF109" s="6" t="s">
        <v>435</v>
      </c>
      <c r="EG109" s="6" t="s">
        <v>436</v>
      </c>
      <c r="EH109" s="6" t="s">
        <v>1953</v>
      </c>
      <c r="EI109" s="6">
        <v>2016</v>
      </c>
      <c r="EJ109" s="6" t="s">
        <v>1782</v>
      </c>
      <c r="EK109" s="6" t="s">
        <v>1954</v>
      </c>
      <c r="EL109" s="6" t="s">
        <v>440</v>
      </c>
      <c r="EM109" s="6">
        <v>5</v>
      </c>
      <c r="EN109" s="6" t="s">
        <v>441</v>
      </c>
      <c r="EO109" s="6" t="s">
        <v>583</v>
      </c>
      <c r="EP109" s="6" t="s">
        <v>675</v>
      </c>
      <c r="EQ109" s="6">
        <v>164</v>
      </c>
      <c r="ER109" s="6" t="s">
        <v>1994</v>
      </c>
      <c r="ES109" s="6">
        <v>4</v>
      </c>
      <c r="ET109" s="6" t="s">
        <v>470</v>
      </c>
      <c r="EU109" s="6" t="s">
        <v>1995</v>
      </c>
      <c r="EV109" s="6" t="s">
        <v>1996</v>
      </c>
      <c r="EW109" s="6" t="s">
        <v>1994</v>
      </c>
      <c r="EX109" s="6" t="s">
        <v>1997</v>
      </c>
      <c r="EZ109" s="6" t="s">
        <v>1990</v>
      </c>
      <c r="FA109" s="6" t="s">
        <v>1782</v>
      </c>
      <c r="FB109" s="6" t="s">
        <v>410</v>
      </c>
      <c r="FD109" s="6" t="s">
        <v>760</v>
      </c>
      <c r="FF109" s="6" t="s">
        <v>441</v>
      </c>
      <c r="FH109" s="6" t="s">
        <v>449</v>
      </c>
      <c r="FI109" s="6" t="s">
        <v>450</v>
      </c>
      <c r="FJ109" s="6" t="s">
        <v>510</v>
      </c>
      <c r="FK109" s="6" t="s">
        <v>450</v>
      </c>
      <c r="FL109" s="6" t="s">
        <v>450</v>
      </c>
      <c r="FN109" s="6" t="s">
        <v>414</v>
      </c>
      <c r="FO109" s="6" t="s">
        <v>416</v>
      </c>
      <c r="FP109" s="6" t="s">
        <v>416</v>
      </c>
      <c r="FQ109" s="6" t="s">
        <v>414</v>
      </c>
      <c r="FR109" s="6" t="s">
        <v>131</v>
      </c>
      <c r="FS109" s="6" t="s">
        <v>415</v>
      </c>
      <c r="FT109" s="6" t="s">
        <v>416</v>
      </c>
      <c r="FU109" s="6" t="s">
        <v>416</v>
      </c>
      <c r="FV109" s="6" t="s">
        <v>414</v>
      </c>
      <c r="FX109" s="6" t="s">
        <v>451</v>
      </c>
      <c r="FY109" s="6" t="s">
        <v>452</v>
      </c>
      <c r="FZ109" s="6" t="s">
        <v>452</v>
      </c>
      <c r="GA109" s="6" t="s">
        <v>451</v>
      </c>
      <c r="GB109" s="6" t="s">
        <v>452</v>
      </c>
      <c r="GC109" s="6" t="s">
        <v>452</v>
      </c>
      <c r="GD109" s="6" t="s">
        <v>452</v>
      </c>
      <c r="GE109" s="6" t="s">
        <v>451</v>
      </c>
      <c r="GF109" s="6" t="s">
        <v>452</v>
      </c>
      <c r="GG109" s="6" t="s">
        <v>452</v>
      </c>
      <c r="GH109" s="6" t="s">
        <v>452</v>
      </c>
      <c r="GI109" s="6" t="s">
        <v>452</v>
      </c>
      <c r="GJ109" s="6" t="s">
        <v>452</v>
      </c>
      <c r="GK109" s="6" t="s">
        <v>451</v>
      </c>
      <c r="GL109" s="6" t="s">
        <v>451</v>
      </c>
      <c r="GM109" s="6" t="s">
        <v>451</v>
      </c>
      <c r="GN109" s="6" t="s">
        <v>452</v>
      </c>
      <c r="GO109" s="6" t="s">
        <v>452</v>
      </c>
      <c r="GP109" s="6" t="s">
        <v>452</v>
      </c>
      <c r="GQ109" s="6" t="s">
        <v>451</v>
      </c>
      <c r="GR109" s="6" t="s">
        <v>452</v>
      </c>
      <c r="GS109" s="6" t="s">
        <v>452</v>
      </c>
      <c r="GT109" s="6" t="s">
        <v>452</v>
      </c>
      <c r="GU109" s="6" t="s">
        <v>452</v>
      </c>
      <c r="GV109" s="6" t="s">
        <v>453</v>
      </c>
      <c r="GW109" s="6" t="s">
        <v>454</v>
      </c>
      <c r="GX109" s="6" t="s">
        <v>1998</v>
      </c>
      <c r="GY109" s="6" t="s">
        <v>441</v>
      </c>
      <c r="GZ109" s="6">
        <v>393.36</v>
      </c>
      <c r="HB109" s="6" t="str">
        <f t="shared" si="100"/>
        <v>Liste d'attente</v>
      </c>
      <c r="HC109" s="6">
        <f t="shared" si="75"/>
        <v>100</v>
      </c>
      <c r="HD109" s="110">
        <f t="shared" si="76"/>
        <v>52.5</v>
      </c>
      <c r="HE109" s="6">
        <f t="shared" si="77"/>
        <v>5</v>
      </c>
      <c r="HF109" s="110">
        <f t="shared" si="99"/>
        <v>52.5</v>
      </c>
      <c r="HG109" s="6">
        <f t="shared" si="78"/>
        <v>5</v>
      </c>
      <c r="HI109" s="6">
        <f t="shared" si="101"/>
        <v>5</v>
      </c>
      <c r="HJ109" s="110">
        <f t="shared" si="102"/>
        <v>5</v>
      </c>
      <c r="HK109" s="110">
        <f t="shared" si="79"/>
        <v>50</v>
      </c>
      <c r="HL109" s="110">
        <f t="shared" si="80"/>
        <v>50</v>
      </c>
      <c r="HO109" s="6">
        <f t="shared" si="81"/>
        <v>50</v>
      </c>
      <c r="HP109" s="110">
        <f t="shared" si="82"/>
        <v>50</v>
      </c>
      <c r="HQ109" s="110">
        <f t="shared" si="83"/>
        <v>50</v>
      </c>
      <c r="HT109" s="110">
        <f t="shared" si="84"/>
        <v>50</v>
      </c>
      <c r="HU109" s="6">
        <f t="shared" si="85"/>
        <v>50</v>
      </c>
      <c r="HV109" s="6">
        <f t="shared" si="86"/>
        <v>50</v>
      </c>
      <c r="HW109" s="6">
        <f t="shared" si="87"/>
        <v>50</v>
      </c>
      <c r="HX109" s="110">
        <f t="shared" si="88"/>
        <v>50</v>
      </c>
      <c r="HY109" s="6">
        <f t="shared" si="89"/>
        <v>0</v>
      </c>
      <c r="HZ109" s="6">
        <f t="shared" si="103"/>
        <v>100</v>
      </c>
      <c r="IA109" s="6">
        <f t="shared" si="90"/>
        <v>0</v>
      </c>
      <c r="IB109" s="6">
        <f t="shared" si="91"/>
        <v>50</v>
      </c>
      <c r="IE109" s="110">
        <f t="shared" si="92"/>
        <v>50</v>
      </c>
      <c r="IF109" s="110">
        <f t="shared" si="93"/>
        <v>40</v>
      </c>
      <c r="IG109" s="6">
        <f t="shared" si="94"/>
        <v>100</v>
      </c>
      <c r="IH109" s="6">
        <f t="shared" si="95"/>
        <v>0</v>
      </c>
      <c r="II109" s="6">
        <f t="shared" si="96"/>
        <v>0</v>
      </c>
      <c r="IJ109" s="6">
        <f t="shared" si="97"/>
        <v>0</v>
      </c>
      <c r="IK109" s="110">
        <f t="shared" si="98"/>
        <v>25</v>
      </c>
    </row>
    <row r="110" spans="1:245" x14ac:dyDescent="0.2">
      <c r="A110" s="6">
        <v>234</v>
      </c>
      <c r="B110" s="6">
        <v>179</v>
      </c>
      <c r="C110" s="6" t="s">
        <v>1999</v>
      </c>
      <c r="D110" s="6">
        <v>6</v>
      </c>
      <c r="E110" s="6" t="s">
        <v>470</v>
      </c>
      <c r="F110" s="6" t="s">
        <v>2000</v>
      </c>
      <c r="G110" s="6" t="s">
        <v>2001</v>
      </c>
      <c r="H110" s="6" t="s">
        <v>1999</v>
      </c>
      <c r="I110" s="6" t="s">
        <v>2002</v>
      </c>
      <c r="K110" s="6" t="s">
        <v>2003</v>
      </c>
      <c r="L110" s="6" t="s">
        <v>1782</v>
      </c>
      <c r="M110" s="6" t="s">
        <v>410</v>
      </c>
      <c r="O110" s="6" t="s">
        <v>460</v>
      </c>
      <c r="Q110" s="6" t="s">
        <v>2004</v>
      </c>
      <c r="R110" s="6" t="s">
        <v>525</v>
      </c>
      <c r="S110" s="6">
        <v>1</v>
      </c>
      <c r="T110" s="6">
        <v>0</v>
      </c>
      <c r="U110" s="6">
        <v>0</v>
      </c>
      <c r="V110" s="6">
        <v>0</v>
      </c>
      <c r="W110" s="6">
        <v>0</v>
      </c>
      <c r="X110" s="6">
        <v>0</v>
      </c>
      <c r="Y110" s="6">
        <v>0</v>
      </c>
      <c r="Z110" s="6" t="s">
        <v>131</v>
      </c>
      <c r="AA110" s="6" t="s">
        <v>416</v>
      </c>
      <c r="AB110" s="6" t="s">
        <v>462</v>
      </c>
      <c r="AC110" s="6" t="s">
        <v>415</v>
      </c>
      <c r="AD110" s="6" t="s">
        <v>462</v>
      </c>
      <c r="AE110" s="6" t="s">
        <v>416</v>
      </c>
      <c r="AF110" s="6" t="s">
        <v>415</v>
      </c>
      <c r="AG110" s="6" t="s">
        <v>416</v>
      </c>
      <c r="AH110" s="6" t="s">
        <v>131</v>
      </c>
      <c r="AI110" s="6" t="s">
        <v>2005</v>
      </c>
      <c r="AJ110" s="6">
        <v>0</v>
      </c>
      <c r="AK110" s="6">
        <v>0</v>
      </c>
      <c r="AL110" s="6">
        <v>0</v>
      </c>
      <c r="AM110" s="6">
        <v>1</v>
      </c>
      <c r="AN110" s="6">
        <v>0</v>
      </c>
      <c r="AO110" s="6">
        <v>0</v>
      </c>
      <c r="AQ110" s="6" t="s">
        <v>463</v>
      </c>
      <c r="AR110" s="6" t="s">
        <v>419</v>
      </c>
      <c r="AS110" s="6" t="s">
        <v>419</v>
      </c>
      <c r="AT110" s="6" t="s">
        <v>420</v>
      </c>
      <c r="AU110" s="6" t="s">
        <v>420</v>
      </c>
      <c r="AV110" s="6" t="s">
        <v>436</v>
      </c>
      <c r="AW110" s="6" t="s">
        <v>421</v>
      </c>
      <c r="AX110" s="6" t="s">
        <v>485</v>
      </c>
      <c r="AY110" s="6">
        <v>0</v>
      </c>
      <c r="AZ110" s="6">
        <v>1</v>
      </c>
      <c r="BA110" s="6">
        <v>0</v>
      </c>
      <c r="BB110" s="6">
        <v>0</v>
      </c>
      <c r="BC110" s="6">
        <v>0</v>
      </c>
      <c r="BD110" s="6">
        <v>1</v>
      </c>
      <c r="BE110" s="6">
        <v>0</v>
      </c>
      <c r="BF110" s="6">
        <v>0</v>
      </c>
      <c r="BH110" s="6">
        <v>1</v>
      </c>
      <c r="BX110" s="6" t="s">
        <v>424</v>
      </c>
      <c r="BY110" s="6" t="s">
        <v>423</v>
      </c>
      <c r="BZ110" s="6" t="s">
        <v>426</v>
      </c>
      <c r="CA110" s="6" t="s">
        <v>424</v>
      </c>
      <c r="CB110" s="6" t="s">
        <v>423</v>
      </c>
      <c r="CC110" s="6" t="s">
        <v>424</v>
      </c>
      <c r="CD110" s="6" t="s">
        <v>423</v>
      </c>
      <c r="CE110" s="6" t="s">
        <v>425</v>
      </c>
      <c r="CF110" s="6" t="s">
        <v>425</v>
      </c>
      <c r="CG110" s="6" t="s">
        <v>426</v>
      </c>
      <c r="CH110" s="6" t="s">
        <v>423</v>
      </c>
      <c r="CI110" s="6" t="s">
        <v>426</v>
      </c>
      <c r="CJ110" s="6" t="s">
        <v>423</v>
      </c>
      <c r="CK110" s="6" t="s">
        <v>423</v>
      </c>
      <c r="CL110" s="6" t="s">
        <v>423</v>
      </c>
      <c r="CM110" s="6" t="s">
        <v>423</v>
      </c>
      <c r="CN110" s="6" t="s">
        <v>423</v>
      </c>
      <c r="CO110" s="6" t="s">
        <v>423</v>
      </c>
      <c r="CP110" s="6" t="s">
        <v>423</v>
      </c>
      <c r="CQ110" s="6" t="s">
        <v>424</v>
      </c>
      <c r="CR110" s="6" t="s">
        <v>426</v>
      </c>
      <c r="CS110" s="6" t="s">
        <v>426</v>
      </c>
      <c r="CT110" s="6" t="s">
        <v>426</v>
      </c>
      <c r="CU110" s="6" t="s">
        <v>426</v>
      </c>
      <c r="CV110" s="6" t="s">
        <v>428</v>
      </c>
      <c r="CW110" s="6" t="s">
        <v>427</v>
      </c>
      <c r="CX110" s="6" t="s">
        <v>428</v>
      </c>
      <c r="CY110" s="6" t="s">
        <v>176</v>
      </c>
      <c r="CZ110" s="6" t="s">
        <v>427</v>
      </c>
      <c r="DA110" s="6">
        <v>0</v>
      </c>
      <c r="DB110" s="6">
        <v>0</v>
      </c>
      <c r="DC110" s="6">
        <v>0</v>
      </c>
      <c r="DD110" s="6">
        <v>1</v>
      </c>
      <c r="DE110" s="6">
        <v>0</v>
      </c>
      <c r="DF110" s="6">
        <v>0</v>
      </c>
      <c r="DG110" s="6">
        <v>0</v>
      </c>
      <c r="DJ110" s="6" t="s">
        <v>198</v>
      </c>
      <c r="DU110" s="6" t="s">
        <v>508</v>
      </c>
      <c r="EA110" s="6">
        <v>1360.08</v>
      </c>
      <c r="EB110" s="6" t="s">
        <v>487</v>
      </c>
      <c r="EC110" s="6" t="s">
        <v>488</v>
      </c>
      <c r="ED110" s="6" t="s">
        <v>2006</v>
      </c>
      <c r="EE110" s="6" t="s">
        <v>490</v>
      </c>
      <c r="EF110" s="6" t="s">
        <v>435</v>
      </c>
      <c r="EG110" s="6" t="s">
        <v>436</v>
      </c>
      <c r="EH110" s="6" t="s">
        <v>1953</v>
      </c>
      <c r="EI110" s="6">
        <v>2024</v>
      </c>
      <c r="EJ110" s="6" t="s">
        <v>1782</v>
      </c>
      <c r="EK110" s="6" t="s">
        <v>1954</v>
      </c>
      <c r="EL110" s="6" t="s">
        <v>674</v>
      </c>
      <c r="EM110" s="6">
        <v>2</v>
      </c>
      <c r="EN110" s="6" t="s">
        <v>441</v>
      </c>
      <c r="EO110" s="6" t="s">
        <v>491</v>
      </c>
      <c r="EP110" s="6" t="s">
        <v>443</v>
      </c>
      <c r="EQ110" s="6">
        <v>128</v>
      </c>
      <c r="ER110" s="6" t="s">
        <v>2007</v>
      </c>
      <c r="ES110" s="6">
        <v>4</v>
      </c>
      <c r="ET110" s="6" t="s">
        <v>470</v>
      </c>
      <c r="EU110" s="6" t="s">
        <v>2008</v>
      </c>
      <c r="EV110" s="6" t="s">
        <v>2009</v>
      </c>
      <c r="EW110" s="6" t="s">
        <v>2007</v>
      </c>
      <c r="EX110" s="6" t="s">
        <v>2010</v>
      </c>
      <c r="EZ110" s="6" t="s">
        <v>2011</v>
      </c>
      <c r="FA110" s="6" t="s">
        <v>1782</v>
      </c>
      <c r="FB110" s="6" t="s">
        <v>410</v>
      </c>
      <c r="FD110" s="6" t="s">
        <v>460</v>
      </c>
      <c r="FF110" s="6" t="s">
        <v>441</v>
      </c>
      <c r="FH110" s="6" t="s">
        <v>449</v>
      </c>
      <c r="FI110" s="6" t="s">
        <v>450</v>
      </c>
      <c r="FJ110" s="6" t="s">
        <v>450</v>
      </c>
      <c r="FK110" s="6" t="s">
        <v>450</v>
      </c>
      <c r="FL110" s="6" t="s">
        <v>450</v>
      </c>
      <c r="FN110" s="6" t="s">
        <v>414</v>
      </c>
      <c r="FO110" s="6" t="s">
        <v>416</v>
      </c>
      <c r="FP110" s="6" t="s">
        <v>416</v>
      </c>
      <c r="FQ110" s="6" t="s">
        <v>416</v>
      </c>
      <c r="FR110" s="6" t="s">
        <v>462</v>
      </c>
      <c r="FS110" s="6" t="s">
        <v>416</v>
      </c>
      <c r="FT110" s="6" t="s">
        <v>416</v>
      </c>
      <c r="FU110" s="6" t="s">
        <v>416</v>
      </c>
      <c r="FV110" s="6" t="s">
        <v>131</v>
      </c>
      <c r="FX110" s="6" t="s">
        <v>451</v>
      </c>
      <c r="FY110" s="6" t="s">
        <v>451</v>
      </c>
      <c r="FZ110" s="6" t="s">
        <v>451</v>
      </c>
      <c r="GA110" s="6" t="s">
        <v>451</v>
      </c>
      <c r="GB110" s="6" t="s">
        <v>451</v>
      </c>
      <c r="GC110" s="6" t="s">
        <v>451</v>
      </c>
      <c r="GD110" s="6" t="s">
        <v>451</v>
      </c>
      <c r="GE110" s="6" t="s">
        <v>452</v>
      </c>
      <c r="GF110" s="6" t="s">
        <v>451</v>
      </c>
      <c r="GG110" s="6" t="s">
        <v>452</v>
      </c>
      <c r="GH110" s="6" t="s">
        <v>451</v>
      </c>
      <c r="GI110" s="6" t="s">
        <v>452</v>
      </c>
      <c r="GJ110" s="6" t="s">
        <v>451</v>
      </c>
      <c r="GK110" s="6" t="s">
        <v>451</v>
      </c>
      <c r="GL110" s="6" t="s">
        <v>451</v>
      </c>
      <c r="GM110" s="6" t="s">
        <v>451</v>
      </c>
      <c r="GN110" s="6" t="s">
        <v>451</v>
      </c>
      <c r="GO110" s="6" t="s">
        <v>451</v>
      </c>
      <c r="GP110" s="6" t="s">
        <v>451</v>
      </c>
      <c r="GQ110" s="6" t="s">
        <v>451</v>
      </c>
      <c r="GR110" s="6" t="s">
        <v>452</v>
      </c>
      <c r="GS110" s="6" t="s">
        <v>452</v>
      </c>
      <c r="GT110" s="6" t="s">
        <v>452</v>
      </c>
      <c r="GU110" s="6" t="s">
        <v>451</v>
      </c>
      <c r="GV110" s="6" t="s">
        <v>517</v>
      </c>
      <c r="GW110" s="6" t="s">
        <v>454</v>
      </c>
      <c r="GY110" s="6" t="s">
        <v>441</v>
      </c>
      <c r="GZ110" s="6">
        <v>343.89</v>
      </c>
      <c r="HB110" s="6" t="str">
        <f t="shared" si="100"/>
        <v>Liste d'attente</v>
      </c>
      <c r="HC110" s="6">
        <f t="shared" si="75"/>
        <v>50</v>
      </c>
      <c r="HD110" s="110">
        <f t="shared" si="76"/>
        <v>27.5</v>
      </c>
      <c r="HE110" s="6">
        <f t="shared" si="77"/>
        <v>5</v>
      </c>
      <c r="HF110" s="110">
        <f t="shared" si="99"/>
        <v>27.5</v>
      </c>
      <c r="HG110" s="6">
        <f t="shared" si="78"/>
        <v>50</v>
      </c>
      <c r="HI110" s="6">
        <f t="shared" si="101"/>
        <v>50</v>
      </c>
      <c r="HJ110" s="110">
        <f t="shared" si="102"/>
        <v>50</v>
      </c>
      <c r="HK110" s="110">
        <f t="shared" si="79"/>
        <v>50</v>
      </c>
      <c r="HL110" s="110">
        <f t="shared" si="80"/>
        <v>50</v>
      </c>
      <c r="HO110" s="6">
        <f t="shared" si="81"/>
        <v>5</v>
      </c>
      <c r="HP110" s="110">
        <f t="shared" si="82"/>
        <v>50</v>
      </c>
      <c r="HQ110" s="110">
        <f t="shared" si="83"/>
        <v>27.5</v>
      </c>
      <c r="HT110" s="110">
        <f t="shared" si="84"/>
        <v>36.5</v>
      </c>
      <c r="HU110" s="6">
        <f t="shared" si="85"/>
        <v>50</v>
      </c>
      <c r="HV110" s="6">
        <f t="shared" si="86"/>
        <v>50</v>
      </c>
      <c r="HW110" s="6">
        <f t="shared" si="87"/>
        <v>50</v>
      </c>
      <c r="HX110" s="110">
        <f t="shared" si="88"/>
        <v>50</v>
      </c>
      <c r="HY110" s="6">
        <f t="shared" si="89"/>
        <v>0</v>
      </c>
      <c r="HZ110" s="6">
        <f t="shared" si="103"/>
        <v>0</v>
      </c>
      <c r="IA110" s="6">
        <f t="shared" si="90"/>
        <v>0</v>
      </c>
      <c r="IB110" s="6">
        <f t="shared" si="91"/>
        <v>25</v>
      </c>
      <c r="IE110" s="110">
        <f t="shared" si="92"/>
        <v>50</v>
      </c>
      <c r="IF110" s="110">
        <f t="shared" si="93"/>
        <v>15</v>
      </c>
      <c r="IG110" s="6">
        <f t="shared" si="94"/>
        <v>0</v>
      </c>
      <c r="IH110" s="6">
        <f t="shared" si="95"/>
        <v>0</v>
      </c>
      <c r="II110" s="6">
        <f t="shared" si="96"/>
        <v>0</v>
      </c>
      <c r="IJ110" s="6">
        <f t="shared" si="97"/>
        <v>0</v>
      </c>
      <c r="IK110" s="110">
        <f t="shared" si="98"/>
        <v>0</v>
      </c>
    </row>
    <row r="111" spans="1:245" x14ac:dyDescent="0.2">
      <c r="A111" s="6">
        <v>235</v>
      </c>
      <c r="B111" s="6">
        <v>209</v>
      </c>
      <c r="C111" s="6" t="s">
        <v>2012</v>
      </c>
      <c r="D111" s="6">
        <v>6</v>
      </c>
      <c r="E111" s="6" t="s">
        <v>470</v>
      </c>
      <c r="F111" s="6" t="s">
        <v>2013</v>
      </c>
      <c r="G111" s="6" t="s">
        <v>2014</v>
      </c>
      <c r="H111" s="6" t="s">
        <v>2012</v>
      </c>
      <c r="I111" s="6" t="s">
        <v>2015</v>
      </c>
      <c r="J111" s="6" t="s">
        <v>758</v>
      </c>
      <c r="K111" s="6" t="s">
        <v>2016</v>
      </c>
      <c r="L111" s="6" t="s">
        <v>1782</v>
      </c>
      <c r="M111" s="6" t="s">
        <v>410</v>
      </c>
      <c r="O111" s="6" t="s">
        <v>460</v>
      </c>
      <c r="Q111" s="6" t="s">
        <v>2017</v>
      </c>
      <c r="R111" s="6" t="s">
        <v>413</v>
      </c>
      <c r="S111" s="6">
        <v>1</v>
      </c>
      <c r="T111" s="6">
        <v>1</v>
      </c>
      <c r="U111" s="6">
        <v>0</v>
      </c>
      <c r="V111" s="6">
        <v>0</v>
      </c>
      <c r="W111" s="6">
        <v>1</v>
      </c>
      <c r="X111" s="6">
        <v>0</v>
      </c>
      <c r="Y111" s="6">
        <v>0</v>
      </c>
      <c r="Z111" s="6" t="s">
        <v>415</v>
      </c>
      <c r="AA111" s="6" t="s">
        <v>416</v>
      </c>
      <c r="AB111" s="6" t="s">
        <v>416</v>
      </c>
      <c r="AC111" s="6" t="s">
        <v>131</v>
      </c>
      <c r="AD111" s="6" t="s">
        <v>131</v>
      </c>
      <c r="AE111" s="6" t="s">
        <v>415</v>
      </c>
      <c r="AF111" s="6" t="s">
        <v>416</v>
      </c>
      <c r="AG111" s="6" t="s">
        <v>416</v>
      </c>
      <c r="AH111" s="6" t="s">
        <v>414</v>
      </c>
      <c r="AJ111" s="6">
        <v>1</v>
      </c>
      <c r="AK111" s="6">
        <v>0</v>
      </c>
      <c r="AL111" s="6">
        <v>1</v>
      </c>
      <c r="AM111" s="6">
        <v>0</v>
      </c>
      <c r="AN111" s="6">
        <v>0</v>
      </c>
      <c r="AO111" s="6">
        <v>0</v>
      </c>
      <c r="AQ111" s="6" t="s">
        <v>463</v>
      </c>
      <c r="AR111" s="6" t="s">
        <v>436</v>
      </c>
      <c r="AS111" s="6" t="s">
        <v>419</v>
      </c>
      <c r="AT111" s="6" t="s">
        <v>420</v>
      </c>
      <c r="AU111" s="6" t="s">
        <v>420</v>
      </c>
      <c r="AV111" s="6" t="s">
        <v>420</v>
      </c>
      <c r="AW111" s="6" t="s">
        <v>421</v>
      </c>
      <c r="AX111" s="6" t="s">
        <v>485</v>
      </c>
      <c r="AY111" s="6">
        <v>0</v>
      </c>
      <c r="AZ111" s="6">
        <v>0</v>
      </c>
      <c r="BA111" s="6">
        <v>0</v>
      </c>
      <c r="BB111" s="6">
        <v>1</v>
      </c>
      <c r="BC111" s="6">
        <v>1</v>
      </c>
      <c r="BD111" s="6">
        <v>0</v>
      </c>
      <c r="BE111" s="6">
        <v>0</v>
      </c>
      <c r="BF111" s="6">
        <v>0</v>
      </c>
      <c r="BH111" s="6">
        <v>0</v>
      </c>
      <c r="BI111" s="6">
        <v>1</v>
      </c>
      <c r="BJ111" s="6">
        <v>0</v>
      </c>
      <c r="BK111" s="6">
        <v>1</v>
      </c>
      <c r="BL111" s="6">
        <v>0</v>
      </c>
      <c r="BM111" s="6">
        <v>1</v>
      </c>
      <c r="BN111" s="6">
        <v>0</v>
      </c>
      <c r="BO111" s="6">
        <v>0</v>
      </c>
      <c r="BP111" s="6">
        <v>0</v>
      </c>
      <c r="BQ111" s="6">
        <v>0</v>
      </c>
      <c r="BR111" s="6">
        <v>0</v>
      </c>
      <c r="BS111" s="6">
        <v>0</v>
      </c>
      <c r="BT111" s="6">
        <v>0</v>
      </c>
      <c r="BU111" s="6">
        <v>1</v>
      </c>
      <c r="BX111" s="6" t="s">
        <v>423</v>
      </c>
      <c r="BY111" s="6" t="s">
        <v>423</v>
      </c>
      <c r="BZ111" s="6" t="s">
        <v>423</v>
      </c>
      <c r="CA111" s="6" t="s">
        <v>424</v>
      </c>
      <c r="CB111" s="6" t="s">
        <v>423</v>
      </c>
      <c r="CC111" s="6" t="s">
        <v>423</v>
      </c>
      <c r="CD111" s="6" t="s">
        <v>423</v>
      </c>
      <c r="CE111" s="6" t="s">
        <v>423</v>
      </c>
      <c r="CF111" s="6" t="s">
        <v>423</v>
      </c>
      <c r="CG111" s="6" t="s">
        <v>423</v>
      </c>
      <c r="CH111" s="6" t="s">
        <v>424</v>
      </c>
      <c r="CI111" s="6" t="s">
        <v>423</v>
      </c>
      <c r="CJ111" s="6" t="s">
        <v>424</v>
      </c>
      <c r="CK111" s="6" t="s">
        <v>423</v>
      </c>
      <c r="CL111" s="6" t="s">
        <v>425</v>
      </c>
      <c r="CM111" s="6" t="s">
        <v>423</v>
      </c>
      <c r="CN111" s="6" t="s">
        <v>423</v>
      </c>
      <c r="CO111" s="6" t="s">
        <v>423</v>
      </c>
      <c r="CP111" s="6" t="s">
        <v>423</v>
      </c>
      <c r="CQ111" s="6" t="s">
        <v>151</v>
      </c>
      <c r="CR111" s="6" t="s">
        <v>423</v>
      </c>
      <c r="CS111" s="6" t="s">
        <v>423</v>
      </c>
      <c r="CT111" s="6" t="s">
        <v>424</v>
      </c>
      <c r="CU111" s="6" t="s">
        <v>424</v>
      </c>
      <c r="CV111" s="6" t="s">
        <v>428</v>
      </c>
      <c r="CW111" s="6" t="s">
        <v>427</v>
      </c>
      <c r="CX111" s="6" t="s">
        <v>428</v>
      </c>
      <c r="CY111" s="6" t="s">
        <v>428</v>
      </c>
      <c r="CZ111" s="6" t="s">
        <v>428</v>
      </c>
      <c r="DA111" s="6">
        <v>0</v>
      </c>
      <c r="DB111" s="6">
        <v>1</v>
      </c>
      <c r="DC111" s="6">
        <v>1</v>
      </c>
      <c r="DD111" s="6">
        <v>1</v>
      </c>
      <c r="DE111" s="6">
        <v>0</v>
      </c>
      <c r="DF111" s="6">
        <v>0</v>
      </c>
      <c r="DG111" s="6">
        <v>0</v>
      </c>
      <c r="DJ111" s="6" t="s">
        <v>198</v>
      </c>
      <c r="DU111" s="6" t="s">
        <v>508</v>
      </c>
      <c r="EA111" s="6">
        <v>684.99</v>
      </c>
      <c r="EB111" s="6" t="s">
        <v>487</v>
      </c>
      <c r="EC111" s="6" t="s">
        <v>488</v>
      </c>
      <c r="ED111" s="6" t="s">
        <v>2018</v>
      </c>
      <c r="EE111" s="6" t="s">
        <v>490</v>
      </c>
      <c r="EF111" s="6" t="s">
        <v>510</v>
      </c>
      <c r="EG111" s="6" t="s">
        <v>436</v>
      </c>
      <c r="EH111" s="6" t="s">
        <v>1953</v>
      </c>
      <c r="EI111" s="6">
        <v>2024</v>
      </c>
      <c r="EJ111" s="6" t="s">
        <v>1782</v>
      </c>
      <c r="EK111" s="6" t="s">
        <v>1954</v>
      </c>
      <c r="EL111" s="6" t="s">
        <v>440</v>
      </c>
      <c r="EM111" s="6">
        <v>8</v>
      </c>
      <c r="EN111" s="6" t="s">
        <v>441</v>
      </c>
      <c r="EO111" s="6" t="s">
        <v>491</v>
      </c>
      <c r="EP111" s="6" t="s">
        <v>675</v>
      </c>
      <c r="EQ111" s="6">
        <v>155</v>
      </c>
      <c r="ER111" s="6" t="s">
        <v>2019</v>
      </c>
      <c r="ES111" s="6">
        <v>4</v>
      </c>
      <c r="ET111" s="6" t="s">
        <v>470</v>
      </c>
      <c r="EU111" s="6" t="s">
        <v>2020</v>
      </c>
      <c r="EV111" s="6" t="s">
        <v>2021</v>
      </c>
      <c r="EW111" s="6" t="s">
        <v>2019</v>
      </c>
      <c r="EX111" s="6" t="s">
        <v>2022</v>
      </c>
      <c r="EZ111" s="6" t="s">
        <v>2016</v>
      </c>
      <c r="FA111" s="6" t="s">
        <v>1782</v>
      </c>
      <c r="FB111" s="6" t="s">
        <v>410</v>
      </c>
      <c r="FD111" s="6" t="s">
        <v>460</v>
      </c>
      <c r="FF111" s="6" t="s">
        <v>441</v>
      </c>
      <c r="FH111" s="6" t="s">
        <v>449</v>
      </c>
      <c r="FI111" s="6" t="s">
        <v>450</v>
      </c>
      <c r="FJ111" s="6" t="s">
        <v>450</v>
      </c>
      <c r="FK111" s="6" t="s">
        <v>450</v>
      </c>
      <c r="FL111" s="6" t="s">
        <v>450</v>
      </c>
      <c r="FN111" s="6" t="s">
        <v>416</v>
      </c>
      <c r="FO111" s="6" t="s">
        <v>416</v>
      </c>
      <c r="FP111" s="6" t="s">
        <v>416</v>
      </c>
      <c r="FQ111" s="6" t="s">
        <v>414</v>
      </c>
      <c r="FR111" s="6" t="s">
        <v>462</v>
      </c>
      <c r="FS111" s="6" t="s">
        <v>462</v>
      </c>
      <c r="FT111" s="6" t="s">
        <v>416</v>
      </c>
      <c r="FU111" s="6" t="s">
        <v>416</v>
      </c>
      <c r="FV111" s="6" t="s">
        <v>462</v>
      </c>
      <c r="FX111" s="6" t="s">
        <v>451</v>
      </c>
      <c r="FY111" s="6" t="s">
        <v>452</v>
      </c>
      <c r="FZ111" s="6" t="s">
        <v>452</v>
      </c>
      <c r="GA111" s="6" t="s">
        <v>451</v>
      </c>
      <c r="GB111" s="6" t="s">
        <v>452</v>
      </c>
      <c r="GC111" s="6" t="s">
        <v>451</v>
      </c>
      <c r="GD111" s="6" t="s">
        <v>451</v>
      </c>
      <c r="GE111" s="6" t="s">
        <v>451</v>
      </c>
      <c r="GF111" s="6" t="s">
        <v>452</v>
      </c>
      <c r="GG111" s="6" t="s">
        <v>451</v>
      </c>
      <c r="GH111" s="6" t="s">
        <v>451</v>
      </c>
      <c r="GI111" s="6" t="s">
        <v>452</v>
      </c>
      <c r="GJ111" s="6" t="s">
        <v>451</v>
      </c>
      <c r="GK111" s="6" t="s">
        <v>451</v>
      </c>
      <c r="GL111" s="6" t="s">
        <v>451</v>
      </c>
      <c r="GM111" s="6" t="s">
        <v>451</v>
      </c>
      <c r="GN111" s="6" t="s">
        <v>451</v>
      </c>
      <c r="GO111" s="6" t="s">
        <v>451</v>
      </c>
      <c r="GP111" s="6" t="s">
        <v>451</v>
      </c>
      <c r="GQ111" s="6" t="s">
        <v>451</v>
      </c>
      <c r="GR111" s="6" t="s">
        <v>451</v>
      </c>
      <c r="GS111" s="6" t="s">
        <v>451</v>
      </c>
      <c r="GT111" s="6" t="s">
        <v>451</v>
      </c>
      <c r="GU111" s="6" t="s">
        <v>451</v>
      </c>
      <c r="GV111" s="6" t="s">
        <v>453</v>
      </c>
      <c r="GW111" s="6" t="s">
        <v>454</v>
      </c>
      <c r="GY111" s="6" t="s">
        <v>441</v>
      </c>
      <c r="GZ111" s="6">
        <v>378.82</v>
      </c>
      <c r="HB111" s="6" t="str">
        <f t="shared" si="100"/>
        <v>Pas accepté car absent à la formation ou partiellement</v>
      </c>
      <c r="HC111" s="6">
        <f t="shared" si="75"/>
        <v>100</v>
      </c>
      <c r="HD111" s="110">
        <f t="shared" si="76"/>
        <v>75</v>
      </c>
      <c r="HE111" s="6">
        <f t="shared" si="77"/>
        <v>5</v>
      </c>
      <c r="HF111" s="110">
        <f t="shared" si="99"/>
        <v>60</v>
      </c>
      <c r="HG111" s="6">
        <f t="shared" si="78"/>
        <v>50</v>
      </c>
      <c r="HI111" s="6">
        <f t="shared" si="101"/>
        <v>5</v>
      </c>
      <c r="HJ111" s="110">
        <f t="shared" si="102"/>
        <v>27.5</v>
      </c>
      <c r="HK111" s="110">
        <f t="shared" si="79"/>
        <v>50</v>
      </c>
      <c r="HL111" s="110">
        <f t="shared" si="80"/>
        <v>50</v>
      </c>
      <c r="HO111" s="6">
        <f t="shared" si="81"/>
        <v>50</v>
      </c>
      <c r="HP111" s="110">
        <f t="shared" si="82"/>
        <v>50</v>
      </c>
      <c r="HQ111" s="110">
        <f t="shared" si="83"/>
        <v>50</v>
      </c>
      <c r="HT111" s="110">
        <f t="shared" si="84"/>
        <v>50</v>
      </c>
      <c r="HU111" s="6">
        <f t="shared" si="85"/>
        <v>50</v>
      </c>
      <c r="HV111" s="6">
        <f t="shared" si="86"/>
        <v>50</v>
      </c>
      <c r="HW111" s="6">
        <f t="shared" si="87"/>
        <v>50</v>
      </c>
      <c r="HX111" s="110">
        <f t="shared" si="88"/>
        <v>50</v>
      </c>
      <c r="HY111" s="6">
        <f t="shared" si="89"/>
        <v>0</v>
      </c>
      <c r="HZ111" s="6">
        <f t="shared" si="103"/>
        <v>0</v>
      </c>
      <c r="IA111" s="6">
        <f t="shared" si="90"/>
        <v>0</v>
      </c>
      <c r="IB111" s="6">
        <f t="shared" si="91"/>
        <v>75</v>
      </c>
      <c r="IE111" s="110">
        <f t="shared" si="92"/>
        <v>75</v>
      </c>
      <c r="IF111" s="110">
        <f t="shared" si="93"/>
        <v>30</v>
      </c>
      <c r="IG111" s="6">
        <f t="shared" si="94"/>
        <v>0</v>
      </c>
      <c r="IH111" s="6">
        <f t="shared" si="95"/>
        <v>0</v>
      </c>
      <c r="II111" s="6">
        <f t="shared" si="96"/>
        <v>0</v>
      </c>
      <c r="IJ111" s="6">
        <f t="shared" si="97"/>
        <v>0</v>
      </c>
      <c r="IK111" s="110">
        <f t="shared" si="98"/>
        <v>0</v>
      </c>
    </row>
    <row r="112" spans="1:245" x14ac:dyDescent="0.2">
      <c r="A112" s="6">
        <v>237</v>
      </c>
      <c r="B112" s="6">
        <v>177</v>
      </c>
      <c r="C112" s="6" t="s">
        <v>2023</v>
      </c>
      <c r="D112" s="6">
        <v>6</v>
      </c>
      <c r="E112" s="6" t="s">
        <v>470</v>
      </c>
      <c r="F112" s="6" t="s">
        <v>2024</v>
      </c>
      <c r="G112" s="6" t="s">
        <v>2025</v>
      </c>
      <c r="H112" s="6" t="s">
        <v>2023</v>
      </c>
      <c r="I112" s="6" t="s">
        <v>2026</v>
      </c>
      <c r="K112" s="6" t="s">
        <v>2027</v>
      </c>
      <c r="L112" s="6" t="s">
        <v>1782</v>
      </c>
      <c r="M112" s="6" t="s">
        <v>410</v>
      </c>
      <c r="O112" s="6" t="s">
        <v>760</v>
      </c>
      <c r="Q112" s="6" t="s">
        <v>2028</v>
      </c>
      <c r="R112" s="6" t="s">
        <v>413</v>
      </c>
      <c r="S112" s="6">
        <v>1</v>
      </c>
      <c r="T112" s="6">
        <v>0</v>
      </c>
      <c r="U112" s="6">
        <v>0</v>
      </c>
      <c r="V112" s="6">
        <v>1</v>
      </c>
      <c r="W112" s="6">
        <v>0</v>
      </c>
      <c r="X112" s="6">
        <v>0</v>
      </c>
      <c r="Y112" s="6">
        <v>1</v>
      </c>
      <c r="Z112" s="6" t="s">
        <v>414</v>
      </c>
      <c r="AA112" s="6" t="s">
        <v>416</v>
      </c>
      <c r="AB112" s="6" t="s">
        <v>416</v>
      </c>
      <c r="AC112" s="6" t="s">
        <v>131</v>
      </c>
      <c r="AD112" s="6" t="s">
        <v>414</v>
      </c>
      <c r="AE112" s="6" t="s">
        <v>414</v>
      </c>
      <c r="AF112" s="6" t="s">
        <v>415</v>
      </c>
      <c r="AG112" s="6" t="s">
        <v>415</v>
      </c>
      <c r="AH112" s="6" t="s">
        <v>131</v>
      </c>
      <c r="AI112" s="6" t="s">
        <v>2029</v>
      </c>
      <c r="AJ112" s="6">
        <v>0</v>
      </c>
      <c r="AK112" s="6">
        <v>1</v>
      </c>
      <c r="AL112" s="6">
        <v>1</v>
      </c>
      <c r="AM112" s="6">
        <v>0</v>
      </c>
      <c r="AN112" s="6">
        <v>0</v>
      </c>
      <c r="AO112" s="6">
        <v>0</v>
      </c>
      <c r="AQ112" s="6" t="s">
        <v>564</v>
      </c>
      <c r="AR112" s="6" t="s">
        <v>419</v>
      </c>
      <c r="AS112" s="6" t="s">
        <v>420</v>
      </c>
      <c r="AT112" s="6" t="s">
        <v>436</v>
      </c>
      <c r="AU112" s="6" t="s">
        <v>436</v>
      </c>
      <c r="AV112" s="6" t="s">
        <v>420</v>
      </c>
      <c r="AW112" s="6" t="s">
        <v>421</v>
      </c>
      <c r="AX112" s="6" t="s">
        <v>422</v>
      </c>
      <c r="AY112" s="6">
        <v>0</v>
      </c>
      <c r="AZ112" s="6">
        <v>0</v>
      </c>
      <c r="BA112" s="6">
        <v>1</v>
      </c>
      <c r="BB112" s="6">
        <v>0</v>
      </c>
      <c r="BC112" s="6">
        <v>0</v>
      </c>
      <c r="BD112" s="6">
        <v>1</v>
      </c>
      <c r="BE112" s="6">
        <v>0</v>
      </c>
      <c r="BF112" s="6">
        <v>0</v>
      </c>
      <c r="BH112" s="6">
        <v>1</v>
      </c>
      <c r="BX112" s="6" t="s">
        <v>423</v>
      </c>
      <c r="BY112" s="6" t="s">
        <v>423</v>
      </c>
      <c r="BZ112" s="6" t="s">
        <v>424</v>
      </c>
      <c r="CA112" s="6" t="s">
        <v>424</v>
      </c>
      <c r="CB112" s="6" t="s">
        <v>423</v>
      </c>
      <c r="CC112" s="6" t="s">
        <v>423</v>
      </c>
      <c r="CD112" s="6" t="s">
        <v>423</v>
      </c>
      <c r="CE112" s="6" t="s">
        <v>424</v>
      </c>
      <c r="CF112" s="6" t="s">
        <v>423</v>
      </c>
      <c r="CG112" s="6" t="s">
        <v>426</v>
      </c>
      <c r="CH112" s="6" t="s">
        <v>424</v>
      </c>
      <c r="CI112" s="6" t="s">
        <v>426</v>
      </c>
      <c r="CJ112" s="6" t="s">
        <v>423</v>
      </c>
      <c r="CK112" s="6" t="s">
        <v>423</v>
      </c>
      <c r="CL112" s="6" t="s">
        <v>423</v>
      </c>
      <c r="CM112" s="6" t="s">
        <v>423</v>
      </c>
      <c r="CN112" s="6" t="s">
        <v>423</v>
      </c>
      <c r="CO112" s="6" t="s">
        <v>423</v>
      </c>
      <c r="CP112" s="6" t="s">
        <v>423</v>
      </c>
      <c r="CQ112" s="6" t="s">
        <v>151</v>
      </c>
      <c r="CR112" s="6" t="s">
        <v>423</v>
      </c>
      <c r="CS112" s="6" t="s">
        <v>426</v>
      </c>
      <c r="CT112" s="6" t="s">
        <v>426</v>
      </c>
      <c r="CU112" s="6" t="s">
        <v>426</v>
      </c>
      <c r="CV112" s="6" t="s">
        <v>427</v>
      </c>
      <c r="CW112" s="6" t="s">
        <v>427</v>
      </c>
      <c r="CX112" s="6" t="s">
        <v>428</v>
      </c>
      <c r="CY112" s="6" t="s">
        <v>427</v>
      </c>
      <c r="CZ112" s="6" t="s">
        <v>428</v>
      </c>
      <c r="DA112" s="6">
        <v>0</v>
      </c>
      <c r="DB112" s="6">
        <v>1</v>
      </c>
      <c r="DC112" s="6">
        <v>0</v>
      </c>
      <c r="DD112" s="6">
        <v>0</v>
      </c>
      <c r="DE112" s="6">
        <v>0</v>
      </c>
      <c r="DF112" s="6">
        <v>0</v>
      </c>
      <c r="DG112" s="6">
        <v>0</v>
      </c>
      <c r="DJ112" s="6" t="s">
        <v>198</v>
      </c>
      <c r="DU112" s="6" t="s">
        <v>430</v>
      </c>
      <c r="EA112" s="6">
        <v>1141.97</v>
      </c>
      <c r="EB112" s="6" t="s">
        <v>487</v>
      </c>
      <c r="EC112" s="6" t="s">
        <v>488</v>
      </c>
      <c r="ED112" s="6" t="s">
        <v>2030</v>
      </c>
      <c r="EE112" s="6" t="s">
        <v>490</v>
      </c>
      <c r="EF112" s="6" t="s">
        <v>435</v>
      </c>
      <c r="EG112" s="6" t="s">
        <v>436</v>
      </c>
      <c r="EH112" s="6" t="s">
        <v>1953</v>
      </c>
      <c r="EI112" s="6">
        <v>2016</v>
      </c>
      <c r="EJ112" s="6" t="s">
        <v>1782</v>
      </c>
      <c r="EK112" s="6" t="s">
        <v>1954</v>
      </c>
      <c r="EL112" s="6" t="s">
        <v>440</v>
      </c>
      <c r="EM112" s="6">
        <v>5</v>
      </c>
      <c r="EN112" s="6" t="s">
        <v>441</v>
      </c>
      <c r="EO112" s="6" t="s">
        <v>583</v>
      </c>
      <c r="EP112" s="6" t="s">
        <v>675</v>
      </c>
      <c r="EQ112" s="6">
        <v>243</v>
      </c>
      <c r="ER112" s="6" t="s">
        <v>2031</v>
      </c>
      <c r="ES112" s="6">
        <v>4</v>
      </c>
      <c r="ET112" s="6" t="s">
        <v>470</v>
      </c>
      <c r="EU112" s="6" t="s">
        <v>2032</v>
      </c>
      <c r="EV112" s="6" t="s">
        <v>2033</v>
      </c>
      <c r="EW112" s="6" t="s">
        <v>2031</v>
      </c>
      <c r="EX112" s="6" t="s">
        <v>2034</v>
      </c>
      <c r="EZ112" s="6" t="s">
        <v>2035</v>
      </c>
      <c r="FA112" s="6" t="s">
        <v>1782</v>
      </c>
      <c r="FB112" s="6" t="s">
        <v>410</v>
      </c>
      <c r="FD112" s="6" t="s">
        <v>760</v>
      </c>
      <c r="FF112" s="6" t="s">
        <v>441</v>
      </c>
      <c r="FH112" s="6" t="s">
        <v>449</v>
      </c>
      <c r="FI112" s="6" t="s">
        <v>450</v>
      </c>
      <c r="FJ112" s="6" t="s">
        <v>450</v>
      </c>
      <c r="FK112" s="6" t="s">
        <v>450</v>
      </c>
      <c r="FL112" s="6" t="s">
        <v>450</v>
      </c>
      <c r="FN112" s="6" t="s">
        <v>462</v>
      </c>
      <c r="FO112" s="6" t="s">
        <v>416</v>
      </c>
      <c r="FP112" s="6" t="s">
        <v>415</v>
      </c>
      <c r="FQ112" s="6" t="s">
        <v>131</v>
      </c>
      <c r="FR112" s="6" t="s">
        <v>131</v>
      </c>
      <c r="FS112" s="6" t="s">
        <v>415</v>
      </c>
      <c r="FT112" s="6" t="s">
        <v>416</v>
      </c>
      <c r="FU112" s="6" t="s">
        <v>416</v>
      </c>
      <c r="FV112" s="6" t="s">
        <v>131</v>
      </c>
      <c r="FX112" s="6" t="s">
        <v>451</v>
      </c>
      <c r="FY112" s="6" t="s">
        <v>451</v>
      </c>
      <c r="FZ112" s="6" t="s">
        <v>451</v>
      </c>
      <c r="GA112" s="6" t="s">
        <v>451</v>
      </c>
      <c r="GB112" s="6" t="s">
        <v>451</v>
      </c>
      <c r="GC112" s="6" t="s">
        <v>451</v>
      </c>
      <c r="GD112" s="6" t="s">
        <v>451</v>
      </c>
      <c r="GE112" s="6" t="s">
        <v>451</v>
      </c>
      <c r="GF112" s="6" t="s">
        <v>451</v>
      </c>
      <c r="GG112" s="6" t="s">
        <v>451</v>
      </c>
      <c r="GH112" s="6" t="s">
        <v>451</v>
      </c>
      <c r="GI112" s="6" t="s">
        <v>451</v>
      </c>
      <c r="GJ112" s="6" t="s">
        <v>451</v>
      </c>
      <c r="GK112" s="6" t="s">
        <v>451</v>
      </c>
      <c r="GL112" s="6" t="s">
        <v>451</v>
      </c>
      <c r="GM112" s="6" t="s">
        <v>451</v>
      </c>
      <c r="GN112" s="6" t="s">
        <v>451</v>
      </c>
      <c r="GO112" s="6" t="s">
        <v>451</v>
      </c>
      <c r="GP112" s="6" t="s">
        <v>451</v>
      </c>
      <c r="GQ112" s="6" t="s">
        <v>451</v>
      </c>
      <c r="GR112" s="6" t="s">
        <v>451</v>
      </c>
      <c r="GS112" s="6" t="s">
        <v>451</v>
      </c>
      <c r="GT112" s="6" t="s">
        <v>451</v>
      </c>
      <c r="GU112" s="6" t="s">
        <v>451</v>
      </c>
      <c r="GV112" s="6" t="s">
        <v>555</v>
      </c>
      <c r="GW112" s="6" t="s">
        <v>496</v>
      </c>
      <c r="GY112" s="6" t="s">
        <v>441</v>
      </c>
      <c r="GZ112" s="6">
        <v>397.01</v>
      </c>
      <c r="HB112" s="6" t="str">
        <f t="shared" si="100"/>
        <v>Accepté pour Conseil 1er round Fem</v>
      </c>
      <c r="HC112" s="6">
        <f t="shared" si="75"/>
        <v>50</v>
      </c>
      <c r="HD112" s="110">
        <f t="shared" si="76"/>
        <v>75</v>
      </c>
      <c r="HE112" s="6">
        <f t="shared" si="77"/>
        <v>50</v>
      </c>
      <c r="HF112" s="110">
        <f t="shared" si="99"/>
        <v>58.333333333333336</v>
      </c>
      <c r="HG112" s="6">
        <f t="shared" si="78"/>
        <v>50</v>
      </c>
      <c r="HI112" s="6">
        <f t="shared" si="101"/>
        <v>50</v>
      </c>
      <c r="HJ112" s="110">
        <f t="shared" si="102"/>
        <v>50</v>
      </c>
      <c r="HK112" s="110">
        <f t="shared" si="79"/>
        <v>50</v>
      </c>
      <c r="HL112" s="110">
        <f t="shared" si="80"/>
        <v>50</v>
      </c>
      <c r="HO112" s="6">
        <f t="shared" si="81"/>
        <v>5</v>
      </c>
      <c r="HP112" s="110">
        <f t="shared" si="82"/>
        <v>50</v>
      </c>
      <c r="HQ112" s="110">
        <f t="shared" si="83"/>
        <v>27.5</v>
      </c>
      <c r="HT112" s="110">
        <f t="shared" si="84"/>
        <v>36.5</v>
      </c>
      <c r="HU112" s="6">
        <f t="shared" si="85"/>
        <v>50</v>
      </c>
      <c r="HV112" s="6">
        <f t="shared" si="86"/>
        <v>50</v>
      </c>
      <c r="HW112" s="6">
        <f t="shared" si="87"/>
        <v>50</v>
      </c>
      <c r="HX112" s="110">
        <f t="shared" si="88"/>
        <v>50</v>
      </c>
      <c r="HY112" s="6">
        <f t="shared" si="89"/>
        <v>0</v>
      </c>
      <c r="HZ112" s="6">
        <f t="shared" si="103"/>
        <v>0</v>
      </c>
      <c r="IA112" s="6">
        <f t="shared" si="90"/>
        <v>0</v>
      </c>
      <c r="IB112" s="6">
        <f t="shared" si="91"/>
        <v>25</v>
      </c>
      <c r="IE112" s="110">
        <f t="shared" si="92"/>
        <v>75</v>
      </c>
      <c r="IF112" s="110">
        <f t="shared" si="93"/>
        <v>20</v>
      </c>
      <c r="IG112" s="6">
        <f t="shared" si="94"/>
        <v>0</v>
      </c>
      <c r="IH112" s="6">
        <f t="shared" si="95"/>
        <v>0</v>
      </c>
      <c r="II112" s="6">
        <f t="shared" si="96"/>
        <v>0</v>
      </c>
      <c r="IJ112" s="6">
        <f t="shared" si="97"/>
        <v>50</v>
      </c>
      <c r="IK112" s="110">
        <f t="shared" si="98"/>
        <v>12.5</v>
      </c>
    </row>
    <row r="113" spans="1:245" x14ac:dyDescent="0.2">
      <c r="A113" s="6">
        <v>238</v>
      </c>
      <c r="B113" s="6">
        <v>305</v>
      </c>
      <c r="C113" s="6" t="s">
        <v>2036</v>
      </c>
      <c r="D113" s="6">
        <v>6</v>
      </c>
      <c r="E113" s="6" t="s">
        <v>404</v>
      </c>
      <c r="F113" s="6" t="s">
        <v>2037</v>
      </c>
      <c r="G113" s="6" t="s">
        <v>2038</v>
      </c>
      <c r="H113" s="6" t="s">
        <v>2036</v>
      </c>
      <c r="I113" s="6" t="s">
        <v>2039</v>
      </c>
      <c r="K113" s="6" t="s">
        <v>2040</v>
      </c>
      <c r="L113" s="6" t="s">
        <v>1782</v>
      </c>
      <c r="M113" s="6" t="s">
        <v>410</v>
      </c>
      <c r="O113" s="6" t="s">
        <v>460</v>
      </c>
      <c r="Q113" s="6" t="s">
        <v>2041</v>
      </c>
      <c r="R113" s="6" t="s">
        <v>413</v>
      </c>
      <c r="S113" s="6">
        <v>1</v>
      </c>
      <c r="T113" s="6">
        <v>1</v>
      </c>
      <c r="U113" s="6">
        <v>0</v>
      </c>
      <c r="V113" s="6">
        <v>1</v>
      </c>
      <c r="W113" s="6">
        <v>0</v>
      </c>
      <c r="X113" s="6">
        <v>0</v>
      </c>
      <c r="Y113" s="6">
        <v>0</v>
      </c>
      <c r="Z113" s="6" t="s">
        <v>415</v>
      </c>
      <c r="AA113" s="6" t="s">
        <v>131</v>
      </c>
      <c r="AB113" s="6" t="s">
        <v>416</v>
      </c>
      <c r="AC113" s="6" t="s">
        <v>414</v>
      </c>
      <c r="AD113" s="6" t="s">
        <v>462</v>
      </c>
      <c r="AE113" s="6" t="s">
        <v>414</v>
      </c>
      <c r="AF113" s="6" t="s">
        <v>416</v>
      </c>
      <c r="AG113" s="6" t="s">
        <v>416</v>
      </c>
      <c r="AH113" s="6" t="s">
        <v>414</v>
      </c>
      <c r="AI113" s="6" t="s">
        <v>2042</v>
      </c>
      <c r="AJ113" s="6">
        <v>1</v>
      </c>
      <c r="AK113" s="6">
        <v>1</v>
      </c>
      <c r="AL113" s="6">
        <v>1</v>
      </c>
      <c r="AM113" s="6">
        <v>1</v>
      </c>
      <c r="AN113" s="6">
        <v>0</v>
      </c>
      <c r="AO113" s="6">
        <v>0</v>
      </c>
      <c r="AQ113" s="6" t="s">
        <v>463</v>
      </c>
      <c r="AR113" s="6" t="s">
        <v>420</v>
      </c>
      <c r="AS113" s="6" t="s">
        <v>419</v>
      </c>
      <c r="AT113" s="6" t="s">
        <v>436</v>
      </c>
      <c r="AU113" s="6" t="s">
        <v>436</v>
      </c>
      <c r="AV113" s="6" t="s">
        <v>436</v>
      </c>
      <c r="AW113" s="6" t="s">
        <v>421</v>
      </c>
      <c r="AX113" s="6" t="s">
        <v>485</v>
      </c>
      <c r="AY113" s="6">
        <v>0</v>
      </c>
      <c r="AZ113" s="6">
        <v>1</v>
      </c>
      <c r="BA113" s="6">
        <v>0</v>
      </c>
      <c r="BB113" s="6">
        <v>0</v>
      </c>
      <c r="BC113" s="6">
        <v>0</v>
      </c>
      <c r="BD113" s="6">
        <v>0</v>
      </c>
      <c r="BE113" s="6">
        <v>1</v>
      </c>
      <c r="BF113" s="6">
        <v>0</v>
      </c>
      <c r="BH113" s="6">
        <v>0</v>
      </c>
      <c r="BI113" s="6">
        <v>0</v>
      </c>
      <c r="BJ113" s="6">
        <v>0</v>
      </c>
      <c r="BK113" s="6">
        <v>0</v>
      </c>
      <c r="BL113" s="6">
        <v>0</v>
      </c>
      <c r="BM113" s="6">
        <v>1</v>
      </c>
      <c r="BN113" s="6">
        <v>0</v>
      </c>
      <c r="BO113" s="6">
        <v>0</v>
      </c>
      <c r="BP113" s="6">
        <v>0</v>
      </c>
      <c r="BQ113" s="6">
        <v>0</v>
      </c>
      <c r="BR113" s="6">
        <v>0</v>
      </c>
      <c r="BS113" s="6">
        <v>0</v>
      </c>
      <c r="BT113" s="6">
        <v>0</v>
      </c>
      <c r="BU113" s="6">
        <v>0</v>
      </c>
      <c r="BX113" s="6" t="s">
        <v>424</v>
      </c>
      <c r="BY113" s="6" t="s">
        <v>424</v>
      </c>
      <c r="BZ113" s="6" t="s">
        <v>423</v>
      </c>
      <c r="CA113" s="6" t="s">
        <v>424</v>
      </c>
      <c r="CB113" s="6" t="s">
        <v>426</v>
      </c>
      <c r="CC113" s="6" t="s">
        <v>423</v>
      </c>
      <c r="CD113" s="6" t="s">
        <v>424</v>
      </c>
      <c r="CE113" s="6" t="s">
        <v>423</v>
      </c>
      <c r="CF113" s="6" t="s">
        <v>424</v>
      </c>
      <c r="CG113" s="6" t="s">
        <v>423</v>
      </c>
      <c r="CH113" s="6" t="s">
        <v>423</v>
      </c>
      <c r="CI113" s="6" t="s">
        <v>423</v>
      </c>
      <c r="CJ113" s="6" t="s">
        <v>423</v>
      </c>
      <c r="CK113" s="6" t="s">
        <v>424</v>
      </c>
      <c r="CL113" s="6" t="s">
        <v>423</v>
      </c>
      <c r="CM113" s="6" t="s">
        <v>423</v>
      </c>
      <c r="CN113" s="6" t="s">
        <v>424</v>
      </c>
      <c r="CO113" s="6" t="s">
        <v>424</v>
      </c>
      <c r="CP113" s="6" t="s">
        <v>424</v>
      </c>
      <c r="CQ113" s="6" t="s">
        <v>424</v>
      </c>
      <c r="CR113" s="6" t="s">
        <v>423</v>
      </c>
      <c r="CS113" s="6" t="s">
        <v>423</v>
      </c>
      <c r="CT113" s="6" t="s">
        <v>423</v>
      </c>
      <c r="CU113" s="6" t="s">
        <v>426</v>
      </c>
      <c r="CV113" s="6" t="s">
        <v>428</v>
      </c>
      <c r="CW113" s="6" t="s">
        <v>427</v>
      </c>
      <c r="CX113" s="6" t="s">
        <v>427</v>
      </c>
      <c r="CY113" s="6" t="s">
        <v>428</v>
      </c>
      <c r="CZ113" s="6" t="s">
        <v>428</v>
      </c>
      <c r="DA113" s="6">
        <v>0</v>
      </c>
      <c r="DB113" s="6">
        <v>1</v>
      </c>
      <c r="DC113" s="6">
        <v>1</v>
      </c>
      <c r="DD113" s="6">
        <v>0</v>
      </c>
      <c r="DE113" s="6">
        <v>0</v>
      </c>
      <c r="DF113" s="6">
        <v>0</v>
      </c>
      <c r="DG113" s="6">
        <v>0</v>
      </c>
      <c r="DJ113" s="6" t="s">
        <v>507</v>
      </c>
      <c r="DU113" s="6" t="s">
        <v>508</v>
      </c>
      <c r="EA113" s="6">
        <v>2277.2800000000002</v>
      </c>
      <c r="EB113" s="6" t="s">
        <v>672</v>
      </c>
      <c r="EC113" s="6" t="s">
        <v>672</v>
      </c>
      <c r="ED113" s="6" t="s">
        <v>2043</v>
      </c>
      <c r="EE113" s="6" t="s">
        <v>434</v>
      </c>
      <c r="EF113" s="6" t="s">
        <v>435</v>
      </c>
      <c r="EG113" s="6" t="s">
        <v>566</v>
      </c>
      <c r="EH113" s="6" t="s">
        <v>2044</v>
      </c>
      <c r="EI113" s="6">
        <v>2023</v>
      </c>
      <c r="EJ113" s="6" t="s">
        <v>1782</v>
      </c>
      <c r="EK113" s="6" t="s">
        <v>2045</v>
      </c>
      <c r="EL113" s="6" t="s">
        <v>440</v>
      </c>
      <c r="EM113" s="6">
        <v>3</v>
      </c>
      <c r="EN113" s="6" t="s">
        <v>468</v>
      </c>
      <c r="EO113" s="6" t="s">
        <v>491</v>
      </c>
      <c r="EP113" s="6" t="s">
        <v>443</v>
      </c>
      <c r="EQ113" s="6">
        <v>200</v>
      </c>
      <c r="ER113" s="6" t="s">
        <v>2046</v>
      </c>
      <c r="ES113" s="6">
        <v>4</v>
      </c>
      <c r="ET113" s="6" t="s">
        <v>404</v>
      </c>
      <c r="EU113" s="6" t="s">
        <v>2047</v>
      </c>
      <c r="EV113" s="6" t="s">
        <v>2048</v>
      </c>
      <c r="EW113" s="6" t="s">
        <v>2046</v>
      </c>
      <c r="EX113" s="6" t="s">
        <v>2049</v>
      </c>
      <c r="EZ113" s="6" t="s">
        <v>2040</v>
      </c>
      <c r="FA113" s="6" t="s">
        <v>1782</v>
      </c>
      <c r="FB113" s="6" t="s">
        <v>410</v>
      </c>
      <c r="FD113" s="6" t="s">
        <v>460</v>
      </c>
      <c r="FF113" s="6" t="s">
        <v>441</v>
      </c>
      <c r="FH113" s="6" t="s">
        <v>449</v>
      </c>
      <c r="FI113" s="6" t="s">
        <v>450</v>
      </c>
      <c r="FJ113" s="6" t="s">
        <v>450</v>
      </c>
      <c r="FK113" s="6" t="s">
        <v>450</v>
      </c>
      <c r="FL113" s="6" t="s">
        <v>450</v>
      </c>
      <c r="FN113" s="6" t="s">
        <v>462</v>
      </c>
      <c r="FO113" s="6" t="s">
        <v>416</v>
      </c>
      <c r="FP113" s="6" t="s">
        <v>416</v>
      </c>
      <c r="FQ113" s="6" t="s">
        <v>414</v>
      </c>
      <c r="FR113" s="6" t="s">
        <v>414</v>
      </c>
      <c r="FS113" s="6" t="s">
        <v>415</v>
      </c>
      <c r="FT113" s="6" t="s">
        <v>416</v>
      </c>
      <c r="FU113" s="6" t="s">
        <v>416</v>
      </c>
      <c r="FV113" s="6" t="s">
        <v>415</v>
      </c>
      <c r="FX113" s="6" t="s">
        <v>451</v>
      </c>
      <c r="FY113" s="6" t="s">
        <v>451</v>
      </c>
      <c r="FZ113" s="6" t="s">
        <v>451</v>
      </c>
      <c r="GA113" s="6" t="s">
        <v>451</v>
      </c>
      <c r="GB113" s="6" t="s">
        <v>451</v>
      </c>
      <c r="GC113" s="6" t="s">
        <v>451</v>
      </c>
      <c r="GD113" s="6" t="s">
        <v>451</v>
      </c>
      <c r="GE113" s="6" t="s">
        <v>451</v>
      </c>
      <c r="GF113" s="6" t="s">
        <v>451</v>
      </c>
      <c r="GG113" s="6" t="s">
        <v>451</v>
      </c>
      <c r="GH113" s="6" t="s">
        <v>451</v>
      </c>
      <c r="GI113" s="6" t="s">
        <v>451</v>
      </c>
      <c r="GJ113" s="6" t="s">
        <v>451</v>
      </c>
      <c r="GK113" s="6" t="s">
        <v>451</v>
      </c>
      <c r="GL113" s="6" t="s">
        <v>451</v>
      </c>
      <c r="GM113" s="6" t="s">
        <v>451</v>
      </c>
      <c r="GN113" s="6" t="s">
        <v>451</v>
      </c>
      <c r="GO113" s="6" t="s">
        <v>451</v>
      </c>
      <c r="GP113" s="6" t="s">
        <v>451</v>
      </c>
      <c r="GQ113" s="6" t="s">
        <v>451</v>
      </c>
      <c r="GR113" s="6" t="s">
        <v>451</v>
      </c>
      <c r="GS113" s="6" t="s">
        <v>451</v>
      </c>
      <c r="GT113" s="6" t="s">
        <v>451</v>
      </c>
      <c r="GU113" s="6" t="s">
        <v>451</v>
      </c>
      <c r="GV113" s="6" t="s">
        <v>517</v>
      </c>
      <c r="GW113" s="6" t="s">
        <v>454</v>
      </c>
      <c r="GX113" s="6" t="s">
        <v>2050</v>
      </c>
      <c r="GY113" s="6" t="s">
        <v>441</v>
      </c>
      <c r="GZ113" s="6">
        <v>1302.98</v>
      </c>
      <c r="HB113" s="6" t="str">
        <f t="shared" si="100"/>
        <v>Accepté pour Conseil 2eme round Sect</v>
      </c>
      <c r="HC113" s="6">
        <f t="shared" si="75"/>
        <v>100</v>
      </c>
      <c r="HD113" s="110">
        <f t="shared" si="76"/>
        <v>75</v>
      </c>
      <c r="HE113" s="6">
        <f t="shared" si="77"/>
        <v>5</v>
      </c>
      <c r="HF113" s="110">
        <f t="shared" si="99"/>
        <v>60</v>
      </c>
      <c r="HG113" s="6">
        <f t="shared" si="78"/>
        <v>50</v>
      </c>
      <c r="HI113" s="6">
        <f t="shared" si="101"/>
        <v>50</v>
      </c>
      <c r="HJ113" s="110">
        <f t="shared" si="102"/>
        <v>50</v>
      </c>
      <c r="HK113" s="110">
        <f t="shared" si="79"/>
        <v>50</v>
      </c>
      <c r="HL113" s="110">
        <f t="shared" si="80"/>
        <v>27.5</v>
      </c>
      <c r="HO113" s="6">
        <f t="shared" si="81"/>
        <v>50</v>
      </c>
      <c r="HP113" s="110">
        <f t="shared" si="82"/>
        <v>50</v>
      </c>
      <c r="HQ113" s="110">
        <f t="shared" si="83"/>
        <v>50</v>
      </c>
      <c r="HT113" s="110">
        <f t="shared" si="84"/>
        <v>45.5</v>
      </c>
      <c r="HU113" s="6">
        <f t="shared" si="85"/>
        <v>50</v>
      </c>
      <c r="HV113" s="6">
        <f t="shared" si="86"/>
        <v>50</v>
      </c>
      <c r="HW113" s="6">
        <f t="shared" si="87"/>
        <v>50</v>
      </c>
      <c r="HX113" s="110">
        <f t="shared" si="88"/>
        <v>50</v>
      </c>
      <c r="HY113" s="6">
        <f t="shared" si="89"/>
        <v>0</v>
      </c>
      <c r="HZ113" s="6">
        <f t="shared" si="103"/>
        <v>0</v>
      </c>
      <c r="IA113" s="6">
        <f t="shared" si="90"/>
        <v>0</v>
      </c>
      <c r="IB113" s="6">
        <f t="shared" si="91"/>
        <v>50</v>
      </c>
      <c r="IE113" s="110">
        <f t="shared" si="92"/>
        <v>50</v>
      </c>
      <c r="IF113" s="110">
        <f t="shared" si="93"/>
        <v>20</v>
      </c>
      <c r="IG113" s="6">
        <f t="shared" si="94"/>
        <v>100</v>
      </c>
      <c r="IH113" s="6">
        <f t="shared" si="95"/>
        <v>0</v>
      </c>
      <c r="II113" s="6">
        <f t="shared" si="96"/>
        <v>0</v>
      </c>
      <c r="IJ113" s="6">
        <f t="shared" si="97"/>
        <v>0</v>
      </c>
      <c r="IK113" s="110">
        <f t="shared" si="98"/>
        <v>25</v>
      </c>
    </row>
    <row r="114" spans="1:245" x14ac:dyDescent="0.2">
      <c r="A114" s="6">
        <v>239</v>
      </c>
      <c r="B114" s="6">
        <v>318</v>
      </c>
      <c r="C114" s="6" t="s">
        <v>2051</v>
      </c>
      <c r="D114" s="6">
        <v>6</v>
      </c>
      <c r="E114" s="6" t="s">
        <v>404</v>
      </c>
      <c r="F114" s="6" t="s">
        <v>2052</v>
      </c>
      <c r="G114" s="6" t="s">
        <v>2053</v>
      </c>
      <c r="H114" s="6" t="s">
        <v>2051</v>
      </c>
      <c r="I114" s="6" t="s">
        <v>2054</v>
      </c>
      <c r="K114" s="6" t="s">
        <v>2055</v>
      </c>
      <c r="L114" s="6" t="s">
        <v>1782</v>
      </c>
      <c r="M114" s="6" t="s">
        <v>410</v>
      </c>
      <c r="O114" s="6" t="s">
        <v>481</v>
      </c>
      <c r="P114" s="6" t="s">
        <v>2056</v>
      </c>
      <c r="Q114" s="6" t="s">
        <v>2057</v>
      </c>
      <c r="R114" s="6" t="s">
        <v>881</v>
      </c>
      <c r="S114" s="6">
        <v>1</v>
      </c>
      <c r="T114" s="6">
        <v>0</v>
      </c>
      <c r="U114" s="6">
        <v>0</v>
      </c>
      <c r="V114" s="6">
        <v>1</v>
      </c>
      <c r="W114" s="6">
        <v>0</v>
      </c>
      <c r="X114" s="6">
        <v>0</v>
      </c>
      <c r="Y114" s="6">
        <v>1</v>
      </c>
      <c r="Z114" s="6" t="s">
        <v>414</v>
      </c>
      <c r="AA114" s="6" t="s">
        <v>416</v>
      </c>
      <c r="AB114" s="6" t="s">
        <v>416</v>
      </c>
      <c r="AC114" s="6" t="s">
        <v>131</v>
      </c>
      <c r="AD114" s="6" t="s">
        <v>131</v>
      </c>
      <c r="AE114" s="6" t="s">
        <v>415</v>
      </c>
      <c r="AF114" s="6" t="s">
        <v>416</v>
      </c>
      <c r="AG114" s="6" t="s">
        <v>416</v>
      </c>
      <c r="AH114" s="6" t="s">
        <v>415</v>
      </c>
      <c r="AJ114" s="6">
        <v>1</v>
      </c>
      <c r="AK114" s="6">
        <v>1</v>
      </c>
      <c r="AL114" s="6">
        <v>0</v>
      </c>
      <c r="AM114" s="6">
        <v>0</v>
      </c>
      <c r="AN114" s="6">
        <v>0</v>
      </c>
      <c r="AO114" s="6">
        <v>0</v>
      </c>
      <c r="AQ114" s="6" t="s">
        <v>547</v>
      </c>
      <c r="AW114" s="6" t="s">
        <v>421</v>
      </c>
      <c r="AX114" s="6" t="s">
        <v>464</v>
      </c>
      <c r="AY114" s="6">
        <v>0</v>
      </c>
      <c r="AZ114" s="6">
        <v>0</v>
      </c>
      <c r="BA114" s="6">
        <v>0</v>
      </c>
      <c r="BB114" s="6">
        <v>0</v>
      </c>
      <c r="BC114" s="6">
        <v>0</v>
      </c>
      <c r="BD114" s="6">
        <v>0</v>
      </c>
      <c r="BE114" s="6">
        <v>1</v>
      </c>
      <c r="BF114" s="6">
        <v>0</v>
      </c>
      <c r="BH114" s="6">
        <v>0</v>
      </c>
      <c r="BI114" s="6">
        <v>0</v>
      </c>
      <c r="BJ114" s="6">
        <v>0</v>
      </c>
      <c r="BK114" s="6">
        <v>0</v>
      </c>
      <c r="BL114" s="6">
        <v>0</v>
      </c>
      <c r="BM114" s="6">
        <v>0</v>
      </c>
      <c r="BN114" s="6">
        <v>0</v>
      </c>
      <c r="BO114" s="6">
        <v>0</v>
      </c>
      <c r="BP114" s="6">
        <v>0</v>
      </c>
      <c r="BQ114" s="6">
        <v>0</v>
      </c>
      <c r="BR114" s="6">
        <v>0</v>
      </c>
      <c r="BS114" s="6">
        <v>0</v>
      </c>
      <c r="BT114" s="6">
        <v>0</v>
      </c>
      <c r="BU114" s="6">
        <v>1</v>
      </c>
      <c r="BX114" s="6" t="s">
        <v>424</v>
      </c>
      <c r="BY114" s="6" t="s">
        <v>423</v>
      </c>
      <c r="BZ114" s="6" t="s">
        <v>423</v>
      </c>
      <c r="CA114" s="6" t="s">
        <v>424</v>
      </c>
      <c r="CB114" s="6" t="s">
        <v>423</v>
      </c>
      <c r="CC114" s="6" t="s">
        <v>424</v>
      </c>
      <c r="CD114" s="6" t="s">
        <v>423</v>
      </c>
      <c r="CE114" s="6" t="s">
        <v>423</v>
      </c>
      <c r="CF114" s="6" t="s">
        <v>423</v>
      </c>
      <c r="CG114" s="6" t="s">
        <v>423</v>
      </c>
      <c r="CH114" s="6" t="s">
        <v>423</v>
      </c>
      <c r="CI114" s="6" t="s">
        <v>151</v>
      </c>
      <c r="CJ114" s="6" t="s">
        <v>151</v>
      </c>
      <c r="CK114" s="6" t="s">
        <v>151</v>
      </c>
      <c r="CL114" s="6" t="s">
        <v>425</v>
      </c>
      <c r="CM114" s="6" t="s">
        <v>423</v>
      </c>
      <c r="CN114" s="6" t="s">
        <v>425</v>
      </c>
      <c r="CO114" s="6" t="s">
        <v>425</v>
      </c>
      <c r="CP114" s="6" t="s">
        <v>423</v>
      </c>
      <c r="CQ114" s="6" t="s">
        <v>424</v>
      </c>
      <c r="CR114" s="6" t="s">
        <v>151</v>
      </c>
      <c r="CS114" s="6" t="s">
        <v>425</v>
      </c>
      <c r="CT114" s="6" t="s">
        <v>426</v>
      </c>
      <c r="CU114" s="6" t="s">
        <v>425</v>
      </c>
      <c r="CV114" s="6" t="s">
        <v>428</v>
      </c>
      <c r="CW114" s="6" t="s">
        <v>427</v>
      </c>
      <c r="CX114" s="6" t="s">
        <v>427</v>
      </c>
      <c r="CY114" s="6" t="s">
        <v>428</v>
      </c>
      <c r="CZ114" s="6" t="s">
        <v>428</v>
      </c>
      <c r="DA114" s="6">
        <v>0</v>
      </c>
      <c r="DB114" s="6">
        <v>1</v>
      </c>
      <c r="DC114" s="6">
        <v>0</v>
      </c>
      <c r="DD114" s="6">
        <v>0</v>
      </c>
      <c r="DE114" s="6">
        <v>0</v>
      </c>
      <c r="DF114" s="6">
        <v>0</v>
      </c>
      <c r="DG114" s="6">
        <v>0</v>
      </c>
      <c r="DJ114" s="6" t="s">
        <v>507</v>
      </c>
      <c r="DU114" s="6" t="s">
        <v>430</v>
      </c>
      <c r="EA114" s="6">
        <v>719.77</v>
      </c>
      <c r="EB114" s="6" t="s">
        <v>466</v>
      </c>
      <c r="EC114" s="6" t="s">
        <v>432</v>
      </c>
      <c r="ED114" s="6" t="s">
        <v>2058</v>
      </c>
      <c r="EE114" s="6" t="s">
        <v>434</v>
      </c>
      <c r="EF114" s="6" t="s">
        <v>435</v>
      </c>
      <c r="EG114" s="6" t="s">
        <v>566</v>
      </c>
      <c r="EH114" s="6" t="s">
        <v>2044</v>
      </c>
      <c r="EI114" s="6">
        <v>2024</v>
      </c>
      <c r="EJ114" s="6" t="s">
        <v>1782</v>
      </c>
      <c r="EK114" s="6" t="s">
        <v>2045</v>
      </c>
      <c r="EL114" s="6" t="s">
        <v>440</v>
      </c>
      <c r="EM114" s="6">
        <v>1</v>
      </c>
      <c r="EN114" s="6" t="s">
        <v>468</v>
      </c>
      <c r="EO114" s="6" t="s">
        <v>491</v>
      </c>
      <c r="EP114" s="6" t="s">
        <v>532</v>
      </c>
      <c r="EQ114" s="6">
        <v>202</v>
      </c>
      <c r="ER114" s="6" t="s">
        <v>2059</v>
      </c>
      <c r="ES114" s="6">
        <v>4</v>
      </c>
      <c r="ET114" s="6" t="s">
        <v>404</v>
      </c>
      <c r="EU114" s="6" t="s">
        <v>2060</v>
      </c>
      <c r="EV114" s="6" t="s">
        <v>2061</v>
      </c>
      <c r="EW114" s="6" t="s">
        <v>2059</v>
      </c>
      <c r="EX114" s="6" t="s">
        <v>2062</v>
      </c>
      <c r="EZ114" s="6" t="s">
        <v>2055</v>
      </c>
      <c r="FA114" s="6" t="s">
        <v>1782</v>
      </c>
      <c r="FB114" s="6" t="s">
        <v>410</v>
      </c>
      <c r="FD114" s="6" t="s">
        <v>481</v>
      </c>
      <c r="FE114" s="6" t="s">
        <v>2056</v>
      </c>
      <c r="FF114" s="6" t="s">
        <v>441</v>
      </c>
      <c r="FH114" s="6" t="s">
        <v>510</v>
      </c>
      <c r="FI114" s="6" t="s">
        <v>510</v>
      </c>
      <c r="FJ114" s="6" t="s">
        <v>510</v>
      </c>
      <c r="FK114" s="6" t="s">
        <v>510</v>
      </c>
      <c r="FL114" s="6" t="s">
        <v>510</v>
      </c>
      <c r="FN114" s="6" t="s">
        <v>414</v>
      </c>
      <c r="FO114" s="6" t="s">
        <v>416</v>
      </c>
      <c r="FP114" s="6" t="s">
        <v>416</v>
      </c>
      <c r="FQ114" s="6" t="s">
        <v>131</v>
      </c>
      <c r="FR114" s="6" t="s">
        <v>131</v>
      </c>
      <c r="FS114" s="6" t="s">
        <v>415</v>
      </c>
      <c r="FT114" s="6" t="s">
        <v>416</v>
      </c>
      <c r="FU114" s="6" t="s">
        <v>416</v>
      </c>
      <c r="FV114" s="6" t="s">
        <v>415</v>
      </c>
      <c r="FX114" s="6" t="s">
        <v>451</v>
      </c>
      <c r="FY114" s="6" t="s">
        <v>451</v>
      </c>
      <c r="FZ114" s="6" t="s">
        <v>451</v>
      </c>
      <c r="GA114" s="6" t="s">
        <v>451</v>
      </c>
      <c r="GB114" s="6" t="s">
        <v>452</v>
      </c>
      <c r="GC114" s="6" t="s">
        <v>451</v>
      </c>
      <c r="GD114" s="6" t="s">
        <v>452</v>
      </c>
      <c r="GE114" s="6" t="s">
        <v>452</v>
      </c>
      <c r="GF114" s="6" t="s">
        <v>452</v>
      </c>
      <c r="GG114" s="6" t="s">
        <v>452</v>
      </c>
      <c r="GH114" s="6" t="s">
        <v>451</v>
      </c>
      <c r="GI114" s="6" t="s">
        <v>451</v>
      </c>
      <c r="GJ114" s="6" t="s">
        <v>452</v>
      </c>
      <c r="GK114" s="6" t="s">
        <v>452</v>
      </c>
      <c r="GL114" s="6" t="s">
        <v>452</v>
      </c>
      <c r="GM114" s="6" t="s">
        <v>452</v>
      </c>
      <c r="GN114" s="6" t="s">
        <v>452</v>
      </c>
      <c r="GO114" s="6" t="s">
        <v>452</v>
      </c>
      <c r="GP114" s="6" t="s">
        <v>451</v>
      </c>
      <c r="GQ114" s="6" t="s">
        <v>451</v>
      </c>
      <c r="GR114" s="6" t="s">
        <v>451</v>
      </c>
      <c r="GS114" s="6" t="s">
        <v>452</v>
      </c>
      <c r="GT114" s="6" t="s">
        <v>452</v>
      </c>
      <c r="GU114" s="6" t="s">
        <v>452</v>
      </c>
      <c r="GV114" s="6" t="s">
        <v>453</v>
      </c>
      <c r="GW114" s="6" t="s">
        <v>454</v>
      </c>
      <c r="GY114" s="6" t="s">
        <v>441</v>
      </c>
      <c r="GZ114" s="6">
        <v>467.71</v>
      </c>
      <c r="HB114" s="6" t="str">
        <f t="shared" si="100"/>
        <v>Accepté pour Conseil 2eme round Sect</v>
      </c>
      <c r="HC114" s="6">
        <f t="shared" si="75"/>
        <v>100</v>
      </c>
      <c r="HD114" s="110">
        <f t="shared" si="76"/>
        <v>75</v>
      </c>
      <c r="HE114" s="6">
        <f t="shared" si="77"/>
        <v>5</v>
      </c>
      <c r="HF114" s="110">
        <f t="shared" si="99"/>
        <v>60</v>
      </c>
      <c r="HG114" s="6">
        <f t="shared" si="78"/>
        <v>50</v>
      </c>
      <c r="HI114" s="6">
        <f t="shared" si="101"/>
        <v>50</v>
      </c>
      <c r="HJ114" s="110">
        <f t="shared" si="102"/>
        <v>50</v>
      </c>
      <c r="HK114" s="110">
        <f t="shared" si="79"/>
        <v>50</v>
      </c>
      <c r="HL114" s="110">
        <f t="shared" si="80"/>
        <v>50</v>
      </c>
      <c r="HO114" s="6">
        <f t="shared" si="81"/>
        <v>50</v>
      </c>
      <c r="HP114" s="110">
        <f t="shared" si="82"/>
        <v>50</v>
      </c>
      <c r="HQ114" s="110">
        <f t="shared" si="83"/>
        <v>75</v>
      </c>
      <c r="HT114" s="110">
        <f t="shared" si="84"/>
        <v>55</v>
      </c>
      <c r="HU114" s="6">
        <f t="shared" si="85"/>
        <v>50</v>
      </c>
      <c r="HV114" s="6">
        <f t="shared" si="86"/>
        <v>50</v>
      </c>
      <c r="HW114" s="6">
        <f t="shared" si="87"/>
        <v>50</v>
      </c>
      <c r="HX114" s="110">
        <f t="shared" si="88"/>
        <v>50</v>
      </c>
      <c r="HY114" s="6">
        <f t="shared" si="89"/>
        <v>0</v>
      </c>
      <c r="HZ114" s="6">
        <f t="shared" si="103"/>
        <v>0</v>
      </c>
      <c r="IA114" s="6">
        <f t="shared" si="90"/>
        <v>0</v>
      </c>
      <c r="IB114" s="6">
        <f t="shared" si="91"/>
        <v>25</v>
      </c>
      <c r="IE114" s="110">
        <f t="shared" si="92"/>
        <v>50</v>
      </c>
      <c r="IF114" s="110">
        <f t="shared" si="93"/>
        <v>15</v>
      </c>
      <c r="IG114" s="6">
        <f t="shared" si="94"/>
        <v>100</v>
      </c>
      <c r="IH114" s="6">
        <f t="shared" si="95"/>
        <v>0</v>
      </c>
      <c r="II114" s="6">
        <f t="shared" si="96"/>
        <v>0</v>
      </c>
      <c r="IJ114" s="6">
        <f t="shared" si="97"/>
        <v>50</v>
      </c>
      <c r="IK114" s="110">
        <f t="shared" si="98"/>
        <v>37.5</v>
      </c>
    </row>
    <row r="115" spans="1:245" x14ac:dyDescent="0.2">
      <c r="A115" s="6">
        <v>240</v>
      </c>
      <c r="B115" s="6">
        <v>301</v>
      </c>
      <c r="C115" s="6" t="s">
        <v>2063</v>
      </c>
      <c r="D115" s="6">
        <v>6</v>
      </c>
      <c r="E115" s="6" t="s">
        <v>404</v>
      </c>
      <c r="F115" s="6" t="s">
        <v>2064</v>
      </c>
      <c r="G115" s="6" t="s">
        <v>2065</v>
      </c>
      <c r="H115" s="6" t="s">
        <v>2063</v>
      </c>
      <c r="I115" s="6" t="s">
        <v>2066</v>
      </c>
      <c r="K115" s="6" t="s">
        <v>2067</v>
      </c>
      <c r="L115" s="6" t="s">
        <v>1782</v>
      </c>
      <c r="M115" s="6" t="s">
        <v>410</v>
      </c>
      <c r="O115" s="6" t="s">
        <v>481</v>
      </c>
      <c r="P115" s="6" t="s">
        <v>2068</v>
      </c>
      <c r="Q115" s="6" t="s">
        <v>2069</v>
      </c>
      <c r="R115" s="6" t="s">
        <v>525</v>
      </c>
      <c r="S115" s="6">
        <v>1</v>
      </c>
      <c r="T115" s="6">
        <v>0</v>
      </c>
      <c r="U115" s="6">
        <v>0</v>
      </c>
      <c r="V115" s="6">
        <v>0</v>
      </c>
      <c r="W115" s="6">
        <v>1</v>
      </c>
      <c r="X115" s="6">
        <v>1</v>
      </c>
      <c r="Y115" s="6">
        <v>0</v>
      </c>
      <c r="Z115" s="6" t="s">
        <v>414</v>
      </c>
      <c r="AA115" s="6" t="s">
        <v>415</v>
      </c>
      <c r="AB115" s="6" t="s">
        <v>416</v>
      </c>
      <c r="AC115" s="6" t="s">
        <v>131</v>
      </c>
      <c r="AD115" s="6" t="s">
        <v>131</v>
      </c>
      <c r="AE115" s="6" t="s">
        <v>414</v>
      </c>
      <c r="AF115" s="6" t="s">
        <v>416</v>
      </c>
      <c r="AG115" s="6" t="s">
        <v>416</v>
      </c>
      <c r="AH115" s="6" t="s">
        <v>131</v>
      </c>
      <c r="AI115" s="6" t="s">
        <v>2070</v>
      </c>
      <c r="AJ115" s="6">
        <v>1</v>
      </c>
      <c r="AK115" s="6">
        <v>1</v>
      </c>
      <c r="AL115" s="6">
        <v>0</v>
      </c>
      <c r="AM115" s="6">
        <v>0</v>
      </c>
      <c r="AN115" s="6">
        <v>0</v>
      </c>
      <c r="AO115" s="6">
        <v>0</v>
      </c>
      <c r="AQ115" s="6" t="s">
        <v>527</v>
      </c>
      <c r="AW115" s="6" t="s">
        <v>421</v>
      </c>
      <c r="AX115" s="6" t="s">
        <v>464</v>
      </c>
      <c r="AY115" s="6">
        <v>0</v>
      </c>
      <c r="AZ115" s="6">
        <v>0</v>
      </c>
      <c r="BA115" s="6">
        <v>1</v>
      </c>
      <c r="BB115" s="6">
        <v>0</v>
      </c>
      <c r="BC115" s="6">
        <v>0</v>
      </c>
      <c r="BD115" s="6">
        <v>0</v>
      </c>
      <c r="BE115" s="6">
        <v>1</v>
      </c>
      <c r="BF115" s="6">
        <v>0</v>
      </c>
      <c r="BH115" s="6">
        <v>1</v>
      </c>
      <c r="BX115" s="6" t="s">
        <v>423</v>
      </c>
      <c r="BY115" s="6" t="s">
        <v>423</v>
      </c>
      <c r="BZ115" s="6" t="s">
        <v>426</v>
      </c>
      <c r="CA115" s="6" t="s">
        <v>424</v>
      </c>
      <c r="CB115" s="6" t="s">
        <v>424</v>
      </c>
      <c r="CC115" s="6" t="s">
        <v>423</v>
      </c>
      <c r="CD115" s="6" t="s">
        <v>423</v>
      </c>
      <c r="CE115" s="6" t="s">
        <v>423</v>
      </c>
      <c r="CF115" s="6" t="s">
        <v>425</v>
      </c>
      <c r="CG115" s="6" t="s">
        <v>426</v>
      </c>
      <c r="CH115" s="6" t="s">
        <v>423</v>
      </c>
      <c r="CI115" s="6" t="s">
        <v>426</v>
      </c>
      <c r="CJ115" s="6" t="s">
        <v>423</v>
      </c>
      <c r="CK115" s="6" t="s">
        <v>423</v>
      </c>
      <c r="CL115" s="6" t="s">
        <v>423</v>
      </c>
      <c r="CM115" s="6" t="s">
        <v>423</v>
      </c>
      <c r="CN115" s="6" t="s">
        <v>423</v>
      </c>
      <c r="CO115" s="6" t="s">
        <v>423</v>
      </c>
      <c r="CP115" s="6" t="s">
        <v>423</v>
      </c>
      <c r="CQ115" s="6" t="s">
        <v>423</v>
      </c>
      <c r="CR115" s="6" t="s">
        <v>426</v>
      </c>
      <c r="CS115" s="6" t="s">
        <v>426</v>
      </c>
      <c r="CT115" s="6" t="s">
        <v>425</v>
      </c>
      <c r="CU115" s="6" t="s">
        <v>426</v>
      </c>
      <c r="CV115" s="6" t="s">
        <v>428</v>
      </c>
      <c r="CW115" s="6" t="s">
        <v>427</v>
      </c>
      <c r="CX115" s="6" t="s">
        <v>428</v>
      </c>
      <c r="CY115" s="6" t="s">
        <v>428</v>
      </c>
      <c r="CZ115" s="6" t="s">
        <v>428</v>
      </c>
      <c r="DA115" s="6">
        <v>0</v>
      </c>
      <c r="DB115" s="6">
        <v>0</v>
      </c>
      <c r="DC115" s="6">
        <v>0</v>
      </c>
      <c r="DD115" s="6">
        <v>0</v>
      </c>
      <c r="DE115" s="6">
        <v>0</v>
      </c>
      <c r="DF115" s="6">
        <v>0</v>
      </c>
      <c r="DG115" s="6">
        <v>0</v>
      </c>
      <c r="DH115" s="6" t="s">
        <v>2071</v>
      </c>
      <c r="DJ115" s="6" t="s">
        <v>198</v>
      </c>
      <c r="DU115" s="6" t="s">
        <v>508</v>
      </c>
      <c r="EA115" s="6">
        <v>2537.54</v>
      </c>
      <c r="EB115" s="6" t="s">
        <v>672</v>
      </c>
      <c r="EC115" s="6" t="s">
        <v>672</v>
      </c>
      <c r="ED115" s="6" t="s">
        <v>2072</v>
      </c>
      <c r="EE115" s="6" t="s">
        <v>434</v>
      </c>
      <c r="EF115" s="6" t="s">
        <v>435</v>
      </c>
      <c r="EG115" s="6" t="s">
        <v>436</v>
      </c>
      <c r="EH115" s="6" t="s">
        <v>2044</v>
      </c>
      <c r="EI115" s="6">
        <v>2023</v>
      </c>
      <c r="EJ115" s="6" t="s">
        <v>1782</v>
      </c>
      <c r="EK115" s="6" t="s">
        <v>2045</v>
      </c>
      <c r="EL115" s="6" t="s">
        <v>440</v>
      </c>
      <c r="EM115" s="6">
        <v>1</v>
      </c>
      <c r="EN115" s="6" t="s">
        <v>441</v>
      </c>
      <c r="EO115" s="6" t="s">
        <v>491</v>
      </c>
      <c r="EP115" s="6" t="s">
        <v>532</v>
      </c>
      <c r="EQ115" s="6">
        <v>203</v>
      </c>
      <c r="ER115" s="6" t="s">
        <v>2073</v>
      </c>
      <c r="ES115" s="6">
        <v>4</v>
      </c>
      <c r="ET115" s="6" t="s">
        <v>470</v>
      </c>
      <c r="EU115" s="6" t="s">
        <v>2074</v>
      </c>
      <c r="EV115" s="6" t="s">
        <v>2075</v>
      </c>
      <c r="EW115" s="6" t="s">
        <v>2073</v>
      </c>
      <c r="EX115" s="6" t="s">
        <v>2076</v>
      </c>
      <c r="EZ115" s="6" t="s">
        <v>2067</v>
      </c>
      <c r="FA115" s="6" t="s">
        <v>1782</v>
      </c>
      <c r="FC115" s="6" t="s">
        <v>2077</v>
      </c>
      <c r="FD115" s="6" t="s">
        <v>481</v>
      </c>
      <c r="FE115" s="6" t="s">
        <v>2068</v>
      </c>
      <c r="FF115" s="6" t="s">
        <v>441</v>
      </c>
      <c r="FH115" s="6" t="s">
        <v>449</v>
      </c>
      <c r="FI115" s="6" t="s">
        <v>510</v>
      </c>
      <c r="FJ115" s="6" t="s">
        <v>450</v>
      </c>
      <c r="FK115" s="6" t="s">
        <v>450</v>
      </c>
      <c r="FL115" s="6" t="s">
        <v>450</v>
      </c>
      <c r="FN115" s="6" t="s">
        <v>415</v>
      </c>
      <c r="FO115" s="6" t="s">
        <v>416</v>
      </c>
      <c r="FP115" s="6" t="s">
        <v>416</v>
      </c>
      <c r="FQ115" s="6" t="s">
        <v>414</v>
      </c>
      <c r="FR115" s="6" t="s">
        <v>414</v>
      </c>
      <c r="FS115" s="6" t="s">
        <v>415</v>
      </c>
      <c r="FT115" s="6" t="s">
        <v>416</v>
      </c>
      <c r="FU115" s="6" t="s">
        <v>416</v>
      </c>
      <c r="FV115" s="6" t="s">
        <v>414</v>
      </c>
      <c r="FX115" s="6" t="s">
        <v>451</v>
      </c>
      <c r="FY115" s="6" t="s">
        <v>452</v>
      </c>
      <c r="FZ115" s="6" t="s">
        <v>451</v>
      </c>
      <c r="GA115" s="6" t="s">
        <v>451</v>
      </c>
      <c r="GB115" s="6" t="s">
        <v>452</v>
      </c>
      <c r="GC115" s="6" t="s">
        <v>451</v>
      </c>
      <c r="GD115" s="6" t="s">
        <v>451</v>
      </c>
      <c r="GE115" s="6" t="s">
        <v>451</v>
      </c>
      <c r="GF115" s="6" t="s">
        <v>451</v>
      </c>
      <c r="GG115" s="6" t="s">
        <v>452</v>
      </c>
      <c r="GH115" s="6" t="s">
        <v>451</v>
      </c>
      <c r="GI115" s="6" t="s">
        <v>451</v>
      </c>
      <c r="GJ115" s="6" t="s">
        <v>451</v>
      </c>
      <c r="GK115" s="6" t="s">
        <v>451</v>
      </c>
      <c r="GL115" s="6" t="s">
        <v>451</v>
      </c>
      <c r="GM115" s="6" t="s">
        <v>451</v>
      </c>
      <c r="GN115" s="6" t="s">
        <v>451</v>
      </c>
      <c r="GO115" s="6" t="s">
        <v>451</v>
      </c>
      <c r="GP115" s="6" t="s">
        <v>451</v>
      </c>
      <c r="GQ115" s="6" t="s">
        <v>451</v>
      </c>
      <c r="GR115" s="6" t="s">
        <v>452</v>
      </c>
      <c r="GS115" s="6" t="s">
        <v>451</v>
      </c>
      <c r="GT115" s="6" t="s">
        <v>452</v>
      </c>
      <c r="GU115" s="6" t="s">
        <v>452</v>
      </c>
      <c r="GV115" s="6" t="s">
        <v>517</v>
      </c>
      <c r="GW115" s="6" t="s">
        <v>454</v>
      </c>
      <c r="GX115" s="6" t="s">
        <v>2078</v>
      </c>
      <c r="GY115" s="6" t="s">
        <v>441</v>
      </c>
      <c r="GZ115" s="6">
        <v>440</v>
      </c>
      <c r="HB115" s="6" t="str">
        <f t="shared" si="100"/>
        <v>Accepté pour Conseil 1er round Fem</v>
      </c>
      <c r="HC115" s="6">
        <f t="shared" si="75"/>
        <v>100</v>
      </c>
      <c r="HD115" s="110">
        <f t="shared" si="76"/>
        <v>75</v>
      </c>
      <c r="HE115" s="6">
        <f t="shared" si="77"/>
        <v>5</v>
      </c>
      <c r="HF115" s="110">
        <f t="shared" si="99"/>
        <v>60</v>
      </c>
      <c r="HG115" s="6">
        <f t="shared" si="78"/>
        <v>50</v>
      </c>
      <c r="HI115" s="6">
        <f t="shared" si="101"/>
        <v>50</v>
      </c>
      <c r="HJ115" s="110">
        <f t="shared" si="102"/>
        <v>50</v>
      </c>
      <c r="HK115" s="110">
        <f t="shared" si="79"/>
        <v>50</v>
      </c>
      <c r="HL115" s="110">
        <f t="shared" si="80"/>
        <v>50</v>
      </c>
      <c r="HO115" s="6">
        <f t="shared" si="81"/>
        <v>5</v>
      </c>
      <c r="HP115" s="110">
        <f t="shared" si="82"/>
        <v>50</v>
      </c>
      <c r="HQ115" s="110">
        <f t="shared" si="83"/>
        <v>27.5</v>
      </c>
      <c r="HT115" s="110">
        <f t="shared" si="84"/>
        <v>36.5</v>
      </c>
      <c r="HU115" s="6">
        <f t="shared" si="85"/>
        <v>50</v>
      </c>
      <c r="HV115" s="6">
        <f t="shared" si="86"/>
        <v>50</v>
      </c>
      <c r="HW115" s="6">
        <f t="shared" si="87"/>
        <v>50</v>
      </c>
      <c r="HX115" s="110">
        <f t="shared" si="88"/>
        <v>50</v>
      </c>
      <c r="HY115" s="6">
        <f t="shared" si="89"/>
        <v>0</v>
      </c>
      <c r="HZ115" s="6">
        <f t="shared" si="103"/>
        <v>0</v>
      </c>
      <c r="IA115" s="6">
        <f t="shared" si="90"/>
        <v>0</v>
      </c>
      <c r="IB115" s="6">
        <f t="shared" si="91"/>
        <v>0</v>
      </c>
      <c r="IE115" s="110">
        <f t="shared" si="92"/>
        <v>50</v>
      </c>
      <c r="IF115" s="110">
        <f t="shared" si="93"/>
        <v>10</v>
      </c>
      <c r="IG115" s="6">
        <f t="shared" si="94"/>
        <v>0</v>
      </c>
      <c r="IH115" s="6">
        <f t="shared" si="95"/>
        <v>0</v>
      </c>
      <c r="II115" s="6">
        <f t="shared" si="96"/>
        <v>0</v>
      </c>
      <c r="IJ115" s="6">
        <f t="shared" si="97"/>
        <v>0</v>
      </c>
      <c r="IK115" s="110">
        <f t="shared" si="98"/>
        <v>0</v>
      </c>
    </row>
    <row r="116" spans="1:245" x14ac:dyDescent="0.2">
      <c r="A116" s="6">
        <v>241</v>
      </c>
      <c r="B116" s="6">
        <v>296</v>
      </c>
      <c r="C116" s="6" t="s">
        <v>2079</v>
      </c>
      <c r="D116" s="6">
        <v>6</v>
      </c>
      <c r="E116" s="6" t="s">
        <v>404</v>
      </c>
      <c r="F116" s="6" t="s">
        <v>2080</v>
      </c>
      <c r="G116" s="6" t="s">
        <v>2081</v>
      </c>
      <c r="H116" s="6" t="s">
        <v>2079</v>
      </c>
      <c r="I116" s="6" t="s">
        <v>2082</v>
      </c>
      <c r="K116" s="6" t="s">
        <v>2083</v>
      </c>
      <c r="L116" s="6" t="s">
        <v>1782</v>
      </c>
      <c r="M116" s="6" t="s">
        <v>410</v>
      </c>
      <c r="O116" s="6" t="s">
        <v>411</v>
      </c>
      <c r="Q116" s="6" t="s">
        <v>2084</v>
      </c>
      <c r="R116" s="6" t="s">
        <v>525</v>
      </c>
      <c r="S116" s="6">
        <v>1</v>
      </c>
      <c r="T116" s="6">
        <v>0</v>
      </c>
      <c r="U116" s="6">
        <v>0</v>
      </c>
      <c r="V116" s="6">
        <v>0</v>
      </c>
      <c r="W116" s="6">
        <v>0</v>
      </c>
      <c r="X116" s="6">
        <v>1</v>
      </c>
      <c r="Y116" s="6">
        <v>0</v>
      </c>
      <c r="Z116" s="6" t="s">
        <v>415</v>
      </c>
      <c r="AA116" s="6" t="s">
        <v>416</v>
      </c>
      <c r="AB116" s="6" t="s">
        <v>414</v>
      </c>
      <c r="AC116" s="6" t="s">
        <v>414</v>
      </c>
      <c r="AD116" s="6" t="s">
        <v>462</v>
      </c>
      <c r="AE116" s="6" t="s">
        <v>415</v>
      </c>
      <c r="AF116" s="6" t="s">
        <v>416</v>
      </c>
      <c r="AG116" s="6" t="s">
        <v>416</v>
      </c>
      <c r="AH116" s="6" t="s">
        <v>415</v>
      </c>
      <c r="AI116" s="6" t="s">
        <v>2085</v>
      </c>
      <c r="AJ116" s="6">
        <v>1</v>
      </c>
      <c r="AK116" s="6">
        <v>1</v>
      </c>
      <c r="AL116" s="6">
        <v>1</v>
      </c>
      <c r="AM116" s="6">
        <v>0</v>
      </c>
      <c r="AN116" s="6">
        <v>0</v>
      </c>
      <c r="AO116" s="6">
        <v>0</v>
      </c>
      <c r="AQ116" s="6" t="s">
        <v>418</v>
      </c>
      <c r="AR116" s="6" t="s">
        <v>420</v>
      </c>
      <c r="AS116" s="6" t="s">
        <v>436</v>
      </c>
      <c r="AT116" s="6" t="s">
        <v>420</v>
      </c>
      <c r="AU116" s="6" t="s">
        <v>420</v>
      </c>
      <c r="AV116" s="6" t="s">
        <v>419</v>
      </c>
      <c r="AW116" s="6" t="s">
        <v>703</v>
      </c>
      <c r="AX116" s="6" t="s">
        <v>464</v>
      </c>
      <c r="BF116" s="6">
        <v>1</v>
      </c>
      <c r="BH116" s="6">
        <v>0</v>
      </c>
      <c r="BI116" s="6">
        <v>0</v>
      </c>
      <c r="BJ116" s="6">
        <v>0</v>
      </c>
      <c r="BK116" s="6">
        <v>0</v>
      </c>
      <c r="BL116" s="6">
        <v>0</v>
      </c>
      <c r="BM116" s="6">
        <v>1</v>
      </c>
      <c r="BN116" s="6">
        <v>0</v>
      </c>
      <c r="BO116" s="6">
        <v>0</v>
      </c>
      <c r="BP116" s="6">
        <v>0</v>
      </c>
      <c r="BQ116" s="6">
        <v>0</v>
      </c>
      <c r="BR116" s="6">
        <v>0</v>
      </c>
      <c r="BS116" s="6">
        <v>0</v>
      </c>
      <c r="BT116" s="6">
        <v>0</v>
      </c>
      <c r="BU116" s="6">
        <v>1</v>
      </c>
      <c r="BX116" s="6" t="s">
        <v>424</v>
      </c>
      <c r="BY116" s="6" t="s">
        <v>423</v>
      </c>
      <c r="BZ116" s="6" t="s">
        <v>151</v>
      </c>
      <c r="CA116" s="6" t="s">
        <v>424</v>
      </c>
      <c r="CB116" s="6" t="s">
        <v>423</v>
      </c>
      <c r="CC116" s="6" t="s">
        <v>424</v>
      </c>
      <c r="CD116" s="6" t="s">
        <v>151</v>
      </c>
      <c r="CE116" s="6" t="s">
        <v>151</v>
      </c>
      <c r="CF116" s="6" t="s">
        <v>151</v>
      </c>
      <c r="CG116" s="6" t="s">
        <v>425</v>
      </c>
      <c r="CH116" s="6" t="s">
        <v>423</v>
      </c>
      <c r="CI116" s="6" t="s">
        <v>151</v>
      </c>
      <c r="CJ116" s="6" t="s">
        <v>151</v>
      </c>
      <c r="CK116" s="6" t="s">
        <v>151</v>
      </c>
      <c r="CL116" s="6" t="s">
        <v>425</v>
      </c>
      <c r="CM116" s="6" t="s">
        <v>425</v>
      </c>
      <c r="CN116" s="6" t="s">
        <v>425</v>
      </c>
      <c r="CO116" s="6" t="s">
        <v>425</v>
      </c>
      <c r="CP116" s="6" t="s">
        <v>151</v>
      </c>
      <c r="CQ116" s="6" t="s">
        <v>151</v>
      </c>
      <c r="CR116" s="6" t="s">
        <v>424</v>
      </c>
      <c r="CS116" s="6" t="s">
        <v>425</v>
      </c>
      <c r="CT116" s="6" t="s">
        <v>425</v>
      </c>
      <c r="CU116" s="6" t="s">
        <v>425</v>
      </c>
      <c r="CV116" s="6" t="s">
        <v>428</v>
      </c>
      <c r="CW116" s="6" t="s">
        <v>506</v>
      </c>
      <c r="CX116" s="6" t="s">
        <v>427</v>
      </c>
      <c r="CY116" s="6" t="s">
        <v>428</v>
      </c>
      <c r="CZ116" s="6" t="s">
        <v>428</v>
      </c>
      <c r="DA116" s="6">
        <v>1</v>
      </c>
      <c r="DB116" s="6">
        <v>1</v>
      </c>
      <c r="DC116" s="6">
        <v>1</v>
      </c>
      <c r="DD116" s="6">
        <v>1</v>
      </c>
      <c r="DE116" s="6">
        <v>0</v>
      </c>
      <c r="DF116" s="6">
        <v>1</v>
      </c>
      <c r="DG116" s="6">
        <v>1</v>
      </c>
      <c r="DH116" s="6" t="s">
        <v>2086</v>
      </c>
      <c r="DJ116" s="6" t="s">
        <v>507</v>
      </c>
      <c r="DU116" s="6" t="s">
        <v>628</v>
      </c>
      <c r="DV116" s="6">
        <v>1</v>
      </c>
      <c r="DW116" s="6">
        <v>0</v>
      </c>
      <c r="DX116" s="6">
        <v>0</v>
      </c>
      <c r="DY116" s="6">
        <v>0</v>
      </c>
      <c r="DZ116" s="6" t="s">
        <v>2087</v>
      </c>
      <c r="EA116" s="6">
        <v>1366.92</v>
      </c>
      <c r="EB116" s="6" t="s">
        <v>2088</v>
      </c>
      <c r="EC116" s="6" t="s">
        <v>432</v>
      </c>
      <c r="ED116" s="6" t="s">
        <v>2083</v>
      </c>
      <c r="EE116" s="6" t="s">
        <v>434</v>
      </c>
      <c r="EF116" s="6" t="s">
        <v>435</v>
      </c>
      <c r="EG116" s="6" t="s">
        <v>566</v>
      </c>
      <c r="EH116" s="6" t="s">
        <v>2044</v>
      </c>
      <c r="EI116" s="6">
        <v>2021</v>
      </c>
      <c r="EJ116" s="6" t="s">
        <v>1782</v>
      </c>
      <c r="EK116" s="6" t="s">
        <v>2045</v>
      </c>
      <c r="EL116" s="6" t="s">
        <v>440</v>
      </c>
      <c r="EM116" s="6">
        <v>2</v>
      </c>
      <c r="EN116" s="6" t="s">
        <v>468</v>
      </c>
      <c r="EO116" s="6" t="s">
        <v>442</v>
      </c>
      <c r="EP116" s="6" t="s">
        <v>443</v>
      </c>
      <c r="EQ116" s="6">
        <v>209</v>
      </c>
      <c r="ER116" s="6" t="s">
        <v>2089</v>
      </c>
      <c r="ES116" s="6">
        <v>4</v>
      </c>
      <c r="ET116" s="6" t="s">
        <v>470</v>
      </c>
      <c r="EU116" s="6" t="s">
        <v>2090</v>
      </c>
      <c r="EV116" s="6" t="s">
        <v>2091</v>
      </c>
      <c r="EW116" s="6" t="s">
        <v>2089</v>
      </c>
      <c r="EX116" s="6" t="s">
        <v>2092</v>
      </c>
      <c r="EZ116" s="6" t="s">
        <v>2083</v>
      </c>
      <c r="FA116" s="6" t="s">
        <v>1782</v>
      </c>
      <c r="FB116" s="6" t="s">
        <v>410</v>
      </c>
      <c r="FD116" s="6" t="s">
        <v>411</v>
      </c>
      <c r="FF116" s="6" t="s">
        <v>441</v>
      </c>
      <c r="FH116" s="6" t="s">
        <v>450</v>
      </c>
      <c r="FI116" s="6" t="s">
        <v>450</v>
      </c>
      <c r="FJ116" s="6" t="s">
        <v>450</v>
      </c>
      <c r="FK116" s="6" t="s">
        <v>450</v>
      </c>
      <c r="FL116" s="6" t="s">
        <v>450</v>
      </c>
      <c r="FN116" s="6" t="s">
        <v>415</v>
      </c>
      <c r="FO116" s="6" t="s">
        <v>416</v>
      </c>
      <c r="FP116" s="6" t="s">
        <v>414</v>
      </c>
      <c r="FQ116" s="6" t="s">
        <v>415</v>
      </c>
      <c r="FR116" s="6" t="s">
        <v>462</v>
      </c>
      <c r="FS116" s="6" t="s">
        <v>416</v>
      </c>
      <c r="FT116" s="6" t="s">
        <v>416</v>
      </c>
      <c r="FU116" s="6" t="s">
        <v>416</v>
      </c>
      <c r="FV116" s="6" t="s">
        <v>131</v>
      </c>
      <c r="FX116" s="6" t="s">
        <v>451</v>
      </c>
      <c r="FY116" s="6" t="s">
        <v>451</v>
      </c>
      <c r="FZ116" s="6" t="s">
        <v>451</v>
      </c>
      <c r="GA116" s="6" t="s">
        <v>451</v>
      </c>
      <c r="GB116" s="6" t="s">
        <v>452</v>
      </c>
      <c r="GC116" s="6" t="s">
        <v>451</v>
      </c>
      <c r="GD116" s="6" t="s">
        <v>451</v>
      </c>
      <c r="GE116" s="6" t="s">
        <v>451</v>
      </c>
      <c r="GF116" s="6" t="s">
        <v>451</v>
      </c>
      <c r="GG116" s="6" t="s">
        <v>451</v>
      </c>
      <c r="GH116" s="6" t="s">
        <v>451</v>
      </c>
      <c r="GI116" s="6" t="s">
        <v>451</v>
      </c>
      <c r="GJ116" s="6" t="s">
        <v>451</v>
      </c>
      <c r="GK116" s="6" t="s">
        <v>451</v>
      </c>
      <c r="GL116" s="6" t="s">
        <v>451</v>
      </c>
      <c r="GM116" s="6" t="s">
        <v>451</v>
      </c>
      <c r="GN116" s="6" t="s">
        <v>451</v>
      </c>
      <c r="GO116" s="6" t="s">
        <v>451</v>
      </c>
      <c r="GP116" s="6" t="s">
        <v>451</v>
      </c>
      <c r="GQ116" s="6" t="s">
        <v>451</v>
      </c>
      <c r="GR116" s="6" t="s">
        <v>451</v>
      </c>
      <c r="GS116" s="6" t="s">
        <v>451</v>
      </c>
      <c r="GT116" s="6" t="s">
        <v>452</v>
      </c>
      <c r="GU116" s="6" t="s">
        <v>452</v>
      </c>
      <c r="GV116" s="6" t="s">
        <v>474</v>
      </c>
      <c r="GW116" s="6" t="s">
        <v>475</v>
      </c>
      <c r="GY116" s="6" t="s">
        <v>441</v>
      </c>
      <c r="GZ116" s="6">
        <v>192.67</v>
      </c>
      <c r="HB116" s="6" t="str">
        <f t="shared" si="100"/>
        <v xml:space="preserve">Accepté pour le Conseil 4round IS -5 </v>
      </c>
      <c r="HC116" s="6">
        <f t="shared" si="75"/>
        <v>100</v>
      </c>
      <c r="HD116" s="110">
        <f t="shared" si="76"/>
        <v>50</v>
      </c>
      <c r="HE116" s="6">
        <f t="shared" si="77"/>
        <v>100</v>
      </c>
      <c r="HF116" s="110">
        <f t="shared" si="99"/>
        <v>83.333333333333329</v>
      </c>
      <c r="HG116" s="6">
        <f t="shared" si="78"/>
        <v>100</v>
      </c>
      <c r="HI116" s="6">
        <f t="shared" si="101"/>
        <v>100</v>
      </c>
      <c r="HJ116" s="110">
        <f t="shared" si="102"/>
        <v>100</v>
      </c>
      <c r="HK116" s="110">
        <f t="shared" si="79"/>
        <v>50</v>
      </c>
      <c r="HL116" s="110">
        <f t="shared" si="80"/>
        <v>50</v>
      </c>
      <c r="HO116" s="6">
        <f t="shared" si="81"/>
        <v>50</v>
      </c>
      <c r="HP116" s="110">
        <f t="shared" si="82"/>
        <v>100</v>
      </c>
      <c r="HQ116" s="110">
        <f t="shared" si="83"/>
        <v>75</v>
      </c>
      <c r="HT116" s="110">
        <f t="shared" si="84"/>
        <v>65</v>
      </c>
      <c r="HU116" s="6">
        <f t="shared" si="85"/>
        <v>50</v>
      </c>
      <c r="HV116" s="6">
        <f t="shared" si="86"/>
        <v>50</v>
      </c>
      <c r="HW116" s="6">
        <f t="shared" si="87"/>
        <v>50</v>
      </c>
      <c r="HX116" s="110">
        <f t="shared" si="88"/>
        <v>50</v>
      </c>
      <c r="HY116" s="6">
        <f t="shared" si="89"/>
        <v>0</v>
      </c>
      <c r="HZ116" s="6">
        <f t="shared" si="103"/>
        <v>0</v>
      </c>
      <c r="IA116" s="6">
        <f t="shared" si="90"/>
        <v>50</v>
      </c>
      <c r="IB116" s="6">
        <f t="shared" si="91"/>
        <v>100</v>
      </c>
      <c r="IE116" s="110">
        <f t="shared" si="92"/>
        <v>100</v>
      </c>
      <c r="IF116" s="110">
        <f t="shared" si="93"/>
        <v>50</v>
      </c>
      <c r="IG116" s="6">
        <f t="shared" si="94"/>
        <v>100</v>
      </c>
      <c r="IH116" s="6">
        <f t="shared" si="95"/>
        <v>0</v>
      </c>
      <c r="II116" s="6">
        <f t="shared" si="96"/>
        <v>0</v>
      </c>
      <c r="IJ116" s="6">
        <f t="shared" si="97"/>
        <v>50</v>
      </c>
      <c r="IK116" s="110">
        <f t="shared" si="98"/>
        <v>37.5</v>
      </c>
    </row>
    <row r="117" spans="1:245" x14ac:dyDescent="0.2">
      <c r="A117" s="6">
        <v>243</v>
      </c>
      <c r="B117" s="6">
        <v>297</v>
      </c>
      <c r="C117" s="6" t="s">
        <v>2093</v>
      </c>
      <c r="D117" s="6">
        <v>6</v>
      </c>
      <c r="E117" s="6" t="s">
        <v>404</v>
      </c>
      <c r="F117" s="6" t="s">
        <v>2094</v>
      </c>
      <c r="G117" s="6" t="s">
        <v>2095</v>
      </c>
      <c r="H117" s="6" t="s">
        <v>2093</v>
      </c>
      <c r="I117" s="6" t="s">
        <v>2096</v>
      </c>
      <c r="K117" s="6" t="s">
        <v>2097</v>
      </c>
      <c r="L117" s="6" t="s">
        <v>1782</v>
      </c>
      <c r="M117" s="6" t="s">
        <v>785</v>
      </c>
      <c r="N117" s="6" t="s">
        <v>2098</v>
      </c>
      <c r="O117" s="6" t="s">
        <v>460</v>
      </c>
      <c r="Q117" s="6" t="s">
        <v>2099</v>
      </c>
      <c r="R117" s="6" t="s">
        <v>881</v>
      </c>
      <c r="S117" s="6">
        <v>1</v>
      </c>
      <c r="T117" s="6">
        <v>0</v>
      </c>
      <c r="U117" s="6">
        <v>0</v>
      </c>
      <c r="V117" s="6">
        <v>0</v>
      </c>
      <c r="W117" s="6">
        <v>1</v>
      </c>
      <c r="X117" s="6">
        <v>0</v>
      </c>
      <c r="Y117" s="6">
        <v>1</v>
      </c>
      <c r="Z117" s="6" t="s">
        <v>415</v>
      </c>
      <c r="AA117" s="6" t="s">
        <v>415</v>
      </c>
      <c r="AB117" s="6" t="s">
        <v>414</v>
      </c>
      <c r="AC117" s="6" t="s">
        <v>131</v>
      </c>
      <c r="AD117" s="6" t="s">
        <v>131</v>
      </c>
      <c r="AE117" s="6" t="s">
        <v>415</v>
      </c>
      <c r="AF117" s="6" t="s">
        <v>415</v>
      </c>
      <c r="AG117" s="6" t="s">
        <v>415</v>
      </c>
      <c r="AH117" s="6" t="s">
        <v>414</v>
      </c>
      <c r="AI117" s="6" t="s">
        <v>2100</v>
      </c>
      <c r="AJ117" s="6">
        <v>1</v>
      </c>
      <c r="AK117" s="6">
        <v>0</v>
      </c>
      <c r="AL117" s="6">
        <v>1</v>
      </c>
      <c r="AM117" s="6">
        <v>1</v>
      </c>
      <c r="AN117" s="6">
        <v>0</v>
      </c>
      <c r="AO117" s="6">
        <v>0</v>
      </c>
      <c r="AQ117" s="6" t="s">
        <v>547</v>
      </c>
      <c r="AW117" s="6" t="s">
        <v>703</v>
      </c>
      <c r="AX117" s="6" t="s">
        <v>464</v>
      </c>
      <c r="AY117" s="6">
        <v>1</v>
      </c>
      <c r="AZ117" s="6">
        <v>1</v>
      </c>
      <c r="BA117" s="6">
        <v>0</v>
      </c>
      <c r="BB117" s="6">
        <v>0</v>
      </c>
      <c r="BC117" s="6">
        <v>0</v>
      </c>
      <c r="BD117" s="6">
        <v>0</v>
      </c>
      <c r="BE117" s="6">
        <v>0</v>
      </c>
      <c r="BF117" s="6">
        <v>0</v>
      </c>
      <c r="BH117" s="6">
        <v>1</v>
      </c>
      <c r="BX117" s="6" t="s">
        <v>151</v>
      </c>
      <c r="BY117" s="6" t="s">
        <v>151</v>
      </c>
      <c r="BZ117" s="6" t="s">
        <v>423</v>
      </c>
      <c r="CA117" s="6" t="s">
        <v>151</v>
      </c>
      <c r="CB117" s="6" t="s">
        <v>151</v>
      </c>
      <c r="CC117" s="6" t="s">
        <v>423</v>
      </c>
      <c r="CD117" s="6" t="s">
        <v>425</v>
      </c>
      <c r="CE117" s="6" t="s">
        <v>425</v>
      </c>
      <c r="CF117" s="6" t="s">
        <v>151</v>
      </c>
      <c r="CG117" s="6" t="s">
        <v>426</v>
      </c>
      <c r="CH117" s="6" t="s">
        <v>425</v>
      </c>
      <c r="CI117" s="6" t="s">
        <v>425</v>
      </c>
      <c r="CJ117" s="6" t="s">
        <v>425</v>
      </c>
      <c r="CK117" s="6" t="s">
        <v>151</v>
      </c>
      <c r="CL117" s="6" t="s">
        <v>151</v>
      </c>
      <c r="CM117" s="6" t="s">
        <v>151</v>
      </c>
      <c r="CN117" s="6" t="s">
        <v>423</v>
      </c>
      <c r="CO117" s="6" t="s">
        <v>423</v>
      </c>
      <c r="CP117" s="6" t="s">
        <v>151</v>
      </c>
      <c r="CQ117" s="6" t="s">
        <v>151</v>
      </c>
      <c r="CR117" s="6" t="s">
        <v>423</v>
      </c>
      <c r="CS117" s="6" t="s">
        <v>423</v>
      </c>
      <c r="CT117" s="6" t="s">
        <v>423</v>
      </c>
      <c r="CU117" s="6" t="s">
        <v>423</v>
      </c>
      <c r="CV117" s="6" t="s">
        <v>427</v>
      </c>
      <c r="CW117" s="6" t="s">
        <v>427</v>
      </c>
      <c r="CX117" s="6" t="s">
        <v>176</v>
      </c>
      <c r="CY117" s="6" t="s">
        <v>427</v>
      </c>
      <c r="CZ117" s="6" t="s">
        <v>176</v>
      </c>
      <c r="DA117" s="6">
        <v>1</v>
      </c>
      <c r="DB117" s="6">
        <v>1</v>
      </c>
      <c r="DC117" s="6">
        <v>1</v>
      </c>
      <c r="DD117" s="6">
        <v>1</v>
      </c>
      <c r="DE117" s="6">
        <v>0</v>
      </c>
      <c r="DF117" s="6">
        <v>0</v>
      </c>
      <c r="DG117" s="6">
        <v>0</v>
      </c>
      <c r="DJ117" s="6" t="s">
        <v>198</v>
      </c>
      <c r="DU117" s="6" t="s">
        <v>628</v>
      </c>
      <c r="DV117" s="6">
        <v>1</v>
      </c>
      <c r="DW117" s="6">
        <v>1</v>
      </c>
      <c r="DX117" s="6">
        <v>0</v>
      </c>
      <c r="DY117" s="6">
        <v>0</v>
      </c>
      <c r="EA117" s="6">
        <v>740.69</v>
      </c>
      <c r="EB117" s="6" t="s">
        <v>431</v>
      </c>
      <c r="EC117" s="6" t="s">
        <v>432</v>
      </c>
      <c r="ED117" s="6" t="s">
        <v>2101</v>
      </c>
      <c r="EE117" s="6" t="s">
        <v>434</v>
      </c>
      <c r="EF117" s="6" t="s">
        <v>435</v>
      </c>
      <c r="EG117" s="6" t="s">
        <v>436</v>
      </c>
      <c r="EH117" s="6" t="s">
        <v>2044</v>
      </c>
      <c r="EI117" s="6">
        <v>2014</v>
      </c>
      <c r="EJ117" s="6" t="s">
        <v>1782</v>
      </c>
      <c r="EK117" s="6" t="s">
        <v>2045</v>
      </c>
      <c r="EL117" s="6" t="s">
        <v>440</v>
      </c>
      <c r="EM117" s="6">
        <v>14</v>
      </c>
      <c r="EN117" s="6" t="s">
        <v>468</v>
      </c>
      <c r="EO117" s="6" t="s">
        <v>583</v>
      </c>
      <c r="EP117" s="6" t="s">
        <v>675</v>
      </c>
      <c r="EQ117" s="6">
        <v>204</v>
      </c>
      <c r="ER117" s="6" t="s">
        <v>2102</v>
      </c>
      <c r="ES117" s="6">
        <v>4</v>
      </c>
      <c r="ET117" s="6" t="s">
        <v>404</v>
      </c>
      <c r="EU117" s="6" t="s">
        <v>2103</v>
      </c>
      <c r="EV117" s="6" t="s">
        <v>2104</v>
      </c>
      <c r="EW117" s="6" t="s">
        <v>2102</v>
      </c>
      <c r="EX117" s="6" t="s">
        <v>2105</v>
      </c>
      <c r="EZ117" s="6" t="s">
        <v>2106</v>
      </c>
      <c r="FA117" s="6" t="s">
        <v>1782</v>
      </c>
      <c r="FC117" s="6" t="s">
        <v>2107</v>
      </c>
      <c r="FD117" s="6" t="s">
        <v>411</v>
      </c>
      <c r="FF117" s="6" t="s">
        <v>441</v>
      </c>
      <c r="FH117" s="6" t="s">
        <v>450</v>
      </c>
      <c r="FI117" s="6" t="s">
        <v>450</v>
      </c>
      <c r="FJ117" s="6" t="s">
        <v>450</v>
      </c>
      <c r="FK117" s="6" t="s">
        <v>450</v>
      </c>
      <c r="FL117" s="6" t="s">
        <v>450</v>
      </c>
      <c r="FN117" s="6" t="s">
        <v>131</v>
      </c>
      <c r="FO117" s="6" t="s">
        <v>415</v>
      </c>
      <c r="FP117" s="6" t="s">
        <v>415</v>
      </c>
      <c r="FQ117" s="6" t="s">
        <v>414</v>
      </c>
      <c r="FR117" s="6" t="s">
        <v>131</v>
      </c>
      <c r="FS117" s="6" t="s">
        <v>415</v>
      </c>
      <c r="FT117" s="6" t="s">
        <v>415</v>
      </c>
      <c r="FU117" s="6" t="s">
        <v>416</v>
      </c>
      <c r="FV117" s="6" t="s">
        <v>131</v>
      </c>
      <c r="FX117" s="6" t="s">
        <v>451</v>
      </c>
      <c r="FY117" s="6" t="s">
        <v>451</v>
      </c>
      <c r="FZ117" s="6" t="s">
        <v>451</v>
      </c>
      <c r="GA117" s="6" t="s">
        <v>451</v>
      </c>
      <c r="GB117" s="6" t="s">
        <v>451</v>
      </c>
      <c r="GC117" s="6" t="s">
        <v>451</v>
      </c>
      <c r="GD117" s="6" t="s">
        <v>451</v>
      </c>
      <c r="GE117" s="6" t="s">
        <v>451</v>
      </c>
      <c r="GF117" s="6" t="s">
        <v>451</v>
      </c>
      <c r="GG117" s="6" t="s">
        <v>451</v>
      </c>
      <c r="GH117" s="6" t="s">
        <v>451</v>
      </c>
      <c r="GI117" s="6" t="s">
        <v>451</v>
      </c>
      <c r="GJ117" s="6" t="s">
        <v>451</v>
      </c>
      <c r="GK117" s="6" t="s">
        <v>451</v>
      </c>
      <c r="GL117" s="6" t="s">
        <v>451</v>
      </c>
      <c r="GM117" s="6" t="s">
        <v>451</v>
      </c>
      <c r="GN117" s="6" t="s">
        <v>451</v>
      </c>
      <c r="GO117" s="6" t="s">
        <v>451</v>
      </c>
      <c r="GP117" s="6" t="s">
        <v>451</v>
      </c>
      <c r="GQ117" s="6" t="s">
        <v>451</v>
      </c>
      <c r="GR117" s="6" t="s">
        <v>451</v>
      </c>
      <c r="GS117" s="6" t="s">
        <v>451</v>
      </c>
      <c r="GT117" s="6" t="s">
        <v>451</v>
      </c>
      <c r="GU117" s="6" t="s">
        <v>451</v>
      </c>
      <c r="GV117" s="6" t="s">
        <v>555</v>
      </c>
      <c r="GW117" s="6" t="s">
        <v>475</v>
      </c>
      <c r="GY117" s="6" t="s">
        <v>441</v>
      </c>
      <c r="GZ117" s="6">
        <v>320.74</v>
      </c>
      <c r="HB117" s="6" t="str">
        <f t="shared" si="100"/>
        <v xml:space="preserve">Accepté pour le Conseil 4round IS -5 </v>
      </c>
      <c r="HC117" s="6">
        <f t="shared" si="75"/>
        <v>50</v>
      </c>
      <c r="HD117" s="110">
        <f t="shared" si="76"/>
        <v>50</v>
      </c>
      <c r="HE117" s="6">
        <f t="shared" si="77"/>
        <v>5</v>
      </c>
      <c r="HF117" s="110">
        <f t="shared" si="99"/>
        <v>35</v>
      </c>
      <c r="HG117" s="6">
        <f t="shared" si="78"/>
        <v>100</v>
      </c>
      <c r="HI117" s="6">
        <f t="shared" si="101"/>
        <v>50</v>
      </c>
      <c r="HJ117" s="110">
        <f t="shared" si="102"/>
        <v>75</v>
      </c>
      <c r="HK117" s="110">
        <f t="shared" si="79"/>
        <v>100</v>
      </c>
      <c r="HL117" s="110">
        <f t="shared" si="80"/>
        <v>100</v>
      </c>
      <c r="HO117" s="6">
        <f t="shared" si="81"/>
        <v>5</v>
      </c>
      <c r="HP117" s="110">
        <f t="shared" si="82"/>
        <v>75</v>
      </c>
      <c r="HQ117" s="110">
        <f t="shared" si="83"/>
        <v>50</v>
      </c>
      <c r="HT117" s="110">
        <f t="shared" si="84"/>
        <v>66</v>
      </c>
      <c r="HU117" s="6">
        <f t="shared" si="85"/>
        <v>100</v>
      </c>
      <c r="HV117" s="6">
        <f t="shared" si="86"/>
        <v>100</v>
      </c>
      <c r="HW117" s="6">
        <f t="shared" si="87"/>
        <v>50</v>
      </c>
      <c r="HX117" s="110">
        <f t="shared" si="88"/>
        <v>83.333333333333329</v>
      </c>
      <c r="HY117" s="6">
        <f t="shared" si="89"/>
        <v>100</v>
      </c>
      <c r="HZ117" s="6">
        <f t="shared" si="103"/>
        <v>100</v>
      </c>
      <c r="IA117" s="6">
        <f t="shared" si="90"/>
        <v>0</v>
      </c>
      <c r="IB117" s="6">
        <f t="shared" si="91"/>
        <v>100</v>
      </c>
      <c r="IE117" s="110">
        <f t="shared" si="92"/>
        <v>100</v>
      </c>
      <c r="IF117" s="110">
        <f t="shared" si="93"/>
        <v>80</v>
      </c>
      <c r="IG117" s="6">
        <f t="shared" si="94"/>
        <v>0</v>
      </c>
      <c r="IH117" s="6">
        <f t="shared" si="95"/>
        <v>0</v>
      </c>
      <c r="II117" s="6">
        <f t="shared" si="96"/>
        <v>0</v>
      </c>
      <c r="IJ117" s="6">
        <f t="shared" si="97"/>
        <v>50</v>
      </c>
      <c r="IK117" s="110">
        <f t="shared" si="98"/>
        <v>12.5</v>
      </c>
    </row>
    <row r="118" spans="1:245" x14ac:dyDescent="0.2">
      <c r="A118" s="6">
        <v>245</v>
      </c>
      <c r="B118" s="6">
        <v>314</v>
      </c>
      <c r="C118" s="6" t="s">
        <v>2108</v>
      </c>
      <c r="D118" s="6">
        <v>6</v>
      </c>
      <c r="E118" s="6" t="s">
        <v>404</v>
      </c>
      <c r="F118" s="6" t="s">
        <v>2109</v>
      </c>
      <c r="G118" s="6" t="s">
        <v>2110</v>
      </c>
      <c r="H118" s="6" t="s">
        <v>2108</v>
      </c>
      <c r="I118" s="6" t="s">
        <v>2111</v>
      </c>
      <c r="K118" s="6" t="s">
        <v>2112</v>
      </c>
      <c r="L118" s="6" t="s">
        <v>1782</v>
      </c>
      <c r="M118" s="6" t="s">
        <v>410</v>
      </c>
      <c r="O118" s="6" t="s">
        <v>460</v>
      </c>
      <c r="Q118" s="6" t="s">
        <v>2113</v>
      </c>
      <c r="R118" s="6" t="s">
        <v>413</v>
      </c>
      <c r="S118" s="6">
        <v>1</v>
      </c>
      <c r="T118" s="6">
        <v>0</v>
      </c>
      <c r="U118" s="6">
        <v>0</v>
      </c>
      <c r="V118" s="6">
        <v>1</v>
      </c>
      <c r="W118" s="6">
        <v>1</v>
      </c>
      <c r="X118" s="6">
        <v>0</v>
      </c>
      <c r="Y118" s="6">
        <v>0</v>
      </c>
      <c r="Z118" s="6" t="s">
        <v>415</v>
      </c>
      <c r="AA118" s="6" t="s">
        <v>416</v>
      </c>
      <c r="AB118" s="6" t="s">
        <v>416</v>
      </c>
      <c r="AC118" s="6" t="s">
        <v>414</v>
      </c>
      <c r="AD118" s="6" t="s">
        <v>414</v>
      </c>
      <c r="AE118" s="6" t="s">
        <v>415</v>
      </c>
      <c r="AF118" s="6" t="s">
        <v>416</v>
      </c>
      <c r="AG118" s="6" t="s">
        <v>416</v>
      </c>
      <c r="AH118" s="6" t="s">
        <v>462</v>
      </c>
      <c r="AI118" s="6" t="s">
        <v>2114</v>
      </c>
      <c r="AJ118" s="6">
        <v>1</v>
      </c>
      <c r="AK118" s="6">
        <v>0</v>
      </c>
      <c r="AL118" s="6">
        <v>0</v>
      </c>
      <c r="AM118" s="6">
        <v>0</v>
      </c>
      <c r="AN118" s="6">
        <v>0</v>
      </c>
      <c r="AO118" s="6">
        <v>0</v>
      </c>
      <c r="AQ118" s="6" t="s">
        <v>463</v>
      </c>
      <c r="AR118" s="6" t="s">
        <v>420</v>
      </c>
      <c r="AS118" s="6" t="s">
        <v>436</v>
      </c>
      <c r="AT118" s="6" t="s">
        <v>436</v>
      </c>
      <c r="AU118" s="6" t="s">
        <v>436</v>
      </c>
      <c r="AV118" s="6" t="s">
        <v>436</v>
      </c>
      <c r="AW118" s="6" t="s">
        <v>421</v>
      </c>
      <c r="AX118" s="6" t="s">
        <v>422</v>
      </c>
      <c r="AY118" s="6">
        <v>0</v>
      </c>
      <c r="AZ118" s="6">
        <v>1</v>
      </c>
      <c r="BA118" s="6">
        <v>0</v>
      </c>
      <c r="BB118" s="6">
        <v>0</v>
      </c>
      <c r="BC118" s="6">
        <v>1</v>
      </c>
      <c r="BD118" s="6">
        <v>0</v>
      </c>
      <c r="BE118" s="6">
        <v>0</v>
      </c>
      <c r="BF118" s="6">
        <v>0</v>
      </c>
      <c r="BH118" s="6">
        <v>0</v>
      </c>
      <c r="BI118" s="6">
        <v>1</v>
      </c>
      <c r="BJ118" s="6">
        <v>0</v>
      </c>
      <c r="BK118" s="6">
        <v>0</v>
      </c>
      <c r="BL118" s="6">
        <v>1</v>
      </c>
      <c r="BM118" s="6">
        <v>0</v>
      </c>
      <c r="BN118" s="6">
        <v>0</v>
      </c>
      <c r="BO118" s="6">
        <v>0</v>
      </c>
      <c r="BP118" s="6">
        <v>0</v>
      </c>
      <c r="BQ118" s="6">
        <v>0</v>
      </c>
      <c r="BR118" s="6">
        <v>0</v>
      </c>
      <c r="BS118" s="6">
        <v>0</v>
      </c>
      <c r="BT118" s="6">
        <v>0</v>
      </c>
      <c r="BU118" s="6">
        <v>1</v>
      </c>
      <c r="BX118" s="6" t="s">
        <v>423</v>
      </c>
      <c r="BY118" s="6" t="s">
        <v>423</v>
      </c>
      <c r="BZ118" s="6" t="s">
        <v>423</v>
      </c>
      <c r="CA118" s="6" t="s">
        <v>424</v>
      </c>
      <c r="CB118" s="6" t="s">
        <v>423</v>
      </c>
      <c r="CC118" s="6" t="s">
        <v>425</v>
      </c>
      <c r="CD118" s="6" t="s">
        <v>423</v>
      </c>
      <c r="CE118" s="6" t="s">
        <v>425</v>
      </c>
      <c r="CF118" s="6" t="s">
        <v>423</v>
      </c>
      <c r="CG118" s="6" t="s">
        <v>423</v>
      </c>
      <c r="CH118" s="6" t="s">
        <v>423</v>
      </c>
      <c r="CI118" s="6" t="s">
        <v>423</v>
      </c>
      <c r="CJ118" s="6" t="s">
        <v>423</v>
      </c>
      <c r="CK118" s="6" t="s">
        <v>424</v>
      </c>
      <c r="CL118" s="6" t="s">
        <v>425</v>
      </c>
      <c r="CM118" s="6" t="s">
        <v>423</v>
      </c>
      <c r="CN118" s="6" t="s">
        <v>423</v>
      </c>
      <c r="CO118" s="6" t="s">
        <v>425</v>
      </c>
      <c r="CP118" s="6" t="s">
        <v>423</v>
      </c>
      <c r="CQ118" s="6" t="s">
        <v>424</v>
      </c>
      <c r="CR118" s="6" t="s">
        <v>423</v>
      </c>
      <c r="CS118" s="6" t="s">
        <v>425</v>
      </c>
      <c r="CT118" s="6" t="s">
        <v>426</v>
      </c>
      <c r="CU118" s="6" t="s">
        <v>426</v>
      </c>
      <c r="CV118" s="6" t="s">
        <v>428</v>
      </c>
      <c r="CW118" s="6" t="s">
        <v>428</v>
      </c>
      <c r="CX118" s="6" t="s">
        <v>427</v>
      </c>
      <c r="CY118" s="6" t="s">
        <v>428</v>
      </c>
      <c r="CZ118" s="6" t="s">
        <v>428</v>
      </c>
      <c r="DA118" s="6">
        <v>1</v>
      </c>
      <c r="DB118" s="6">
        <v>1</v>
      </c>
      <c r="DC118" s="6">
        <v>0</v>
      </c>
      <c r="DD118" s="6">
        <v>0</v>
      </c>
      <c r="DE118" s="6">
        <v>0</v>
      </c>
      <c r="DF118" s="6">
        <v>0</v>
      </c>
      <c r="DG118" s="6">
        <v>0</v>
      </c>
      <c r="DJ118" s="6" t="s">
        <v>507</v>
      </c>
      <c r="DU118" s="6" t="s">
        <v>430</v>
      </c>
      <c r="EA118" s="6">
        <v>1882.58</v>
      </c>
      <c r="EB118" s="6" t="s">
        <v>612</v>
      </c>
      <c r="EC118" s="6" t="s">
        <v>613</v>
      </c>
      <c r="ED118" s="6" t="s">
        <v>2112</v>
      </c>
      <c r="EE118" s="6" t="s">
        <v>434</v>
      </c>
      <c r="EF118" s="6" t="s">
        <v>435</v>
      </c>
      <c r="EG118" s="6" t="s">
        <v>436</v>
      </c>
      <c r="EH118" s="6" t="s">
        <v>2044</v>
      </c>
      <c r="EI118" s="6">
        <v>2023</v>
      </c>
      <c r="EJ118" s="6" t="s">
        <v>1782</v>
      </c>
      <c r="EK118" s="6" t="s">
        <v>2045</v>
      </c>
      <c r="EL118" s="6" t="s">
        <v>440</v>
      </c>
      <c r="EM118" s="6">
        <v>1</v>
      </c>
      <c r="EN118" s="6" t="s">
        <v>441</v>
      </c>
      <c r="EO118" s="6" t="s">
        <v>491</v>
      </c>
      <c r="EP118" s="6" t="s">
        <v>532</v>
      </c>
      <c r="EQ118" s="6">
        <v>205</v>
      </c>
      <c r="ER118" s="6" t="s">
        <v>2115</v>
      </c>
      <c r="ES118" s="6">
        <v>4</v>
      </c>
      <c r="ET118" s="6" t="s">
        <v>470</v>
      </c>
      <c r="EU118" s="6" t="s">
        <v>2116</v>
      </c>
      <c r="EV118" s="6" t="s">
        <v>2117</v>
      </c>
      <c r="EW118" s="6" t="s">
        <v>2115</v>
      </c>
      <c r="EX118" s="6" t="s">
        <v>2118</v>
      </c>
      <c r="EZ118" s="6" t="s">
        <v>2119</v>
      </c>
      <c r="FA118" s="6" t="s">
        <v>1782</v>
      </c>
      <c r="FB118" s="6" t="s">
        <v>2120</v>
      </c>
      <c r="FD118" s="6" t="s">
        <v>411</v>
      </c>
      <c r="FF118" s="6" t="s">
        <v>441</v>
      </c>
      <c r="FH118" s="6" t="s">
        <v>449</v>
      </c>
      <c r="FI118" s="6" t="s">
        <v>450</v>
      </c>
      <c r="FJ118" s="6" t="s">
        <v>450</v>
      </c>
      <c r="FK118" s="6" t="s">
        <v>450</v>
      </c>
      <c r="FL118" s="6" t="s">
        <v>450</v>
      </c>
      <c r="FN118" s="6" t="s">
        <v>131</v>
      </c>
      <c r="FO118" s="6" t="s">
        <v>416</v>
      </c>
      <c r="FP118" s="6" t="s">
        <v>416</v>
      </c>
      <c r="FQ118" s="6" t="s">
        <v>131</v>
      </c>
      <c r="FR118" s="6" t="s">
        <v>414</v>
      </c>
      <c r="FS118" s="6" t="s">
        <v>131</v>
      </c>
      <c r="FT118" s="6" t="s">
        <v>131</v>
      </c>
      <c r="FU118" s="6" t="s">
        <v>416</v>
      </c>
      <c r="FV118" s="6" t="s">
        <v>131</v>
      </c>
      <c r="FX118" s="6" t="s">
        <v>451</v>
      </c>
      <c r="FY118" s="6" t="s">
        <v>451</v>
      </c>
      <c r="FZ118" s="6" t="s">
        <v>451</v>
      </c>
      <c r="GA118" s="6" t="s">
        <v>451</v>
      </c>
      <c r="GB118" s="6" t="s">
        <v>451</v>
      </c>
      <c r="GC118" s="6" t="s">
        <v>451</v>
      </c>
      <c r="GD118" s="6" t="s">
        <v>451</v>
      </c>
      <c r="GE118" s="6" t="s">
        <v>451</v>
      </c>
      <c r="GF118" s="6" t="s">
        <v>451</v>
      </c>
      <c r="GG118" s="6" t="s">
        <v>451</v>
      </c>
      <c r="GH118" s="6" t="s">
        <v>451</v>
      </c>
      <c r="GI118" s="6" t="s">
        <v>451</v>
      </c>
      <c r="GJ118" s="6" t="s">
        <v>451</v>
      </c>
      <c r="GK118" s="6" t="s">
        <v>451</v>
      </c>
      <c r="GL118" s="6" t="s">
        <v>451</v>
      </c>
      <c r="GM118" s="6" t="s">
        <v>451</v>
      </c>
      <c r="GN118" s="6" t="s">
        <v>451</v>
      </c>
      <c r="GO118" s="6" t="s">
        <v>451</v>
      </c>
      <c r="GP118" s="6" t="s">
        <v>451</v>
      </c>
      <c r="GQ118" s="6" t="s">
        <v>451</v>
      </c>
      <c r="GR118" s="6" t="s">
        <v>451</v>
      </c>
      <c r="GS118" s="6" t="s">
        <v>451</v>
      </c>
      <c r="GT118" s="6" t="s">
        <v>451</v>
      </c>
      <c r="GU118" s="6" t="s">
        <v>451</v>
      </c>
      <c r="GV118" s="6" t="s">
        <v>453</v>
      </c>
      <c r="GW118" s="6" t="s">
        <v>454</v>
      </c>
      <c r="GY118" s="6" t="s">
        <v>441</v>
      </c>
      <c r="GZ118" s="6">
        <v>244.23</v>
      </c>
      <c r="HB118" s="6" t="str">
        <f t="shared" si="100"/>
        <v>Accepté pour Conseil 2eme round Sect</v>
      </c>
      <c r="HC118" s="6">
        <f t="shared" si="75"/>
        <v>100</v>
      </c>
      <c r="HD118" s="110">
        <f t="shared" si="76"/>
        <v>75</v>
      </c>
      <c r="HE118" s="6">
        <f t="shared" si="77"/>
        <v>5</v>
      </c>
      <c r="HF118" s="110">
        <f t="shared" si="99"/>
        <v>60</v>
      </c>
      <c r="HG118" s="6">
        <f t="shared" si="78"/>
        <v>50</v>
      </c>
      <c r="HI118" s="6">
        <f t="shared" si="101"/>
        <v>50</v>
      </c>
      <c r="HJ118" s="110">
        <f t="shared" si="102"/>
        <v>50</v>
      </c>
      <c r="HK118" s="110">
        <f t="shared" si="79"/>
        <v>50</v>
      </c>
      <c r="HL118" s="110">
        <f t="shared" si="80"/>
        <v>50</v>
      </c>
      <c r="HO118" s="6">
        <f t="shared" si="81"/>
        <v>50</v>
      </c>
      <c r="HP118" s="110">
        <f t="shared" si="82"/>
        <v>50</v>
      </c>
      <c r="HQ118" s="110">
        <f t="shared" si="83"/>
        <v>50</v>
      </c>
      <c r="HT118" s="110">
        <f t="shared" si="84"/>
        <v>50</v>
      </c>
      <c r="HU118" s="6">
        <f t="shared" si="85"/>
        <v>50</v>
      </c>
      <c r="HV118" s="6">
        <f t="shared" si="86"/>
        <v>50</v>
      </c>
      <c r="HW118" s="6">
        <f t="shared" si="87"/>
        <v>50</v>
      </c>
      <c r="HX118" s="110">
        <f t="shared" si="88"/>
        <v>50</v>
      </c>
      <c r="HY118" s="6">
        <f t="shared" si="89"/>
        <v>0</v>
      </c>
      <c r="HZ118" s="6">
        <f t="shared" si="103"/>
        <v>0</v>
      </c>
      <c r="IA118" s="6">
        <f t="shared" si="90"/>
        <v>0</v>
      </c>
      <c r="IB118" s="6">
        <f t="shared" si="91"/>
        <v>50</v>
      </c>
      <c r="IE118" s="110">
        <f t="shared" si="92"/>
        <v>50</v>
      </c>
      <c r="IF118" s="110">
        <f t="shared" si="93"/>
        <v>20</v>
      </c>
      <c r="IG118" s="6">
        <f t="shared" si="94"/>
        <v>100</v>
      </c>
      <c r="IH118" s="6">
        <f t="shared" si="95"/>
        <v>0</v>
      </c>
      <c r="II118" s="6">
        <f t="shared" si="96"/>
        <v>0</v>
      </c>
      <c r="IJ118" s="6">
        <f t="shared" si="97"/>
        <v>50</v>
      </c>
      <c r="IK118" s="110">
        <f t="shared" si="98"/>
        <v>37.5</v>
      </c>
    </row>
    <row r="119" spans="1:245" x14ac:dyDescent="0.2">
      <c r="A119" s="6">
        <v>246</v>
      </c>
      <c r="B119" s="6">
        <v>307</v>
      </c>
      <c r="C119" s="6" t="s">
        <v>2121</v>
      </c>
      <c r="D119" s="6">
        <v>6</v>
      </c>
      <c r="E119" s="6" t="s">
        <v>470</v>
      </c>
      <c r="F119" s="6" t="s">
        <v>2122</v>
      </c>
      <c r="G119" s="6" t="s">
        <v>2123</v>
      </c>
      <c r="H119" s="6" t="s">
        <v>2121</v>
      </c>
      <c r="I119" s="6" t="s">
        <v>2124</v>
      </c>
      <c r="K119" s="6" t="s">
        <v>2125</v>
      </c>
      <c r="L119" s="6" t="s">
        <v>1782</v>
      </c>
      <c r="M119" s="6" t="s">
        <v>410</v>
      </c>
      <c r="O119" s="6" t="s">
        <v>460</v>
      </c>
      <c r="Q119" s="6" t="s">
        <v>1190</v>
      </c>
      <c r="R119" s="6" t="s">
        <v>413</v>
      </c>
      <c r="S119" s="6">
        <v>1</v>
      </c>
      <c r="T119" s="6">
        <v>0</v>
      </c>
      <c r="U119" s="6">
        <v>0</v>
      </c>
      <c r="V119" s="6">
        <v>0</v>
      </c>
      <c r="W119" s="6">
        <v>1</v>
      </c>
      <c r="X119" s="6">
        <v>0</v>
      </c>
      <c r="Y119" s="6">
        <v>1</v>
      </c>
      <c r="Z119" s="6" t="s">
        <v>415</v>
      </c>
      <c r="AA119" s="6" t="s">
        <v>416</v>
      </c>
      <c r="AB119" s="6" t="s">
        <v>415</v>
      </c>
      <c r="AC119" s="6" t="s">
        <v>415</v>
      </c>
      <c r="AD119" s="6" t="s">
        <v>462</v>
      </c>
      <c r="AE119" s="6" t="s">
        <v>462</v>
      </c>
      <c r="AF119" s="6" t="s">
        <v>416</v>
      </c>
      <c r="AG119" s="6" t="s">
        <v>416</v>
      </c>
      <c r="AH119" s="6" t="s">
        <v>462</v>
      </c>
      <c r="AI119" s="6" t="s">
        <v>2126</v>
      </c>
      <c r="AJ119" s="6">
        <v>0</v>
      </c>
      <c r="AK119" s="6">
        <v>1</v>
      </c>
      <c r="AL119" s="6">
        <v>1</v>
      </c>
      <c r="AM119" s="6">
        <v>1</v>
      </c>
      <c r="AN119" s="6">
        <v>0</v>
      </c>
      <c r="AO119" s="6">
        <v>0</v>
      </c>
      <c r="AQ119" s="6" t="s">
        <v>564</v>
      </c>
      <c r="AR119" s="6" t="s">
        <v>419</v>
      </c>
      <c r="AS119" s="6" t="s">
        <v>420</v>
      </c>
      <c r="AT119" s="6" t="s">
        <v>420</v>
      </c>
      <c r="AU119" s="6" t="s">
        <v>420</v>
      </c>
      <c r="AV119" s="6" t="s">
        <v>436</v>
      </c>
      <c r="AW119" s="6" t="s">
        <v>421</v>
      </c>
      <c r="AX119" s="6" t="s">
        <v>485</v>
      </c>
      <c r="AY119" s="6">
        <v>0</v>
      </c>
      <c r="AZ119" s="6">
        <v>0</v>
      </c>
      <c r="BA119" s="6">
        <v>0</v>
      </c>
      <c r="BB119" s="6">
        <v>0</v>
      </c>
      <c r="BC119" s="6">
        <v>1</v>
      </c>
      <c r="BD119" s="6">
        <v>0</v>
      </c>
      <c r="BE119" s="6">
        <v>0</v>
      </c>
      <c r="BF119" s="6">
        <v>0</v>
      </c>
      <c r="BH119" s="6">
        <v>1</v>
      </c>
      <c r="BX119" s="6" t="s">
        <v>424</v>
      </c>
      <c r="BY119" s="6" t="s">
        <v>424</v>
      </c>
      <c r="BZ119" s="6" t="s">
        <v>423</v>
      </c>
      <c r="CA119" s="6" t="s">
        <v>424</v>
      </c>
      <c r="CB119" s="6" t="s">
        <v>423</v>
      </c>
      <c r="CC119" s="6" t="s">
        <v>424</v>
      </c>
      <c r="CD119" s="6" t="s">
        <v>423</v>
      </c>
      <c r="CE119" s="6" t="s">
        <v>423</v>
      </c>
      <c r="CF119" s="6" t="s">
        <v>423</v>
      </c>
      <c r="CG119" s="6" t="s">
        <v>423</v>
      </c>
      <c r="CH119" s="6" t="s">
        <v>423</v>
      </c>
      <c r="CI119" s="6" t="s">
        <v>423</v>
      </c>
      <c r="CJ119" s="6" t="s">
        <v>423</v>
      </c>
      <c r="CK119" s="6" t="s">
        <v>424</v>
      </c>
      <c r="CL119" s="6" t="s">
        <v>424</v>
      </c>
      <c r="CM119" s="6" t="s">
        <v>424</v>
      </c>
      <c r="CN119" s="6" t="s">
        <v>423</v>
      </c>
      <c r="CO119" s="6" t="s">
        <v>423</v>
      </c>
      <c r="CP119" s="6" t="s">
        <v>424</v>
      </c>
      <c r="CQ119" s="6" t="s">
        <v>424</v>
      </c>
      <c r="CR119" s="6" t="s">
        <v>423</v>
      </c>
      <c r="CS119" s="6" t="s">
        <v>423</v>
      </c>
      <c r="CT119" s="6" t="s">
        <v>423</v>
      </c>
      <c r="CU119" s="6" t="s">
        <v>423</v>
      </c>
      <c r="CV119" s="6" t="s">
        <v>506</v>
      </c>
      <c r="CW119" s="6" t="s">
        <v>427</v>
      </c>
      <c r="CX119" s="6" t="s">
        <v>428</v>
      </c>
      <c r="CY119" s="6" t="s">
        <v>428</v>
      </c>
      <c r="CZ119" s="6" t="s">
        <v>428</v>
      </c>
      <c r="DA119" s="6">
        <v>1</v>
      </c>
      <c r="DB119" s="6">
        <v>1</v>
      </c>
      <c r="DC119" s="6">
        <v>1</v>
      </c>
      <c r="DD119" s="6">
        <v>1</v>
      </c>
      <c r="DE119" s="6">
        <v>0</v>
      </c>
      <c r="DF119" s="6">
        <v>0</v>
      </c>
      <c r="DG119" s="6">
        <v>1</v>
      </c>
      <c r="DJ119" s="6" t="s">
        <v>198</v>
      </c>
      <c r="DU119" s="6" t="s">
        <v>430</v>
      </c>
      <c r="EA119" s="6">
        <v>1229.3</v>
      </c>
      <c r="EB119" s="6" t="s">
        <v>1162</v>
      </c>
      <c r="EC119" s="6" t="s">
        <v>488</v>
      </c>
      <c r="ED119" s="6" t="s">
        <v>2127</v>
      </c>
      <c r="EE119" s="6" t="s">
        <v>490</v>
      </c>
      <c r="EF119" s="6" t="s">
        <v>435</v>
      </c>
      <c r="EG119" s="6" t="s">
        <v>436</v>
      </c>
      <c r="EH119" s="6" t="s">
        <v>2044</v>
      </c>
      <c r="EI119" s="6">
        <v>2022</v>
      </c>
      <c r="EJ119" s="6" t="s">
        <v>1782</v>
      </c>
      <c r="EK119" s="6" t="s">
        <v>2045</v>
      </c>
      <c r="EL119" s="6" t="s">
        <v>440</v>
      </c>
      <c r="EM119" s="6">
        <v>6</v>
      </c>
      <c r="EN119" s="6" t="s">
        <v>468</v>
      </c>
      <c r="EO119" s="6" t="s">
        <v>442</v>
      </c>
      <c r="EP119" s="6" t="s">
        <v>675</v>
      </c>
      <c r="EQ119" s="6">
        <v>211</v>
      </c>
      <c r="ER119" s="6" t="s">
        <v>2128</v>
      </c>
      <c r="ES119" s="6">
        <v>4</v>
      </c>
      <c r="ET119" s="6" t="s">
        <v>470</v>
      </c>
      <c r="EU119" s="6" t="s">
        <v>2129</v>
      </c>
      <c r="EV119" s="6" t="s">
        <v>2130</v>
      </c>
      <c r="EW119" s="6" t="s">
        <v>2128</v>
      </c>
      <c r="EX119" s="6" t="s">
        <v>2131</v>
      </c>
      <c r="EZ119" s="6" t="s">
        <v>2125</v>
      </c>
      <c r="FA119" s="6" t="s">
        <v>1782</v>
      </c>
      <c r="FB119" s="6" t="s">
        <v>410</v>
      </c>
      <c r="FD119" s="6" t="s">
        <v>460</v>
      </c>
      <c r="FF119" s="6" t="s">
        <v>441</v>
      </c>
      <c r="FH119" s="6" t="s">
        <v>449</v>
      </c>
      <c r="FI119" s="6" t="s">
        <v>450</v>
      </c>
      <c r="FJ119" s="6" t="s">
        <v>450</v>
      </c>
      <c r="FK119" s="6" t="s">
        <v>450</v>
      </c>
      <c r="FL119" s="6" t="s">
        <v>450</v>
      </c>
      <c r="FN119" s="6" t="s">
        <v>416</v>
      </c>
      <c r="FO119" s="6" t="s">
        <v>416</v>
      </c>
      <c r="FP119" s="6" t="s">
        <v>416</v>
      </c>
      <c r="FQ119" s="6" t="s">
        <v>416</v>
      </c>
      <c r="FR119" s="6" t="s">
        <v>414</v>
      </c>
      <c r="FS119" s="6" t="s">
        <v>416</v>
      </c>
      <c r="FT119" s="6" t="s">
        <v>416</v>
      </c>
      <c r="FU119" s="6" t="s">
        <v>416</v>
      </c>
      <c r="FV119" s="6" t="s">
        <v>131</v>
      </c>
      <c r="FX119" s="6" t="s">
        <v>451</v>
      </c>
      <c r="FY119" s="6" t="s">
        <v>451</v>
      </c>
      <c r="FZ119" s="6" t="s">
        <v>452</v>
      </c>
      <c r="GA119" s="6" t="s">
        <v>451</v>
      </c>
      <c r="GB119" s="6" t="s">
        <v>452</v>
      </c>
      <c r="GC119" s="6" t="s">
        <v>451</v>
      </c>
      <c r="GD119" s="6" t="s">
        <v>451</v>
      </c>
      <c r="GE119" s="6" t="s">
        <v>451</v>
      </c>
      <c r="GF119" s="6" t="s">
        <v>451</v>
      </c>
      <c r="GG119" s="6" t="s">
        <v>452</v>
      </c>
      <c r="GH119" s="6" t="s">
        <v>451</v>
      </c>
      <c r="GI119" s="6" t="s">
        <v>452</v>
      </c>
      <c r="GJ119" s="6" t="s">
        <v>451</v>
      </c>
      <c r="GK119" s="6" t="s">
        <v>451</v>
      </c>
      <c r="GL119" s="6" t="s">
        <v>451</v>
      </c>
      <c r="GM119" s="6" t="s">
        <v>452</v>
      </c>
      <c r="GN119" s="6" t="s">
        <v>452</v>
      </c>
      <c r="GO119" s="6" t="s">
        <v>451</v>
      </c>
      <c r="GP119" s="6" t="s">
        <v>451</v>
      </c>
      <c r="GQ119" s="6" t="s">
        <v>451</v>
      </c>
      <c r="GR119" s="6" t="s">
        <v>452</v>
      </c>
      <c r="GS119" s="6" t="s">
        <v>452</v>
      </c>
      <c r="GT119" s="6" t="s">
        <v>452</v>
      </c>
      <c r="GU119" s="6" t="s">
        <v>452</v>
      </c>
      <c r="GV119" s="6" t="s">
        <v>453</v>
      </c>
      <c r="GW119" s="6" t="s">
        <v>454</v>
      </c>
      <c r="GY119" s="6" t="s">
        <v>441</v>
      </c>
      <c r="GZ119" s="6">
        <v>297.25</v>
      </c>
      <c r="HB119" s="6" t="str">
        <f t="shared" si="100"/>
        <v>Liste d'attente</v>
      </c>
      <c r="HC119" s="6">
        <f t="shared" si="75"/>
        <v>100</v>
      </c>
      <c r="HD119" s="110">
        <f t="shared" si="76"/>
        <v>50</v>
      </c>
      <c r="HE119" s="6">
        <f t="shared" si="77"/>
        <v>50</v>
      </c>
      <c r="HF119" s="110">
        <f t="shared" si="99"/>
        <v>66.666666666666671</v>
      </c>
      <c r="HG119" s="6">
        <f t="shared" si="78"/>
        <v>50</v>
      </c>
      <c r="HI119" s="6">
        <f t="shared" si="101"/>
        <v>50</v>
      </c>
      <c r="HJ119" s="110">
        <f t="shared" si="102"/>
        <v>50</v>
      </c>
      <c r="HK119" s="110">
        <f t="shared" si="79"/>
        <v>50</v>
      </c>
      <c r="HL119" s="110">
        <f t="shared" si="80"/>
        <v>50</v>
      </c>
      <c r="HO119" s="6">
        <f t="shared" si="81"/>
        <v>50</v>
      </c>
      <c r="HP119" s="110">
        <f t="shared" si="82"/>
        <v>50</v>
      </c>
      <c r="HQ119" s="110">
        <f t="shared" si="83"/>
        <v>50</v>
      </c>
      <c r="HT119" s="110">
        <f t="shared" si="84"/>
        <v>50</v>
      </c>
      <c r="HU119" s="6">
        <f t="shared" si="85"/>
        <v>50</v>
      </c>
      <c r="HV119" s="6">
        <f t="shared" si="86"/>
        <v>50</v>
      </c>
      <c r="HW119" s="6">
        <f t="shared" si="87"/>
        <v>50</v>
      </c>
      <c r="HX119" s="110">
        <f t="shared" si="88"/>
        <v>50</v>
      </c>
      <c r="HY119" s="6">
        <f t="shared" si="89"/>
        <v>0</v>
      </c>
      <c r="HZ119" s="6">
        <f t="shared" si="103"/>
        <v>0</v>
      </c>
      <c r="IA119" s="6">
        <f t="shared" si="90"/>
        <v>50</v>
      </c>
      <c r="IB119" s="6">
        <f t="shared" si="91"/>
        <v>100</v>
      </c>
      <c r="IE119" s="110">
        <f t="shared" si="92"/>
        <v>50</v>
      </c>
      <c r="IF119" s="110">
        <f t="shared" si="93"/>
        <v>40</v>
      </c>
      <c r="IG119" s="6">
        <f t="shared" si="94"/>
        <v>0</v>
      </c>
      <c r="IH119" s="6">
        <f t="shared" si="95"/>
        <v>0</v>
      </c>
      <c r="II119" s="6">
        <f t="shared" si="96"/>
        <v>0</v>
      </c>
      <c r="IJ119" s="6">
        <f t="shared" si="97"/>
        <v>50</v>
      </c>
      <c r="IK119" s="110">
        <f t="shared" si="98"/>
        <v>12.5</v>
      </c>
    </row>
    <row r="120" spans="1:245" x14ac:dyDescent="0.2">
      <c r="A120" s="6">
        <v>247</v>
      </c>
      <c r="B120" s="6">
        <v>300</v>
      </c>
      <c r="C120" s="6" t="s">
        <v>2132</v>
      </c>
      <c r="D120" s="6">
        <v>6</v>
      </c>
      <c r="E120" s="6" t="s">
        <v>404</v>
      </c>
      <c r="F120" s="6" t="s">
        <v>2133</v>
      </c>
      <c r="G120" s="6" t="s">
        <v>2134</v>
      </c>
      <c r="H120" s="6" t="s">
        <v>2132</v>
      </c>
      <c r="I120" s="6" t="s">
        <v>2135</v>
      </c>
      <c r="J120" s="6" t="s">
        <v>543</v>
      </c>
      <c r="K120" s="6" t="s">
        <v>2136</v>
      </c>
      <c r="L120" s="6" t="s">
        <v>1782</v>
      </c>
      <c r="M120" s="6" t="s">
        <v>410</v>
      </c>
      <c r="O120" s="6" t="s">
        <v>411</v>
      </c>
      <c r="Q120" s="6" t="s">
        <v>2137</v>
      </c>
      <c r="R120" s="6" t="s">
        <v>413</v>
      </c>
      <c r="S120" s="6">
        <v>1</v>
      </c>
      <c r="T120" s="6">
        <v>0</v>
      </c>
      <c r="U120" s="6">
        <v>0</v>
      </c>
      <c r="V120" s="6">
        <v>1</v>
      </c>
      <c r="W120" s="6">
        <v>1</v>
      </c>
      <c r="X120" s="6">
        <v>0</v>
      </c>
      <c r="Y120" s="6">
        <v>0</v>
      </c>
      <c r="Z120" s="6" t="s">
        <v>131</v>
      </c>
      <c r="AA120" s="6" t="s">
        <v>415</v>
      </c>
      <c r="AB120" s="6" t="s">
        <v>415</v>
      </c>
      <c r="AC120" s="6" t="s">
        <v>131</v>
      </c>
      <c r="AD120" s="6" t="s">
        <v>414</v>
      </c>
      <c r="AE120" s="6" t="s">
        <v>462</v>
      </c>
      <c r="AF120" s="6" t="s">
        <v>416</v>
      </c>
      <c r="AG120" s="6" t="s">
        <v>416</v>
      </c>
      <c r="AH120" s="6" t="s">
        <v>414</v>
      </c>
      <c r="AI120" s="6" t="s">
        <v>2138</v>
      </c>
      <c r="AJ120" s="6">
        <v>1</v>
      </c>
      <c r="AK120" s="6">
        <v>1</v>
      </c>
      <c r="AL120" s="6">
        <v>0</v>
      </c>
      <c r="AM120" s="6">
        <v>1</v>
      </c>
      <c r="AN120" s="6">
        <v>0</v>
      </c>
      <c r="AO120" s="6">
        <v>0</v>
      </c>
      <c r="AQ120" s="6" t="s">
        <v>564</v>
      </c>
      <c r="AR120" s="6" t="s">
        <v>419</v>
      </c>
      <c r="AS120" s="6" t="s">
        <v>436</v>
      </c>
      <c r="AT120" s="6" t="s">
        <v>420</v>
      </c>
      <c r="AU120" s="6" t="s">
        <v>420</v>
      </c>
      <c r="AV120" s="6" t="s">
        <v>420</v>
      </c>
      <c r="AW120" s="6" t="s">
        <v>421</v>
      </c>
      <c r="AX120" s="6" t="s">
        <v>422</v>
      </c>
      <c r="AY120" s="6">
        <v>0</v>
      </c>
      <c r="AZ120" s="6">
        <v>0</v>
      </c>
      <c r="BA120" s="6">
        <v>0</v>
      </c>
      <c r="BB120" s="6">
        <v>0</v>
      </c>
      <c r="BC120" s="6">
        <v>0</v>
      </c>
      <c r="BD120" s="6">
        <v>1</v>
      </c>
      <c r="BE120" s="6">
        <v>1</v>
      </c>
      <c r="BF120" s="6">
        <v>0</v>
      </c>
      <c r="BH120" s="6">
        <v>0</v>
      </c>
      <c r="BI120" s="6">
        <v>1</v>
      </c>
      <c r="BJ120" s="6">
        <v>1</v>
      </c>
      <c r="BK120" s="6">
        <v>0</v>
      </c>
      <c r="BL120" s="6">
        <v>1</v>
      </c>
      <c r="BM120" s="6">
        <v>1</v>
      </c>
      <c r="BN120" s="6">
        <v>1</v>
      </c>
      <c r="BO120" s="6">
        <v>1</v>
      </c>
      <c r="BP120" s="6">
        <v>1</v>
      </c>
      <c r="BQ120" s="6">
        <v>1</v>
      </c>
      <c r="BR120" s="6">
        <v>0</v>
      </c>
      <c r="BS120" s="6">
        <v>1</v>
      </c>
      <c r="BT120" s="6">
        <v>0</v>
      </c>
      <c r="BU120" s="6">
        <v>1</v>
      </c>
      <c r="BX120" s="6" t="s">
        <v>151</v>
      </c>
      <c r="BY120" s="6" t="s">
        <v>151</v>
      </c>
      <c r="BZ120" s="6" t="s">
        <v>424</v>
      </c>
      <c r="CA120" s="6" t="s">
        <v>424</v>
      </c>
      <c r="CB120" s="6" t="s">
        <v>426</v>
      </c>
      <c r="CC120" s="6" t="s">
        <v>425</v>
      </c>
      <c r="CD120" s="6" t="s">
        <v>425</v>
      </c>
      <c r="CE120" s="6" t="s">
        <v>425</v>
      </c>
      <c r="CF120" s="6" t="s">
        <v>423</v>
      </c>
      <c r="CG120" s="6" t="s">
        <v>426</v>
      </c>
      <c r="CH120" s="6" t="s">
        <v>424</v>
      </c>
      <c r="CI120" s="6" t="s">
        <v>423</v>
      </c>
      <c r="CJ120" s="6" t="s">
        <v>424</v>
      </c>
      <c r="CK120" s="6" t="s">
        <v>151</v>
      </c>
      <c r="CL120" s="6" t="s">
        <v>425</v>
      </c>
      <c r="CM120" s="6" t="s">
        <v>423</v>
      </c>
      <c r="CN120" s="6" t="s">
        <v>151</v>
      </c>
      <c r="CO120" s="6" t="s">
        <v>423</v>
      </c>
      <c r="CP120" s="6" t="s">
        <v>151</v>
      </c>
      <c r="CQ120" s="6" t="s">
        <v>151</v>
      </c>
      <c r="CR120" s="6" t="s">
        <v>423</v>
      </c>
      <c r="CS120" s="6" t="s">
        <v>424</v>
      </c>
      <c r="CT120" s="6" t="s">
        <v>426</v>
      </c>
      <c r="CU120" s="6" t="s">
        <v>426</v>
      </c>
      <c r="CV120" s="6" t="s">
        <v>506</v>
      </c>
      <c r="CW120" s="6" t="s">
        <v>427</v>
      </c>
      <c r="CX120" s="6" t="s">
        <v>428</v>
      </c>
      <c r="CY120" s="6" t="s">
        <v>428</v>
      </c>
      <c r="CZ120" s="6" t="s">
        <v>428</v>
      </c>
      <c r="DA120" s="6">
        <v>1</v>
      </c>
      <c r="DB120" s="6">
        <v>1</v>
      </c>
      <c r="DC120" s="6">
        <v>1</v>
      </c>
      <c r="DD120" s="6">
        <v>1</v>
      </c>
      <c r="DE120" s="6">
        <v>0</v>
      </c>
      <c r="DF120" s="6">
        <v>1</v>
      </c>
      <c r="DG120" s="6">
        <v>0</v>
      </c>
      <c r="DJ120" s="6" t="s">
        <v>198</v>
      </c>
      <c r="DU120" s="6" t="s">
        <v>508</v>
      </c>
      <c r="EA120" s="6">
        <v>2239.44</v>
      </c>
      <c r="EB120" s="6" t="s">
        <v>431</v>
      </c>
      <c r="EC120" s="6" t="s">
        <v>432</v>
      </c>
      <c r="ED120" s="6" t="s">
        <v>2139</v>
      </c>
      <c r="EE120" s="6" t="s">
        <v>434</v>
      </c>
      <c r="EF120" s="6" t="s">
        <v>510</v>
      </c>
      <c r="EG120" s="6" t="s">
        <v>436</v>
      </c>
      <c r="EH120" s="6" t="s">
        <v>2044</v>
      </c>
      <c r="EI120" s="6">
        <v>2021</v>
      </c>
      <c r="EJ120" s="6" t="s">
        <v>1782</v>
      </c>
      <c r="EK120" s="6" t="s">
        <v>2045</v>
      </c>
      <c r="EL120" s="6" t="s">
        <v>440</v>
      </c>
      <c r="EM120" s="6">
        <v>2</v>
      </c>
      <c r="EN120" s="6" t="s">
        <v>468</v>
      </c>
      <c r="EO120" s="6" t="s">
        <v>442</v>
      </c>
      <c r="EP120" s="6" t="s">
        <v>443</v>
      </c>
      <c r="EQ120" s="6">
        <v>206</v>
      </c>
      <c r="ER120" s="6" t="s">
        <v>2140</v>
      </c>
      <c r="ES120" s="6">
        <v>4</v>
      </c>
      <c r="ET120" s="6" t="s">
        <v>404</v>
      </c>
      <c r="EU120" s="6" t="s">
        <v>2141</v>
      </c>
      <c r="EV120" s="6" t="s">
        <v>2142</v>
      </c>
      <c r="EW120" s="6" t="s">
        <v>2140</v>
      </c>
      <c r="EX120" s="6" t="s">
        <v>2143</v>
      </c>
      <c r="EZ120" s="6" t="s">
        <v>2144</v>
      </c>
      <c r="FA120" s="6" t="s">
        <v>1782</v>
      </c>
      <c r="FB120" s="6" t="s">
        <v>410</v>
      </c>
      <c r="FD120" s="6" t="s">
        <v>411</v>
      </c>
      <c r="FF120" s="6" t="s">
        <v>441</v>
      </c>
      <c r="FH120" s="6" t="s">
        <v>1021</v>
      </c>
      <c r="FI120" s="6" t="s">
        <v>450</v>
      </c>
      <c r="FJ120" s="6" t="s">
        <v>450</v>
      </c>
      <c r="FK120" s="6" t="s">
        <v>450</v>
      </c>
      <c r="FL120" s="6" t="s">
        <v>450</v>
      </c>
      <c r="FN120" s="6" t="s">
        <v>414</v>
      </c>
      <c r="FO120" s="6" t="s">
        <v>415</v>
      </c>
      <c r="FP120" s="6" t="s">
        <v>416</v>
      </c>
      <c r="FQ120" s="6" t="s">
        <v>414</v>
      </c>
      <c r="FR120" s="6" t="s">
        <v>462</v>
      </c>
      <c r="FS120" s="6" t="s">
        <v>414</v>
      </c>
      <c r="FT120" s="6" t="s">
        <v>416</v>
      </c>
      <c r="FU120" s="6" t="s">
        <v>416</v>
      </c>
      <c r="FV120" s="6" t="s">
        <v>462</v>
      </c>
      <c r="FX120" s="6" t="s">
        <v>451</v>
      </c>
      <c r="FY120" s="6" t="s">
        <v>451</v>
      </c>
      <c r="FZ120" s="6" t="s">
        <v>451</v>
      </c>
      <c r="GA120" s="6" t="s">
        <v>451</v>
      </c>
      <c r="GB120" s="6" t="s">
        <v>451</v>
      </c>
      <c r="GC120" s="6" t="s">
        <v>451</v>
      </c>
      <c r="GD120" s="6" t="s">
        <v>451</v>
      </c>
      <c r="GE120" s="6" t="s">
        <v>451</v>
      </c>
      <c r="GF120" s="6" t="s">
        <v>451</v>
      </c>
      <c r="GG120" s="6" t="s">
        <v>451</v>
      </c>
      <c r="GH120" s="6" t="s">
        <v>451</v>
      </c>
      <c r="GI120" s="6" t="s">
        <v>451</v>
      </c>
      <c r="GJ120" s="6" t="s">
        <v>451</v>
      </c>
      <c r="GK120" s="6" t="s">
        <v>451</v>
      </c>
      <c r="GL120" s="6" t="s">
        <v>451</v>
      </c>
      <c r="GM120" s="6" t="s">
        <v>451</v>
      </c>
      <c r="GN120" s="6" t="s">
        <v>452</v>
      </c>
      <c r="GO120" s="6" t="s">
        <v>451</v>
      </c>
      <c r="GP120" s="6" t="s">
        <v>451</v>
      </c>
      <c r="GQ120" s="6" t="s">
        <v>451</v>
      </c>
      <c r="GR120" s="6" t="s">
        <v>452</v>
      </c>
      <c r="GS120" s="6" t="s">
        <v>452</v>
      </c>
      <c r="GT120" s="6" t="s">
        <v>452</v>
      </c>
      <c r="GU120" s="6" t="s">
        <v>452</v>
      </c>
      <c r="GV120" s="6" t="s">
        <v>555</v>
      </c>
      <c r="GW120" s="6" t="s">
        <v>496</v>
      </c>
      <c r="GY120" s="6" t="s">
        <v>441</v>
      </c>
      <c r="GZ120" s="6">
        <v>419.33</v>
      </c>
      <c r="HB120" s="6" t="str">
        <f t="shared" si="100"/>
        <v>Pas accepté car absent à la formation ou partiellement</v>
      </c>
      <c r="HC120" s="6">
        <f t="shared" si="75"/>
        <v>100</v>
      </c>
      <c r="HD120" s="110">
        <f t="shared" si="76"/>
        <v>27.5</v>
      </c>
      <c r="HE120" s="6">
        <f t="shared" si="77"/>
        <v>50</v>
      </c>
      <c r="HF120" s="110">
        <f t="shared" si="99"/>
        <v>59.166666666666664</v>
      </c>
      <c r="HG120" s="6">
        <f t="shared" si="78"/>
        <v>50</v>
      </c>
      <c r="HI120" s="6">
        <f t="shared" si="101"/>
        <v>50</v>
      </c>
      <c r="HJ120" s="110">
        <f t="shared" si="102"/>
        <v>50</v>
      </c>
      <c r="HK120" s="110">
        <f t="shared" si="79"/>
        <v>100</v>
      </c>
      <c r="HL120" s="110">
        <f t="shared" si="80"/>
        <v>27.5</v>
      </c>
      <c r="HO120" s="6">
        <f t="shared" si="81"/>
        <v>5</v>
      </c>
      <c r="HP120" s="110">
        <f t="shared" si="82"/>
        <v>50</v>
      </c>
      <c r="HQ120" s="110">
        <f t="shared" si="83"/>
        <v>50</v>
      </c>
      <c r="HT120" s="110">
        <f t="shared" si="84"/>
        <v>46.5</v>
      </c>
      <c r="HU120" s="6">
        <f t="shared" si="85"/>
        <v>50</v>
      </c>
      <c r="HV120" s="6">
        <f t="shared" si="86"/>
        <v>50</v>
      </c>
      <c r="HW120" s="6">
        <f t="shared" si="87"/>
        <v>100</v>
      </c>
      <c r="HX120" s="110">
        <f t="shared" si="88"/>
        <v>66.666666666666671</v>
      </c>
      <c r="HY120" s="6">
        <f t="shared" si="89"/>
        <v>0</v>
      </c>
      <c r="HZ120" s="6">
        <f t="shared" si="103"/>
        <v>0</v>
      </c>
      <c r="IA120" s="6">
        <f t="shared" si="90"/>
        <v>0</v>
      </c>
      <c r="IB120" s="6">
        <f t="shared" si="91"/>
        <v>100</v>
      </c>
      <c r="IE120" s="110">
        <f t="shared" si="92"/>
        <v>100</v>
      </c>
      <c r="IF120" s="110">
        <f t="shared" si="93"/>
        <v>40</v>
      </c>
      <c r="IG120" s="6">
        <f t="shared" si="94"/>
        <v>0</v>
      </c>
      <c r="IH120" s="6">
        <f t="shared" si="95"/>
        <v>0</v>
      </c>
      <c r="II120" s="6">
        <f t="shared" si="96"/>
        <v>0</v>
      </c>
      <c r="IJ120" s="6">
        <f t="shared" si="97"/>
        <v>0</v>
      </c>
      <c r="IK120" s="110">
        <f t="shared" si="98"/>
        <v>0</v>
      </c>
    </row>
    <row r="121" spans="1:245" x14ac:dyDescent="0.2">
      <c r="A121" s="6">
        <v>249</v>
      </c>
      <c r="B121" s="6">
        <v>321</v>
      </c>
      <c r="C121" s="6" t="s">
        <v>2145</v>
      </c>
      <c r="D121" s="6">
        <v>6</v>
      </c>
      <c r="E121" s="6" t="s">
        <v>404</v>
      </c>
      <c r="F121" s="6" t="s">
        <v>2146</v>
      </c>
      <c r="G121" s="6" t="s">
        <v>2147</v>
      </c>
      <c r="H121" s="6" t="s">
        <v>2145</v>
      </c>
      <c r="I121" s="6" t="s">
        <v>2148</v>
      </c>
      <c r="K121" s="6" t="s">
        <v>2149</v>
      </c>
      <c r="L121" s="6" t="s">
        <v>1782</v>
      </c>
      <c r="M121" s="6" t="s">
        <v>410</v>
      </c>
      <c r="O121" s="6" t="s">
        <v>460</v>
      </c>
      <c r="Q121" s="6" t="s">
        <v>2150</v>
      </c>
      <c r="R121" s="6" t="s">
        <v>881</v>
      </c>
      <c r="S121" s="6">
        <v>1</v>
      </c>
      <c r="T121" s="6">
        <v>0</v>
      </c>
      <c r="U121" s="6">
        <v>0</v>
      </c>
      <c r="V121" s="6">
        <v>0</v>
      </c>
      <c r="W121" s="6">
        <v>0</v>
      </c>
      <c r="X121" s="6">
        <v>0</v>
      </c>
      <c r="Y121" s="6">
        <v>0</v>
      </c>
      <c r="Z121" s="6" t="s">
        <v>416</v>
      </c>
      <c r="AA121" s="6" t="s">
        <v>416</v>
      </c>
      <c r="AB121" s="6" t="s">
        <v>416</v>
      </c>
      <c r="AC121" s="6" t="s">
        <v>131</v>
      </c>
      <c r="AD121" s="6" t="s">
        <v>131</v>
      </c>
      <c r="AE121" s="6" t="s">
        <v>416</v>
      </c>
      <c r="AF121" s="6" t="s">
        <v>416</v>
      </c>
      <c r="AG121" s="6" t="s">
        <v>416</v>
      </c>
      <c r="AH121" s="6" t="s">
        <v>131</v>
      </c>
      <c r="AI121" s="6" t="s">
        <v>2151</v>
      </c>
      <c r="AJ121" s="6">
        <v>1</v>
      </c>
      <c r="AK121" s="6">
        <v>1</v>
      </c>
      <c r="AL121" s="6">
        <v>0</v>
      </c>
      <c r="AM121" s="6">
        <v>0</v>
      </c>
      <c r="AN121" s="6">
        <v>0</v>
      </c>
      <c r="AO121" s="6">
        <v>0</v>
      </c>
      <c r="AQ121" s="6" t="s">
        <v>527</v>
      </c>
      <c r="AW121" s="6" t="s">
        <v>703</v>
      </c>
      <c r="AX121" s="6" t="s">
        <v>464</v>
      </c>
      <c r="BF121" s="6">
        <v>1</v>
      </c>
      <c r="BH121" s="6">
        <v>0</v>
      </c>
      <c r="BI121" s="6">
        <v>1</v>
      </c>
      <c r="BJ121" s="6">
        <v>0</v>
      </c>
      <c r="BK121" s="6">
        <v>0</v>
      </c>
      <c r="BL121" s="6">
        <v>0</v>
      </c>
      <c r="BM121" s="6">
        <v>0</v>
      </c>
      <c r="BN121" s="6">
        <v>0</v>
      </c>
      <c r="BO121" s="6">
        <v>0</v>
      </c>
      <c r="BP121" s="6">
        <v>0</v>
      </c>
      <c r="BQ121" s="6">
        <v>0</v>
      </c>
      <c r="BR121" s="6">
        <v>0</v>
      </c>
      <c r="BS121" s="6">
        <v>0</v>
      </c>
      <c r="BT121" s="6">
        <v>0</v>
      </c>
      <c r="BU121" s="6">
        <v>0</v>
      </c>
      <c r="BX121" s="6" t="s">
        <v>424</v>
      </c>
      <c r="BY121" s="6" t="s">
        <v>424</v>
      </c>
      <c r="BZ121" s="6" t="s">
        <v>424</v>
      </c>
      <c r="CA121" s="6" t="s">
        <v>424</v>
      </c>
      <c r="CB121" s="6" t="s">
        <v>423</v>
      </c>
      <c r="CC121" s="6" t="s">
        <v>425</v>
      </c>
      <c r="CD121" s="6" t="s">
        <v>425</v>
      </c>
      <c r="CE121" s="6" t="s">
        <v>425</v>
      </c>
      <c r="CF121" s="6" t="s">
        <v>425</v>
      </c>
      <c r="CG121" s="6" t="s">
        <v>424</v>
      </c>
      <c r="CH121" s="6" t="s">
        <v>423</v>
      </c>
      <c r="CI121" s="6" t="s">
        <v>426</v>
      </c>
      <c r="CJ121" s="6" t="s">
        <v>424</v>
      </c>
      <c r="CK121" s="6" t="s">
        <v>424</v>
      </c>
      <c r="CL121" s="6" t="s">
        <v>424</v>
      </c>
      <c r="CM121" s="6" t="s">
        <v>424</v>
      </c>
      <c r="CN121" s="6" t="s">
        <v>424</v>
      </c>
      <c r="CO121" s="6" t="s">
        <v>424</v>
      </c>
      <c r="CP121" s="6" t="s">
        <v>426</v>
      </c>
      <c r="CQ121" s="6" t="s">
        <v>424</v>
      </c>
      <c r="CR121" s="6" t="s">
        <v>423</v>
      </c>
      <c r="CS121" s="6" t="s">
        <v>426</v>
      </c>
      <c r="CT121" s="6" t="s">
        <v>426</v>
      </c>
      <c r="CU121" s="6" t="s">
        <v>151</v>
      </c>
      <c r="CV121" s="6" t="s">
        <v>428</v>
      </c>
      <c r="CW121" s="6" t="s">
        <v>176</v>
      </c>
      <c r="CX121" s="6" t="s">
        <v>427</v>
      </c>
      <c r="CY121" s="6" t="s">
        <v>428</v>
      </c>
      <c r="CZ121" s="6" t="s">
        <v>428</v>
      </c>
      <c r="DA121" s="6">
        <v>1</v>
      </c>
      <c r="DB121" s="6">
        <v>1</v>
      </c>
      <c r="DC121" s="6">
        <v>1</v>
      </c>
      <c r="DD121" s="6">
        <v>1</v>
      </c>
      <c r="DE121" s="6">
        <v>0</v>
      </c>
      <c r="DF121" s="6">
        <v>0</v>
      </c>
      <c r="DG121" s="6">
        <v>1</v>
      </c>
      <c r="DJ121" s="6" t="s">
        <v>486</v>
      </c>
      <c r="DK121" s="6">
        <v>0</v>
      </c>
      <c r="DL121" s="6">
        <v>0</v>
      </c>
      <c r="DM121" s="6">
        <v>0</v>
      </c>
      <c r="DN121" s="6">
        <v>0</v>
      </c>
      <c r="DO121" s="6">
        <v>1</v>
      </c>
      <c r="DP121" s="6">
        <v>0</v>
      </c>
      <c r="DQ121" s="6">
        <v>0</v>
      </c>
      <c r="DR121" s="6">
        <v>0</v>
      </c>
      <c r="DS121" s="6">
        <v>1</v>
      </c>
      <c r="DU121" s="6" t="s">
        <v>430</v>
      </c>
      <c r="EA121" s="6">
        <v>5114.21</v>
      </c>
      <c r="EB121" s="6" t="s">
        <v>1162</v>
      </c>
      <c r="EC121" s="6" t="s">
        <v>488</v>
      </c>
      <c r="ED121" s="6" t="s">
        <v>2152</v>
      </c>
      <c r="EE121" s="6" t="s">
        <v>434</v>
      </c>
      <c r="EF121" s="6" t="s">
        <v>435</v>
      </c>
      <c r="EG121" s="6" t="s">
        <v>436</v>
      </c>
      <c r="EH121" s="6" t="s">
        <v>2044</v>
      </c>
      <c r="EI121" s="6">
        <v>2018</v>
      </c>
      <c r="EJ121" s="6" t="s">
        <v>1782</v>
      </c>
      <c r="EK121" s="6" t="s">
        <v>2045</v>
      </c>
      <c r="EL121" s="6" t="s">
        <v>440</v>
      </c>
      <c r="EM121" s="6">
        <v>5</v>
      </c>
      <c r="EN121" s="6" t="s">
        <v>468</v>
      </c>
      <c r="EO121" s="6" t="s">
        <v>583</v>
      </c>
      <c r="EP121" s="6" t="s">
        <v>675</v>
      </c>
      <c r="EQ121" s="6">
        <v>215</v>
      </c>
      <c r="ER121" s="6" t="s">
        <v>2153</v>
      </c>
      <c r="ES121" s="6">
        <v>4</v>
      </c>
      <c r="ET121" s="6" t="s">
        <v>404</v>
      </c>
      <c r="EU121" s="6" t="s">
        <v>2154</v>
      </c>
      <c r="EV121" s="6" t="s">
        <v>2155</v>
      </c>
      <c r="EW121" s="6" t="s">
        <v>2153</v>
      </c>
      <c r="EX121" s="6" t="s">
        <v>2156</v>
      </c>
      <c r="EZ121" s="6" t="s">
        <v>2149</v>
      </c>
      <c r="FA121" s="6" t="s">
        <v>1782</v>
      </c>
      <c r="FB121" s="6" t="s">
        <v>410</v>
      </c>
      <c r="FD121" s="6" t="s">
        <v>460</v>
      </c>
      <c r="FF121" s="6" t="s">
        <v>441</v>
      </c>
      <c r="FH121" s="6" t="s">
        <v>449</v>
      </c>
      <c r="FI121" s="6" t="s">
        <v>450</v>
      </c>
      <c r="FJ121" s="6" t="s">
        <v>450</v>
      </c>
      <c r="FK121" s="6" t="s">
        <v>450</v>
      </c>
      <c r="FL121" s="6" t="s">
        <v>450</v>
      </c>
      <c r="FN121" s="6" t="s">
        <v>415</v>
      </c>
      <c r="FO121" s="6" t="s">
        <v>416</v>
      </c>
      <c r="FP121" s="6" t="s">
        <v>416</v>
      </c>
      <c r="FQ121" s="6" t="s">
        <v>416</v>
      </c>
      <c r="FR121" s="6" t="s">
        <v>414</v>
      </c>
      <c r="FS121" s="6" t="s">
        <v>416</v>
      </c>
      <c r="FT121" s="6" t="s">
        <v>416</v>
      </c>
      <c r="FU121" s="6" t="s">
        <v>416</v>
      </c>
      <c r="FV121" s="6" t="s">
        <v>131</v>
      </c>
      <c r="FX121" s="6" t="s">
        <v>451</v>
      </c>
      <c r="FY121" s="6" t="s">
        <v>451</v>
      </c>
      <c r="FZ121" s="6" t="s">
        <v>451</v>
      </c>
      <c r="GA121" s="6" t="s">
        <v>451</v>
      </c>
      <c r="GB121" s="6" t="s">
        <v>451</v>
      </c>
      <c r="GC121" s="6" t="s">
        <v>451</v>
      </c>
      <c r="GD121" s="6" t="s">
        <v>451</v>
      </c>
      <c r="GE121" s="6" t="s">
        <v>451</v>
      </c>
      <c r="GF121" s="6" t="s">
        <v>451</v>
      </c>
      <c r="GG121" s="6" t="s">
        <v>451</v>
      </c>
      <c r="GH121" s="6" t="s">
        <v>451</v>
      </c>
      <c r="GI121" s="6" t="s">
        <v>451</v>
      </c>
      <c r="GJ121" s="6" t="s">
        <v>451</v>
      </c>
      <c r="GK121" s="6" t="s">
        <v>451</v>
      </c>
      <c r="GL121" s="6" t="s">
        <v>451</v>
      </c>
      <c r="GM121" s="6" t="s">
        <v>451</v>
      </c>
      <c r="GN121" s="6" t="s">
        <v>451</v>
      </c>
      <c r="GO121" s="6" t="s">
        <v>451</v>
      </c>
      <c r="GP121" s="6" t="s">
        <v>451</v>
      </c>
      <c r="GQ121" s="6" t="s">
        <v>451</v>
      </c>
      <c r="GR121" s="6" t="s">
        <v>452</v>
      </c>
      <c r="GS121" s="6" t="s">
        <v>452</v>
      </c>
      <c r="GT121" s="6" t="s">
        <v>452</v>
      </c>
      <c r="GU121" s="6" t="s">
        <v>451</v>
      </c>
      <c r="GV121" s="6" t="s">
        <v>555</v>
      </c>
      <c r="GW121" s="6" t="s">
        <v>475</v>
      </c>
      <c r="GY121" s="6" t="s">
        <v>441</v>
      </c>
      <c r="GZ121" s="6">
        <v>1639.99</v>
      </c>
      <c r="HB121" s="6" t="str">
        <f t="shared" si="100"/>
        <v xml:space="preserve">Accepté pour le Conseil 4round IS -5 </v>
      </c>
      <c r="HC121" s="6">
        <f t="shared" si="75"/>
        <v>100</v>
      </c>
      <c r="HD121" s="110">
        <f t="shared" si="76"/>
        <v>100</v>
      </c>
      <c r="HE121" s="6">
        <f t="shared" si="77"/>
        <v>5</v>
      </c>
      <c r="HF121" s="110">
        <f t="shared" si="99"/>
        <v>68.333333333333329</v>
      </c>
      <c r="HG121" s="6">
        <f t="shared" si="78"/>
        <v>100</v>
      </c>
      <c r="HI121" s="6">
        <f t="shared" si="101"/>
        <v>100</v>
      </c>
      <c r="HJ121" s="110">
        <f t="shared" si="102"/>
        <v>100</v>
      </c>
      <c r="HK121" s="110">
        <f t="shared" si="79"/>
        <v>50</v>
      </c>
      <c r="HL121" s="110">
        <f t="shared" si="80"/>
        <v>50</v>
      </c>
      <c r="HO121" s="6">
        <f t="shared" si="81"/>
        <v>50</v>
      </c>
      <c r="HP121" s="110">
        <f t="shared" si="82"/>
        <v>50</v>
      </c>
      <c r="HQ121" s="110">
        <f t="shared" si="83"/>
        <v>27.5</v>
      </c>
      <c r="HT121" s="110">
        <f t="shared" si="84"/>
        <v>45.5</v>
      </c>
      <c r="HU121" s="6">
        <f t="shared" si="85"/>
        <v>50</v>
      </c>
      <c r="HV121" s="6">
        <f t="shared" si="86"/>
        <v>50</v>
      </c>
      <c r="HW121" s="6">
        <f t="shared" si="87"/>
        <v>50</v>
      </c>
      <c r="HX121" s="110">
        <f t="shared" si="88"/>
        <v>50</v>
      </c>
      <c r="HY121" s="6">
        <f t="shared" si="89"/>
        <v>0</v>
      </c>
      <c r="HZ121" s="6">
        <f t="shared" si="103"/>
        <v>100</v>
      </c>
      <c r="IA121" s="6">
        <f t="shared" si="90"/>
        <v>50</v>
      </c>
      <c r="IB121" s="6">
        <f t="shared" si="91"/>
        <v>100</v>
      </c>
      <c r="IE121" s="110">
        <f t="shared" si="92"/>
        <v>27.5</v>
      </c>
      <c r="IF121" s="110">
        <f t="shared" si="93"/>
        <v>55.5</v>
      </c>
      <c r="IG121" s="6">
        <f t="shared" si="94"/>
        <v>100</v>
      </c>
      <c r="IH121" s="6">
        <f t="shared" si="95"/>
        <v>0</v>
      </c>
      <c r="II121" s="6">
        <f t="shared" si="96"/>
        <v>25</v>
      </c>
      <c r="IJ121" s="6">
        <f t="shared" si="97"/>
        <v>50</v>
      </c>
      <c r="IK121" s="110">
        <f t="shared" si="98"/>
        <v>43.75</v>
      </c>
    </row>
    <row r="122" spans="1:245" x14ac:dyDescent="0.2">
      <c r="A122" s="6">
        <v>250</v>
      </c>
      <c r="B122" s="6">
        <v>299</v>
      </c>
      <c r="C122" s="6" t="s">
        <v>2157</v>
      </c>
      <c r="D122" s="6">
        <v>6</v>
      </c>
      <c r="E122" s="6" t="s">
        <v>470</v>
      </c>
      <c r="F122" s="6" t="s">
        <v>2158</v>
      </c>
      <c r="G122" s="6" t="s">
        <v>2159</v>
      </c>
      <c r="H122" s="6" t="s">
        <v>2157</v>
      </c>
      <c r="I122" s="6" t="s">
        <v>2160</v>
      </c>
      <c r="K122" s="6" t="s">
        <v>2161</v>
      </c>
      <c r="L122" s="6" t="s">
        <v>1782</v>
      </c>
      <c r="M122" s="6" t="s">
        <v>410</v>
      </c>
      <c r="O122" s="6" t="s">
        <v>760</v>
      </c>
      <c r="Q122" s="6" t="s">
        <v>2162</v>
      </c>
      <c r="R122" s="6" t="s">
        <v>413</v>
      </c>
      <c r="S122" s="6">
        <v>1</v>
      </c>
      <c r="T122" s="6">
        <v>0</v>
      </c>
      <c r="U122" s="6">
        <v>0</v>
      </c>
      <c r="V122" s="6">
        <v>0</v>
      </c>
      <c r="W122" s="6">
        <v>1</v>
      </c>
      <c r="X122" s="6">
        <v>0</v>
      </c>
      <c r="Y122" s="6">
        <v>0</v>
      </c>
      <c r="Z122" s="6" t="s">
        <v>462</v>
      </c>
      <c r="AA122" s="6" t="s">
        <v>462</v>
      </c>
      <c r="AB122" s="6" t="s">
        <v>414</v>
      </c>
      <c r="AC122" s="6" t="s">
        <v>462</v>
      </c>
      <c r="AD122" s="6" t="s">
        <v>414</v>
      </c>
      <c r="AE122" s="6" t="s">
        <v>462</v>
      </c>
      <c r="AF122" s="6" t="s">
        <v>416</v>
      </c>
      <c r="AG122" s="6" t="s">
        <v>416</v>
      </c>
      <c r="AH122" s="6" t="s">
        <v>131</v>
      </c>
      <c r="AI122" s="6" t="s">
        <v>2163</v>
      </c>
      <c r="AJ122" s="6">
        <v>1</v>
      </c>
      <c r="AK122" s="6">
        <v>0</v>
      </c>
      <c r="AL122" s="6">
        <v>1</v>
      </c>
      <c r="AM122" s="6">
        <v>1</v>
      </c>
      <c r="AN122" s="6">
        <v>0</v>
      </c>
      <c r="AO122" s="6">
        <v>0</v>
      </c>
      <c r="AQ122" s="6" t="s">
        <v>463</v>
      </c>
      <c r="AR122" s="6" t="s">
        <v>436</v>
      </c>
      <c r="AS122" s="6" t="s">
        <v>436</v>
      </c>
      <c r="AT122" s="6" t="s">
        <v>436</v>
      </c>
      <c r="AU122" s="6" t="s">
        <v>436</v>
      </c>
      <c r="AV122" s="6" t="s">
        <v>436</v>
      </c>
      <c r="AW122" s="6" t="s">
        <v>528</v>
      </c>
      <c r="AX122" s="6" t="s">
        <v>422</v>
      </c>
      <c r="AY122" s="6">
        <v>1</v>
      </c>
      <c r="AZ122" s="6">
        <v>0</v>
      </c>
      <c r="BA122" s="6">
        <v>1</v>
      </c>
      <c r="BB122" s="6">
        <v>0</v>
      </c>
      <c r="BC122" s="6">
        <v>0</v>
      </c>
      <c r="BD122" s="6">
        <v>0</v>
      </c>
      <c r="BE122" s="6">
        <v>0</v>
      </c>
      <c r="BF122" s="6">
        <v>0</v>
      </c>
      <c r="BH122" s="6">
        <v>1</v>
      </c>
      <c r="BX122" s="6" t="s">
        <v>423</v>
      </c>
      <c r="BY122" s="6" t="s">
        <v>423</v>
      </c>
      <c r="BZ122" s="6" t="s">
        <v>424</v>
      </c>
      <c r="CA122" s="6" t="s">
        <v>424</v>
      </c>
      <c r="CB122" s="6" t="s">
        <v>423</v>
      </c>
      <c r="CC122" s="6" t="s">
        <v>423</v>
      </c>
      <c r="CD122" s="6" t="s">
        <v>423</v>
      </c>
      <c r="CE122" s="6" t="s">
        <v>423</v>
      </c>
      <c r="CF122" s="6" t="s">
        <v>423</v>
      </c>
      <c r="CG122" s="6" t="s">
        <v>423</v>
      </c>
      <c r="CH122" s="6" t="s">
        <v>423</v>
      </c>
      <c r="CI122" s="6" t="s">
        <v>423</v>
      </c>
      <c r="CJ122" s="6" t="s">
        <v>423</v>
      </c>
      <c r="CK122" s="6" t="s">
        <v>424</v>
      </c>
      <c r="CL122" s="6" t="s">
        <v>423</v>
      </c>
      <c r="CM122" s="6" t="s">
        <v>424</v>
      </c>
      <c r="CN122" s="6" t="s">
        <v>424</v>
      </c>
      <c r="CO122" s="6" t="s">
        <v>423</v>
      </c>
      <c r="CP122" s="6" t="s">
        <v>423</v>
      </c>
      <c r="CQ122" s="6" t="s">
        <v>424</v>
      </c>
      <c r="CR122" s="6" t="s">
        <v>424</v>
      </c>
      <c r="CS122" s="6" t="s">
        <v>423</v>
      </c>
      <c r="CT122" s="6" t="s">
        <v>423</v>
      </c>
      <c r="CU122" s="6" t="s">
        <v>426</v>
      </c>
      <c r="CV122" s="6" t="s">
        <v>427</v>
      </c>
      <c r="CW122" s="6" t="s">
        <v>427</v>
      </c>
      <c r="CX122" s="6" t="s">
        <v>428</v>
      </c>
      <c r="CY122" s="6" t="s">
        <v>506</v>
      </c>
      <c r="CZ122" s="6" t="s">
        <v>506</v>
      </c>
      <c r="DA122" s="6">
        <v>0</v>
      </c>
      <c r="DB122" s="6">
        <v>1</v>
      </c>
      <c r="DC122" s="6">
        <v>0</v>
      </c>
      <c r="DD122" s="6">
        <v>0</v>
      </c>
      <c r="DE122" s="6">
        <v>0</v>
      </c>
      <c r="DF122" s="6">
        <v>0</v>
      </c>
      <c r="DG122" s="6">
        <v>0</v>
      </c>
      <c r="DH122" s="6" t="s">
        <v>2164</v>
      </c>
      <c r="DJ122" s="6" t="s">
        <v>198</v>
      </c>
      <c r="DU122" s="6" t="s">
        <v>508</v>
      </c>
      <c r="EA122" s="6">
        <v>1275.97</v>
      </c>
      <c r="EB122" s="6" t="s">
        <v>487</v>
      </c>
      <c r="EC122" s="6" t="s">
        <v>488</v>
      </c>
      <c r="ED122" s="6" t="s">
        <v>2165</v>
      </c>
      <c r="EE122" s="6" t="s">
        <v>490</v>
      </c>
      <c r="EF122" s="6" t="s">
        <v>435</v>
      </c>
      <c r="EG122" s="6" t="s">
        <v>436</v>
      </c>
      <c r="EH122" s="6" t="s">
        <v>2044</v>
      </c>
      <c r="EI122" s="6">
        <v>2023</v>
      </c>
      <c r="EJ122" s="6" t="s">
        <v>1782</v>
      </c>
      <c r="EK122" s="6" t="s">
        <v>2045</v>
      </c>
      <c r="EL122" s="6" t="s">
        <v>440</v>
      </c>
      <c r="EM122" s="6">
        <v>5</v>
      </c>
      <c r="EN122" s="6" t="s">
        <v>441</v>
      </c>
      <c r="EO122" s="6" t="s">
        <v>491</v>
      </c>
      <c r="EP122" s="6" t="s">
        <v>675</v>
      </c>
      <c r="EQ122" s="6">
        <v>213</v>
      </c>
      <c r="ER122" s="6" t="s">
        <v>2166</v>
      </c>
      <c r="ES122" s="6">
        <v>4</v>
      </c>
      <c r="ET122" s="6" t="s">
        <v>470</v>
      </c>
      <c r="EU122" s="6" t="s">
        <v>2167</v>
      </c>
      <c r="EV122" s="6" t="s">
        <v>2168</v>
      </c>
      <c r="EW122" s="6" t="s">
        <v>2166</v>
      </c>
      <c r="EX122" s="6" t="s">
        <v>2169</v>
      </c>
      <c r="EZ122" s="6" t="s">
        <v>2170</v>
      </c>
      <c r="FA122" s="6" t="s">
        <v>1782</v>
      </c>
      <c r="FB122" s="6" t="s">
        <v>410</v>
      </c>
      <c r="FD122" s="6" t="s">
        <v>760</v>
      </c>
      <c r="FF122" s="6" t="s">
        <v>441</v>
      </c>
      <c r="FH122" s="6" t="s">
        <v>449</v>
      </c>
      <c r="FI122" s="6" t="s">
        <v>450</v>
      </c>
      <c r="FJ122" s="6" t="s">
        <v>510</v>
      </c>
      <c r="FK122" s="6" t="s">
        <v>450</v>
      </c>
      <c r="FL122" s="6" t="s">
        <v>450</v>
      </c>
      <c r="FN122" s="6" t="s">
        <v>415</v>
      </c>
      <c r="FO122" s="6" t="s">
        <v>416</v>
      </c>
      <c r="FP122" s="6" t="s">
        <v>462</v>
      </c>
      <c r="FQ122" s="6" t="s">
        <v>415</v>
      </c>
      <c r="FR122" s="6" t="s">
        <v>414</v>
      </c>
      <c r="FS122" s="6" t="s">
        <v>414</v>
      </c>
      <c r="FT122" s="6" t="s">
        <v>416</v>
      </c>
      <c r="FU122" s="6" t="s">
        <v>416</v>
      </c>
      <c r="FV122" s="6" t="s">
        <v>131</v>
      </c>
      <c r="FX122" s="6" t="s">
        <v>451</v>
      </c>
      <c r="FY122" s="6" t="s">
        <v>451</v>
      </c>
      <c r="FZ122" s="6" t="s">
        <v>451</v>
      </c>
      <c r="GA122" s="6" t="s">
        <v>451</v>
      </c>
      <c r="GB122" s="6" t="s">
        <v>452</v>
      </c>
      <c r="GC122" s="6" t="s">
        <v>451</v>
      </c>
      <c r="GD122" s="6" t="s">
        <v>451</v>
      </c>
      <c r="GE122" s="6" t="s">
        <v>451</v>
      </c>
      <c r="GF122" s="6" t="s">
        <v>451</v>
      </c>
      <c r="GG122" s="6" t="s">
        <v>452</v>
      </c>
      <c r="GH122" s="6" t="s">
        <v>451</v>
      </c>
      <c r="GI122" s="6" t="s">
        <v>451</v>
      </c>
      <c r="GJ122" s="6" t="s">
        <v>451</v>
      </c>
      <c r="GK122" s="6" t="s">
        <v>451</v>
      </c>
      <c r="GL122" s="6" t="s">
        <v>451</v>
      </c>
      <c r="GM122" s="6" t="s">
        <v>451</v>
      </c>
      <c r="GN122" s="6" t="s">
        <v>451</v>
      </c>
      <c r="GO122" s="6" t="s">
        <v>451</v>
      </c>
      <c r="GP122" s="6" t="s">
        <v>451</v>
      </c>
      <c r="GQ122" s="6" t="s">
        <v>451</v>
      </c>
      <c r="GR122" s="6" t="s">
        <v>452</v>
      </c>
      <c r="GS122" s="6" t="s">
        <v>452</v>
      </c>
      <c r="GT122" s="6" t="s">
        <v>452</v>
      </c>
      <c r="GU122" s="6" t="s">
        <v>452</v>
      </c>
      <c r="GV122" s="6" t="s">
        <v>453</v>
      </c>
      <c r="GW122" s="6" t="s">
        <v>454</v>
      </c>
      <c r="GX122" s="6" t="s">
        <v>2171</v>
      </c>
      <c r="GY122" s="6" t="s">
        <v>441</v>
      </c>
      <c r="GZ122" s="6">
        <v>567.64</v>
      </c>
      <c r="HB122" s="6" t="str">
        <f t="shared" si="100"/>
        <v>Liste d'attente</v>
      </c>
      <c r="HC122" s="6">
        <f t="shared" si="75"/>
        <v>100</v>
      </c>
      <c r="HD122" s="110">
        <f t="shared" si="76"/>
        <v>50</v>
      </c>
      <c r="HE122" s="6">
        <f t="shared" si="77"/>
        <v>5</v>
      </c>
      <c r="HF122" s="110">
        <f t="shared" si="99"/>
        <v>51.666666666666664</v>
      </c>
      <c r="HG122" s="6">
        <f t="shared" si="78"/>
        <v>5</v>
      </c>
      <c r="HI122" s="6">
        <f t="shared" si="101"/>
        <v>50</v>
      </c>
      <c r="HJ122" s="110">
        <f t="shared" si="102"/>
        <v>27.5</v>
      </c>
      <c r="HK122" s="110">
        <f t="shared" si="79"/>
        <v>50</v>
      </c>
      <c r="HL122" s="110">
        <f t="shared" si="80"/>
        <v>50</v>
      </c>
      <c r="HO122" s="6">
        <f t="shared" si="81"/>
        <v>50</v>
      </c>
      <c r="HP122" s="110">
        <f t="shared" si="82"/>
        <v>50</v>
      </c>
      <c r="HQ122" s="110">
        <f t="shared" si="83"/>
        <v>50</v>
      </c>
      <c r="HT122" s="110">
        <f t="shared" si="84"/>
        <v>50</v>
      </c>
      <c r="HU122" s="6">
        <f t="shared" si="85"/>
        <v>50</v>
      </c>
      <c r="HV122" s="6">
        <f t="shared" si="86"/>
        <v>50</v>
      </c>
      <c r="HW122" s="6">
        <f t="shared" si="87"/>
        <v>50</v>
      </c>
      <c r="HX122" s="110">
        <f t="shared" si="88"/>
        <v>50</v>
      </c>
      <c r="HY122" s="6">
        <f t="shared" si="89"/>
        <v>0</v>
      </c>
      <c r="HZ122" s="6">
        <f t="shared" si="103"/>
        <v>0</v>
      </c>
      <c r="IA122" s="6">
        <f t="shared" si="90"/>
        <v>0</v>
      </c>
      <c r="IB122" s="6">
        <f t="shared" si="91"/>
        <v>25</v>
      </c>
      <c r="IE122" s="110">
        <f t="shared" si="92"/>
        <v>50</v>
      </c>
      <c r="IF122" s="110">
        <f t="shared" si="93"/>
        <v>15</v>
      </c>
      <c r="IG122" s="6">
        <f t="shared" si="94"/>
        <v>0</v>
      </c>
      <c r="IH122" s="6">
        <f t="shared" si="95"/>
        <v>0</v>
      </c>
      <c r="II122" s="6">
        <f t="shared" si="96"/>
        <v>0</v>
      </c>
      <c r="IJ122" s="6">
        <f t="shared" si="97"/>
        <v>0</v>
      </c>
      <c r="IK122" s="110">
        <f t="shared" si="98"/>
        <v>0</v>
      </c>
    </row>
    <row r="123" spans="1:245" x14ac:dyDescent="0.2">
      <c r="A123" s="6">
        <v>252</v>
      </c>
      <c r="B123" s="6">
        <v>312</v>
      </c>
      <c r="C123" s="6" t="s">
        <v>2172</v>
      </c>
      <c r="D123" s="6">
        <v>6</v>
      </c>
      <c r="E123" s="6" t="s">
        <v>470</v>
      </c>
      <c r="F123" s="6" t="s">
        <v>2173</v>
      </c>
      <c r="G123" s="6" t="s">
        <v>2174</v>
      </c>
      <c r="H123" s="6" t="s">
        <v>2172</v>
      </c>
      <c r="I123" s="6" t="s">
        <v>2175</v>
      </c>
      <c r="K123" s="6" t="s">
        <v>2176</v>
      </c>
      <c r="L123" s="6" t="s">
        <v>1782</v>
      </c>
      <c r="M123" s="6" t="s">
        <v>410</v>
      </c>
      <c r="O123" s="6" t="s">
        <v>411</v>
      </c>
      <c r="Q123" s="6" t="s">
        <v>2177</v>
      </c>
      <c r="R123" s="6" t="s">
        <v>413</v>
      </c>
      <c r="S123" s="6">
        <v>1</v>
      </c>
      <c r="T123" s="6">
        <v>0</v>
      </c>
      <c r="U123" s="6">
        <v>0</v>
      </c>
      <c r="V123" s="6">
        <v>1</v>
      </c>
      <c r="W123" s="6">
        <v>1</v>
      </c>
      <c r="X123" s="6">
        <v>0</v>
      </c>
      <c r="Y123" s="6">
        <v>0</v>
      </c>
      <c r="Z123" s="6" t="s">
        <v>462</v>
      </c>
      <c r="AA123" s="6" t="s">
        <v>416</v>
      </c>
      <c r="AB123" s="6" t="s">
        <v>416</v>
      </c>
      <c r="AC123" s="6" t="s">
        <v>131</v>
      </c>
      <c r="AD123" s="6" t="s">
        <v>414</v>
      </c>
      <c r="AE123" s="6" t="s">
        <v>416</v>
      </c>
      <c r="AF123" s="6" t="s">
        <v>416</v>
      </c>
      <c r="AG123" s="6" t="s">
        <v>416</v>
      </c>
      <c r="AH123" s="6" t="s">
        <v>414</v>
      </c>
      <c r="AI123" s="6" t="s">
        <v>2178</v>
      </c>
      <c r="AN123" s="6">
        <v>1</v>
      </c>
      <c r="AQ123" s="6" t="s">
        <v>564</v>
      </c>
      <c r="AR123" s="6" t="s">
        <v>436</v>
      </c>
      <c r="AS123" s="6" t="s">
        <v>436</v>
      </c>
      <c r="AT123" s="6" t="s">
        <v>436</v>
      </c>
      <c r="AU123" s="6" t="s">
        <v>436</v>
      </c>
      <c r="AV123" s="6" t="s">
        <v>420</v>
      </c>
      <c r="AW123" s="6" t="s">
        <v>421</v>
      </c>
      <c r="AX123" s="6" t="s">
        <v>485</v>
      </c>
      <c r="AY123" s="6">
        <v>0</v>
      </c>
      <c r="AZ123" s="6">
        <v>1</v>
      </c>
      <c r="BA123" s="6">
        <v>1</v>
      </c>
      <c r="BB123" s="6">
        <v>0</v>
      </c>
      <c r="BC123" s="6">
        <v>0</v>
      </c>
      <c r="BD123" s="6">
        <v>0</v>
      </c>
      <c r="BE123" s="6">
        <v>0</v>
      </c>
      <c r="BF123" s="6">
        <v>0</v>
      </c>
      <c r="BH123" s="6">
        <v>1</v>
      </c>
      <c r="BX123" s="6" t="s">
        <v>424</v>
      </c>
      <c r="BY123" s="6" t="s">
        <v>423</v>
      </c>
      <c r="BZ123" s="6" t="s">
        <v>425</v>
      </c>
      <c r="CA123" s="6" t="s">
        <v>424</v>
      </c>
      <c r="CB123" s="6" t="s">
        <v>424</v>
      </c>
      <c r="CC123" s="6" t="s">
        <v>423</v>
      </c>
      <c r="CD123" s="6" t="s">
        <v>423</v>
      </c>
      <c r="CE123" s="6" t="s">
        <v>423</v>
      </c>
      <c r="CF123" s="6" t="s">
        <v>423</v>
      </c>
      <c r="CG123" s="6" t="s">
        <v>423</v>
      </c>
      <c r="CH123" s="6" t="s">
        <v>423</v>
      </c>
      <c r="CI123" s="6" t="s">
        <v>423</v>
      </c>
      <c r="CJ123" s="6" t="s">
        <v>423</v>
      </c>
      <c r="CK123" s="6" t="s">
        <v>423</v>
      </c>
      <c r="CL123" s="6" t="s">
        <v>423</v>
      </c>
      <c r="CM123" s="6" t="s">
        <v>423</v>
      </c>
      <c r="CN123" s="6" t="s">
        <v>423</v>
      </c>
      <c r="CO123" s="6" t="s">
        <v>423</v>
      </c>
      <c r="CP123" s="6" t="s">
        <v>423</v>
      </c>
      <c r="CQ123" s="6" t="s">
        <v>424</v>
      </c>
      <c r="CR123" s="6" t="s">
        <v>423</v>
      </c>
      <c r="CS123" s="6" t="s">
        <v>423</v>
      </c>
      <c r="CT123" s="6" t="s">
        <v>423</v>
      </c>
      <c r="CU123" s="6" t="s">
        <v>423</v>
      </c>
      <c r="CV123" s="6" t="s">
        <v>428</v>
      </c>
      <c r="CW123" s="6" t="s">
        <v>427</v>
      </c>
      <c r="CX123" s="6" t="s">
        <v>428</v>
      </c>
      <c r="CY123" s="6" t="s">
        <v>428</v>
      </c>
      <c r="CZ123" s="6" t="s">
        <v>428</v>
      </c>
      <c r="DA123" s="6">
        <v>0</v>
      </c>
      <c r="DB123" s="6">
        <v>1</v>
      </c>
      <c r="DC123" s="6">
        <v>0</v>
      </c>
      <c r="DD123" s="6">
        <v>1</v>
      </c>
      <c r="DE123" s="6">
        <v>0</v>
      </c>
      <c r="DF123" s="6">
        <v>0</v>
      </c>
      <c r="DG123" s="6">
        <v>0</v>
      </c>
      <c r="DJ123" s="6" t="s">
        <v>198</v>
      </c>
      <c r="DU123" s="6" t="s">
        <v>430</v>
      </c>
      <c r="EA123" s="6">
        <v>683.37</v>
      </c>
      <c r="EB123" s="6" t="s">
        <v>548</v>
      </c>
      <c r="EC123" s="6" t="s">
        <v>432</v>
      </c>
      <c r="ED123" s="6" t="s">
        <v>2179</v>
      </c>
      <c r="EE123" s="6" t="s">
        <v>490</v>
      </c>
      <c r="EF123" s="6" t="s">
        <v>435</v>
      </c>
      <c r="EG123" s="6" t="s">
        <v>436</v>
      </c>
      <c r="EH123" s="6" t="s">
        <v>2044</v>
      </c>
      <c r="EI123" s="6">
        <v>2024</v>
      </c>
      <c r="EJ123" s="6" t="s">
        <v>1782</v>
      </c>
      <c r="EK123" s="6" t="s">
        <v>2180</v>
      </c>
      <c r="EL123" s="6" t="s">
        <v>440</v>
      </c>
      <c r="EM123" s="6">
        <v>3</v>
      </c>
      <c r="EN123" s="6" t="s">
        <v>468</v>
      </c>
      <c r="EO123" s="6" t="s">
        <v>491</v>
      </c>
      <c r="EP123" s="6" t="s">
        <v>443</v>
      </c>
      <c r="EQ123" s="6">
        <v>210</v>
      </c>
      <c r="ER123" s="6" t="s">
        <v>2181</v>
      </c>
      <c r="ES123" s="6">
        <v>4</v>
      </c>
      <c r="ET123" s="6" t="s">
        <v>470</v>
      </c>
      <c r="EU123" s="6" t="s">
        <v>2182</v>
      </c>
      <c r="EV123" s="6" t="s">
        <v>2183</v>
      </c>
      <c r="EW123" s="6" t="s">
        <v>2181</v>
      </c>
      <c r="EX123" s="6" t="s">
        <v>2184</v>
      </c>
      <c r="EZ123" s="6" t="s">
        <v>2176</v>
      </c>
      <c r="FA123" s="6" t="s">
        <v>1782</v>
      </c>
      <c r="FB123" s="6" t="s">
        <v>410</v>
      </c>
      <c r="FD123" s="6" t="s">
        <v>411</v>
      </c>
      <c r="FF123" s="6" t="s">
        <v>441</v>
      </c>
      <c r="FH123" s="6" t="s">
        <v>449</v>
      </c>
      <c r="FI123" s="6" t="s">
        <v>450</v>
      </c>
      <c r="FJ123" s="6" t="s">
        <v>450</v>
      </c>
      <c r="FK123" s="6" t="s">
        <v>450</v>
      </c>
      <c r="FL123" s="6" t="s">
        <v>450</v>
      </c>
      <c r="FN123" s="6" t="s">
        <v>416</v>
      </c>
      <c r="FO123" s="6" t="s">
        <v>416</v>
      </c>
      <c r="FP123" s="6" t="s">
        <v>415</v>
      </c>
      <c r="FQ123" s="6" t="s">
        <v>462</v>
      </c>
      <c r="FR123" s="6" t="s">
        <v>415</v>
      </c>
      <c r="FS123" s="6" t="s">
        <v>416</v>
      </c>
      <c r="FT123" s="6" t="s">
        <v>416</v>
      </c>
      <c r="FU123" s="6" t="s">
        <v>416</v>
      </c>
      <c r="FV123" s="6" t="s">
        <v>131</v>
      </c>
      <c r="FX123" s="6" t="s">
        <v>451</v>
      </c>
      <c r="FY123" s="6" t="s">
        <v>451</v>
      </c>
      <c r="FZ123" s="6" t="s">
        <v>451</v>
      </c>
      <c r="GA123" s="6" t="s">
        <v>451</v>
      </c>
      <c r="GB123" s="6" t="s">
        <v>451</v>
      </c>
      <c r="GC123" s="6" t="s">
        <v>451</v>
      </c>
      <c r="GD123" s="6" t="s">
        <v>451</v>
      </c>
      <c r="GE123" s="6" t="s">
        <v>451</v>
      </c>
      <c r="GF123" s="6" t="s">
        <v>451</v>
      </c>
      <c r="GG123" s="6" t="s">
        <v>451</v>
      </c>
      <c r="GH123" s="6" t="s">
        <v>451</v>
      </c>
      <c r="GI123" s="6" t="s">
        <v>451</v>
      </c>
      <c r="GJ123" s="6" t="s">
        <v>451</v>
      </c>
      <c r="GK123" s="6" t="s">
        <v>451</v>
      </c>
      <c r="GL123" s="6" t="s">
        <v>451</v>
      </c>
      <c r="GM123" s="6" t="s">
        <v>451</v>
      </c>
      <c r="GN123" s="6" t="s">
        <v>451</v>
      </c>
      <c r="GO123" s="6" t="s">
        <v>451</v>
      </c>
      <c r="GP123" s="6" t="s">
        <v>451</v>
      </c>
      <c r="GQ123" s="6" t="s">
        <v>451</v>
      </c>
      <c r="GR123" s="6" t="s">
        <v>451</v>
      </c>
      <c r="GS123" s="6" t="s">
        <v>451</v>
      </c>
      <c r="GT123" s="6" t="s">
        <v>451</v>
      </c>
      <c r="GU123" s="6" t="s">
        <v>451</v>
      </c>
      <c r="GV123" s="6" t="s">
        <v>453</v>
      </c>
      <c r="GW123" s="6" t="s">
        <v>475</v>
      </c>
      <c r="GX123" s="6" t="s">
        <v>2185</v>
      </c>
      <c r="GY123" s="6" t="s">
        <v>441</v>
      </c>
      <c r="GZ123" s="6">
        <v>570.19000000000005</v>
      </c>
      <c r="HB123" s="6" t="str">
        <f t="shared" si="100"/>
        <v>Accepté pour Conseil 3eme round Prov</v>
      </c>
      <c r="HC123" s="6">
        <f t="shared" si="75"/>
        <v>100</v>
      </c>
      <c r="HD123" s="110">
        <f t="shared" si="76"/>
        <v>75</v>
      </c>
      <c r="HE123" s="6">
        <f t="shared" si="77"/>
        <v>50</v>
      </c>
      <c r="HF123" s="110">
        <f t="shared" si="99"/>
        <v>75</v>
      </c>
      <c r="HG123" s="6">
        <f t="shared" si="78"/>
        <v>50</v>
      </c>
      <c r="HI123" s="6">
        <f t="shared" si="101"/>
        <v>50</v>
      </c>
      <c r="HJ123" s="110">
        <f t="shared" si="102"/>
        <v>50</v>
      </c>
      <c r="HK123" s="110">
        <f t="shared" si="79"/>
        <v>50</v>
      </c>
      <c r="HL123" s="110">
        <f t="shared" si="80"/>
        <v>50</v>
      </c>
      <c r="HO123" s="6">
        <f t="shared" si="81"/>
        <v>50</v>
      </c>
      <c r="HP123" s="110">
        <f t="shared" si="82"/>
        <v>50</v>
      </c>
      <c r="HQ123" s="110">
        <f t="shared" si="83"/>
        <v>50</v>
      </c>
      <c r="HT123" s="110">
        <f t="shared" si="84"/>
        <v>50</v>
      </c>
      <c r="HU123" s="6">
        <f t="shared" si="85"/>
        <v>50</v>
      </c>
      <c r="HV123" s="6">
        <f t="shared" si="86"/>
        <v>50</v>
      </c>
      <c r="HW123" s="6">
        <f t="shared" si="87"/>
        <v>50</v>
      </c>
      <c r="HX123" s="110">
        <f t="shared" si="88"/>
        <v>50</v>
      </c>
      <c r="HY123" s="6">
        <f t="shared" si="89"/>
        <v>0</v>
      </c>
      <c r="HZ123" s="6">
        <f t="shared" si="103"/>
        <v>0</v>
      </c>
      <c r="IA123" s="6">
        <f t="shared" si="90"/>
        <v>0</v>
      </c>
      <c r="IB123" s="6">
        <f t="shared" si="91"/>
        <v>50</v>
      </c>
      <c r="IE123" s="110">
        <f t="shared" si="92"/>
        <v>50</v>
      </c>
      <c r="IF123" s="110">
        <f t="shared" si="93"/>
        <v>20</v>
      </c>
      <c r="IG123" s="6">
        <f t="shared" si="94"/>
        <v>0</v>
      </c>
      <c r="IH123" s="6">
        <f t="shared" si="95"/>
        <v>0</v>
      </c>
      <c r="II123" s="6">
        <f t="shared" si="96"/>
        <v>0</v>
      </c>
      <c r="IJ123" s="6">
        <f t="shared" si="97"/>
        <v>50</v>
      </c>
      <c r="IK123" s="110">
        <f t="shared" si="98"/>
        <v>12.5</v>
      </c>
    </row>
    <row r="124" spans="1:245" x14ac:dyDescent="0.2">
      <c r="A124" s="6">
        <v>253</v>
      </c>
      <c r="B124" s="6">
        <v>315</v>
      </c>
      <c r="C124" s="6" t="s">
        <v>2186</v>
      </c>
      <c r="D124" s="6">
        <v>6</v>
      </c>
      <c r="E124" s="6" t="s">
        <v>470</v>
      </c>
      <c r="F124" s="6" t="s">
        <v>2187</v>
      </c>
      <c r="G124" s="6" t="s">
        <v>2188</v>
      </c>
      <c r="H124" s="6" t="s">
        <v>2186</v>
      </c>
      <c r="I124" s="6" t="s">
        <v>2189</v>
      </c>
      <c r="K124" s="6" t="s">
        <v>2190</v>
      </c>
      <c r="L124" s="6" t="s">
        <v>1782</v>
      </c>
      <c r="M124" s="6" t="s">
        <v>410</v>
      </c>
      <c r="O124" s="6" t="s">
        <v>460</v>
      </c>
      <c r="Q124" s="6" t="s">
        <v>2191</v>
      </c>
      <c r="R124" s="6" t="s">
        <v>525</v>
      </c>
      <c r="S124" s="6">
        <v>1</v>
      </c>
      <c r="T124" s="6">
        <v>0</v>
      </c>
      <c r="U124" s="6">
        <v>0</v>
      </c>
      <c r="V124" s="6">
        <v>1</v>
      </c>
      <c r="W124" s="6">
        <v>1</v>
      </c>
      <c r="X124" s="6">
        <v>0</v>
      </c>
      <c r="Y124" s="6">
        <v>0</v>
      </c>
      <c r="Z124" s="6" t="s">
        <v>131</v>
      </c>
      <c r="AA124" s="6" t="s">
        <v>416</v>
      </c>
      <c r="AB124" s="6" t="s">
        <v>415</v>
      </c>
      <c r="AC124" s="6" t="s">
        <v>414</v>
      </c>
      <c r="AD124" s="6" t="s">
        <v>414</v>
      </c>
      <c r="AE124" s="6" t="s">
        <v>415</v>
      </c>
      <c r="AF124" s="6" t="s">
        <v>415</v>
      </c>
      <c r="AG124" s="6" t="s">
        <v>416</v>
      </c>
      <c r="AH124" s="6" t="s">
        <v>414</v>
      </c>
      <c r="AJ124" s="6">
        <v>0</v>
      </c>
      <c r="AK124" s="6">
        <v>1</v>
      </c>
      <c r="AL124" s="6">
        <v>1</v>
      </c>
      <c r="AM124" s="6">
        <v>0</v>
      </c>
      <c r="AN124" s="6">
        <v>0</v>
      </c>
      <c r="AO124" s="6">
        <v>0</v>
      </c>
      <c r="AQ124" s="6" t="s">
        <v>527</v>
      </c>
      <c r="AW124" s="6" t="s">
        <v>528</v>
      </c>
      <c r="AX124" s="6" t="s">
        <v>485</v>
      </c>
      <c r="AY124" s="6">
        <v>1</v>
      </c>
      <c r="AZ124" s="6">
        <v>0</v>
      </c>
      <c r="BA124" s="6">
        <v>0</v>
      </c>
      <c r="BB124" s="6">
        <v>0</v>
      </c>
      <c r="BC124" s="6">
        <v>1</v>
      </c>
      <c r="BD124" s="6">
        <v>0</v>
      </c>
      <c r="BE124" s="6">
        <v>0</v>
      </c>
      <c r="BF124" s="6">
        <v>0</v>
      </c>
      <c r="BH124" s="6">
        <v>1</v>
      </c>
      <c r="BX124" s="6" t="s">
        <v>423</v>
      </c>
      <c r="BY124" s="6" t="s">
        <v>423</v>
      </c>
      <c r="BZ124" s="6" t="s">
        <v>423</v>
      </c>
      <c r="CA124" s="6" t="s">
        <v>423</v>
      </c>
      <c r="CB124" s="6" t="s">
        <v>423</v>
      </c>
      <c r="CC124" s="6" t="s">
        <v>426</v>
      </c>
      <c r="CD124" s="6" t="s">
        <v>425</v>
      </c>
      <c r="CE124" s="6" t="s">
        <v>423</v>
      </c>
      <c r="CF124" s="6" t="s">
        <v>423</v>
      </c>
      <c r="CG124" s="6" t="s">
        <v>426</v>
      </c>
      <c r="CH124" s="6" t="s">
        <v>426</v>
      </c>
      <c r="CI124" s="6" t="s">
        <v>426</v>
      </c>
      <c r="CJ124" s="6" t="s">
        <v>423</v>
      </c>
      <c r="CK124" s="6" t="s">
        <v>423</v>
      </c>
      <c r="CL124" s="6" t="s">
        <v>423</v>
      </c>
      <c r="CM124" s="6" t="s">
        <v>423</v>
      </c>
      <c r="CN124" s="6" t="s">
        <v>426</v>
      </c>
      <c r="CO124" s="6" t="s">
        <v>423</v>
      </c>
      <c r="CP124" s="6" t="s">
        <v>426</v>
      </c>
      <c r="CQ124" s="6" t="s">
        <v>424</v>
      </c>
      <c r="CR124" s="6" t="s">
        <v>426</v>
      </c>
      <c r="CS124" s="6" t="s">
        <v>426</v>
      </c>
      <c r="CT124" s="6" t="s">
        <v>426</v>
      </c>
      <c r="CU124" s="6" t="s">
        <v>426</v>
      </c>
      <c r="CV124" s="6" t="s">
        <v>428</v>
      </c>
      <c r="CW124" s="6" t="s">
        <v>176</v>
      </c>
      <c r="CX124" s="6" t="s">
        <v>428</v>
      </c>
      <c r="CY124" s="6" t="s">
        <v>176</v>
      </c>
      <c r="CZ124" s="6" t="s">
        <v>428</v>
      </c>
      <c r="DA124" s="6">
        <v>0</v>
      </c>
      <c r="DB124" s="6">
        <v>1</v>
      </c>
      <c r="DC124" s="6">
        <v>0</v>
      </c>
      <c r="DD124" s="6">
        <v>0</v>
      </c>
      <c r="DE124" s="6">
        <v>0</v>
      </c>
      <c r="DF124" s="6">
        <v>0</v>
      </c>
      <c r="DG124" s="6">
        <v>0</v>
      </c>
      <c r="DJ124" s="6" t="s">
        <v>198</v>
      </c>
      <c r="DU124" s="6" t="s">
        <v>508</v>
      </c>
      <c r="EA124" s="6">
        <v>949.18</v>
      </c>
      <c r="EB124" s="6" t="s">
        <v>580</v>
      </c>
      <c r="EC124" s="6" t="s">
        <v>581</v>
      </c>
      <c r="ED124" s="6" t="s">
        <v>2192</v>
      </c>
      <c r="EE124" s="6" t="s">
        <v>490</v>
      </c>
      <c r="EF124" s="6" t="s">
        <v>435</v>
      </c>
      <c r="EG124" s="6" t="s">
        <v>436</v>
      </c>
      <c r="EH124" s="6" t="s">
        <v>2044</v>
      </c>
      <c r="EI124" s="6">
        <v>2023</v>
      </c>
      <c r="EJ124" s="6" t="s">
        <v>1782</v>
      </c>
      <c r="EK124" s="6" t="s">
        <v>2180</v>
      </c>
      <c r="EL124" s="6" t="s">
        <v>440</v>
      </c>
      <c r="EM124" s="6">
        <v>3</v>
      </c>
      <c r="EN124" s="6" t="s">
        <v>468</v>
      </c>
      <c r="EO124" s="6" t="s">
        <v>491</v>
      </c>
      <c r="EP124" s="6" t="s">
        <v>443</v>
      </c>
      <c r="EQ124" s="6">
        <v>207</v>
      </c>
      <c r="ER124" s="6" t="s">
        <v>2193</v>
      </c>
      <c r="ES124" s="6">
        <v>4</v>
      </c>
      <c r="ET124" s="6" t="s">
        <v>470</v>
      </c>
      <c r="EU124" s="6" t="s">
        <v>2194</v>
      </c>
      <c r="EV124" s="6" t="s">
        <v>2195</v>
      </c>
      <c r="EW124" s="6" t="s">
        <v>2193</v>
      </c>
      <c r="EX124" s="6" t="s">
        <v>2196</v>
      </c>
      <c r="EZ124" s="6" t="s">
        <v>2197</v>
      </c>
      <c r="FA124" s="6" t="s">
        <v>1782</v>
      </c>
      <c r="FB124" s="6" t="s">
        <v>410</v>
      </c>
      <c r="FD124" s="6" t="s">
        <v>460</v>
      </c>
      <c r="FF124" s="6" t="s">
        <v>441</v>
      </c>
      <c r="FH124" s="6" t="s">
        <v>449</v>
      </c>
      <c r="FI124" s="6" t="s">
        <v>450</v>
      </c>
      <c r="FJ124" s="6" t="s">
        <v>450</v>
      </c>
      <c r="FK124" s="6" t="s">
        <v>450</v>
      </c>
      <c r="FL124" s="6" t="s">
        <v>450</v>
      </c>
      <c r="FN124" s="6" t="s">
        <v>131</v>
      </c>
      <c r="FO124" s="6" t="s">
        <v>416</v>
      </c>
      <c r="FP124" s="6" t="s">
        <v>416</v>
      </c>
      <c r="FQ124" s="6" t="s">
        <v>131</v>
      </c>
      <c r="FR124" s="6" t="s">
        <v>131</v>
      </c>
      <c r="FS124" s="6" t="s">
        <v>416</v>
      </c>
      <c r="FT124" s="6" t="s">
        <v>416</v>
      </c>
      <c r="FU124" s="6" t="s">
        <v>416</v>
      </c>
      <c r="FV124" s="6" t="s">
        <v>414</v>
      </c>
      <c r="FX124" s="6" t="s">
        <v>451</v>
      </c>
      <c r="FY124" s="6" t="s">
        <v>451</v>
      </c>
      <c r="FZ124" s="6" t="s">
        <v>451</v>
      </c>
      <c r="GA124" s="6" t="s">
        <v>451</v>
      </c>
      <c r="GB124" s="6" t="s">
        <v>451</v>
      </c>
      <c r="GC124" s="6" t="s">
        <v>451</v>
      </c>
      <c r="GD124" s="6" t="s">
        <v>451</v>
      </c>
      <c r="GE124" s="6" t="s">
        <v>452</v>
      </c>
      <c r="GF124" s="6" t="s">
        <v>451</v>
      </c>
      <c r="GG124" s="6" t="s">
        <v>452</v>
      </c>
      <c r="GH124" s="6" t="s">
        <v>452</v>
      </c>
      <c r="GI124" s="6" t="s">
        <v>452</v>
      </c>
      <c r="GJ124" s="6" t="s">
        <v>451</v>
      </c>
      <c r="GK124" s="6" t="s">
        <v>451</v>
      </c>
      <c r="GL124" s="6" t="s">
        <v>451</v>
      </c>
      <c r="GM124" s="6" t="s">
        <v>451</v>
      </c>
      <c r="GN124" s="6" t="s">
        <v>451</v>
      </c>
      <c r="GO124" s="6" t="s">
        <v>451</v>
      </c>
      <c r="GP124" s="6" t="s">
        <v>451</v>
      </c>
      <c r="GQ124" s="6" t="s">
        <v>451</v>
      </c>
      <c r="GR124" s="6" t="s">
        <v>452</v>
      </c>
      <c r="GS124" s="6" t="s">
        <v>452</v>
      </c>
      <c r="GT124" s="6" t="s">
        <v>452</v>
      </c>
      <c r="GU124" s="6" t="s">
        <v>452</v>
      </c>
      <c r="GV124" s="6" t="s">
        <v>453</v>
      </c>
      <c r="GW124" s="6" t="s">
        <v>454</v>
      </c>
      <c r="GX124" s="6" t="s">
        <v>2198</v>
      </c>
      <c r="GY124" s="6" t="s">
        <v>441</v>
      </c>
      <c r="GZ124" s="6">
        <v>932.67</v>
      </c>
      <c r="HB124" s="6" t="str">
        <f t="shared" si="100"/>
        <v>Accepté pour Conseil 2eme round Sect</v>
      </c>
      <c r="HC124" s="6">
        <f t="shared" si="75"/>
        <v>50</v>
      </c>
      <c r="HD124" s="110">
        <f t="shared" si="76"/>
        <v>27.5</v>
      </c>
      <c r="HE124" s="6">
        <f t="shared" si="77"/>
        <v>5</v>
      </c>
      <c r="HF124" s="110">
        <f t="shared" si="99"/>
        <v>27.5</v>
      </c>
      <c r="HG124" s="6">
        <f t="shared" si="78"/>
        <v>5</v>
      </c>
      <c r="HI124" s="6">
        <f t="shared" si="101"/>
        <v>50</v>
      </c>
      <c r="HJ124" s="110">
        <f t="shared" si="102"/>
        <v>27.5</v>
      </c>
      <c r="HK124" s="110">
        <f t="shared" si="79"/>
        <v>50</v>
      </c>
      <c r="HL124" s="110">
        <f t="shared" si="80"/>
        <v>50</v>
      </c>
      <c r="HO124" s="6">
        <f t="shared" si="81"/>
        <v>5</v>
      </c>
      <c r="HP124" s="110">
        <f t="shared" si="82"/>
        <v>50</v>
      </c>
      <c r="HQ124" s="110">
        <f t="shared" si="83"/>
        <v>5</v>
      </c>
      <c r="HT124" s="110">
        <f t="shared" si="84"/>
        <v>32</v>
      </c>
      <c r="HU124" s="6">
        <f t="shared" si="85"/>
        <v>50</v>
      </c>
      <c r="HV124" s="6">
        <f t="shared" si="86"/>
        <v>50</v>
      </c>
      <c r="HW124" s="6">
        <f t="shared" si="87"/>
        <v>5</v>
      </c>
      <c r="HX124" s="110">
        <f t="shared" si="88"/>
        <v>35</v>
      </c>
      <c r="HY124" s="6">
        <f t="shared" si="89"/>
        <v>0</v>
      </c>
      <c r="HZ124" s="6">
        <f t="shared" si="103"/>
        <v>100</v>
      </c>
      <c r="IA124" s="6">
        <f t="shared" si="90"/>
        <v>0</v>
      </c>
      <c r="IB124" s="6">
        <f t="shared" si="91"/>
        <v>25</v>
      </c>
      <c r="IE124" s="110">
        <f t="shared" si="92"/>
        <v>27.5</v>
      </c>
      <c r="IF124" s="110">
        <f t="shared" si="93"/>
        <v>30.5</v>
      </c>
      <c r="IG124" s="6">
        <f t="shared" si="94"/>
        <v>0</v>
      </c>
      <c r="IH124" s="6">
        <f t="shared" si="95"/>
        <v>0</v>
      </c>
      <c r="II124" s="6">
        <f t="shared" si="96"/>
        <v>0</v>
      </c>
      <c r="IJ124" s="6">
        <f t="shared" si="97"/>
        <v>0</v>
      </c>
      <c r="IK124" s="110">
        <f t="shared" si="98"/>
        <v>0</v>
      </c>
    </row>
    <row r="125" spans="1:245" x14ac:dyDescent="0.2">
      <c r="A125" s="6">
        <v>256</v>
      </c>
      <c r="B125" s="6">
        <v>304</v>
      </c>
      <c r="C125" s="6" t="s">
        <v>2199</v>
      </c>
      <c r="D125" s="6">
        <v>6</v>
      </c>
      <c r="E125" s="6" t="s">
        <v>470</v>
      </c>
      <c r="F125" s="6" t="s">
        <v>2200</v>
      </c>
      <c r="G125" s="6" t="s">
        <v>2201</v>
      </c>
      <c r="H125" s="6" t="s">
        <v>2199</v>
      </c>
      <c r="I125" s="6" t="s">
        <v>2202</v>
      </c>
      <c r="K125" s="6" t="s">
        <v>2203</v>
      </c>
      <c r="L125" s="6" t="s">
        <v>1782</v>
      </c>
      <c r="M125" s="6" t="s">
        <v>410</v>
      </c>
      <c r="O125" s="6" t="s">
        <v>760</v>
      </c>
      <c r="Q125" s="6" t="s">
        <v>2204</v>
      </c>
      <c r="R125" s="6" t="s">
        <v>525</v>
      </c>
      <c r="S125" s="6">
        <v>1</v>
      </c>
      <c r="T125" s="6">
        <v>1</v>
      </c>
      <c r="U125" s="6">
        <v>0</v>
      </c>
      <c r="V125" s="6">
        <v>0</v>
      </c>
      <c r="W125" s="6">
        <v>1</v>
      </c>
      <c r="X125" s="6">
        <v>0</v>
      </c>
      <c r="Y125" s="6">
        <v>0</v>
      </c>
      <c r="Z125" s="6" t="s">
        <v>131</v>
      </c>
      <c r="AA125" s="6" t="s">
        <v>462</v>
      </c>
      <c r="AB125" s="6" t="s">
        <v>415</v>
      </c>
      <c r="AC125" s="6" t="s">
        <v>414</v>
      </c>
      <c r="AD125" s="6" t="s">
        <v>462</v>
      </c>
      <c r="AE125" s="6" t="s">
        <v>416</v>
      </c>
      <c r="AF125" s="6" t="s">
        <v>416</v>
      </c>
      <c r="AG125" s="6" t="s">
        <v>415</v>
      </c>
      <c r="AH125" s="6" t="s">
        <v>414</v>
      </c>
      <c r="AI125" s="6" t="s">
        <v>2205</v>
      </c>
      <c r="AJ125" s="6">
        <v>0</v>
      </c>
      <c r="AK125" s="6">
        <v>0</v>
      </c>
      <c r="AL125" s="6">
        <v>0</v>
      </c>
      <c r="AM125" s="6">
        <v>1</v>
      </c>
      <c r="AN125" s="6">
        <v>0</v>
      </c>
      <c r="AO125" s="6">
        <v>0</v>
      </c>
      <c r="AQ125" s="6" t="s">
        <v>547</v>
      </c>
      <c r="AW125" s="6" t="s">
        <v>421</v>
      </c>
      <c r="AX125" s="6" t="s">
        <v>485</v>
      </c>
      <c r="AY125" s="6">
        <v>0</v>
      </c>
      <c r="AZ125" s="6">
        <v>1</v>
      </c>
      <c r="BA125" s="6">
        <v>0</v>
      </c>
      <c r="BB125" s="6">
        <v>0</v>
      </c>
      <c r="BC125" s="6">
        <v>0</v>
      </c>
      <c r="BD125" s="6">
        <v>1</v>
      </c>
      <c r="BE125" s="6">
        <v>0</v>
      </c>
      <c r="BF125" s="6">
        <v>0</v>
      </c>
      <c r="BH125" s="6">
        <v>0</v>
      </c>
      <c r="BI125" s="6">
        <v>0</v>
      </c>
      <c r="BJ125" s="6">
        <v>1</v>
      </c>
      <c r="BK125" s="6">
        <v>0</v>
      </c>
      <c r="BL125" s="6">
        <v>0</v>
      </c>
      <c r="BM125" s="6">
        <v>0</v>
      </c>
      <c r="BN125" s="6">
        <v>0</v>
      </c>
      <c r="BO125" s="6">
        <v>0</v>
      </c>
      <c r="BP125" s="6">
        <v>0</v>
      </c>
      <c r="BQ125" s="6">
        <v>0</v>
      </c>
      <c r="BR125" s="6">
        <v>0</v>
      </c>
      <c r="BS125" s="6">
        <v>0</v>
      </c>
      <c r="BT125" s="6">
        <v>0</v>
      </c>
      <c r="BU125" s="6">
        <v>0</v>
      </c>
      <c r="BX125" s="6" t="s">
        <v>425</v>
      </c>
      <c r="BY125" s="6" t="s">
        <v>425</v>
      </c>
      <c r="BZ125" s="6" t="s">
        <v>425</v>
      </c>
      <c r="CA125" s="6" t="s">
        <v>424</v>
      </c>
      <c r="CB125" s="6" t="s">
        <v>425</v>
      </c>
      <c r="CC125" s="6" t="s">
        <v>425</v>
      </c>
      <c r="CD125" s="6" t="s">
        <v>425</v>
      </c>
      <c r="CE125" s="6" t="s">
        <v>425</v>
      </c>
      <c r="CF125" s="6" t="s">
        <v>425</v>
      </c>
      <c r="CG125" s="6" t="s">
        <v>424</v>
      </c>
      <c r="CH125" s="6" t="s">
        <v>425</v>
      </c>
      <c r="CI125" s="6" t="s">
        <v>424</v>
      </c>
      <c r="CJ125" s="6" t="s">
        <v>424</v>
      </c>
      <c r="CK125" s="6" t="s">
        <v>424</v>
      </c>
      <c r="CL125" s="6" t="s">
        <v>424</v>
      </c>
      <c r="CM125" s="6" t="s">
        <v>425</v>
      </c>
      <c r="CN125" s="6" t="s">
        <v>424</v>
      </c>
      <c r="CO125" s="6" t="s">
        <v>424</v>
      </c>
      <c r="CP125" s="6" t="s">
        <v>425</v>
      </c>
      <c r="CQ125" s="6" t="s">
        <v>424</v>
      </c>
      <c r="CR125" s="6" t="s">
        <v>426</v>
      </c>
      <c r="CS125" s="6" t="s">
        <v>425</v>
      </c>
      <c r="CT125" s="6" t="s">
        <v>426</v>
      </c>
      <c r="CU125" s="6" t="s">
        <v>425</v>
      </c>
      <c r="CV125" s="6" t="s">
        <v>427</v>
      </c>
      <c r="CW125" s="6" t="s">
        <v>427</v>
      </c>
      <c r="CX125" s="6" t="s">
        <v>427</v>
      </c>
      <c r="CY125" s="6" t="s">
        <v>427</v>
      </c>
      <c r="CZ125" s="6" t="s">
        <v>428</v>
      </c>
      <c r="DA125" s="6">
        <v>0</v>
      </c>
      <c r="DB125" s="6">
        <v>0</v>
      </c>
      <c r="DC125" s="6">
        <v>0</v>
      </c>
      <c r="DD125" s="6">
        <v>1</v>
      </c>
      <c r="DE125" s="6">
        <v>0</v>
      </c>
      <c r="DF125" s="6">
        <v>0</v>
      </c>
      <c r="DG125" s="6">
        <v>0</v>
      </c>
      <c r="DJ125" s="6" t="s">
        <v>507</v>
      </c>
      <c r="DU125" s="6" t="s">
        <v>508</v>
      </c>
      <c r="EA125" s="6">
        <v>1325.66</v>
      </c>
      <c r="EB125" s="6" t="s">
        <v>580</v>
      </c>
      <c r="EC125" s="6" t="s">
        <v>581</v>
      </c>
      <c r="ED125" s="6" t="s">
        <v>2206</v>
      </c>
      <c r="EE125" s="6" t="s">
        <v>490</v>
      </c>
      <c r="EF125" s="6" t="s">
        <v>435</v>
      </c>
      <c r="EG125" s="6" t="s">
        <v>436</v>
      </c>
      <c r="EH125" s="6" t="s">
        <v>2044</v>
      </c>
      <c r="EI125" s="6">
        <v>2019</v>
      </c>
      <c r="EJ125" s="6" t="s">
        <v>1782</v>
      </c>
      <c r="EK125" s="6" t="s">
        <v>2180</v>
      </c>
      <c r="EL125" s="6" t="s">
        <v>440</v>
      </c>
      <c r="EM125" s="6">
        <v>6</v>
      </c>
      <c r="EN125" s="6" t="s">
        <v>468</v>
      </c>
      <c r="EO125" s="6" t="s">
        <v>583</v>
      </c>
      <c r="EP125" s="6" t="s">
        <v>675</v>
      </c>
      <c r="EQ125" s="6">
        <v>214</v>
      </c>
      <c r="ER125" s="6" t="s">
        <v>2207</v>
      </c>
      <c r="ES125" s="6">
        <v>4</v>
      </c>
      <c r="ET125" s="6" t="s">
        <v>470</v>
      </c>
      <c r="EU125" s="6" t="s">
        <v>2208</v>
      </c>
      <c r="EV125" s="6" t="s">
        <v>2209</v>
      </c>
      <c r="EW125" s="6" t="s">
        <v>2207</v>
      </c>
      <c r="EX125" s="6" t="s">
        <v>2210</v>
      </c>
      <c r="EZ125" s="6" t="s">
        <v>2203</v>
      </c>
      <c r="FA125" s="6" t="s">
        <v>1782</v>
      </c>
      <c r="FB125" s="6" t="s">
        <v>410</v>
      </c>
      <c r="FD125" s="6" t="s">
        <v>760</v>
      </c>
      <c r="FF125" s="6" t="s">
        <v>441</v>
      </c>
      <c r="FH125" s="6" t="s">
        <v>450</v>
      </c>
      <c r="FI125" s="6" t="s">
        <v>450</v>
      </c>
      <c r="FJ125" s="6" t="s">
        <v>450</v>
      </c>
      <c r="FK125" s="6" t="s">
        <v>450</v>
      </c>
      <c r="FL125" s="6" t="s">
        <v>450</v>
      </c>
      <c r="FN125" s="6" t="s">
        <v>414</v>
      </c>
      <c r="FO125" s="6" t="s">
        <v>416</v>
      </c>
      <c r="FP125" s="6" t="s">
        <v>416</v>
      </c>
      <c r="FQ125" s="6" t="s">
        <v>414</v>
      </c>
      <c r="FR125" s="6" t="s">
        <v>414</v>
      </c>
      <c r="FS125" s="6" t="s">
        <v>416</v>
      </c>
      <c r="FT125" s="6" t="s">
        <v>416</v>
      </c>
      <c r="FU125" s="6" t="s">
        <v>416</v>
      </c>
      <c r="FV125" s="6" t="s">
        <v>131</v>
      </c>
      <c r="FX125" s="6" t="s">
        <v>451</v>
      </c>
      <c r="FY125" s="6" t="s">
        <v>451</v>
      </c>
      <c r="FZ125" s="6" t="s">
        <v>451</v>
      </c>
      <c r="GA125" s="6" t="s">
        <v>451</v>
      </c>
      <c r="GB125" s="6" t="s">
        <v>451</v>
      </c>
      <c r="GC125" s="6" t="s">
        <v>451</v>
      </c>
      <c r="GD125" s="6" t="s">
        <v>451</v>
      </c>
      <c r="GE125" s="6" t="s">
        <v>452</v>
      </c>
      <c r="GF125" s="6" t="s">
        <v>452</v>
      </c>
      <c r="GG125" s="6" t="s">
        <v>451</v>
      </c>
      <c r="GH125" s="6" t="s">
        <v>451</v>
      </c>
      <c r="GI125" s="6" t="s">
        <v>451</v>
      </c>
      <c r="GJ125" s="6" t="s">
        <v>451</v>
      </c>
      <c r="GK125" s="6" t="s">
        <v>451</v>
      </c>
      <c r="GL125" s="6" t="s">
        <v>451</v>
      </c>
      <c r="GM125" s="6" t="s">
        <v>451</v>
      </c>
      <c r="GN125" s="6" t="s">
        <v>451</v>
      </c>
      <c r="GO125" s="6" t="s">
        <v>451</v>
      </c>
      <c r="GP125" s="6" t="s">
        <v>451</v>
      </c>
      <c r="GQ125" s="6" t="s">
        <v>451</v>
      </c>
      <c r="GR125" s="6" t="s">
        <v>452</v>
      </c>
      <c r="GS125" s="6" t="s">
        <v>452</v>
      </c>
      <c r="GT125" s="6" t="s">
        <v>452</v>
      </c>
      <c r="GU125" s="6" t="s">
        <v>452</v>
      </c>
      <c r="GV125" s="6" t="s">
        <v>517</v>
      </c>
      <c r="GW125" s="6" t="s">
        <v>496</v>
      </c>
      <c r="GX125" s="6" t="s">
        <v>2211</v>
      </c>
      <c r="GY125" s="6" t="s">
        <v>441</v>
      </c>
      <c r="GZ125" s="6">
        <v>935.38</v>
      </c>
      <c r="HB125" s="6" t="str">
        <f t="shared" si="100"/>
        <v>Accepté pour Conseil 2eme round Sect</v>
      </c>
      <c r="HC125" s="6">
        <f t="shared" si="75"/>
        <v>100</v>
      </c>
      <c r="HD125" s="110">
        <f t="shared" si="76"/>
        <v>27.5</v>
      </c>
      <c r="HE125" s="6">
        <f t="shared" si="77"/>
        <v>5</v>
      </c>
      <c r="HF125" s="110">
        <f t="shared" si="99"/>
        <v>44.166666666666664</v>
      </c>
      <c r="HG125" s="6">
        <f t="shared" si="78"/>
        <v>50</v>
      </c>
      <c r="HI125" s="6">
        <f t="shared" si="101"/>
        <v>50</v>
      </c>
      <c r="HJ125" s="110">
        <f t="shared" si="102"/>
        <v>50</v>
      </c>
      <c r="HK125" s="110">
        <f t="shared" si="79"/>
        <v>50</v>
      </c>
      <c r="HL125" s="110">
        <f t="shared" si="80"/>
        <v>50</v>
      </c>
      <c r="HO125" s="6">
        <f t="shared" si="81"/>
        <v>50</v>
      </c>
      <c r="HP125" s="110">
        <f t="shared" si="82"/>
        <v>50</v>
      </c>
      <c r="HQ125" s="110">
        <f t="shared" si="83"/>
        <v>50</v>
      </c>
      <c r="HT125" s="110">
        <f t="shared" si="84"/>
        <v>50</v>
      </c>
      <c r="HU125" s="6">
        <f t="shared" si="85"/>
        <v>50</v>
      </c>
      <c r="HV125" s="6">
        <f t="shared" si="86"/>
        <v>50</v>
      </c>
      <c r="HW125" s="6">
        <f t="shared" si="87"/>
        <v>50</v>
      </c>
      <c r="HX125" s="110">
        <f t="shared" si="88"/>
        <v>50</v>
      </c>
      <c r="HY125" s="6">
        <f t="shared" si="89"/>
        <v>100</v>
      </c>
      <c r="HZ125" s="6">
        <f t="shared" si="103"/>
        <v>0</v>
      </c>
      <c r="IA125" s="6">
        <f t="shared" si="90"/>
        <v>0</v>
      </c>
      <c r="IB125" s="6">
        <f t="shared" si="91"/>
        <v>25</v>
      </c>
      <c r="IE125" s="110">
        <f t="shared" si="92"/>
        <v>50</v>
      </c>
      <c r="IF125" s="110">
        <f t="shared" si="93"/>
        <v>35</v>
      </c>
      <c r="IG125" s="6">
        <f t="shared" si="94"/>
        <v>100</v>
      </c>
      <c r="IH125" s="6">
        <f t="shared" si="95"/>
        <v>0</v>
      </c>
      <c r="II125" s="6">
        <f t="shared" si="96"/>
        <v>0</v>
      </c>
      <c r="IJ125" s="6">
        <f t="shared" si="97"/>
        <v>0</v>
      </c>
      <c r="IK125" s="110">
        <f t="shared" si="98"/>
        <v>25</v>
      </c>
    </row>
    <row r="126" spans="1:245" x14ac:dyDescent="0.2">
      <c r="A126" s="6">
        <v>257</v>
      </c>
      <c r="B126" s="6">
        <v>202</v>
      </c>
      <c r="C126" s="6" t="s">
        <v>2212</v>
      </c>
      <c r="D126" s="6">
        <v>6</v>
      </c>
      <c r="E126" s="6" t="s">
        <v>404</v>
      </c>
      <c r="F126" s="6" t="s">
        <v>2213</v>
      </c>
      <c r="G126" s="6" t="s">
        <v>2214</v>
      </c>
      <c r="H126" s="6" t="s">
        <v>2212</v>
      </c>
      <c r="I126" s="6" t="s">
        <v>2215</v>
      </c>
      <c r="K126" s="6" t="s">
        <v>2216</v>
      </c>
      <c r="L126" s="6" t="s">
        <v>1782</v>
      </c>
      <c r="M126" s="6" t="s">
        <v>503</v>
      </c>
      <c r="N126" s="6" t="s">
        <v>2217</v>
      </c>
      <c r="O126" s="6" t="s">
        <v>760</v>
      </c>
      <c r="Q126" s="6" t="s">
        <v>2218</v>
      </c>
      <c r="R126" s="6" t="s">
        <v>525</v>
      </c>
      <c r="S126" s="6">
        <v>1</v>
      </c>
      <c r="T126" s="6">
        <v>1</v>
      </c>
      <c r="U126" s="6">
        <v>0</v>
      </c>
      <c r="V126" s="6">
        <v>0</v>
      </c>
      <c r="W126" s="6">
        <v>1</v>
      </c>
      <c r="X126" s="6">
        <v>0</v>
      </c>
      <c r="Y126" s="6">
        <v>0</v>
      </c>
      <c r="Z126" s="6" t="s">
        <v>415</v>
      </c>
      <c r="AA126" s="6" t="s">
        <v>415</v>
      </c>
      <c r="AB126" s="6" t="s">
        <v>462</v>
      </c>
      <c r="AC126" s="6" t="s">
        <v>414</v>
      </c>
      <c r="AD126" s="6" t="s">
        <v>462</v>
      </c>
      <c r="AE126" s="6" t="s">
        <v>414</v>
      </c>
      <c r="AF126" s="6" t="s">
        <v>415</v>
      </c>
      <c r="AG126" s="6" t="s">
        <v>416</v>
      </c>
      <c r="AH126" s="6" t="s">
        <v>415</v>
      </c>
      <c r="AI126" s="6" t="s">
        <v>2219</v>
      </c>
      <c r="AJ126" s="6">
        <v>1</v>
      </c>
      <c r="AK126" s="6">
        <v>0</v>
      </c>
      <c r="AL126" s="6">
        <v>0</v>
      </c>
      <c r="AM126" s="6">
        <v>0</v>
      </c>
      <c r="AN126" s="6">
        <v>0</v>
      </c>
      <c r="AO126" s="6">
        <v>0</v>
      </c>
      <c r="AQ126" s="6" t="s">
        <v>527</v>
      </c>
      <c r="AW126" s="6" t="s">
        <v>528</v>
      </c>
      <c r="AX126" s="6" t="s">
        <v>422</v>
      </c>
      <c r="BF126" s="6">
        <v>1</v>
      </c>
      <c r="BH126" s="6">
        <v>0</v>
      </c>
      <c r="BI126" s="6">
        <v>1</v>
      </c>
      <c r="BJ126" s="6">
        <v>0</v>
      </c>
      <c r="BK126" s="6">
        <v>0</v>
      </c>
      <c r="BL126" s="6">
        <v>0</v>
      </c>
      <c r="BM126" s="6">
        <v>0</v>
      </c>
      <c r="BN126" s="6">
        <v>0</v>
      </c>
      <c r="BO126" s="6">
        <v>0</v>
      </c>
      <c r="BP126" s="6">
        <v>0</v>
      </c>
      <c r="BQ126" s="6">
        <v>0</v>
      </c>
      <c r="BR126" s="6">
        <v>0</v>
      </c>
      <c r="BS126" s="6">
        <v>0</v>
      </c>
      <c r="BT126" s="6">
        <v>0</v>
      </c>
      <c r="BU126" s="6">
        <v>1</v>
      </c>
      <c r="BX126" s="6" t="s">
        <v>423</v>
      </c>
      <c r="BY126" s="6" t="s">
        <v>423</v>
      </c>
      <c r="BZ126" s="6" t="s">
        <v>423</v>
      </c>
      <c r="CA126" s="6" t="s">
        <v>424</v>
      </c>
      <c r="CB126" s="6" t="s">
        <v>423</v>
      </c>
      <c r="CC126" s="6" t="s">
        <v>425</v>
      </c>
      <c r="CD126" s="6" t="s">
        <v>423</v>
      </c>
      <c r="CE126" s="6" t="s">
        <v>423</v>
      </c>
      <c r="CF126" s="6" t="s">
        <v>423</v>
      </c>
      <c r="CG126" s="6" t="s">
        <v>425</v>
      </c>
      <c r="CH126" s="6" t="s">
        <v>423</v>
      </c>
      <c r="CI126" s="6" t="s">
        <v>423</v>
      </c>
      <c r="CJ126" s="6" t="s">
        <v>423</v>
      </c>
      <c r="CK126" s="6" t="s">
        <v>423</v>
      </c>
      <c r="CL126" s="6" t="s">
        <v>423</v>
      </c>
      <c r="CM126" s="6" t="s">
        <v>423</v>
      </c>
      <c r="CN126" s="6" t="s">
        <v>423</v>
      </c>
      <c r="CO126" s="6" t="s">
        <v>423</v>
      </c>
      <c r="CP126" s="6" t="s">
        <v>423</v>
      </c>
      <c r="CQ126" s="6" t="s">
        <v>424</v>
      </c>
      <c r="CR126" s="6" t="s">
        <v>423</v>
      </c>
      <c r="CS126" s="6" t="s">
        <v>425</v>
      </c>
      <c r="CT126" s="6" t="s">
        <v>426</v>
      </c>
      <c r="CU126" s="6" t="s">
        <v>426</v>
      </c>
      <c r="CV126" s="6" t="s">
        <v>428</v>
      </c>
      <c r="CW126" s="6" t="s">
        <v>427</v>
      </c>
      <c r="CX126" s="6" t="s">
        <v>428</v>
      </c>
      <c r="CY126" s="6" t="s">
        <v>428</v>
      </c>
      <c r="CZ126" s="6" t="s">
        <v>428</v>
      </c>
      <c r="DA126" s="6">
        <v>0</v>
      </c>
      <c r="DB126" s="6">
        <v>0</v>
      </c>
      <c r="DC126" s="6">
        <v>0</v>
      </c>
      <c r="DD126" s="6">
        <v>1</v>
      </c>
      <c r="DE126" s="6">
        <v>0</v>
      </c>
      <c r="DF126" s="6">
        <v>0</v>
      </c>
      <c r="DG126" s="6">
        <v>0</v>
      </c>
      <c r="DJ126" s="6" t="s">
        <v>507</v>
      </c>
      <c r="DU126" s="6" t="s">
        <v>508</v>
      </c>
      <c r="EA126" s="6">
        <v>1357.6</v>
      </c>
      <c r="EB126" s="6" t="s">
        <v>529</v>
      </c>
      <c r="EC126" s="6" t="s">
        <v>530</v>
      </c>
      <c r="ED126" s="6" t="s">
        <v>2220</v>
      </c>
      <c r="EE126" s="6" t="s">
        <v>434</v>
      </c>
      <c r="EF126" s="6" t="s">
        <v>435</v>
      </c>
      <c r="EG126" s="6" t="s">
        <v>436</v>
      </c>
      <c r="EH126" s="6" t="s">
        <v>1953</v>
      </c>
      <c r="EI126" s="6">
        <v>2019</v>
      </c>
      <c r="EJ126" s="6" t="s">
        <v>1782</v>
      </c>
      <c r="EK126" s="6" t="s">
        <v>2180</v>
      </c>
      <c r="EL126" s="6" t="s">
        <v>440</v>
      </c>
      <c r="EM126" s="6">
        <v>28</v>
      </c>
      <c r="EN126" s="6" t="s">
        <v>441</v>
      </c>
      <c r="EO126" s="6" t="s">
        <v>583</v>
      </c>
      <c r="EP126" s="6" t="s">
        <v>675</v>
      </c>
      <c r="EQ126" s="6">
        <v>163</v>
      </c>
      <c r="ER126" s="6" t="s">
        <v>2221</v>
      </c>
      <c r="ES126" s="6">
        <v>4</v>
      </c>
      <c r="ET126" s="6" t="s">
        <v>470</v>
      </c>
      <c r="EU126" s="6" t="s">
        <v>2222</v>
      </c>
      <c r="EV126" s="6" t="s">
        <v>2223</v>
      </c>
      <c r="EW126" s="6" t="s">
        <v>2221</v>
      </c>
      <c r="EX126" s="6" t="s">
        <v>2224</v>
      </c>
      <c r="EZ126" s="6" t="s">
        <v>2225</v>
      </c>
      <c r="FA126" s="6" t="s">
        <v>1782</v>
      </c>
      <c r="FB126" s="6" t="s">
        <v>503</v>
      </c>
      <c r="FD126" s="6" t="s">
        <v>760</v>
      </c>
      <c r="FF126" s="6" t="s">
        <v>441</v>
      </c>
      <c r="FH126" s="6" t="s">
        <v>449</v>
      </c>
      <c r="FI126" s="6" t="s">
        <v>450</v>
      </c>
      <c r="FJ126" s="6" t="s">
        <v>450</v>
      </c>
      <c r="FK126" s="6" t="s">
        <v>450</v>
      </c>
      <c r="FL126" s="6" t="s">
        <v>450</v>
      </c>
      <c r="FN126" s="6" t="s">
        <v>415</v>
      </c>
      <c r="FO126" s="6" t="s">
        <v>416</v>
      </c>
      <c r="FP126" s="6" t="s">
        <v>416</v>
      </c>
      <c r="FQ126" s="6" t="s">
        <v>415</v>
      </c>
      <c r="FR126" s="6" t="s">
        <v>414</v>
      </c>
      <c r="FS126" s="6" t="s">
        <v>415</v>
      </c>
      <c r="FT126" s="6" t="s">
        <v>416</v>
      </c>
      <c r="FU126" s="6" t="s">
        <v>416</v>
      </c>
      <c r="FV126" s="6" t="s">
        <v>416</v>
      </c>
      <c r="FX126" s="6" t="s">
        <v>451</v>
      </c>
      <c r="FY126" s="6" t="s">
        <v>452</v>
      </c>
      <c r="FZ126" s="6" t="s">
        <v>451</v>
      </c>
      <c r="GA126" s="6" t="s">
        <v>451</v>
      </c>
      <c r="GB126" s="6" t="s">
        <v>452</v>
      </c>
      <c r="GC126" s="6" t="s">
        <v>452</v>
      </c>
      <c r="GD126" s="6" t="s">
        <v>452</v>
      </c>
      <c r="GE126" s="6" t="s">
        <v>452</v>
      </c>
      <c r="GF126" s="6" t="s">
        <v>452</v>
      </c>
      <c r="GG126" s="6" t="s">
        <v>452</v>
      </c>
      <c r="GH126" s="6" t="s">
        <v>451</v>
      </c>
      <c r="GI126" s="6" t="s">
        <v>452</v>
      </c>
      <c r="GJ126" s="6" t="s">
        <v>452</v>
      </c>
      <c r="GK126" s="6" t="s">
        <v>451</v>
      </c>
      <c r="GL126" s="6" t="s">
        <v>452</v>
      </c>
      <c r="GM126" s="6" t="s">
        <v>452</v>
      </c>
      <c r="GN126" s="6" t="s">
        <v>452</v>
      </c>
      <c r="GO126" s="6" t="s">
        <v>451</v>
      </c>
      <c r="GP126" s="6" t="s">
        <v>451</v>
      </c>
      <c r="GQ126" s="6" t="s">
        <v>451</v>
      </c>
      <c r="GR126" s="6" t="s">
        <v>452</v>
      </c>
      <c r="GS126" s="6" t="s">
        <v>452</v>
      </c>
      <c r="GT126" s="6" t="s">
        <v>452</v>
      </c>
      <c r="GU126" s="6" t="s">
        <v>452</v>
      </c>
      <c r="GV126" s="6" t="s">
        <v>517</v>
      </c>
      <c r="GW126" s="6" t="s">
        <v>454</v>
      </c>
      <c r="GX126" s="6" t="s">
        <v>2226</v>
      </c>
      <c r="GY126" s="6" t="s">
        <v>441</v>
      </c>
      <c r="GZ126" s="6">
        <v>598.49</v>
      </c>
      <c r="HB126" s="6" t="str">
        <f t="shared" si="100"/>
        <v>Accepté pour Conseil 2eme round Sect</v>
      </c>
      <c r="HC126" s="6">
        <f t="shared" si="75"/>
        <v>50</v>
      </c>
      <c r="HD126" s="110">
        <f t="shared" si="76"/>
        <v>50</v>
      </c>
      <c r="HE126" s="6">
        <f t="shared" si="77"/>
        <v>5</v>
      </c>
      <c r="HF126" s="110">
        <f t="shared" si="99"/>
        <v>35</v>
      </c>
      <c r="HG126" s="6">
        <f t="shared" si="78"/>
        <v>5</v>
      </c>
      <c r="HI126" s="6">
        <f t="shared" si="101"/>
        <v>100</v>
      </c>
      <c r="HJ126" s="110">
        <f t="shared" si="102"/>
        <v>52.5</v>
      </c>
      <c r="HK126" s="110">
        <f t="shared" si="79"/>
        <v>50</v>
      </c>
      <c r="HL126" s="110">
        <f t="shared" si="80"/>
        <v>50</v>
      </c>
      <c r="HO126" s="6">
        <f t="shared" si="81"/>
        <v>50</v>
      </c>
      <c r="HP126" s="110">
        <f t="shared" si="82"/>
        <v>50</v>
      </c>
      <c r="HQ126" s="110">
        <f t="shared" si="83"/>
        <v>50</v>
      </c>
      <c r="HT126" s="110">
        <f t="shared" si="84"/>
        <v>50</v>
      </c>
      <c r="HU126" s="6">
        <f t="shared" si="85"/>
        <v>50</v>
      </c>
      <c r="HV126" s="6">
        <f t="shared" si="86"/>
        <v>50</v>
      </c>
      <c r="HW126" s="6">
        <f t="shared" si="87"/>
        <v>50</v>
      </c>
      <c r="HX126" s="110">
        <f t="shared" si="88"/>
        <v>50</v>
      </c>
      <c r="HY126" s="6">
        <f t="shared" si="89"/>
        <v>0</v>
      </c>
      <c r="HZ126" s="6">
        <f t="shared" si="103"/>
        <v>0</v>
      </c>
      <c r="IA126" s="6">
        <f t="shared" si="90"/>
        <v>0</v>
      </c>
      <c r="IB126" s="6">
        <f t="shared" si="91"/>
        <v>25</v>
      </c>
      <c r="IE126" s="110">
        <f t="shared" si="92"/>
        <v>50</v>
      </c>
      <c r="IF126" s="110">
        <f t="shared" si="93"/>
        <v>15</v>
      </c>
      <c r="IG126" s="6">
        <f t="shared" si="94"/>
        <v>100</v>
      </c>
      <c r="IH126" s="6">
        <f t="shared" si="95"/>
        <v>0</v>
      </c>
      <c r="II126" s="6">
        <f t="shared" si="96"/>
        <v>0</v>
      </c>
      <c r="IJ126" s="6">
        <f t="shared" si="97"/>
        <v>0</v>
      </c>
      <c r="IK126" s="110">
        <f t="shared" si="98"/>
        <v>25</v>
      </c>
    </row>
    <row r="127" spans="1:245" x14ac:dyDescent="0.2">
      <c r="A127" s="6">
        <v>258</v>
      </c>
      <c r="B127" s="6">
        <v>302</v>
      </c>
      <c r="C127" s="6" t="s">
        <v>2227</v>
      </c>
      <c r="D127" s="6">
        <v>6</v>
      </c>
      <c r="E127" s="6" t="s">
        <v>470</v>
      </c>
      <c r="F127" s="6" t="s">
        <v>2228</v>
      </c>
      <c r="G127" s="6" t="s">
        <v>2229</v>
      </c>
      <c r="H127" s="6" t="s">
        <v>2227</v>
      </c>
      <c r="I127" s="6" t="s">
        <v>2230</v>
      </c>
      <c r="J127" s="6" t="s">
        <v>758</v>
      </c>
      <c r="K127" s="6" t="s">
        <v>2231</v>
      </c>
      <c r="L127" s="6" t="s">
        <v>1782</v>
      </c>
      <c r="M127" s="6" t="s">
        <v>410</v>
      </c>
      <c r="O127" s="6" t="s">
        <v>460</v>
      </c>
      <c r="Q127" s="6" t="s">
        <v>2232</v>
      </c>
      <c r="R127" s="6" t="s">
        <v>413</v>
      </c>
      <c r="S127" s="6">
        <v>1</v>
      </c>
      <c r="T127" s="6">
        <v>1</v>
      </c>
      <c r="U127" s="6">
        <v>0</v>
      </c>
      <c r="V127" s="6">
        <v>0</v>
      </c>
      <c r="W127" s="6">
        <v>1</v>
      </c>
      <c r="X127" s="6">
        <v>0</v>
      </c>
      <c r="Y127" s="6">
        <v>0</v>
      </c>
      <c r="Z127" s="6" t="s">
        <v>414</v>
      </c>
      <c r="AA127" s="6" t="s">
        <v>416</v>
      </c>
      <c r="AB127" s="6" t="s">
        <v>415</v>
      </c>
      <c r="AC127" s="6" t="s">
        <v>131</v>
      </c>
      <c r="AD127" s="6" t="s">
        <v>462</v>
      </c>
      <c r="AE127" s="6" t="s">
        <v>462</v>
      </c>
      <c r="AF127" s="6" t="s">
        <v>416</v>
      </c>
      <c r="AG127" s="6" t="s">
        <v>415</v>
      </c>
      <c r="AH127" s="6" t="s">
        <v>414</v>
      </c>
      <c r="AJ127" s="6">
        <v>0</v>
      </c>
      <c r="AK127" s="6">
        <v>1</v>
      </c>
      <c r="AL127" s="6">
        <v>1</v>
      </c>
      <c r="AM127" s="6">
        <v>0</v>
      </c>
      <c r="AN127" s="6">
        <v>0</v>
      </c>
      <c r="AO127" s="6">
        <v>0</v>
      </c>
      <c r="AQ127" s="6" t="s">
        <v>547</v>
      </c>
      <c r="AW127" s="6" t="s">
        <v>421</v>
      </c>
      <c r="AX127" s="6" t="s">
        <v>485</v>
      </c>
      <c r="AY127" s="6">
        <v>0</v>
      </c>
      <c r="AZ127" s="6">
        <v>1</v>
      </c>
      <c r="BA127" s="6">
        <v>0</v>
      </c>
      <c r="BB127" s="6">
        <v>0</v>
      </c>
      <c r="BC127" s="6">
        <v>0</v>
      </c>
      <c r="BD127" s="6">
        <v>1</v>
      </c>
      <c r="BE127" s="6">
        <v>0</v>
      </c>
      <c r="BF127" s="6">
        <v>0</v>
      </c>
      <c r="BH127" s="6">
        <v>1</v>
      </c>
      <c r="BX127" s="6" t="s">
        <v>424</v>
      </c>
      <c r="BY127" s="6" t="s">
        <v>425</v>
      </c>
      <c r="BZ127" s="6" t="s">
        <v>423</v>
      </c>
      <c r="CA127" s="6" t="s">
        <v>424</v>
      </c>
      <c r="CB127" s="6" t="s">
        <v>426</v>
      </c>
      <c r="CC127" s="6" t="s">
        <v>424</v>
      </c>
      <c r="CD127" s="6" t="s">
        <v>423</v>
      </c>
      <c r="CE127" s="6" t="s">
        <v>424</v>
      </c>
      <c r="CF127" s="6" t="s">
        <v>425</v>
      </c>
      <c r="CG127" s="6" t="s">
        <v>426</v>
      </c>
      <c r="CH127" s="6" t="s">
        <v>423</v>
      </c>
      <c r="CI127" s="6" t="s">
        <v>426</v>
      </c>
      <c r="CJ127" s="6" t="s">
        <v>424</v>
      </c>
      <c r="CK127" s="6" t="s">
        <v>151</v>
      </c>
      <c r="CL127" s="6" t="s">
        <v>423</v>
      </c>
      <c r="CM127" s="6" t="s">
        <v>423</v>
      </c>
      <c r="CN127" s="6" t="s">
        <v>424</v>
      </c>
      <c r="CO127" s="6" t="s">
        <v>151</v>
      </c>
      <c r="CP127" s="6" t="s">
        <v>423</v>
      </c>
      <c r="CQ127" s="6" t="s">
        <v>151</v>
      </c>
      <c r="CR127" s="6" t="s">
        <v>426</v>
      </c>
      <c r="CS127" s="6" t="s">
        <v>426</v>
      </c>
      <c r="CT127" s="6" t="s">
        <v>426</v>
      </c>
      <c r="CU127" s="6" t="s">
        <v>426</v>
      </c>
      <c r="CV127" s="6" t="s">
        <v>427</v>
      </c>
      <c r="CW127" s="6" t="s">
        <v>176</v>
      </c>
      <c r="CX127" s="6" t="s">
        <v>427</v>
      </c>
      <c r="CY127" s="6" t="s">
        <v>428</v>
      </c>
      <c r="CZ127" s="6" t="s">
        <v>427</v>
      </c>
      <c r="DA127" s="6">
        <v>1</v>
      </c>
      <c r="DB127" s="6">
        <v>0</v>
      </c>
      <c r="DC127" s="6">
        <v>0</v>
      </c>
      <c r="DD127" s="6">
        <v>1</v>
      </c>
      <c r="DE127" s="6">
        <v>0</v>
      </c>
      <c r="DF127" s="6">
        <v>0</v>
      </c>
      <c r="DG127" s="6">
        <v>0</v>
      </c>
      <c r="DJ127" s="6" t="s">
        <v>198</v>
      </c>
      <c r="DU127" s="6" t="s">
        <v>508</v>
      </c>
      <c r="EA127" s="6">
        <v>662.9</v>
      </c>
      <c r="EB127" s="6" t="s">
        <v>487</v>
      </c>
      <c r="EC127" s="6" t="s">
        <v>488</v>
      </c>
      <c r="ED127" s="6" t="s">
        <v>2233</v>
      </c>
      <c r="EE127" s="6" t="s">
        <v>490</v>
      </c>
      <c r="EF127" s="6" t="s">
        <v>435</v>
      </c>
      <c r="EG127" s="6" t="s">
        <v>436</v>
      </c>
      <c r="EH127" s="6" t="s">
        <v>2044</v>
      </c>
      <c r="EI127" s="6">
        <v>2022</v>
      </c>
      <c r="EJ127" s="6" t="s">
        <v>1782</v>
      </c>
      <c r="EK127" s="6" t="s">
        <v>2180</v>
      </c>
      <c r="EL127" s="6" t="s">
        <v>440</v>
      </c>
      <c r="EM127" s="6">
        <v>2</v>
      </c>
      <c r="EN127" s="6" t="s">
        <v>441</v>
      </c>
      <c r="EO127" s="6" t="s">
        <v>442</v>
      </c>
      <c r="EP127" s="6" t="s">
        <v>443</v>
      </c>
      <c r="EQ127" s="6">
        <v>226</v>
      </c>
      <c r="ER127" s="6" t="s">
        <v>2234</v>
      </c>
      <c r="ES127" s="6">
        <v>4</v>
      </c>
      <c r="ET127" s="6" t="s">
        <v>470</v>
      </c>
      <c r="EU127" s="6" t="s">
        <v>2235</v>
      </c>
      <c r="EV127" s="6" t="s">
        <v>2236</v>
      </c>
      <c r="EW127" s="6" t="s">
        <v>2234</v>
      </c>
      <c r="EX127" s="6" t="s">
        <v>2237</v>
      </c>
      <c r="EY127" s="6" t="s">
        <v>1096</v>
      </c>
      <c r="EZ127" s="6" t="s">
        <v>2231</v>
      </c>
      <c r="FA127" s="6" t="s">
        <v>1782</v>
      </c>
      <c r="FB127" s="6" t="s">
        <v>410</v>
      </c>
      <c r="FD127" s="6" t="s">
        <v>460</v>
      </c>
      <c r="FF127" s="6" t="s">
        <v>441</v>
      </c>
      <c r="FH127" s="6" t="s">
        <v>450</v>
      </c>
      <c r="FI127" s="6" t="s">
        <v>450</v>
      </c>
      <c r="FJ127" s="6" t="s">
        <v>450</v>
      </c>
      <c r="FK127" s="6" t="s">
        <v>450</v>
      </c>
      <c r="FL127" s="6" t="s">
        <v>450</v>
      </c>
      <c r="FN127" s="6" t="s">
        <v>414</v>
      </c>
      <c r="FO127" s="6" t="s">
        <v>416</v>
      </c>
      <c r="FP127" s="6" t="s">
        <v>416</v>
      </c>
      <c r="FQ127" s="6" t="s">
        <v>462</v>
      </c>
      <c r="FR127" s="6" t="s">
        <v>131</v>
      </c>
      <c r="FS127" s="6" t="s">
        <v>416</v>
      </c>
      <c r="FT127" s="6" t="s">
        <v>416</v>
      </c>
      <c r="FU127" s="6" t="s">
        <v>416</v>
      </c>
      <c r="FV127" s="6" t="s">
        <v>415</v>
      </c>
      <c r="FX127" s="6" t="s">
        <v>451</v>
      </c>
      <c r="FY127" s="6" t="s">
        <v>451</v>
      </c>
      <c r="FZ127" s="6" t="s">
        <v>452</v>
      </c>
      <c r="GA127" s="6" t="s">
        <v>451</v>
      </c>
      <c r="GB127" s="6" t="s">
        <v>452</v>
      </c>
      <c r="GC127" s="6" t="s">
        <v>451</v>
      </c>
      <c r="GD127" s="6" t="s">
        <v>451</v>
      </c>
      <c r="GE127" s="6" t="s">
        <v>451</v>
      </c>
      <c r="GF127" s="6" t="s">
        <v>452</v>
      </c>
      <c r="GG127" s="6" t="s">
        <v>452</v>
      </c>
      <c r="GH127" s="6" t="s">
        <v>451</v>
      </c>
      <c r="GI127" s="6" t="s">
        <v>452</v>
      </c>
      <c r="GJ127" s="6" t="s">
        <v>451</v>
      </c>
      <c r="GK127" s="6" t="s">
        <v>451</v>
      </c>
      <c r="GL127" s="6" t="s">
        <v>451</v>
      </c>
      <c r="GM127" s="6" t="s">
        <v>451</v>
      </c>
      <c r="GN127" s="6" t="s">
        <v>451</v>
      </c>
      <c r="GO127" s="6" t="s">
        <v>451</v>
      </c>
      <c r="GP127" s="6" t="s">
        <v>451</v>
      </c>
      <c r="GQ127" s="6" t="s">
        <v>451</v>
      </c>
      <c r="GR127" s="6" t="s">
        <v>451</v>
      </c>
      <c r="GS127" s="6" t="s">
        <v>452</v>
      </c>
      <c r="GT127" s="6" t="s">
        <v>452</v>
      </c>
      <c r="GU127" s="6" t="s">
        <v>452</v>
      </c>
      <c r="GV127" s="6" t="s">
        <v>517</v>
      </c>
      <c r="GW127" s="6" t="s">
        <v>454</v>
      </c>
      <c r="GY127" s="6" t="s">
        <v>441</v>
      </c>
      <c r="GZ127" s="6">
        <v>346.47</v>
      </c>
      <c r="HB127" s="6" t="str">
        <f t="shared" si="100"/>
        <v>Accepté pour Conseil 1er round Fem</v>
      </c>
      <c r="HC127" s="6">
        <f t="shared" si="75"/>
        <v>100</v>
      </c>
      <c r="HD127" s="110">
        <f t="shared" si="76"/>
        <v>50</v>
      </c>
      <c r="HE127" s="6">
        <f t="shared" si="77"/>
        <v>5</v>
      </c>
      <c r="HF127" s="110">
        <f t="shared" si="99"/>
        <v>51.666666666666664</v>
      </c>
      <c r="HG127" s="6">
        <f t="shared" si="78"/>
        <v>50</v>
      </c>
      <c r="HI127" s="6">
        <f t="shared" si="101"/>
        <v>50</v>
      </c>
      <c r="HJ127" s="110">
        <f t="shared" si="102"/>
        <v>50</v>
      </c>
      <c r="HK127" s="110">
        <f t="shared" si="79"/>
        <v>50</v>
      </c>
      <c r="HL127" s="110">
        <f t="shared" si="80"/>
        <v>27.5</v>
      </c>
      <c r="HO127" s="6">
        <f t="shared" si="81"/>
        <v>5</v>
      </c>
      <c r="HP127" s="110">
        <f t="shared" si="82"/>
        <v>50</v>
      </c>
      <c r="HQ127" s="110">
        <f t="shared" si="83"/>
        <v>27.5</v>
      </c>
      <c r="HT127" s="110">
        <f t="shared" si="84"/>
        <v>32</v>
      </c>
      <c r="HU127" s="6">
        <f t="shared" si="85"/>
        <v>50</v>
      </c>
      <c r="HV127" s="6">
        <f t="shared" si="86"/>
        <v>50</v>
      </c>
      <c r="HW127" s="6">
        <f t="shared" si="87"/>
        <v>50</v>
      </c>
      <c r="HX127" s="110">
        <f t="shared" si="88"/>
        <v>50</v>
      </c>
      <c r="HY127" s="6">
        <f t="shared" si="89"/>
        <v>100</v>
      </c>
      <c r="HZ127" s="6">
        <f t="shared" si="103"/>
        <v>100</v>
      </c>
      <c r="IA127" s="6">
        <f t="shared" si="90"/>
        <v>0</v>
      </c>
      <c r="IB127" s="6">
        <f t="shared" si="91"/>
        <v>50</v>
      </c>
      <c r="IE127" s="110">
        <f t="shared" si="92"/>
        <v>75</v>
      </c>
      <c r="IF127" s="110">
        <f t="shared" si="93"/>
        <v>65</v>
      </c>
      <c r="IG127" s="6">
        <f t="shared" si="94"/>
        <v>0</v>
      </c>
      <c r="IH127" s="6">
        <f t="shared" si="95"/>
        <v>0</v>
      </c>
      <c r="II127" s="6">
        <f t="shared" si="96"/>
        <v>0</v>
      </c>
      <c r="IJ127" s="6">
        <f t="shared" si="97"/>
        <v>0</v>
      </c>
      <c r="IK127" s="110">
        <f t="shared" si="98"/>
        <v>0</v>
      </c>
    </row>
    <row r="128" spans="1:245" x14ac:dyDescent="0.2">
      <c r="A128" s="6">
        <v>261</v>
      </c>
      <c r="B128" s="6">
        <v>468</v>
      </c>
      <c r="C128" s="6" t="s">
        <v>2238</v>
      </c>
      <c r="D128" s="6">
        <v>6</v>
      </c>
      <c r="E128" s="6" t="s">
        <v>470</v>
      </c>
      <c r="F128" s="6" t="s">
        <v>2239</v>
      </c>
      <c r="G128" s="6" t="s">
        <v>2240</v>
      </c>
      <c r="H128" s="6" t="s">
        <v>2238</v>
      </c>
      <c r="I128" s="6" t="s">
        <v>2241</v>
      </c>
      <c r="K128" s="6" t="s">
        <v>2242</v>
      </c>
      <c r="L128" s="6" t="s">
        <v>1782</v>
      </c>
      <c r="M128" s="6" t="s">
        <v>410</v>
      </c>
      <c r="O128" s="6" t="s">
        <v>460</v>
      </c>
      <c r="Q128" s="6" t="s">
        <v>2243</v>
      </c>
      <c r="R128" s="6" t="s">
        <v>881</v>
      </c>
      <c r="S128" s="6">
        <v>0</v>
      </c>
      <c r="T128" s="6">
        <v>1</v>
      </c>
      <c r="U128" s="6">
        <v>1</v>
      </c>
      <c r="V128" s="6">
        <v>0</v>
      </c>
      <c r="W128" s="6">
        <v>0</v>
      </c>
      <c r="X128" s="6">
        <v>0</v>
      </c>
      <c r="Y128" s="6">
        <v>1</v>
      </c>
      <c r="Z128" s="6" t="s">
        <v>131</v>
      </c>
      <c r="AA128" s="6" t="s">
        <v>414</v>
      </c>
      <c r="AB128" s="6" t="s">
        <v>415</v>
      </c>
      <c r="AC128" s="6" t="s">
        <v>131</v>
      </c>
      <c r="AD128" s="6" t="s">
        <v>131</v>
      </c>
      <c r="AE128" s="6" t="s">
        <v>414</v>
      </c>
      <c r="AF128" s="6" t="s">
        <v>416</v>
      </c>
      <c r="AG128" s="6" t="s">
        <v>415</v>
      </c>
      <c r="AH128" s="6" t="s">
        <v>131</v>
      </c>
      <c r="AJ128" s="6">
        <v>1</v>
      </c>
      <c r="AK128" s="6">
        <v>1</v>
      </c>
      <c r="AL128" s="6">
        <v>0</v>
      </c>
      <c r="AM128" s="6">
        <v>1</v>
      </c>
      <c r="AN128" s="6">
        <v>0</v>
      </c>
      <c r="AO128" s="6">
        <v>0</v>
      </c>
      <c r="AQ128" s="6" t="s">
        <v>418</v>
      </c>
      <c r="AR128" s="6" t="s">
        <v>420</v>
      </c>
      <c r="AS128" s="6" t="s">
        <v>419</v>
      </c>
      <c r="AT128" s="6" t="s">
        <v>420</v>
      </c>
      <c r="AU128" s="6" t="s">
        <v>420</v>
      </c>
      <c r="AV128" s="6" t="s">
        <v>420</v>
      </c>
      <c r="AW128" s="6" t="s">
        <v>421</v>
      </c>
      <c r="AX128" s="6" t="s">
        <v>485</v>
      </c>
      <c r="AY128" s="6">
        <v>0</v>
      </c>
      <c r="AZ128" s="6">
        <v>0</v>
      </c>
      <c r="BA128" s="6">
        <v>0</v>
      </c>
      <c r="BB128" s="6">
        <v>1</v>
      </c>
      <c r="BC128" s="6">
        <v>1</v>
      </c>
      <c r="BD128" s="6">
        <v>0</v>
      </c>
      <c r="BE128" s="6">
        <v>0</v>
      </c>
      <c r="BF128" s="6">
        <v>0</v>
      </c>
      <c r="BH128" s="6">
        <v>0</v>
      </c>
      <c r="BI128" s="6">
        <v>0</v>
      </c>
      <c r="BJ128" s="6">
        <v>1</v>
      </c>
      <c r="BK128" s="6">
        <v>0</v>
      </c>
      <c r="BL128" s="6">
        <v>0</v>
      </c>
      <c r="BM128" s="6">
        <v>0</v>
      </c>
      <c r="BN128" s="6">
        <v>0</v>
      </c>
      <c r="BO128" s="6">
        <v>0</v>
      </c>
      <c r="BP128" s="6">
        <v>0</v>
      </c>
      <c r="BQ128" s="6">
        <v>0</v>
      </c>
      <c r="BR128" s="6">
        <v>0</v>
      </c>
      <c r="BS128" s="6">
        <v>0</v>
      </c>
      <c r="BT128" s="6">
        <v>0</v>
      </c>
      <c r="BU128" s="6">
        <v>0</v>
      </c>
      <c r="BX128" s="6" t="s">
        <v>424</v>
      </c>
      <c r="BY128" s="6" t="s">
        <v>424</v>
      </c>
      <c r="BZ128" s="6" t="s">
        <v>424</v>
      </c>
      <c r="CA128" s="6" t="s">
        <v>424</v>
      </c>
      <c r="CB128" s="6" t="s">
        <v>424</v>
      </c>
      <c r="CC128" s="6" t="s">
        <v>423</v>
      </c>
      <c r="CD128" s="6" t="s">
        <v>423</v>
      </c>
      <c r="CE128" s="6" t="s">
        <v>424</v>
      </c>
      <c r="CF128" s="6" t="s">
        <v>424</v>
      </c>
      <c r="CG128" s="6" t="s">
        <v>424</v>
      </c>
      <c r="CH128" s="6" t="s">
        <v>151</v>
      </c>
      <c r="CI128" s="6" t="s">
        <v>424</v>
      </c>
      <c r="CJ128" s="6" t="s">
        <v>424</v>
      </c>
      <c r="CK128" s="6" t="s">
        <v>151</v>
      </c>
      <c r="CL128" s="6" t="s">
        <v>423</v>
      </c>
      <c r="CM128" s="6" t="s">
        <v>151</v>
      </c>
      <c r="CN128" s="6" t="s">
        <v>424</v>
      </c>
      <c r="CO128" s="6" t="s">
        <v>151</v>
      </c>
      <c r="CP128" s="6" t="s">
        <v>423</v>
      </c>
      <c r="CQ128" s="6" t="s">
        <v>151</v>
      </c>
      <c r="CR128" s="6" t="s">
        <v>424</v>
      </c>
      <c r="CS128" s="6" t="s">
        <v>424</v>
      </c>
      <c r="CT128" s="6" t="s">
        <v>423</v>
      </c>
      <c r="CU128" s="6" t="s">
        <v>424</v>
      </c>
      <c r="CV128" s="6" t="s">
        <v>427</v>
      </c>
      <c r="CW128" s="6" t="s">
        <v>427</v>
      </c>
      <c r="CX128" s="6" t="s">
        <v>428</v>
      </c>
      <c r="CY128" s="6" t="s">
        <v>176</v>
      </c>
      <c r="CZ128" s="6" t="s">
        <v>427</v>
      </c>
      <c r="DA128" s="6">
        <v>0</v>
      </c>
      <c r="DB128" s="6">
        <v>1</v>
      </c>
      <c r="DC128" s="6">
        <v>0</v>
      </c>
      <c r="DD128" s="6">
        <v>1</v>
      </c>
      <c r="DE128" s="6">
        <v>0</v>
      </c>
      <c r="DF128" s="6">
        <v>0</v>
      </c>
      <c r="DG128" s="6">
        <v>0</v>
      </c>
      <c r="DJ128" s="6" t="s">
        <v>198</v>
      </c>
      <c r="DU128" s="6" t="s">
        <v>508</v>
      </c>
      <c r="EA128" s="6">
        <v>994.47</v>
      </c>
      <c r="EB128" s="6" t="s">
        <v>1073</v>
      </c>
      <c r="EC128" s="6" t="s">
        <v>1074</v>
      </c>
      <c r="ED128" s="6" t="s">
        <v>2244</v>
      </c>
      <c r="EE128" s="6" t="s">
        <v>434</v>
      </c>
      <c r="EF128" s="6" t="s">
        <v>435</v>
      </c>
      <c r="EG128" s="6" t="s">
        <v>436</v>
      </c>
      <c r="EH128" s="6" t="s">
        <v>2245</v>
      </c>
      <c r="EI128" s="6">
        <v>2021</v>
      </c>
      <c r="EJ128" s="6" t="s">
        <v>1782</v>
      </c>
      <c r="EK128" s="6" t="s">
        <v>2246</v>
      </c>
      <c r="EL128" s="6" t="s">
        <v>440</v>
      </c>
      <c r="EM128" s="6">
        <v>1</v>
      </c>
      <c r="EN128" s="6" t="s">
        <v>441</v>
      </c>
      <c r="EO128" s="6" t="s">
        <v>442</v>
      </c>
      <c r="EP128" s="6" t="s">
        <v>532</v>
      </c>
      <c r="EQ128" s="6">
        <v>288</v>
      </c>
      <c r="ER128" s="6" t="s">
        <v>2247</v>
      </c>
      <c r="ES128" s="6">
        <v>4</v>
      </c>
      <c r="ET128" s="6" t="s">
        <v>470</v>
      </c>
      <c r="EU128" s="6" t="s">
        <v>2248</v>
      </c>
      <c r="EV128" s="6" t="s">
        <v>2249</v>
      </c>
      <c r="EW128" s="6" t="s">
        <v>2247</v>
      </c>
      <c r="EX128" s="6" t="s">
        <v>2250</v>
      </c>
      <c r="EZ128" s="6" t="s">
        <v>2242</v>
      </c>
      <c r="FA128" s="6" t="s">
        <v>1782</v>
      </c>
      <c r="FB128" s="6" t="s">
        <v>410</v>
      </c>
      <c r="FD128" s="6" t="s">
        <v>460</v>
      </c>
      <c r="FF128" s="6" t="s">
        <v>441</v>
      </c>
      <c r="FH128" s="6" t="s">
        <v>450</v>
      </c>
      <c r="FI128" s="6" t="s">
        <v>450</v>
      </c>
      <c r="FJ128" s="6" t="s">
        <v>450</v>
      </c>
      <c r="FK128" s="6" t="s">
        <v>450</v>
      </c>
      <c r="FL128" s="6" t="s">
        <v>450</v>
      </c>
      <c r="FN128" s="6" t="s">
        <v>415</v>
      </c>
      <c r="FO128" s="6" t="s">
        <v>416</v>
      </c>
      <c r="FP128" s="6" t="s">
        <v>415</v>
      </c>
      <c r="FQ128" s="6" t="s">
        <v>131</v>
      </c>
      <c r="FR128" s="6" t="s">
        <v>415</v>
      </c>
      <c r="FS128" s="6" t="s">
        <v>415</v>
      </c>
      <c r="FT128" s="6" t="s">
        <v>416</v>
      </c>
      <c r="FU128" s="6" t="s">
        <v>414</v>
      </c>
      <c r="FV128" s="6" t="s">
        <v>414</v>
      </c>
      <c r="FX128" s="6" t="s">
        <v>451</v>
      </c>
      <c r="FY128" s="6" t="s">
        <v>451</v>
      </c>
      <c r="FZ128" s="6" t="s">
        <v>451</v>
      </c>
      <c r="GA128" s="6" t="s">
        <v>451</v>
      </c>
      <c r="GB128" s="6" t="s">
        <v>451</v>
      </c>
      <c r="GC128" s="6" t="s">
        <v>451</v>
      </c>
      <c r="GD128" s="6" t="s">
        <v>451</v>
      </c>
      <c r="GE128" s="6" t="s">
        <v>451</v>
      </c>
      <c r="GF128" s="6" t="s">
        <v>451</v>
      </c>
      <c r="GG128" s="6" t="s">
        <v>452</v>
      </c>
      <c r="GH128" s="6" t="s">
        <v>451</v>
      </c>
      <c r="GI128" s="6" t="s">
        <v>451</v>
      </c>
      <c r="GJ128" s="6" t="s">
        <v>452</v>
      </c>
      <c r="GK128" s="6" t="s">
        <v>451</v>
      </c>
      <c r="GL128" s="6" t="s">
        <v>452</v>
      </c>
      <c r="GM128" s="6" t="s">
        <v>451</v>
      </c>
      <c r="GN128" s="6" t="s">
        <v>451</v>
      </c>
      <c r="GO128" s="6" t="s">
        <v>451</v>
      </c>
      <c r="GP128" s="6" t="s">
        <v>451</v>
      </c>
      <c r="GQ128" s="6" t="s">
        <v>451</v>
      </c>
      <c r="GR128" s="6" t="s">
        <v>451</v>
      </c>
      <c r="GS128" s="6" t="s">
        <v>452</v>
      </c>
      <c r="GT128" s="6" t="s">
        <v>452</v>
      </c>
      <c r="GU128" s="6" t="s">
        <v>451</v>
      </c>
      <c r="GV128" s="6" t="s">
        <v>517</v>
      </c>
      <c r="GW128" s="6" t="s">
        <v>496</v>
      </c>
      <c r="GY128" s="6" t="s">
        <v>441</v>
      </c>
      <c r="GZ128" s="6">
        <v>408.32</v>
      </c>
      <c r="HB128" s="6" t="str">
        <f t="shared" si="100"/>
        <v>Accepté pour Conseil 1er round Fem</v>
      </c>
      <c r="HC128" s="6">
        <f t="shared" si="75"/>
        <v>100</v>
      </c>
      <c r="HD128" s="110">
        <f t="shared" si="76"/>
        <v>27.5</v>
      </c>
      <c r="HE128" s="6">
        <f t="shared" si="77"/>
        <v>100</v>
      </c>
      <c r="HF128" s="110">
        <f t="shared" si="99"/>
        <v>75.833333333333329</v>
      </c>
      <c r="HG128" s="6">
        <f t="shared" si="78"/>
        <v>50</v>
      </c>
      <c r="HI128" s="6">
        <f t="shared" si="101"/>
        <v>5</v>
      </c>
      <c r="HJ128" s="110">
        <f t="shared" si="102"/>
        <v>27.5</v>
      </c>
      <c r="HK128" s="110">
        <f t="shared" si="79"/>
        <v>50</v>
      </c>
      <c r="HL128" s="110">
        <f t="shared" si="80"/>
        <v>50</v>
      </c>
      <c r="HO128" s="6">
        <f t="shared" si="81"/>
        <v>50</v>
      </c>
      <c r="HP128" s="110">
        <f t="shared" si="82"/>
        <v>50</v>
      </c>
      <c r="HQ128" s="110">
        <f t="shared" si="83"/>
        <v>75</v>
      </c>
      <c r="HT128" s="110">
        <f t="shared" si="84"/>
        <v>55</v>
      </c>
      <c r="HU128" s="6">
        <f t="shared" si="85"/>
        <v>50</v>
      </c>
      <c r="HV128" s="6">
        <f t="shared" si="86"/>
        <v>100</v>
      </c>
      <c r="HW128" s="6">
        <f t="shared" si="87"/>
        <v>50</v>
      </c>
      <c r="HX128" s="110">
        <f t="shared" si="88"/>
        <v>66.666666666666671</v>
      </c>
      <c r="HY128" s="6">
        <f t="shared" si="89"/>
        <v>0</v>
      </c>
      <c r="HZ128" s="6">
        <f t="shared" si="103"/>
        <v>0</v>
      </c>
      <c r="IA128" s="6">
        <f t="shared" si="90"/>
        <v>0</v>
      </c>
      <c r="IB128" s="6">
        <f t="shared" si="91"/>
        <v>50</v>
      </c>
      <c r="IE128" s="110">
        <f t="shared" si="92"/>
        <v>75</v>
      </c>
      <c r="IF128" s="110">
        <f t="shared" si="93"/>
        <v>25</v>
      </c>
      <c r="IG128" s="6">
        <f t="shared" si="94"/>
        <v>0</v>
      </c>
      <c r="IH128" s="6">
        <f t="shared" si="95"/>
        <v>0</v>
      </c>
      <c r="II128" s="6">
        <f t="shared" si="96"/>
        <v>0</v>
      </c>
      <c r="IJ128" s="6">
        <f t="shared" si="97"/>
        <v>0</v>
      </c>
      <c r="IK128" s="110">
        <f t="shared" si="98"/>
        <v>0</v>
      </c>
    </row>
    <row r="129" spans="1:245" x14ac:dyDescent="0.2">
      <c r="A129" s="6">
        <v>264</v>
      </c>
      <c r="B129" s="6">
        <v>438</v>
      </c>
      <c r="C129" s="6" t="s">
        <v>2251</v>
      </c>
      <c r="D129" s="6">
        <v>6</v>
      </c>
      <c r="E129" s="6" t="s">
        <v>470</v>
      </c>
      <c r="F129" s="6" t="s">
        <v>2252</v>
      </c>
      <c r="G129" s="6" t="s">
        <v>2253</v>
      </c>
      <c r="H129" s="6" t="s">
        <v>2251</v>
      </c>
      <c r="I129" s="6" t="s">
        <v>2254</v>
      </c>
      <c r="K129" s="6" t="s">
        <v>2255</v>
      </c>
      <c r="L129" s="6" t="s">
        <v>1782</v>
      </c>
      <c r="M129" s="6" t="s">
        <v>410</v>
      </c>
      <c r="O129" s="6" t="s">
        <v>460</v>
      </c>
      <c r="Q129" s="6" t="s">
        <v>2256</v>
      </c>
      <c r="R129" s="6" t="s">
        <v>525</v>
      </c>
      <c r="S129" s="6">
        <v>1</v>
      </c>
      <c r="T129" s="6">
        <v>0</v>
      </c>
      <c r="U129" s="6">
        <v>0</v>
      </c>
      <c r="V129" s="6">
        <v>1</v>
      </c>
      <c r="W129" s="6">
        <v>1</v>
      </c>
      <c r="X129" s="6">
        <v>0</v>
      </c>
      <c r="Y129" s="6">
        <v>0</v>
      </c>
      <c r="Z129" s="6" t="s">
        <v>415</v>
      </c>
      <c r="AA129" s="6" t="s">
        <v>416</v>
      </c>
      <c r="AB129" s="6" t="s">
        <v>414</v>
      </c>
      <c r="AC129" s="6" t="s">
        <v>414</v>
      </c>
      <c r="AD129" s="6" t="s">
        <v>414</v>
      </c>
      <c r="AE129" s="6" t="s">
        <v>415</v>
      </c>
      <c r="AF129" s="6" t="s">
        <v>415</v>
      </c>
      <c r="AG129" s="6" t="s">
        <v>416</v>
      </c>
      <c r="AH129" s="6" t="s">
        <v>131</v>
      </c>
      <c r="AI129" s="6" t="s">
        <v>2257</v>
      </c>
      <c r="AN129" s="6">
        <v>1</v>
      </c>
      <c r="AQ129" s="6" t="s">
        <v>527</v>
      </c>
      <c r="AW129" s="6" t="s">
        <v>528</v>
      </c>
      <c r="AX129" s="6" t="s">
        <v>485</v>
      </c>
      <c r="AY129" s="6">
        <v>1</v>
      </c>
      <c r="AZ129" s="6">
        <v>0</v>
      </c>
      <c r="BA129" s="6">
        <v>1</v>
      </c>
      <c r="BB129" s="6">
        <v>0</v>
      </c>
      <c r="BC129" s="6">
        <v>0</v>
      </c>
      <c r="BD129" s="6">
        <v>0</v>
      </c>
      <c r="BE129" s="6">
        <v>0</v>
      </c>
      <c r="BF129" s="6">
        <v>0</v>
      </c>
      <c r="BH129" s="6">
        <v>1</v>
      </c>
      <c r="BX129" s="6" t="s">
        <v>426</v>
      </c>
      <c r="BY129" s="6" t="s">
        <v>426</v>
      </c>
      <c r="BZ129" s="6" t="s">
        <v>426</v>
      </c>
      <c r="CA129" s="6" t="s">
        <v>423</v>
      </c>
      <c r="CB129" s="6" t="s">
        <v>426</v>
      </c>
      <c r="CC129" s="6" t="s">
        <v>423</v>
      </c>
      <c r="CD129" s="6" t="s">
        <v>426</v>
      </c>
      <c r="CE129" s="6" t="s">
        <v>425</v>
      </c>
      <c r="CF129" s="6" t="s">
        <v>426</v>
      </c>
      <c r="CG129" s="6" t="s">
        <v>426</v>
      </c>
      <c r="CH129" s="6" t="s">
        <v>423</v>
      </c>
      <c r="CI129" s="6" t="s">
        <v>423</v>
      </c>
      <c r="CJ129" s="6" t="s">
        <v>423</v>
      </c>
      <c r="CK129" s="6" t="s">
        <v>423</v>
      </c>
      <c r="CL129" s="6" t="s">
        <v>423</v>
      </c>
      <c r="CM129" s="6" t="s">
        <v>425</v>
      </c>
      <c r="CN129" s="6" t="s">
        <v>423</v>
      </c>
      <c r="CO129" s="6" t="s">
        <v>423</v>
      </c>
      <c r="CP129" s="6" t="s">
        <v>423</v>
      </c>
      <c r="CQ129" s="6" t="s">
        <v>424</v>
      </c>
      <c r="CR129" s="6" t="s">
        <v>426</v>
      </c>
      <c r="CS129" s="6" t="s">
        <v>426</v>
      </c>
      <c r="CT129" s="6" t="s">
        <v>426</v>
      </c>
      <c r="CU129" s="6" t="s">
        <v>426</v>
      </c>
      <c r="CV129" s="6" t="s">
        <v>428</v>
      </c>
      <c r="CW129" s="6" t="s">
        <v>506</v>
      </c>
      <c r="CX129" s="6" t="s">
        <v>428</v>
      </c>
      <c r="CY129" s="6" t="s">
        <v>428</v>
      </c>
      <c r="CZ129" s="6" t="s">
        <v>428</v>
      </c>
      <c r="DA129" s="6">
        <v>0</v>
      </c>
      <c r="DB129" s="6">
        <v>0</v>
      </c>
      <c r="DC129" s="6">
        <v>0</v>
      </c>
      <c r="DD129" s="6">
        <v>1</v>
      </c>
      <c r="DE129" s="6">
        <v>0</v>
      </c>
      <c r="DF129" s="6">
        <v>0</v>
      </c>
      <c r="DG129" s="6">
        <v>0</v>
      </c>
      <c r="DJ129" s="6" t="s">
        <v>198</v>
      </c>
      <c r="DU129" s="6" t="s">
        <v>430</v>
      </c>
      <c r="EA129" s="6">
        <v>975.98</v>
      </c>
      <c r="EB129" s="6" t="s">
        <v>672</v>
      </c>
      <c r="EC129" s="6" t="s">
        <v>672</v>
      </c>
      <c r="ED129" s="6" t="s">
        <v>2258</v>
      </c>
      <c r="EE129" s="6" t="s">
        <v>490</v>
      </c>
      <c r="EF129" s="6" t="s">
        <v>435</v>
      </c>
      <c r="EG129" s="6" t="s">
        <v>436</v>
      </c>
      <c r="EH129" s="6" t="s">
        <v>2245</v>
      </c>
      <c r="EI129" s="6">
        <v>2023</v>
      </c>
      <c r="EJ129" s="6" t="s">
        <v>1782</v>
      </c>
      <c r="EK129" s="6" t="s">
        <v>2246</v>
      </c>
      <c r="EL129" s="6" t="s">
        <v>440</v>
      </c>
      <c r="EM129" s="6">
        <v>7</v>
      </c>
      <c r="EN129" s="6" t="s">
        <v>468</v>
      </c>
      <c r="EO129" s="6" t="s">
        <v>491</v>
      </c>
      <c r="EP129" s="6" t="s">
        <v>675</v>
      </c>
      <c r="EQ129" s="6">
        <v>271</v>
      </c>
      <c r="ER129" s="6" t="s">
        <v>2259</v>
      </c>
      <c r="ES129" s="6">
        <v>4</v>
      </c>
      <c r="ET129" s="6" t="s">
        <v>470</v>
      </c>
      <c r="EU129" s="6" t="s">
        <v>2260</v>
      </c>
      <c r="EV129" s="6" t="s">
        <v>2261</v>
      </c>
      <c r="EW129" s="6" t="s">
        <v>2259</v>
      </c>
      <c r="EX129" s="6" t="s">
        <v>2262</v>
      </c>
      <c r="EZ129" s="6" t="s">
        <v>2263</v>
      </c>
      <c r="FA129" s="6" t="s">
        <v>1782</v>
      </c>
      <c r="FB129" s="6" t="s">
        <v>410</v>
      </c>
      <c r="FD129" s="6" t="s">
        <v>460</v>
      </c>
      <c r="FF129" s="6" t="s">
        <v>441</v>
      </c>
      <c r="FH129" s="6" t="s">
        <v>510</v>
      </c>
      <c r="FI129" s="6" t="s">
        <v>450</v>
      </c>
      <c r="FJ129" s="6" t="s">
        <v>450</v>
      </c>
      <c r="FK129" s="6" t="s">
        <v>450</v>
      </c>
      <c r="FL129" s="6" t="s">
        <v>450</v>
      </c>
      <c r="FN129" s="6" t="s">
        <v>131</v>
      </c>
      <c r="FO129" s="6" t="s">
        <v>416</v>
      </c>
      <c r="FP129" s="6" t="s">
        <v>416</v>
      </c>
      <c r="FQ129" s="6" t="s">
        <v>416</v>
      </c>
      <c r="FR129" s="6" t="s">
        <v>131</v>
      </c>
      <c r="FS129" s="6" t="s">
        <v>416</v>
      </c>
      <c r="FT129" s="6" t="s">
        <v>131</v>
      </c>
      <c r="FU129" s="6" t="s">
        <v>416</v>
      </c>
      <c r="FV129" s="6" t="s">
        <v>131</v>
      </c>
      <c r="FX129" s="6" t="s">
        <v>452</v>
      </c>
      <c r="FY129" s="6" t="s">
        <v>451</v>
      </c>
      <c r="FZ129" s="6" t="s">
        <v>451</v>
      </c>
      <c r="GA129" s="6" t="s">
        <v>451</v>
      </c>
      <c r="GB129" s="6" t="s">
        <v>451</v>
      </c>
      <c r="GC129" s="6" t="s">
        <v>451</v>
      </c>
      <c r="GD129" s="6" t="s">
        <v>451</v>
      </c>
      <c r="GE129" s="6" t="s">
        <v>451</v>
      </c>
      <c r="GF129" s="6" t="s">
        <v>451</v>
      </c>
      <c r="GG129" s="6" t="s">
        <v>451</v>
      </c>
      <c r="GH129" s="6" t="s">
        <v>451</v>
      </c>
      <c r="GI129" s="6" t="s">
        <v>451</v>
      </c>
      <c r="GJ129" s="6" t="s">
        <v>451</v>
      </c>
      <c r="GK129" s="6" t="s">
        <v>451</v>
      </c>
      <c r="GL129" s="6" t="s">
        <v>451</v>
      </c>
      <c r="GM129" s="6" t="s">
        <v>451</v>
      </c>
      <c r="GN129" s="6" t="s">
        <v>451</v>
      </c>
      <c r="GO129" s="6" t="s">
        <v>451</v>
      </c>
      <c r="GP129" s="6" t="s">
        <v>451</v>
      </c>
      <c r="GQ129" s="6" t="s">
        <v>451</v>
      </c>
      <c r="GR129" s="6" t="s">
        <v>451</v>
      </c>
      <c r="GS129" s="6" t="s">
        <v>452</v>
      </c>
      <c r="GT129" s="6" t="s">
        <v>452</v>
      </c>
      <c r="GU129" s="6" t="s">
        <v>452</v>
      </c>
      <c r="GV129" s="6" t="s">
        <v>453</v>
      </c>
      <c r="GW129" s="6" t="s">
        <v>496</v>
      </c>
      <c r="GX129" s="6" t="s">
        <v>2264</v>
      </c>
      <c r="GY129" s="6" t="s">
        <v>441</v>
      </c>
      <c r="GZ129" s="6">
        <v>1916.4</v>
      </c>
      <c r="HB129" s="6" t="str">
        <f t="shared" si="100"/>
        <v>Accepté pour Conseil 2eme round Sect</v>
      </c>
      <c r="HC129" s="6">
        <f t="shared" si="75"/>
        <v>50</v>
      </c>
      <c r="HD129" s="110">
        <f t="shared" si="76"/>
        <v>50</v>
      </c>
      <c r="HE129" s="6">
        <f t="shared" si="77"/>
        <v>5</v>
      </c>
      <c r="HF129" s="110">
        <f t="shared" si="99"/>
        <v>35</v>
      </c>
      <c r="HG129" s="6">
        <f t="shared" si="78"/>
        <v>5</v>
      </c>
      <c r="HI129" s="6">
        <f t="shared" si="101"/>
        <v>50</v>
      </c>
      <c r="HJ129" s="110">
        <f t="shared" si="102"/>
        <v>27.5</v>
      </c>
      <c r="HK129" s="110">
        <f t="shared" si="79"/>
        <v>5</v>
      </c>
      <c r="HL129" s="110">
        <f t="shared" si="80"/>
        <v>27.5</v>
      </c>
      <c r="HO129" s="6">
        <f t="shared" si="81"/>
        <v>5</v>
      </c>
      <c r="HP129" s="110">
        <f t="shared" si="82"/>
        <v>27.5</v>
      </c>
      <c r="HQ129" s="110">
        <f t="shared" si="83"/>
        <v>50</v>
      </c>
      <c r="HT129" s="110">
        <f t="shared" si="84"/>
        <v>23</v>
      </c>
      <c r="HU129" s="6">
        <f t="shared" si="85"/>
        <v>50</v>
      </c>
      <c r="HV129" s="6">
        <f t="shared" si="86"/>
        <v>50</v>
      </c>
      <c r="HW129" s="6">
        <f t="shared" si="87"/>
        <v>50</v>
      </c>
      <c r="HX129" s="110">
        <f t="shared" si="88"/>
        <v>50</v>
      </c>
      <c r="HY129" s="6">
        <f t="shared" si="89"/>
        <v>0</v>
      </c>
      <c r="HZ129" s="6">
        <f t="shared" si="103"/>
        <v>0</v>
      </c>
      <c r="IA129" s="6">
        <f t="shared" si="90"/>
        <v>0</v>
      </c>
      <c r="IB129" s="6">
        <f t="shared" si="91"/>
        <v>25</v>
      </c>
      <c r="IE129" s="110">
        <f t="shared" si="92"/>
        <v>50</v>
      </c>
      <c r="IF129" s="110">
        <f t="shared" si="93"/>
        <v>15</v>
      </c>
      <c r="IG129" s="6">
        <f t="shared" si="94"/>
        <v>0</v>
      </c>
      <c r="IH129" s="6">
        <f t="shared" si="95"/>
        <v>0</v>
      </c>
      <c r="II129" s="6">
        <f t="shared" si="96"/>
        <v>0</v>
      </c>
      <c r="IJ129" s="6">
        <f t="shared" si="97"/>
        <v>50</v>
      </c>
      <c r="IK129" s="110">
        <f t="shared" si="98"/>
        <v>12.5</v>
      </c>
    </row>
    <row r="130" spans="1:245" x14ac:dyDescent="0.2">
      <c r="A130" s="6">
        <v>265</v>
      </c>
      <c r="B130" s="6">
        <v>364</v>
      </c>
      <c r="C130" s="6" t="s">
        <v>2265</v>
      </c>
      <c r="D130" s="6">
        <v>6</v>
      </c>
      <c r="E130" s="6" t="s">
        <v>470</v>
      </c>
      <c r="F130" s="6" t="s">
        <v>2266</v>
      </c>
      <c r="G130" s="6" t="s">
        <v>2267</v>
      </c>
      <c r="H130" s="6" t="s">
        <v>2265</v>
      </c>
      <c r="I130" s="6" t="s">
        <v>2268</v>
      </c>
      <c r="K130" s="6" t="s">
        <v>2269</v>
      </c>
      <c r="L130" s="6" t="s">
        <v>1782</v>
      </c>
      <c r="M130" s="6" t="s">
        <v>410</v>
      </c>
      <c r="O130" s="6" t="s">
        <v>460</v>
      </c>
      <c r="Q130" s="6" t="s">
        <v>2270</v>
      </c>
      <c r="R130" s="6" t="s">
        <v>413</v>
      </c>
      <c r="S130" s="6">
        <v>0</v>
      </c>
      <c r="T130" s="6">
        <v>0</v>
      </c>
      <c r="U130" s="6">
        <v>0</v>
      </c>
      <c r="V130" s="6">
        <v>1</v>
      </c>
      <c r="W130" s="6">
        <v>1</v>
      </c>
      <c r="X130" s="6">
        <v>0</v>
      </c>
      <c r="Y130" s="6">
        <v>1</v>
      </c>
      <c r="Z130" s="6" t="s">
        <v>416</v>
      </c>
      <c r="AA130" s="6" t="s">
        <v>416</v>
      </c>
      <c r="AB130" s="6" t="s">
        <v>416</v>
      </c>
      <c r="AC130" s="6" t="s">
        <v>414</v>
      </c>
      <c r="AD130" s="6" t="s">
        <v>414</v>
      </c>
      <c r="AE130" s="6" t="s">
        <v>462</v>
      </c>
      <c r="AF130" s="6" t="s">
        <v>416</v>
      </c>
      <c r="AG130" s="6" t="s">
        <v>416</v>
      </c>
      <c r="AH130" s="6" t="s">
        <v>131</v>
      </c>
      <c r="AI130" s="6" t="s">
        <v>2271</v>
      </c>
      <c r="AJ130" s="6">
        <v>0</v>
      </c>
      <c r="AK130" s="6">
        <v>0</v>
      </c>
      <c r="AL130" s="6">
        <v>1</v>
      </c>
      <c r="AM130" s="6">
        <v>0</v>
      </c>
      <c r="AN130" s="6">
        <v>0</v>
      </c>
      <c r="AO130" s="6">
        <v>0</v>
      </c>
      <c r="AQ130" s="6" t="s">
        <v>463</v>
      </c>
      <c r="AR130" s="6" t="s">
        <v>436</v>
      </c>
      <c r="AS130" s="6" t="s">
        <v>436</v>
      </c>
      <c r="AT130" s="6" t="s">
        <v>436</v>
      </c>
      <c r="AU130" s="6" t="s">
        <v>436</v>
      </c>
      <c r="AV130" s="6" t="s">
        <v>436</v>
      </c>
      <c r="AW130" s="6" t="s">
        <v>528</v>
      </c>
      <c r="AX130" s="6" t="s">
        <v>485</v>
      </c>
      <c r="AY130" s="6">
        <v>0</v>
      </c>
      <c r="AZ130" s="6">
        <v>1</v>
      </c>
      <c r="BA130" s="6">
        <v>1</v>
      </c>
      <c r="BB130" s="6">
        <v>0</v>
      </c>
      <c r="BC130" s="6">
        <v>0</v>
      </c>
      <c r="BD130" s="6">
        <v>0</v>
      </c>
      <c r="BE130" s="6">
        <v>0</v>
      </c>
      <c r="BF130" s="6">
        <v>0</v>
      </c>
      <c r="BH130" s="6">
        <v>1</v>
      </c>
      <c r="BX130" s="6" t="s">
        <v>426</v>
      </c>
      <c r="BY130" s="6" t="s">
        <v>423</v>
      </c>
      <c r="BZ130" s="6" t="s">
        <v>423</v>
      </c>
      <c r="CA130" s="6" t="s">
        <v>424</v>
      </c>
      <c r="CB130" s="6" t="s">
        <v>423</v>
      </c>
      <c r="CC130" s="6" t="s">
        <v>423</v>
      </c>
      <c r="CD130" s="6" t="s">
        <v>423</v>
      </c>
      <c r="CE130" s="6" t="s">
        <v>423</v>
      </c>
      <c r="CF130" s="6" t="s">
        <v>423</v>
      </c>
      <c r="CG130" s="6" t="s">
        <v>423</v>
      </c>
      <c r="CH130" s="6" t="s">
        <v>423</v>
      </c>
      <c r="CI130" s="6" t="s">
        <v>423</v>
      </c>
      <c r="CJ130" s="6" t="s">
        <v>423</v>
      </c>
      <c r="CK130" s="6" t="s">
        <v>424</v>
      </c>
      <c r="CL130" s="6" t="s">
        <v>423</v>
      </c>
      <c r="CM130" s="6" t="s">
        <v>423</v>
      </c>
      <c r="CN130" s="6" t="s">
        <v>423</v>
      </c>
      <c r="CO130" s="6" t="s">
        <v>423</v>
      </c>
      <c r="CP130" s="6" t="s">
        <v>423</v>
      </c>
      <c r="CQ130" s="6" t="s">
        <v>424</v>
      </c>
      <c r="CR130" s="6" t="s">
        <v>423</v>
      </c>
      <c r="CS130" s="6" t="s">
        <v>423</v>
      </c>
      <c r="CT130" s="6" t="s">
        <v>423</v>
      </c>
      <c r="CU130" s="6" t="s">
        <v>426</v>
      </c>
      <c r="CV130" s="6" t="s">
        <v>428</v>
      </c>
      <c r="CW130" s="6" t="s">
        <v>506</v>
      </c>
      <c r="CX130" s="6" t="s">
        <v>428</v>
      </c>
      <c r="CY130" s="6" t="s">
        <v>428</v>
      </c>
      <c r="CZ130" s="6" t="s">
        <v>428</v>
      </c>
      <c r="DA130" s="6">
        <v>0</v>
      </c>
      <c r="DB130" s="6">
        <v>1</v>
      </c>
      <c r="DC130" s="6">
        <v>0</v>
      </c>
      <c r="DD130" s="6">
        <v>1</v>
      </c>
      <c r="DE130" s="6">
        <v>0</v>
      </c>
      <c r="DF130" s="6">
        <v>0</v>
      </c>
      <c r="DG130" s="6">
        <v>0</v>
      </c>
      <c r="DJ130" s="6" t="s">
        <v>198</v>
      </c>
      <c r="DU130" s="6" t="s">
        <v>430</v>
      </c>
      <c r="EA130" s="6">
        <v>1352.55</v>
      </c>
      <c r="EB130" s="6" t="s">
        <v>487</v>
      </c>
      <c r="EC130" s="6" t="s">
        <v>488</v>
      </c>
      <c r="ED130" s="6" t="s">
        <v>2272</v>
      </c>
      <c r="EE130" s="6" t="s">
        <v>490</v>
      </c>
      <c r="EF130" s="6" t="s">
        <v>435</v>
      </c>
      <c r="EG130" s="6" t="s">
        <v>436</v>
      </c>
      <c r="EH130" s="6" t="s">
        <v>2245</v>
      </c>
      <c r="EI130" s="6">
        <v>2022</v>
      </c>
      <c r="EJ130" s="6" t="s">
        <v>1782</v>
      </c>
      <c r="EK130" s="6" t="s">
        <v>2246</v>
      </c>
      <c r="EL130" s="6" t="s">
        <v>440</v>
      </c>
      <c r="EM130" s="6">
        <v>2</v>
      </c>
      <c r="EN130" s="6" t="s">
        <v>468</v>
      </c>
      <c r="EO130" s="6" t="s">
        <v>442</v>
      </c>
      <c r="EP130" s="6" t="s">
        <v>443</v>
      </c>
      <c r="EQ130" s="6">
        <v>313</v>
      </c>
      <c r="ER130" s="6" t="s">
        <v>2273</v>
      </c>
      <c r="ES130" s="6">
        <v>4</v>
      </c>
      <c r="ET130" s="6" t="s">
        <v>470</v>
      </c>
      <c r="EU130" s="6" t="s">
        <v>2274</v>
      </c>
      <c r="EV130" s="6" t="s">
        <v>2275</v>
      </c>
      <c r="EW130" s="6" t="s">
        <v>2273</v>
      </c>
      <c r="EX130" s="6" t="s">
        <v>2276</v>
      </c>
      <c r="EZ130" s="6" t="s">
        <v>2277</v>
      </c>
      <c r="FA130" s="6" t="s">
        <v>1782</v>
      </c>
      <c r="FB130" s="6" t="s">
        <v>410</v>
      </c>
      <c r="FD130" s="6" t="s">
        <v>460</v>
      </c>
      <c r="FF130" s="6" t="s">
        <v>441</v>
      </c>
      <c r="FH130" s="6" t="s">
        <v>450</v>
      </c>
      <c r="FI130" s="6" t="s">
        <v>510</v>
      </c>
      <c r="FJ130" s="6" t="s">
        <v>510</v>
      </c>
      <c r="FK130" s="6" t="s">
        <v>450</v>
      </c>
      <c r="FL130" s="6" t="s">
        <v>450</v>
      </c>
      <c r="FN130" s="6" t="s">
        <v>416</v>
      </c>
      <c r="FO130" s="6" t="s">
        <v>416</v>
      </c>
      <c r="FP130" s="6" t="s">
        <v>414</v>
      </c>
      <c r="FQ130" s="6" t="s">
        <v>416</v>
      </c>
      <c r="FR130" s="6" t="s">
        <v>462</v>
      </c>
      <c r="FS130" s="6" t="s">
        <v>416</v>
      </c>
      <c r="FT130" s="6" t="s">
        <v>416</v>
      </c>
      <c r="FU130" s="6" t="s">
        <v>416</v>
      </c>
      <c r="FV130" s="6" t="s">
        <v>131</v>
      </c>
      <c r="FX130" s="6" t="s">
        <v>451</v>
      </c>
      <c r="FY130" s="6" t="s">
        <v>451</v>
      </c>
      <c r="FZ130" s="6" t="s">
        <v>451</v>
      </c>
      <c r="GA130" s="6" t="s">
        <v>451</v>
      </c>
      <c r="GB130" s="6" t="s">
        <v>451</v>
      </c>
      <c r="GC130" s="6" t="s">
        <v>451</v>
      </c>
      <c r="GD130" s="6" t="s">
        <v>451</v>
      </c>
      <c r="GE130" s="6" t="s">
        <v>451</v>
      </c>
      <c r="GF130" s="6" t="s">
        <v>451</v>
      </c>
      <c r="GG130" s="6" t="s">
        <v>451</v>
      </c>
      <c r="GH130" s="6" t="s">
        <v>451</v>
      </c>
      <c r="GI130" s="6" t="s">
        <v>451</v>
      </c>
      <c r="GJ130" s="6" t="s">
        <v>451</v>
      </c>
      <c r="GK130" s="6" t="s">
        <v>451</v>
      </c>
      <c r="GL130" s="6" t="s">
        <v>451</v>
      </c>
      <c r="GM130" s="6" t="s">
        <v>451</v>
      </c>
      <c r="GN130" s="6" t="s">
        <v>451</v>
      </c>
      <c r="GO130" s="6" t="s">
        <v>451</v>
      </c>
      <c r="GP130" s="6" t="s">
        <v>451</v>
      </c>
      <c r="GQ130" s="6" t="s">
        <v>451</v>
      </c>
      <c r="GR130" s="6" t="s">
        <v>451</v>
      </c>
      <c r="GS130" s="6" t="s">
        <v>452</v>
      </c>
      <c r="GT130" s="6" t="s">
        <v>452</v>
      </c>
      <c r="GU130" s="6" t="s">
        <v>451</v>
      </c>
      <c r="GV130" s="6" t="s">
        <v>517</v>
      </c>
      <c r="GW130" s="6" t="s">
        <v>496</v>
      </c>
      <c r="GX130" s="6" t="s">
        <v>2278</v>
      </c>
      <c r="GY130" s="6" t="s">
        <v>441</v>
      </c>
      <c r="GZ130" s="6">
        <v>834.44</v>
      </c>
      <c r="HB130" s="6" t="str">
        <f t="shared" si="100"/>
        <v>Accepté pour Conseil 3eme round Prov</v>
      </c>
      <c r="HC130" s="6">
        <f t="shared" si="75"/>
        <v>100</v>
      </c>
      <c r="HD130" s="110">
        <f t="shared" si="76"/>
        <v>100</v>
      </c>
      <c r="HE130" s="6">
        <f t="shared" si="77"/>
        <v>5</v>
      </c>
      <c r="HF130" s="110">
        <f t="shared" si="99"/>
        <v>68.333333333333329</v>
      </c>
      <c r="HG130" s="6">
        <f t="shared" si="78"/>
        <v>5</v>
      </c>
      <c r="HI130" s="6">
        <f t="shared" si="101"/>
        <v>50</v>
      </c>
      <c r="HJ130" s="110">
        <f t="shared" si="102"/>
        <v>27.5</v>
      </c>
      <c r="HK130" s="110">
        <f t="shared" si="79"/>
        <v>27.5</v>
      </c>
      <c r="HL130" s="110">
        <f t="shared" si="80"/>
        <v>50</v>
      </c>
      <c r="HO130" s="6">
        <f t="shared" si="81"/>
        <v>50</v>
      </c>
      <c r="HP130" s="110">
        <f t="shared" si="82"/>
        <v>50</v>
      </c>
      <c r="HQ130" s="110">
        <f t="shared" si="83"/>
        <v>50</v>
      </c>
      <c r="HT130" s="110">
        <f t="shared" si="84"/>
        <v>45.5</v>
      </c>
      <c r="HU130" s="6">
        <f t="shared" si="85"/>
        <v>50</v>
      </c>
      <c r="HV130" s="6">
        <f t="shared" si="86"/>
        <v>50</v>
      </c>
      <c r="HW130" s="6">
        <f t="shared" si="87"/>
        <v>50</v>
      </c>
      <c r="HX130" s="110">
        <f t="shared" si="88"/>
        <v>50</v>
      </c>
      <c r="HY130" s="6">
        <f t="shared" si="89"/>
        <v>0</v>
      </c>
      <c r="HZ130" s="6">
        <f t="shared" si="103"/>
        <v>0</v>
      </c>
      <c r="IA130" s="6">
        <f t="shared" si="90"/>
        <v>0</v>
      </c>
      <c r="IB130" s="6">
        <f t="shared" si="91"/>
        <v>50</v>
      </c>
      <c r="IE130" s="110">
        <f t="shared" si="92"/>
        <v>50</v>
      </c>
      <c r="IF130" s="110">
        <f t="shared" si="93"/>
        <v>20</v>
      </c>
      <c r="IG130" s="6">
        <f t="shared" si="94"/>
        <v>0</v>
      </c>
      <c r="IH130" s="6">
        <f t="shared" si="95"/>
        <v>0</v>
      </c>
      <c r="II130" s="6">
        <f t="shared" si="96"/>
        <v>0</v>
      </c>
      <c r="IJ130" s="6">
        <f t="shared" si="97"/>
        <v>50</v>
      </c>
      <c r="IK130" s="110">
        <f t="shared" si="98"/>
        <v>12.5</v>
      </c>
    </row>
    <row r="131" spans="1:245" x14ac:dyDescent="0.2">
      <c r="A131" s="6">
        <v>267</v>
      </c>
      <c r="B131" s="6">
        <v>451</v>
      </c>
      <c r="C131" s="6" t="s">
        <v>2279</v>
      </c>
      <c r="D131" s="6">
        <v>6</v>
      </c>
      <c r="E131" s="6" t="s">
        <v>470</v>
      </c>
      <c r="F131" s="6" t="s">
        <v>2280</v>
      </c>
      <c r="G131" s="6" t="s">
        <v>2281</v>
      </c>
      <c r="H131" s="6" t="s">
        <v>2279</v>
      </c>
      <c r="I131" s="6" t="s">
        <v>2282</v>
      </c>
      <c r="K131" s="6" t="s">
        <v>2283</v>
      </c>
      <c r="L131" s="6" t="s">
        <v>1782</v>
      </c>
      <c r="M131" s="6" t="s">
        <v>410</v>
      </c>
      <c r="O131" s="6" t="s">
        <v>460</v>
      </c>
      <c r="Q131" s="6" t="s">
        <v>2284</v>
      </c>
      <c r="R131" s="6" t="s">
        <v>413</v>
      </c>
      <c r="S131" s="6">
        <v>1</v>
      </c>
      <c r="T131" s="6">
        <v>0</v>
      </c>
      <c r="U131" s="6">
        <v>0</v>
      </c>
      <c r="V131" s="6">
        <v>1</v>
      </c>
      <c r="W131" s="6">
        <v>1</v>
      </c>
      <c r="X131" s="6">
        <v>0</v>
      </c>
      <c r="Y131" s="6">
        <v>0</v>
      </c>
      <c r="Z131" s="6" t="s">
        <v>415</v>
      </c>
      <c r="AA131" s="6" t="s">
        <v>416</v>
      </c>
      <c r="AB131" s="6" t="s">
        <v>415</v>
      </c>
      <c r="AC131" s="6" t="s">
        <v>415</v>
      </c>
      <c r="AD131" s="6" t="s">
        <v>415</v>
      </c>
      <c r="AE131" s="6" t="s">
        <v>415</v>
      </c>
      <c r="AF131" s="6" t="s">
        <v>416</v>
      </c>
      <c r="AG131" s="6" t="s">
        <v>416</v>
      </c>
      <c r="AH131" s="6" t="s">
        <v>415</v>
      </c>
      <c r="AN131" s="6">
        <v>1</v>
      </c>
      <c r="AQ131" s="6" t="s">
        <v>527</v>
      </c>
      <c r="AW131" s="6" t="s">
        <v>421</v>
      </c>
      <c r="AX131" s="6" t="s">
        <v>485</v>
      </c>
      <c r="AY131" s="6">
        <v>0</v>
      </c>
      <c r="AZ131" s="6">
        <v>1</v>
      </c>
      <c r="BA131" s="6">
        <v>0</v>
      </c>
      <c r="BB131" s="6">
        <v>0</v>
      </c>
      <c r="BC131" s="6">
        <v>0</v>
      </c>
      <c r="BD131" s="6">
        <v>1</v>
      </c>
      <c r="BE131" s="6">
        <v>0</v>
      </c>
      <c r="BF131" s="6">
        <v>0</v>
      </c>
      <c r="BH131" s="6">
        <v>1</v>
      </c>
      <c r="BX131" s="6" t="s">
        <v>423</v>
      </c>
      <c r="BY131" s="6" t="s">
        <v>423</v>
      </c>
      <c r="BZ131" s="6" t="s">
        <v>423</v>
      </c>
      <c r="CA131" s="6" t="s">
        <v>424</v>
      </c>
      <c r="CB131" s="6" t="s">
        <v>423</v>
      </c>
      <c r="CC131" s="6" t="s">
        <v>423</v>
      </c>
      <c r="CD131" s="6" t="s">
        <v>423</v>
      </c>
      <c r="CE131" s="6" t="s">
        <v>423</v>
      </c>
      <c r="CF131" s="6" t="s">
        <v>425</v>
      </c>
      <c r="CG131" s="6" t="s">
        <v>426</v>
      </c>
      <c r="CH131" s="6" t="s">
        <v>423</v>
      </c>
      <c r="CI131" s="6" t="s">
        <v>423</v>
      </c>
      <c r="CJ131" s="6" t="s">
        <v>423</v>
      </c>
      <c r="CK131" s="6" t="s">
        <v>423</v>
      </c>
      <c r="CL131" s="6" t="s">
        <v>423</v>
      </c>
      <c r="CM131" s="6" t="s">
        <v>423</v>
      </c>
      <c r="CN131" s="6" t="s">
        <v>423</v>
      </c>
      <c r="CO131" s="6" t="s">
        <v>423</v>
      </c>
      <c r="CP131" s="6" t="s">
        <v>426</v>
      </c>
      <c r="CQ131" s="6" t="s">
        <v>423</v>
      </c>
      <c r="CR131" s="6" t="s">
        <v>426</v>
      </c>
      <c r="CS131" s="6" t="s">
        <v>426</v>
      </c>
      <c r="CT131" s="6" t="s">
        <v>426</v>
      </c>
      <c r="CU131" s="6" t="s">
        <v>426</v>
      </c>
      <c r="CV131" s="6" t="s">
        <v>176</v>
      </c>
      <c r="CW131" s="6" t="s">
        <v>176</v>
      </c>
      <c r="CX131" s="6" t="s">
        <v>176</v>
      </c>
      <c r="CY131" s="6" t="s">
        <v>176</v>
      </c>
      <c r="CZ131" s="6" t="s">
        <v>428</v>
      </c>
      <c r="DA131" s="6">
        <v>1</v>
      </c>
      <c r="DB131" s="6">
        <v>0</v>
      </c>
      <c r="DC131" s="6">
        <v>0</v>
      </c>
      <c r="DD131" s="6">
        <v>1</v>
      </c>
      <c r="DE131" s="6">
        <v>0</v>
      </c>
      <c r="DF131" s="6">
        <v>0</v>
      </c>
      <c r="DG131" s="6">
        <v>0</v>
      </c>
      <c r="DJ131" s="6" t="s">
        <v>198</v>
      </c>
      <c r="DU131" s="6" t="s">
        <v>508</v>
      </c>
      <c r="EA131" s="6">
        <v>1160.27</v>
      </c>
      <c r="EB131" s="6" t="s">
        <v>672</v>
      </c>
      <c r="EC131" s="6" t="s">
        <v>672</v>
      </c>
      <c r="ED131" s="6" t="s">
        <v>2285</v>
      </c>
      <c r="EE131" s="6" t="s">
        <v>490</v>
      </c>
      <c r="EF131" s="6" t="s">
        <v>510</v>
      </c>
      <c r="EG131" s="6" t="s">
        <v>436</v>
      </c>
      <c r="EH131" s="6" t="s">
        <v>2286</v>
      </c>
      <c r="EI131" s="6">
        <v>2021</v>
      </c>
      <c r="EJ131" s="6" t="s">
        <v>1782</v>
      </c>
      <c r="EK131" s="6" t="s">
        <v>2246</v>
      </c>
      <c r="EL131" s="6" t="s">
        <v>440</v>
      </c>
      <c r="EM131" s="6">
        <v>1</v>
      </c>
      <c r="EN131" s="6" t="s">
        <v>468</v>
      </c>
      <c r="EO131" s="6" t="s">
        <v>442</v>
      </c>
      <c r="EP131" s="6" t="s">
        <v>532</v>
      </c>
      <c r="EQ131" s="6">
        <v>305</v>
      </c>
      <c r="ER131" s="6" t="s">
        <v>2287</v>
      </c>
      <c r="ES131" s="6">
        <v>4</v>
      </c>
      <c r="ET131" s="6" t="s">
        <v>470</v>
      </c>
      <c r="EU131" s="6" t="s">
        <v>2288</v>
      </c>
      <c r="EV131" s="6" t="s">
        <v>2289</v>
      </c>
      <c r="EW131" s="6" t="s">
        <v>2287</v>
      </c>
      <c r="EX131" s="6" t="s">
        <v>2290</v>
      </c>
      <c r="EZ131" s="6" t="s">
        <v>2291</v>
      </c>
      <c r="FA131" s="6" t="s">
        <v>1782</v>
      </c>
      <c r="FB131" s="6" t="s">
        <v>410</v>
      </c>
      <c r="FD131" s="6" t="s">
        <v>460</v>
      </c>
      <c r="FF131" s="6" t="s">
        <v>441</v>
      </c>
      <c r="FH131" s="6" t="s">
        <v>449</v>
      </c>
      <c r="FI131" s="6" t="s">
        <v>450</v>
      </c>
      <c r="FJ131" s="6" t="s">
        <v>510</v>
      </c>
      <c r="FK131" s="6" t="s">
        <v>450</v>
      </c>
      <c r="FL131" s="6" t="s">
        <v>450</v>
      </c>
      <c r="FN131" s="6" t="s">
        <v>414</v>
      </c>
      <c r="FO131" s="6" t="s">
        <v>416</v>
      </c>
      <c r="FP131" s="6" t="s">
        <v>414</v>
      </c>
      <c r="FQ131" s="6" t="s">
        <v>414</v>
      </c>
      <c r="FR131" s="6" t="s">
        <v>414</v>
      </c>
      <c r="FS131" s="6" t="s">
        <v>416</v>
      </c>
      <c r="FT131" s="6" t="s">
        <v>416</v>
      </c>
      <c r="FU131" s="6" t="s">
        <v>415</v>
      </c>
      <c r="FV131" s="6" t="s">
        <v>131</v>
      </c>
      <c r="FX131" s="6" t="s">
        <v>451</v>
      </c>
      <c r="FY131" s="6" t="s">
        <v>451</v>
      </c>
      <c r="FZ131" s="6" t="s">
        <v>451</v>
      </c>
      <c r="GA131" s="6" t="s">
        <v>451</v>
      </c>
      <c r="GB131" s="6" t="s">
        <v>451</v>
      </c>
      <c r="GC131" s="6" t="s">
        <v>451</v>
      </c>
      <c r="GD131" s="6" t="s">
        <v>451</v>
      </c>
      <c r="GE131" s="6" t="s">
        <v>451</v>
      </c>
      <c r="GF131" s="6" t="s">
        <v>451</v>
      </c>
      <c r="GG131" s="6" t="s">
        <v>451</v>
      </c>
      <c r="GH131" s="6" t="s">
        <v>451</v>
      </c>
      <c r="GI131" s="6" t="s">
        <v>451</v>
      </c>
      <c r="GJ131" s="6" t="s">
        <v>451</v>
      </c>
      <c r="GK131" s="6" t="s">
        <v>451</v>
      </c>
      <c r="GL131" s="6" t="s">
        <v>451</v>
      </c>
      <c r="GM131" s="6" t="s">
        <v>451</v>
      </c>
      <c r="GN131" s="6" t="s">
        <v>451</v>
      </c>
      <c r="GO131" s="6" t="s">
        <v>451</v>
      </c>
      <c r="GP131" s="6" t="s">
        <v>451</v>
      </c>
      <c r="GQ131" s="6" t="s">
        <v>451</v>
      </c>
      <c r="GR131" s="6" t="s">
        <v>451</v>
      </c>
      <c r="GS131" s="6" t="s">
        <v>451</v>
      </c>
      <c r="GT131" s="6" t="s">
        <v>451</v>
      </c>
      <c r="GU131" s="6" t="s">
        <v>451</v>
      </c>
      <c r="GV131" s="6" t="s">
        <v>517</v>
      </c>
      <c r="GW131" s="6" t="s">
        <v>496</v>
      </c>
      <c r="GY131" s="6" t="s">
        <v>441</v>
      </c>
      <c r="GZ131" s="6">
        <v>324.61</v>
      </c>
      <c r="HB131" s="6" t="str">
        <f t="shared" ref="HB131:HB158" si="104">VLOOKUP(A131,Statut,12,FALSE)</f>
        <v>Pas accepté car absent à la formation ou partiellement</v>
      </c>
      <c r="HC131" s="6">
        <f t="shared" si="75"/>
        <v>100</v>
      </c>
      <c r="HD131" s="110">
        <f t="shared" si="76"/>
        <v>50</v>
      </c>
      <c r="HE131" s="6">
        <f t="shared" si="77"/>
        <v>5</v>
      </c>
      <c r="HF131" s="110">
        <f t="shared" si="99"/>
        <v>51.666666666666664</v>
      </c>
      <c r="HG131" s="6">
        <f t="shared" si="78"/>
        <v>50</v>
      </c>
      <c r="HI131" s="6">
        <f t="shared" ref="HI131:HI158" si="105">IF(BF131=1, 100, IF(BB131=1, 5, 50))</f>
        <v>50</v>
      </c>
      <c r="HJ131" s="110">
        <f t="shared" ref="HJ131:HJ137" si="106">AVERAGE(HG131:HI131)</f>
        <v>50</v>
      </c>
      <c r="HK131" s="110">
        <f t="shared" si="79"/>
        <v>50</v>
      </c>
      <c r="HL131" s="110">
        <f t="shared" si="80"/>
        <v>50</v>
      </c>
      <c r="HO131" s="6">
        <f t="shared" si="81"/>
        <v>5</v>
      </c>
      <c r="HP131" s="110">
        <f t="shared" si="82"/>
        <v>50</v>
      </c>
      <c r="HQ131" s="110">
        <f t="shared" si="83"/>
        <v>50</v>
      </c>
      <c r="HT131" s="110">
        <f t="shared" si="84"/>
        <v>41</v>
      </c>
      <c r="HU131" s="6">
        <f t="shared" si="85"/>
        <v>50</v>
      </c>
      <c r="HV131" s="6">
        <f t="shared" si="86"/>
        <v>50</v>
      </c>
      <c r="HW131" s="6">
        <f t="shared" si="87"/>
        <v>50</v>
      </c>
      <c r="HX131" s="110">
        <f t="shared" si="88"/>
        <v>50</v>
      </c>
      <c r="HY131" s="6">
        <f t="shared" si="89"/>
        <v>100</v>
      </c>
      <c r="HZ131" s="6">
        <f t="shared" ref="HZ131:HZ158" si="107">IF(OR(CV131="Stable et fiable",CX131="Stable et fiable",CW131="Stable et fiable"),100,0)</f>
        <v>100</v>
      </c>
      <c r="IA131" s="6">
        <f t="shared" si="90"/>
        <v>0</v>
      </c>
      <c r="IB131" s="6">
        <f t="shared" si="91"/>
        <v>50</v>
      </c>
      <c r="IE131" s="110">
        <f t="shared" si="92"/>
        <v>27.5</v>
      </c>
      <c r="IF131" s="110">
        <f t="shared" si="93"/>
        <v>55.5</v>
      </c>
      <c r="IG131" s="6">
        <f t="shared" si="94"/>
        <v>0</v>
      </c>
      <c r="IH131" s="6">
        <f t="shared" si="95"/>
        <v>0</v>
      </c>
      <c r="II131" s="6">
        <f t="shared" si="96"/>
        <v>0</v>
      </c>
      <c r="IJ131" s="6">
        <f t="shared" si="97"/>
        <v>0</v>
      </c>
      <c r="IK131" s="110">
        <f t="shared" si="98"/>
        <v>0</v>
      </c>
    </row>
    <row r="132" spans="1:245" x14ac:dyDescent="0.2">
      <c r="A132" s="6">
        <v>269</v>
      </c>
      <c r="B132" s="6">
        <v>391</v>
      </c>
      <c r="C132" s="6" t="s">
        <v>2292</v>
      </c>
      <c r="D132" s="6">
        <v>6</v>
      </c>
      <c r="E132" s="6" t="s">
        <v>470</v>
      </c>
      <c r="F132" s="6" t="s">
        <v>2293</v>
      </c>
      <c r="G132" s="6" t="s">
        <v>2294</v>
      </c>
      <c r="H132" s="6" t="s">
        <v>2292</v>
      </c>
      <c r="I132" s="6" t="s">
        <v>2295</v>
      </c>
      <c r="K132" s="6" t="s">
        <v>2296</v>
      </c>
      <c r="L132" s="6" t="s">
        <v>1782</v>
      </c>
      <c r="M132" s="6" t="s">
        <v>410</v>
      </c>
      <c r="O132" s="6" t="s">
        <v>760</v>
      </c>
      <c r="Q132" s="6" t="s">
        <v>2297</v>
      </c>
      <c r="R132" s="6" t="s">
        <v>413</v>
      </c>
      <c r="S132" s="6">
        <v>1</v>
      </c>
      <c r="T132" s="6">
        <v>0</v>
      </c>
      <c r="U132" s="6">
        <v>0</v>
      </c>
      <c r="V132" s="6">
        <v>0</v>
      </c>
      <c r="W132" s="6">
        <v>1</v>
      </c>
      <c r="X132" s="6">
        <v>0</v>
      </c>
      <c r="Y132" s="6">
        <v>0</v>
      </c>
      <c r="Z132" s="6" t="s">
        <v>131</v>
      </c>
      <c r="AA132" s="6" t="s">
        <v>416</v>
      </c>
      <c r="AB132" s="6" t="s">
        <v>462</v>
      </c>
      <c r="AC132" s="6" t="s">
        <v>131</v>
      </c>
      <c r="AD132" s="6" t="s">
        <v>414</v>
      </c>
      <c r="AE132" s="6" t="s">
        <v>416</v>
      </c>
      <c r="AF132" s="6" t="s">
        <v>416</v>
      </c>
      <c r="AG132" s="6" t="s">
        <v>416</v>
      </c>
      <c r="AH132" s="6" t="s">
        <v>415</v>
      </c>
      <c r="AJ132" s="6">
        <v>0</v>
      </c>
      <c r="AK132" s="6">
        <v>1</v>
      </c>
      <c r="AL132" s="6">
        <v>1</v>
      </c>
      <c r="AM132" s="6">
        <v>0</v>
      </c>
      <c r="AN132" s="6">
        <v>0</v>
      </c>
      <c r="AO132" s="6">
        <v>0</v>
      </c>
      <c r="AQ132" s="6" t="s">
        <v>463</v>
      </c>
      <c r="AR132" s="6" t="s">
        <v>419</v>
      </c>
      <c r="AS132" s="6" t="s">
        <v>436</v>
      </c>
      <c r="AT132" s="6" t="s">
        <v>420</v>
      </c>
      <c r="AU132" s="6" t="s">
        <v>420</v>
      </c>
      <c r="AV132" s="6" t="s">
        <v>436</v>
      </c>
      <c r="AW132" s="6" t="s">
        <v>421</v>
      </c>
      <c r="AX132" s="6" t="s">
        <v>422</v>
      </c>
      <c r="AY132" s="6">
        <v>0</v>
      </c>
      <c r="AZ132" s="6">
        <v>0</v>
      </c>
      <c r="BA132" s="6">
        <v>0</v>
      </c>
      <c r="BB132" s="6">
        <v>1</v>
      </c>
      <c r="BC132" s="6">
        <v>1</v>
      </c>
      <c r="BD132" s="6">
        <v>0</v>
      </c>
      <c r="BE132" s="6">
        <v>0</v>
      </c>
      <c r="BF132" s="6">
        <v>0</v>
      </c>
      <c r="BH132" s="6">
        <v>1</v>
      </c>
      <c r="BX132" s="6" t="s">
        <v>424</v>
      </c>
      <c r="BY132" s="6" t="s">
        <v>424</v>
      </c>
      <c r="BZ132" s="6" t="s">
        <v>424</v>
      </c>
      <c r="CA132" s="6" t="s">
        <v>424</v>
      </c>
      <c r="CB132" s="6" t="s">
        <v>424</v>
      </c>
      <c r="CC132" s="6" t="s">
        <v>425</v>
      </c>
      <c r="CD132" s="6" t="s">
        <v>425</v>
      </c>
      <c r="CE132" s="6" t="s">
        <v>424</v>
      </c>
      <c r="CF132" s="6" t="s">
        <v>424</v>
      </c>
      <c r="CG132" s="6" t="s">
        <v>426</v>
      </c>
      <c r="CH132" s="6" t="s">
        <v>424</v>
      </c>
      <c r="CI132" s="6" t="s">
        <v>426</v>
      </c>
      <c r="CJ132" s="6" t="s">
        <v>424</v>
      </c>
      <c r="CK132" s="6" t="s">
        <v>424</v>
      </c>
      <c r="CL132" s="6" t="s">
        <v>423</v>
      </c>
      <c r="CM132" s="6" t="s">
        <v>423</v>
      </c>
      <c r="CN132" s="6" t="s">
        <v>424</v>
      </c>
      <c r="CO132" s="6" t="s">
        <v>424</v>
      </c>
      <c r="CP132" s="6" t="s">
        <v>426</v>
      </c>
      <c r="CQ132" s="6" t="s">
        <v>424</v>
      </c>
      <c r="CR132" s="6" t="s">
        <v>423</v>
      </c>
      <c r="CS132" s="6" t="s">
        <v>423</v>
      </c>
      <c r="CT132" s="6" t="s">
        <v>423</v>
      </c>
      <c r="CU132" s="6" t="s">
        <v>426</v>
      </c>
      <c r="CV132" s="6" t="s">
        <v>506</v>
      </c>
      <c r="CW132" s="6" t="s">
        <v>506</v>
      </c>
      <c r="CX132" s="6" t="s">
        <v>428</v>
      </c>
      <c r="CY132" s="6" t="s">
        <v>427</v>
      </c>
      <c r="CZ132" s="6" t="s">
        <v>428</v>
      </c>
      <c r="DA132" s="6">
        <v>0</v>
      </c>
      <c r="DB132" s="6">
        <v>1</v>
      </c>
      <c r="DC132" s="6">
        <v>0</v>
      </c>
      <c r="DD132" s="6">
        <v>1</v>
      </c>
      <c r="DE132" s="6">
        <v>0</v>
      </c>
      <c r="DF132" s="6">
        <v>0</v>
      </c>
      <c r="DG132" s="6">
        <v>0</v>
      </c>
      <c r="DJ132" s="6" t="s">
        <v>198</v>
      </c>
      <c r="DU132" s="6" t="s">
        <v>508</v>
      </c>
      <c r="EA132" s="6">
        <v>1382.56</v>
      </c>
      <c r="EB132" s="6" t="s">
        <v>1073</v>
      </c>
      <c r="EC132" s="6" t="s">
        <v>1074</v>
      </c>
      <c r="ED132" s="6" t="s">
        <v>2296</v>
      </c>
      <c r="EE132" s="6" t="s">
        <v>490</v>
      </c>
      <c r="EF132" s="6" t="s">
        <v>435</v>
      </c>
      <c r="EG132" s="6" t="s">
        <v>436</v>
      </c>
      <c r="EH132" s="6" t="s">
        <v>2245</v>
      </c>
      <c r="EI132" s="6">
        <v>2023</v>
      </c>
      <c r="EJ132" s="6" t="s">
        <v>1782</v>
      </c>
      <c r="EK132" s="6" t="s">
        <v>2246</v>
      </c>
      <c r="EL132" s="6" t="s">
        <v>440</v>
      </c>
      <c r="EM132" s="6">
        <v>6</v>
      </c>
      <c r="EN132" s="6" t="s">
        <v>441</v>
      </c>
      <c r="EO132" s="6" t="s">
        <v>491</v>
      </c>
      <c r="EP132" s="6" t="s">
        <v>675</v>
      </c>
      <c r="EQ132" s="6">
        <v>256</v>
      </c>
      <c r="ER132" s="6" t="s">
        <v>2298</v>
      </c>
      <c r="ES132" s="6">
        <v>4</v>
      </c>
      <c r="ET132" s="6" t="s">
        <v>470</v>
      </c>
      <c r="EU132" s="6" t="s">
        <v>2299</v>
      </c>
      <c r="EV132" s="6" t="s">
        <v>2300</v>
      </c>
      <c r="EW132" s="6" t="s">
        <v>2298</v>
      </c>
      <c r="EX132" s="6" t="s">
        <v>2301</v>
      </c>
      <c r="EZ132" s="6" t="s">
        <v>2302</v>
      </c>
      <c r="FA132" s="6" t="s">
        <v>1782</v>
      </c>
      <c r="FB132" s="6" t="s">
        <v>410</v>
      </c>
      <c r="FD132" s="6" t="s">
        <v>760</v>
      </c>
      <c r="FF132" s="6" t="s">
        <v>441</v>
      </c>
      <c r="FH132" s="6" t="s">
        <v>510</v>
      </c>
      <c r="FI132" s="6" t="s">
        <v>510</v>
      </c>
      <c r="FJ132" s="6" t="s">
        <v>510</v>
      </c>
      <c r="FK132" s="6" t="s">
        <v>510</v>
      </c>
      <c r="FL132" s="6" t="s">
        <v>510</v>
      </c>
      <c r="FN132" s="6" t="s">
        <v>414</v>
      </c>
      <c r="FO132" s="6" t="s">
        <v>416</v>
      </c>
      <c r="FP132" s="6" t="s">
        <v>415</v>
      </c>
      <c r="FQ132" s="6" t="s">
        <v>414</v>
      </c>
      <c r="FR132" s="6" t="s">
        <v>131</v>
      </c>
      <c r="FS132" s="6" t="s">
        <v>415</v>
      </c>
      <c r="FT132" s="6" t="s">
        <v>131</v>
      </c>
      <c r="FU132" s="6" t="s">
        <v>416</v>
      </c>
      <c r="FV132" s="6" t="s">
        <v>416</v>
      </c>
      <c r="FX132" s="6" t="s">
        <v>451</v>
      </c>
      <c r="FY132" s="6" t="s">
        <v>452</v>
      </c>
      <c r="FZ132" s="6" t="s">
        <v>452</v>
      </c>
      <c r="GA132" s="6" t="s">
        <v>451</v>
      </c>
      <c r="GB132" s="6" t="s">
        <v>452</v>
      </c>
      <c r="GC132" s="6" t="s">
        <v>451</v>
      </c>
      <c r="GD132" s="6" t="s">
        <v>451</v>
      </c>
      <c r="GE132" s="6" t="s">
        <v>451</v>
      </c>
      <c r="GF132" s="6" t="s">
        <v>451</v>
      </c>
      <c r="GG132" s="6" t="s">
        <v>452</v>
      </c>
      <c r="GH132" s="6" t="s">
        <v>451</v>
      </c>
      <c r="GI132" s="6" t="s">
        <v>451</v>
      </c>
      <c r="GJ132" s="6" t="s">
        <v>451</v>
      </c>
      <c r="GK132" s="6" t="s">
        <v>451</v>
      </c>
      <c r="GL132" s="6" t="s">
        <v>451</v>
      </c>
      <c r="GM132" s="6" t="s">
        <v>451</v>
      </c>
      <c r="GN132" s="6" t="s">
        <v>451</v>
      </c>
      <c r="GO132" s="6" t="s">
        <v>451</v>
      </c>
      <c r="GP132" s="6" t="s">
        <v>451</v>
      </c>
      <c r="GQ132" s="6" t="s">
        <v>451</v>
      </c>
      <c r="GR132" s="6" t="s">
        <v>451</v>
      </c>
      <c r="GS132" s="6" t="s">
        <v>452</v>
      </c>
      <c r="GT132" s="6" t="s">
        <v>452</v>
      </c>
      <c r="GU132" s="6" t="s">
        <v>452</v>
      </c>
      <c r="GV132" s="6" t="s">
        <v>453</v>
      </c>
      <c r="GW132" s="6" t="s">
        <v>454</v>
      </c>
      <c r="GX132" s="6" t="s">
        <v>2303</v>
      </c>
      <c r="GY132" s="6" t="s">
        <v>441</v>
      </c>
      <c r="GZ132" s="6">
        <v>377.57</v>
      </c>
      <c r="HB132" s="6" t="str">
        <f t="shared" si="104"/>
        <v>Accepté pour Conseil 2eme round Sect</v>
      </c>
      <c r="HC132" s="6">
        <f t="shared" ref="HC132:HC158" si="108">IF(AF132="Pas du tout d'accord", 100, IF(AF132="Tout à fait d'accord", 5, 50))</f>
        <v>100</v>
      </c>
      <c r="HD132" s="110">
        <f t="shared" ref="HD132:HD158" si="109">(IF(AB132="Pas du tout d'accord", 100, IF(AB132="Tout à fait d'accord", 5, 50))+IF(Z132="Pas du tout d'accord", 100, IF(Z132="Tout à fait d'accord", 5, 50))) /2</f>
        <v>27.5</v>
      </c>
      <c r="HE132" s="6">
        <f t="shared" ref="HE132:HE158" si="110">IF(AQ132="Plus de 20 %", 100, IF(AQ132="Entre 5 et 20%", 50, 5))</f>
        <v>5</v>
      </c>
      <c r="HF132" s="110">
        <f t="shared" si="99"/>
        <v>44.166666666666664</v>
      </c>
      <c r="HG132" s="6">
        <f t="shared" ref="HG132:HG158" si="111">IF(AW132="Elevées", 100, IF(AW132="Moyennes", 50, 5))</f>
        <v>50</v>
      </c>
      <c r="HI132" s="6">
        <f t="shared" si="105"/>
        <v>5</v>
      </c>
      <c r="HJ132" s="110">
        <f t="shared" si="106"/>
        <v>27.5</v>
      </c>
      <c r="HK132" s="110">
        <f t="shared" ref="HK132:HK158" si="112">(IF(BX132="Existant et je suis satisfait(e)", 100, IF(OR(BX132="Je ne sais pas en quoi cela consiste",BX132="Inexistant et non nécessaire dans notre cas "), 5, 50))
+IF(BY132="Existant et je suis satisfait(e)", 100, IF(OR(BY132="Je ne sais pas en quoi cela consiste",BY132="Inexistant et non nécessaire dans notre cas "), 5, 50))) /2</f>
        <v>50</v>
      </c>
      <c r="HL132" s="110">
        <f t="shared" ref="HL132:HL158" si="113">(IF(CA132="Existant et je suis satisfait(e)", 100, IF(OR(CA132="Je ne sais pas en quoi cela consiste",CA132="Inexistant et non nécessaire dans notre cas "), 5, 50))
+IF(CB132="Existant et je suis satisfait(e)", 100, IF(OR(CB132="Je ne sais pas en quoi cela consiste",CB132="Inexistant et non nécessaire dans notre cas "), 5, 50))) /2</f>
        <v>50</v>
      </c>
      <c r="HO132" s="6">
        <f t="shared" ref="HO132:HO158" si="114">IF(CG132="Existant et je suis satisfait(e)", 100, IF(OR(CG132="Je ne sais pas en quoi cela consiste",CG132="Inexistant et non nécessaire dans notre cas "), 5, 50))</f>
        <v>5</v>
      </c>
      <c r="HP132" s="110">
        <f t="shared" ref="HP132:HP158" si="115">(IF(CE132="Existant et je suis satisfait(e)", 100, IF(OR(CE132="Je ne sais pas en quoi cela consiste",CE132="Inexistant et non nécessaire dans notre cas "), 5, 50))
+IF(CF132="Existant et je suis satisfait(e)", 100, IF(OR(CF132="Je ne sais pas en quoi cela consiste",CF132="Inexistant et non nécessaire dans notre cas "), 5, 50))) /2</f>
        <v>50</v>
      </c>
      <c r="HQ132" s="110">
        <f t="shared" ref="HQ132:HQ158" si="116">(IF(CH132="Existant et je suis satisfait(e)", 100, IF(OR(CH132="Je ne sais pas en quoi cela consiste",CH132="Inexistant et non nécessaire dans notre cas "), 5, 50))
+IF(CI132="Existant et je suis satisfait(e)", 100, IF(OR(CI132="Je ne sais pas en quoi cela consiste",CI132="Inexistant et non nécessaire dans notre cas "), 5, 50))) /2</f>
        <v>27.5</v>
      </c>
      <c r="HT132" s="110">
        <f t="shared" ref="HT132:HT158" si="117">AVERAGE(HK132:HS132)</f>
        <v>36.5</v>
      </c>
      <c r="HU132" s="6">
        <f t="shared" ref="HU132:HU158" si="118">IF(CL132="Existant et je suis satisfait(e)", 100, IF(OR(CL132="Je ne sais pas en quoi cela consiste",CL132="Inexistant et non nécessaire dans notre cas "), 5, 50))</f>
        <v>50</v>
      </c>
      <c r="HV132" s="6">
        <f t="shared" ref="HV132:HV158" si="119">IF(CM132="Existant et je suis satisfait(e)", 100, IF(OR(CM132="Je ne sais pas en quoi cela consiste",CM132="Inexistant et non nécessaire dans notre cas "), 5, 50))</f>
        <v>50</v>
      </c>
      <c r="HW132" s="6">
        <f t="shared" ref="HW132:HW158" si="120">IF(CN132="Existant et je suis satisfait(e)", 100, IF(OR(CN132="Je ne sais pas en quoi cela consiste",CN132="Inexistant et non nécessaire dans notre cas "), 5, 50))</f>
        <v>50</v>
      </c>
      <c r="HX132" s="110">
        <f t="shared" ref="HX132:HX158" si="121">AVERAGE(HU132:HW132)</f>
        <v>50</v>
      </c>
      <c r="HY132" s="6">
        <f t="shared" ref="HY132:HY158" si="122">IF(OR(CV132="Inexistant OU Non utilisé",CX132="Inexistant OU Non utilisé",CW132="Inexistant OU Non utilisé"),0,100)</f>
        <v>0</v>
      </c>
      <c r="HZ132" s="6">
        <f t="shared" si="107"/>
        <v>0</v>
      </c>
      <c r="IA132" s="6">
        <f t="shared" ref="IA132:IA158" si="123">IF(DG132=1,50,0) + IF(DE132=1,50,0)</f>
        <v>0</v>
      </c>
      <c r="IB132" s="6">
        <f t="shared" ref="IB132:IB158" si="124">IF(DB132=1,25,0) + IF(DD132=1,25,0) + IF(DA132=1,25,0) + IF(DC132=1,25,0)</f>
        <v>50</v>
      </c>
      <c r="IE132" s="110">
        <f t="shared" ref="IE132:IE158" si="125">(IF(CP132="Existant et je suis satisfait(e)", 100, IF(OR(CP132="Je ne sais pas en quoi cela consiste",CP132="Inexistant et non nécessaire dans notre cas "), 5, 50))
+IF(CQ132="Existant et je suis satisfait(e)", 100, IF(OR(CQ132="Je ne sais pas en quoi cela consiste",CQ132="Inexistant et non nécessaire dans notre cas "), 5, 50))) /2</f>
        <v>27.5</v>
      </c>
      <c r="IF132" s="110">
        <f t="shared" ref="IF132:IF158" si="126">AVERAGE(HY132:IE132)</f>
        <v>15.5</v>
      </c>
      <c r="IG132" s="6">
        <f t="shared" ref="IG132:IG158" si="127">IF(DJ132="Je ne sais pas ce que c'est", 0, 100)</f>
        <v>0</v>
      </c>
      <c r="IH132" s="6">
        <f t="shared" ref="IH132:IH158" si="128">IF(AND(DK132=1, DL132=1, DQ132=1), 100, IF(OR(DK132=1, DL132=1, DQ132=1), 50, 0))</f>
        <v>0</v>
      </c>
      <c r="II132" s="6">
        <f t="shared" ref="II132:II158" si="129">IF(DN132=1,25,0) + IF(DM132=1,25,0) + IF(DR132=1,25,0) + IF(DS132=1,25,0)</f>
        <v>0</v>
      </c>
      <c r="IJ132" s="6">
        <f t="shared" ref="IJ132:IJ158" si="130">IF(DU132="Oui, et nous avons mis en place des mesures de conformité", 100, IF(DU132="Non, je n'ai jamais entendu parler de cette loi", 0, 50))</f>
        <v>0</v>
      </c>
      <c r="IK132" s="110">
        <f t="shared" ref="IK132:IK158" si="131">AVERAGE(IG132:IJ132)</f>
        <v>0</v>
      </c>
    </row>
    <row r="133" spans="1:245" x14ac:dyDescent="0.2">
      <c r="A133" s="6">
        <v>270</v>
      </c>
      <c r="B133" s="6">
        <v>384</v>
      </c>
      <c r="C133" s="6" t="s">
        <v>2304</v>
      </c>
      <c r="D133" s="6">
        <v>6</v>
      </c>
      <c r="E133" s="6" t="s">
        <v>470</v>
      </c>
      <c r="F133" s="6" t="s">
        <v>2305</v>
      </c>
      <c r="G133" s="6" t="s">
        <v>2306</v>
      </c>
      <c r="H133" s="6" t="s">
        <v>2304</v>
      </c>
      <c r="I133" s="6" t="s">
        <v>2307</v>
      </c>
      <c r="K133" s="6" t="s">
        <v>2308</v>
      </c>
      <c r="L133" s="6" t="s">
        <v>1782</v>
      </c>
      <c r="M133" s="6" t="s">
        <v>410</v>
      </c>
      <c r="O133" s="6" t="s">
        <v>760</v>
      </c>
      <c r="Q133" s="6" t="s">
        <v>2309</v>
      </c>
      <c r="R133" s="6" t="s">
        <v>525</v>
      </c>
      <c r="S133" s="6">
        <v>1</v>
      </c>
      <c r="T133" s="6">
        <v>0</v>
      </c>
      <c r="U133" s="6">
        <v>0</v>
      </c>
      <c r="V133" s="6">
        <v>1</v>
      </c>
      <c r="W133" s="6">
        <v>1</v>
      </c>
      <c r="X133" s="6">
        <v>0</v>
      </c>
      <c r="Y133" s="6">
        <v>0</v>
      </c>
      <c r="Z133" s="6" t="s">
        <v>415</v>
      </c>
      <c r="AA133" s="6" t="s">
        <v>414</v>
      </c>
      <c r="AB133" s="6" t="s">
        <v>462</v>
      </c>
      <c r="AC133" s="6" t="s">
        <v>414</v>
      </c>
      <c r="AD133" s="6" t="s">
        <v>414</v>
      </c>
      <c r="AE133" s="6" t="s">
        <v>462</v>
      </c>
      <c r="AF133" s="6" t="s">
        <v>415</v>
      </c>
      <c r="AG133" s="6" t="s">
        <v>416</v>
      </c>
      <c r="AH133" s="6" t="s">
        <v>415</v>
      </c>
      <c r="AJ133" s="6">
        <v>1</v>
      </c>
      <c r="AK133" s="6">
        <v>0</v>
      </c>
      <c r="AL133" s="6">
        <v>1</v>
      </c>
      <c r="AM133" s="6">
        <v>1</v>
      </c>
      <c r="AN133" s="6">
        <v>0</v>
      </c>
      <c r="AO133" s="6">
        <v>0</v>
      </c>
      <c r="AQ133" s="6" t="s">
        <v>564</v>
      </c>
      <c r="AR133" s="6" t="s">
        <v>419</v>
      </c>
      <c r="AS133" s="6" t="s">
        <v>419</v>
      </c>
      <c r="AT133" s="6" t="s">
        <v>420</v>
      </c>
      <c r="AU133" s="6" t="s">
        <v>420</v>
      </c>
      <c r="AV133" s="6" t="s">
        <v>420</v>
      </c>
      <c r="AW133" s="6" t="s">
        <v>421</v>
      </c>
      <c r="AX133" s="6" t="s">
        <v>422</v>
      </c>
      <c r="AY133" s="6">
        <v>1</v>
      </c>
      <c r="AZ133" s="6">
        <v>0</v>
      </c>
      <c r="BA133" s="6">
        <v>0</v>
      </c>
      <c r="BB133" s="6">
        <v>0</v>
      </c>
      <c r="BC133" s="6">
        <v>0</v>
      </c>
      <c r="BD133" s="6">
        <v>0</v>
      </c>
      <c r="BE133" s="6">
        <v>1</v>
      </c>
      <c r="BF133" s="6">
        <v>0</v>
      </c>
      <c r="BH133" s="6">
        <v>0</v>
      </c>
      <c r="BI133" s="6">
        <v>0</v>
      </c>
      <c r="BJ133" s="6">
        <v>0</v>
      </c>
      <c r="BK133" s="6">
        <v>0</v>
      </c>
      <c r="BL133" s="6">
        <v>0</v>
      </c>
      <c r="BM133" s="6">
        <v>0</v>
      </c>
      <c r="BN133" s="6">
        <v>0</v>
      </c>
      <c r="BO133" s="6">
        <v>0</v>
      </c>
      <c r="BP133" s="6">
        <v>0</v>
      </c>
      <c r="BQ133" s="6">
        <v>0</v>
      </c>
      <c r="BR133" s="6">
        <v>0</v>
      </c>
      <c r="BS133" s="6">
        <v>0</v>
      </c>
      <c r="BT133" s="6">
        <v>1</v>
      </c>
      <c r="BU133" s="6">
        <v>0</v>
      </c>
      <c r="BX133" s="6" t="s">
        <v>423</v>
      </c>
      <c r="BY133" s="6" t="s">
        <v>423</v>
      </c>
      <c r="BZ133" s="6" t="s">
        <v>423</v>
      </c>
      <c r="CA133" s="6" t="s">
        <v>424</v>
      </c>
      <c r="CB133" s="6" t="s">
        <v>423</v>
      </c>
      <c r="CC133" s="6" t="s">
        <v>423</v>
      </c>
      <c r="CD133" s="6" t="s">
        <v>423</v>
      </c>
      <c r="CE133" s="6" t="s">
        <v>424</v>
      </c>
      <c r="CF133" s="6" t="s">
        <v>423</v>
      </c>
      <c r="CG133" s="6" t="s">
        <v>423</v>
      </c>
      <c r="CH133" s="6" t="s">
        <v>424</v>
      </c>
      <c r="CI133" s="6" t="s">
        <v>423</v>
      </c>
      <c r="CJ133" s="6" t="s">
        <v>423</v>
      </c>
      <c r="CK133" s="6" t="s">
        <v>424</v>
      </c>
      <c r="CL133" s="6" t="s">
        <v>423</v>
      </c>
      <c r="CM133" s="6" t="s">
        <v>423</v>
      </c>
      <c r="CN133" s="6" t="s">
        <v>423</v>
      </c>
      <c r="CO133" s="6" t="s">
        <v>423</v>
      </c>
      <c r="CP133" s="6" t="s">
        <v>423</v>
      </c>
      <c r="CQ133" s="6" t="s">
        <v>424</v>
      </c>
      <c r="CR133" s="6" t="s">
        <v>423</v>
      </c>
      <c r="CS133" s="6" t="s">
        <v>423</v>
      </c>
      <c r="CT133" s="6" t="s">
        <v>423</v>
      </c>
      <c r="CU133" s="6" t="s">
        <v>423</v>
      </c>
      <c r="CV133" s="6" t="s">
        <v>427</v>
      </c>
      <c r="CW133" s="6" t="s">
        <v>427</v>
      </c>
      <c r="CX133" s="6" t="s">
        <v>428</v>
      </c>
      <c r="CY133" s="6" t="s">
        <v>427</v>
      </c>
      <c r="CZ133" s="6" t="s">
        <v>506</v>
      </c>
      <c r="DA133" s="6">
        <v>0</v>
      </c>
      <c r="DB133" s="6">
        <v>1</v>
      </c>
      <c r="DC133" s="6">
        <v>0</v>
      </c>
      <c r="DD133" s="6">
        <v>1</v>
      </c>
      <c r="DE133" s="6">
        <v>0</v>
      </c>
      <c r="DF133" s="6">
        <v>0</v>
      </c>
      <c r="DG133" s="6">
        <v>0</v>
      </c>
      <c r="DJ133" s="6" t="s">
        <v>198</v>
      </c>
      <c r="DU133" s="6" t="s">
        <v>508</v>
      </c>
      <c r="EA133" s="6">
        <v>722.78</v>
      </c>
      <c r="EB133" s="6" t="s">
        <v>487</v>
      </c>
      <c r="EC133" s="6" t="s">
        <v>488</v>
      </c>
      <c r="ED133" s="6" t="s">
        <v>2310</v>
      </c>
      <c r="EE133" s="6" t="s">
        <v>490</v>
      </c>
      <c r="EF133" s="6" t="s">
        <v>435</v>
      </c>
      <c r="EG133" s="6" t="s">
        <v>436</v>
      </c>
      <c r="EH133" s="6" t="s">
        <v>2245</v>
      </c>
      <c r="EI133" s="6">
        <v>2023</v>
      </c>
      <c r="EJ133" s="6" t="s">
        <v>1782</v>
      </c>
      <c r="EK133" s="6" t="s">
        <v>2246</v>
      </c>
      <c r="EL133" s="6" t="s">
        <v>440</v>
      </c>
      <c r="EM133" s="6">
        <v>20</v>
      </c>
      <c r="EN133" s="6" t="s">
        <v>441</v>
      </c>
      <c r="EO133" s="6" t="s">
        <v>491</v>
      </c>
      <c r="EP133" s="6" t="s">
        <v>675</v>
      </c>
      <c r="EQ133" s="6">
        <v>267</v>
      </c>
      <c r="ER133" s="6" t="s">
        <v>2311</v>
      </c>
      <c r="ES133" s="6">
        <v>4</v>
      </c>
      <c r="ET133" s="6" t="s">
        <v>470</v>
      </c>
      <c r="EU133" s="6" t="s">
        <v>2312</v>
      </c>
      <c r="EV133" s="6" t="s">
        <v>2313</v>
      </c>
      <c r="EW133" s="6" t="s">
        <v>2311</v>
      </c>
      <c r="EX133" s="6" t="s">
        <v>2314</v>
      </c>
      <c r="EZ133" s="6" t="s">
        <v>2315</v>
      </c>
      <c r="FA133" s="6" t="s">
        <v>1782</v>
      </c>
      <c r="FB133" s="6" t="s">
        <v>410</v>
      </c>
      <c r="FD133" s="6" t="s">
        <v>760</v>
      </c>
      <c r="FF133" s="6" t="s">
        <v>441</v>
      </c>
      <c r="FH133" s="6" t="s">
        <v>449</v>
      </c>
      <c r="FI133" s="6" t="s">
        <v>450</v>
      </c>
      <c r="FJ133" s="6" t="s">
        <v>510</v>
      </c>
      <c r="FK133" s="6" t="s">
        <v>450</v>
      </c>
      <c r="FL133" s="6" t="s">
        <v>450</v>
      </c>
      <c r="FN133" s="6" t="s">
        <v>416</v>
      </c>
      <c r="FO133" s="6" t="s">
        <v>415</v>
      </c>
      <c r="FP133" s="6" t="s">
        <v>416</v>
      </c>
      <c r="FQ133" s="6" t="s">
        <v>462</v>
      </c>
      <c r="FR133" s="6" t="s">
        <v>462</v>
      </c>
      <c r="FS133" s="6" t="s">
        <v>462</v>
      </c>
      <c r="FT133" s="6" t="s">
        <v>416</v>
      </c>
      <c r="FU133" s="6" t="s">
        <v>416</v>
      </c>
      <c r="FV133" s="6" t="s">
        <v>414</v>
      </c>
      <c r="FX133" s="6" t="s">
        <v>451</v>
      </c>
      <c r="FY133" s="6" t="s">
        <v>451</v>
      </c>
      <c r="FZ133" s="6" t="s">
        <v>451</v>
      </c>
      <c r="GA133" s="6" t="s">
        <v>451</v>
      </c>
      <c r="GB133" s="6" t="s">
        <v>451</v>
      </c>
      <c r="GC133" s="6" t="s">
        <v>451</v>
      </c>
      <c r="GD133" s="6" t="s">
        <v>451</v>
      </c>
      <c r="GE133" s="6" t="s">
        <v>451</v>
      </c>
      <c r="GF133" s="6" t="s">
        <v>451</v>
      </c>
      <c r="GG133" s="6" t="s">
        <v>451</v>
      </c>
      <c r="GH133" s="6" t="s">
        <v>451</v>
      </c>
      <c r="GI133" s="6" t="s">
        <v>451</v>
      </c>
      <c r="GJ133" s="6" t="s">
        <v>451</v>
      </c>
      <c r="GK133" s="6" t="s">
        <v>451</v>
      </c>
      <c r="GL133" s="6" t="s">
        <v>452</v>
      </c>
      <c r="GM133" s="6" t="s">
        <v>452</v>
      </c>
      <c r="GN133" s="6" t="s">
        <v>452</v>
      </c>
      <c r="GO133" s="6" t="s">
        <v>452</v>
      </c>
      <c r="GP133" s="6" t="s">
        <v>451</v>
      </c>
      <c r="GQ133" s="6" t="s">
        <v>451</v>
      </c>
      <c r="GR133" s="6" t="s">
        <v>451</v>
      </c>
      <c r="GS133" s="6" t="s">
        <v>452</v>
      </c>
      <c r="GT133" s="6" t="s">
        <v>452</v>
      </c>
      <c r="GU133" s="6" t="s">
        <v>452</v>
      </c>
      <c r="GV133" s="6" t="s">
        <v>517</v>
      </c>
      <c r="GW133" s="6" t="s">
        <v>454</v>
      </c>
      <c r="GX133" s="6" t="s">
        <v>1526</v>
      </c>
      <c r="GY133" s="6" t="s">
        <v>441</v>
      </c>
      <c r="GZ133" s="6">
        <v>276.97000000000003</v>
      </c>
      <c r="HB133" s="6" t="str">
        <f t="shared" si="104"/>
        <v>Accepté pour Conseil 1er round Fem</v>
      </c>
      <c r="HC133" s="6">
        <f t="shared" si="108"/>
        <v>50</v>
      </c>
      <c r="HD133" s="110">
        <f t="shared" si="109"/>
        <v>50</v>
      </c>
      <c r="HE133" s="6">
        <f t="shared" si="110"/>
        <v>50</v>
      </c>
      <c r="HF133" s="110">
        <f t="shared" si="99"/>
        <v>50</v>
      </c>
      <c r="HG133" s="6">
        <f t="shared" si="111"/>
        <v>50</v>
      </c>
      <c r="HI133" s="6">
        <f t="shared" si="105"/>
        <v>50</v>
      </c>
      <c r="HJ133" s="110">
        <f t="shared" si="106"/>
        <v>50</v>
      </c>
      <c r="HK133" s="110">
        <f t="shared" si="112"/>
        <v>50</v>
      </c>
      <c r="HL133" s="110">
        <f t="shared" si="113"/>
        <v>50</v>
      </c>
      <c r="HO133" s="6">
        <f t="shared" si="114"/>
        <v>50</v>
      </c>
      <c r="HP133" s="110">
        <f t="shared" si="115"/>
        <v>50</v>
      </c>
      <c r="HQ133" s="110">
        <f t="shared" si="116"/>
        <v>50</v>
      </c>
      <c r="HT133" s="110">
        <f t="shared" si="117"/>
        <v>50</v>
      </c>
      <c r="HU133" s="6">
        <f t="shared" si="118"/>
        <v>50</v>
      </c>
      <c r="HV133" s="6">
        <f t="shared" si="119"/>
        <v>50</v>
      </c>
      <c r="HW133" s="6">
        <f t="shared" si="120"/>
        <v>50</v>
      </c>
      <c r="HX133" s="110">
        <f t="shared" si="121"/>
        <v>50</v>
      </c>
      <c r="HY133" s="6">
        <f t="shared" si="122"/>
        <v>0</v>
      </c>
      <c r="HZ133" s="6">
        <f t="shared" si="107"/>
        <v>0</v>
      </c>
      <c r="IA133" s="6">
        <f t="shared" si="123"/>
        <v>0</v>
      </c>
      <c r="IB133" s="6">
        <f t="shared" si="124"/>
        <v>50</v>
      </c>
      <c r="IE133" s="110">
        <f t="shared" si="125"/>
        <v>50</v>
      </c>
      <c r="IF133" s="110">
        <f t="shared" si="126"/>
        <v>20</v>
      </c>
      <c r="IG133" s="6">
        <f t="shared" si="127"/>
        <v>0</v>
      </c>
      <c r="IH133" s="6">
        <f t="shared" si="128"/>
        <v>0</v>
      </c>
      <c r="II133" s="6">
        <f t="shared" si="129"/>
        <v>0</v>
      </c>
      <c r="IJ133" s="6">
        <f t="shared" si="130"/>
        <v>0</v>
      </c>
      <c r="IK133" s="110">
        <f t="shared" si="131"/>
        <v>0</v>
      </c>
    </row>
    <row r="134" spans="1:245" x14ac:dyDescent="0.2">
      <c r="A134" s="6">
        <v>273</v>
      </c>
      <c r="B134" s="6">
        <v>369</v>
      </c>
      <c r="C134" s="6" t="s">
        <v>2316</v>
      </c>
      <c r="D134" s="6">
        <v>6</v>
      </c>
      <c r="E134" s="6" t="s">
        <v>470</v>
      </c>
      <c r="F134" s="6" t="s">
        <v>2317</v>
      </c>
      <c r="G134" s="6" t="s">
        <v>2318</v>
      </c>
      <c r="H134" s="6" t="s">
        <v>2316</v>
      </c>
      <c r="I134" s="6" t="s">
        <v>2319</v>
      </c>
      <c r="K134" s="6" t="s">
        <v>2320</v>
      </c>
      <c r="L134" s="6" t="s">
        <v>1782</v>
      </c>
      <c r="M134" s="6" t="s">
        <v>410</v>
      </c>
      <c r="O134" s="6" t="s">
        <v>481</v>
      </c>
      <c r="P134" s="6" t="s">
        <v>2321</v>
      </c>
      <c r="Q134" s="6" t="s">
        <v>2322</v>
      </c>
      <c r="R134" s="6" t="s">
        <v>525</v>
      </c>
      <c r="S134" s="6">
        <v>1</v>
      </c>
      <c r="T134" s="6">
        <v>1</v>
      </c>
      <c r="U134" s="6">
        <v>0</v>
      </c>
      <c r="V134" s="6">
        <v>0</v>
      </c>
      <c r="W134" s="6">
        <v>0</v>
      </c>
      <c r="X134" s="6">
        <v>0</v>
      </c>
      <c r="Y134" s="6">
        <v>1</v>
      </c>
      <c r="Z134" s="6" t="s">
        <v>415</v>
      </c>
      <c r="AA134" s="6" t="s">
        <v>416</v>
      </c>
      <c r="AB134" s="6" t="s">
        <v>416</v>
      </c>
      <c r="AC134" s="6" t="s">
        <v>414</v>
      </c>
      <c r="AD134" s="6" t="s">
        <v>414</v>
      </c>
      <c r="AE134" s="6" t="s">
        <v>414</v>
      </c>
      <c r="AF134" s="6" t="s">
        <v>415</v>
      </c>
      <c r="AG134" s="6" t="s">
        <v>416</v>
      </c>
      <c r="AH134" s="6" t="s">
        <v>414</v>
      </c>
      <c r="AI134" s="6" t="s">
        <v>2323</v>
      </c>
      <c r="AJ134" s="6">
        <v>0</v>
      </c>
      <c r="AK134" s="6">
        <v>1</v>
      </c>
      <c r="AL134" s="6">
        <v>0</v>
      </c>
      <c r="AM134" s="6">
        <v>0</v>
      </c>
      <c r="AN134" s="6">
        <v>0</v>
      </c>
      <c r="AO134" s="6">
        <v>0</v>
      </c>
      <c r="AQ134" s="6" t="s">
        <v>547</v>
      </c>
      <c r="AW134" s="6" t="s">
        <v>421</v>
      </c>
      <c r="AX134" s="6" t="s">
        <v>422</v>
      </c>
      <c r="AY134" s="6">
        <v>0</v>
      </c>
      <c r="AZ134" s="6">
        <v>0</v>
      </c>
      <c r="BA134" s="6">
        <v>0</v>
      </c>
      <c r="BB134" s="6">
        <v>1</v>
      </c>
      <c r="BC134" s="6">
        <v>1</v>
      </c>
      <c r="BD134" s="6">
        <v>0</v>
      </c>
      <c r="BE134" s="6">
        <v>0</v>
      </c>
      <c r="BF134" s="6">
        <v>0</v>
      </c>
      <c r="BH134" s="6">
        <v>1</v>
      </c>
      <c r="BX134" s="6" t="s">
        <v>151</v>
      </c>
      <c r="BY134" s="6" t="s">
        <v>423</v>
      </c>
      <c r="BZ134" s="6" t="s">
        <v>423</v>
      </c>
      <c r="CA134" s="6" t="s">
        <v>151</v>
      </c>
      <c r="CB134" s="6" t="s">
        <v>423</v>
      </c>
      <c r="CC134" s="6" t="s">
        <v>424</v>
      </c>
      <c r="CD134" s="6" t="s">
        <v>424</v>
      </c>
      <c r="CE134" s="6" t="s">
        <v>423</v>
      </c>
      <c r="CF134" s="6" t="s">
        <v>151</v>
      </c>
      <c r="CG134" s="6" t="s">
        <v>423</v>
      </c>
      <c r="CH134" s="6" t="s">
        <v>423</v>
      </c>
      <c r="CI134" s="6" t="s">
        <v>423</v>
      </c>
      <c r="CJ134" s="6" t="s">
        <v>423</v>
      </c>
      <c r="CK134" s="6" t="s">
        <v>151</v>
      </c>
      <c r="CL134" s="6" t="s">
        <v>423</v>
      </c>
      <c r="CM134" s="6" t="s">
        <v>423</v>
      </c>
      <c r="CN134" s="6" t="s">
        <v>423</v>
      </c>
      <c r="CO134" s="6" t="s">
        <v>423</v>
      </c>
      <c r="CP134" s="6" t="s">
        <v>424</v>
      </c>
      <c r="CQ134" s="6" t="s">
        <v>151</v>
      </c>
      <c r="CR134" s="6" t="s">
        <v>151</v>
      </c>
      <c r="CS134" s="6" t="s">
        <v>423</v>
      </c>
      <c r="CT134" s="6" t="s">
        <v>423</v>
      </c>
      <c r="CU134" s="6" t="s">
        <v>423</v>
      </c>
      <c r="CV134" s="6" t="s">
        <v>427</v>
      </c>
      <c r="CW134" s="6" t="s">
        <v>427</v>
      </c>
      <c r="CX134" s="6" t="s">
        <v>176</v>
      </c>
      <c r="CY134" s="6" t="s">
        <v>428</v>
      </c>
      <c r="CZ134" s="6" t="s">
        <v>428</v>
      </c>
      <c r="DA134" s="6">
        <v>1</v>
      </c>
      <c r="DB134" s="6">
        <v>1</v>
      </c>
      <c r="DC134" s="6">
        <v>0</v>
      </c>
      <c r="DD134" s="6">
        <v>1</v>
      </c>
      <c r="DE134" s="6">
        <v>0</v>
      </c>
      <c r="DF134" s="6">
        <v>0</v>
      </c>
      <c r="DG134" s="6">
        <v>1</v>
      </c>
      <c r="DJ134" s="6" t="s">
        <v>429</v>
      </c>
      <c r="DU134" s="6" t="s">
        <v>430</v>
      </c>
      <c r="EA134" s="6">
        <v>3127.78</v>
      </c>
      <c r="EB134" s="6" t="s">
        <v>487</v>
      </c>
      <c r="EC134" s="6" t="s">
        <v>488</v>
      </c>
      <c r="ED134" s="6" t="s">
        <v>2324</v>
      </c>
      <c r="EE134" s="6" t="s">
        <v>490</v>
      </c>
      <c r="EF134" s="6" t="s">
        <v>435</v>
      </c>
      <c r="EG134" s="6" t="s">
        <v>436</v>
      </c>
      <c r="EH134" s="6" t="s">
        <v>2245</v>
      </c>
      <c r="EI134" s="6">
        <v>2023</v>
      </c>
      <c r="EJ134" s="6" t="s">
        <v>1782</v>
      </c>
      <c r="EK134" s="6" t="s">
        <v>2325</v>
      </c>
      <c r="EL134" s="6" t="s">
        <v>440</v>
      </c>
      <c r="EM134" s="6">
        <v>2</v>
      </c>
      <c r="EN134" s="6" t="s">
        <v>468</v>
      </c>
      <c r="EO134" s="6" t="s">
        <v>491</v>
      </c>
      <c r="EP134" s="6" t="s">
        <v>443</v>
      </c>
      <c r="EQ134" s="6">
        <v>252</v>
      </c>
      <c r="ER134" s="6" t="s">
        <v>2326</v>
      </c>
      <c r="ES134" s="6">
        <v>4</v>
      </c>
      <c r="ET134" s="6" t="s">
        <v>470</v>
      </c>
      <c r="EU134" s="6" t="s">
        <v>2327</v>
      </c>
      <c r="EV134" s="6" t="s">
        <v>2328</v>
      </c>
      <c r="EW134" s="6" t="s">
        <v>2326</v>
      </c>
      <c r="EX134" s="6" t="s">
        <v>2329</v>
      </c>
      <c r="EZ134" s="6" t="s">
        <v>2330</v>
      </c>
      <c r="FA134" s="6" t="s">
        <v>1782</v>
      </c>
      <c r="FB134" s="6" t="s">
        <v>410</v>
      </c>
      <c r="FD134" s="6" t="s">
        <v>481</v>
      </c>
      <c r="FE134" s="6" t="s">
        <v>2321</v>
      </c>
      <c r="FF134" s="6" t="s">
        <v>441</v>
      </c>
      <c r="FH134" s="6" t="s">
        <v>449</v>
      </c>
      <c r="FI134" s="6" t="s">
        <v>450</v>
      </c>
      <c r="FJ134" s="6" t="s">
        <v>450</v>
      </c>
      <c r="FK134" s="6" t="s">
        <v>450</v>
      </c>
      <c r="FL134" s="6" t="s">
        <v>450</v>
      </c>
      <c r="FN134" s="6" t="s">
        <v>415</v>
      </c>
      <c r="FO134" s="6" t="s">
        <v>416</v>
      </c>
      <c r="FP134" s="6" t="s">
        <v>416</v>
      </c>
      <c r="FQ134" s="6" t="s">
        <v>414</v>
      </c>
      <c r="FR134" s="6" t="s">
        <v>414</v>
      </c>
      <c r="FS134" s="6" t="s">
        <v>416</v>
      </c>
      <c r="FT134" s="6" t="s">
        <v>416</v>
      </c>
      <c r="FU134" s="6" t="s">
        <v>131</v>
      </c>
      <c r="FV134" s="6" t="s">
        <v>414</v>
      </c>
      <c r="FX134" s="6" t="s">
        <v>451</v>
      </c>
      <c r="FY134" s="6" t="s">
        <v>451</v>
      </c>
      <c r="FZ134" s="6" t="s">
        <v>451</v>
      </c>
      <c r="GA134" s="6" t="s">
        <v>451</v>
      </c>
      <c r="GB134" s="6" t="s">
        <v>452</v>
      </c>
      <c r="GC134" s="6" t="s">
        <v>451</v>
      </c>
      <c r="GD134" s="6" t="s">
        <v>451</v>
      </c>
      <c r="GE134" s="6" t="s">
        <v>451</v>
      </c>
      <c r="GF134" s="6" t="s">
        <v>451</v>
      </c>
      <c r="GG134" s="6" t="s">
        <v>451</v>
      </c>
      <c r="GH134" s="6" t="s">
        <v>451</v>
      </c>
      <c r="GI134" s="6" t="s">
        <v>451</v>
      </c>
      <c r="GJ134" s="6" t="s">
        <v>451</v>
      </c>
      <c r="GK134" s="6" t="s">
        <v>451</v>
      </c>
      <c r="GL134" s="6" t="s">
        <v>451</v>
      </c>
      <c r="GM134" s="6" t="s">
        <v>451</v>
      </c>
      <c r="GN134" s="6" t="s">
        <v>451</v>
      </c>
      <c r="GO134" s="6" t="s">
        <v>451</v>
      </c>
      <c r="GP134" s="6" t="s">
        <v>451</v>
      </c>
      <c r="GQ134" s="6" t="s">
        <v>451</v>
      </c>
      <c r="GR134" s="6" t="s">
        <v>451</v>
      </c>
      <c r="GS134" s="6" t="s">
        <v>452</v>
      </c>
      <c r="GT134" s="6" t="s">
        <v>452</v>
      </c>
      <c r="GU134" s="6" t="s">
        <v>451</v>
      </c>
      <c r="GV134" s="6" t="s">
        <v>474</v>
      </c>
      <c r="GW134" s="6" t="s">
        <v>454</v>
      </c>
      <c r="GX134" s="6" t="s">
        <v>2331</v>
      </c>
      <c r="GY134" s="6" t="s">
        <v>441</v>
      </c>
      <c r="GZ134" s="6">
        <v>708.19</v>
      </c>
      <c r="HB134" s="6" t="str">
        <f t="shared" si="104"/>
        <v>Liste d'attente</v>
      </c>
      <c r="HC134" s="6">
        <f t="shared" si="108"/>
        <v>50</v>
      </c>
      <c r="HD134" s="110">
        <f t="shared" si="109"/>
        <v>75</v>
      </c>
      <c r="HE134" s="6">
        <f t="shared" si="110"/>
        <v>5</v>
      </c>
      <c r="HF134" s="110">
        <f t="shared" si="99"/>
        <v>43.333333333333336</v>
      </c>
      <c r="HG134" s="6">
        <f t="shared" si="111"/>
        <v>50</v>
      </c>
      <c r="HI134" s="6">
        <f t="shared" si="105"/>
        <v>5</v>
      </c>
      <c r="HJ134" s="110">
        <f t="shared" si="106"/>
        <v>27.5</v>
      </c>
      <c r="HK134" s="110">
        <f t="shared" si="112"/>
        <v>75</v>
      </c>
      <c r="HL134" s="110">
        <f t="shared" si="113"/>
        <v>75</v>
      </c>
      <c r="HO134" s="6">
        <f t="shared" si="114"/>
        <v>50</v>
      </c>
      <c r="HP134" s="110">
        <f t="shared" si="115"/>
        <v>75</v>
      </c>
      <c r="HQ134" s="110">
        <f t="shared" si="116"/>
        <v>50</v>
      </c>
      <c r="HT134" s="110">
        <f t="shared" si="117"/>
        <v>65</v>
      </c>
      <c r="HU134" s="6">
        <f t="shared" si="118"/>
        <v>50</v>
      </c>
      <c r="HV134" s="6">
        <f t="shared" si="119"/>
        <v>50</v>
      </c>
      <c r="HW134" s="6">
        <f t="shared" si="120"/>
        <v>50</v>
      </c>
      <c r="HX134" s="110">
        <f t="shared" si="121"/>
        <v>50</v>
      </c>
      <c r="HY134" s="6">
        <f t="shared" si="122"/>
        <v>100</v>
      </c>
      <c r="HZ134" s="6">
        <f t="shared" si="107"/>
        <v>100</v>
      </c>
      <c r="IA134" s="6">
        <f t="shared" si="123"/>
        <v>50</v>
      </c>
      <c r="IB134" s="6">
        <f t="shared" si="124"/>
        <v>75</v>
      </c>
      <c r="IE134" s="110">
        <f t="shared" si="125"/>
        <v>75</v>
      </c>
      <c r="IF134" s="110">
        <f t="shared" si="126"/>
        <v>80</v>
      </c>
      <c r="IG134" s="6">
        <f t="shared" si="127"/>
        <v>100</v>
      </c>
      <c r="IH134" s="6">
        <f t="shared" si="128"/>
        <v>0</v>
      </c>
      <c r="II134" s="6">
        <f t="shared" si="129"/>
        <v>0</v>
      </c>
      <c r="IJ134" s="6">
        <f t="shared" si="130"/>
        <v>50</v>
      </c>
      <c r="IK134" s="110">
        <f t="shared" si="131"/>
        <v>37.5</v>
      </c>
    </row>
    <row r="135" spans="1:245" x14ac:dyDescent="0.2">
      <c r="A135" s="6">
        <v>274</v>
      </c>
      <c r="B135" s="6">
        <v>365</v>
      </c>
      <c r="C135" s="6" t="s">
        <v>2332</v>
      </c>
      <c r="D135" s="6">
        <v>6</v>
      </c>
      <c r="E135" s="6" t="s">
        <v>404</v>
      </c>
      <c r="F135" s="6" t="s">
        <v>2333</v>
      </c>
      <c r="G135" s="6" t="s">
        <v>2334</v>
      </c>
      <c r="H135" s="6" t="s">
        <v>2332</v>
      </c>
      <c r="I135" s="6" t="s">
        <v>2335</v>
      </c>
      <c r="K135" s="6" t="s">
        <v>2336</v>
      </c>
      <c r="L135" s="6" t="s">
        <v>1782</v>
      </c>
      <c r="M135" s="6" t="s">
        <v>410</v>
      </c>
      <c r="O135" s="6" t="s">
        <v>411</v>
      </c>
      <c r="Q135" s="6" t="s">
        <v>2337</v>
      </c>
      <c r="R135" s="6" t="s">
        <v>413</v>
      </c>
      <c r="S135" s="6">
        <v>1</v>
      </c>
      <c r="T135" s="6">
        <v>0</v>
      </c>
      <c r="U135" s="6">
        <v>1</v>
      </c>
      <c r="V135" s="6">
        <v>0</v>
      </c>
      <c r="W135" s="6">
        <v>0</v>
      </c>
      <c r="X135" s="6">
        <v>0</v>
      </c>
      <c r="Y135" s="6">
        <v>1</v>
      </c>
      <c r="Z135" s="6" t="s">
        <v>414</v>
      </c>
      <c r="AA135" s="6" t="s">
        <v>416</v>
      </c>
      <c r="AB135" s="6" t="s">
        <v>462</v>
      </c>
      <c r="AC135" s="6" t="s">
        <v>131</v>
      </c>
      <c r="AD135" s="6" t="s">
        <v>462</v>
      </c>
      <c r="AE135" s="6" t="s">
        <v>462</v>
      </c>
      <c r="AF135" s="6" t="s">
        <v>415</v>
      </c>
      <c r="AG135" s="6" t="s">
        <v>416</v>
      </c>
      <c r="AH135" s="6" t="s">
        <v>414</v>
      </c>
      <c r="AI135" s="6" t="s">
        <v>2338</v>
      </c>
      <c r="AJ135" s="6">
        <v>1</v>
      </c>
      <c r="AK135" s="6">
        <v>1</v>
      </c>
      <c r="AL135" s="6">
        <v>0</v>
      </c>
      <c r="AM135" s="6">
        <v>1</v>
      </c>
      <c r="AN135" s="6">
        <v>0</v>
      </c>
      <c r="AO135" s="6">
        <v>0</v>
      </c>
      <c r="AQ135" s="6" t="s">
        <v>547</v>
      </c>
      <c r="AW135" s="6" t="s">
        <v>421</v>
      </c>
      <c r="AX135" s="6" t="s">
        <v>485</v>
      </c>
      <c r="BF135" s="6">
        <v>1</v>
      </c>
      <c r="BH135" s="6">
        <v>1</v>
      </c>
      <c r="BX135" s="6" t="s">
        <v>423</v>
      </c>
      <c r="BY135" s="6" t="s">
        <v>423</v>
      </c>
      <c r="BZ135" s="6" t="s">
        <v>423</v>
      </c>
      <c r="CA135" s="6" t="s">
        <v>424</v>
      </c>
      <c r="CB135" s="6" t="s">
        <v>426</v>
      </c>
      <c r="CC135" s="6" t="s">
        <v>425</v>
      </c>
      <c r="CD135" s="6" t="s">
        <v>425</v>
      </c>
      <c r="CE135" s="6" t="s">
        <v>423</v>
      </c>
      <c r="CF135" s="6" t="s">
        <v>423</v>
      </c>
      <c r="CG135" s="6" t="s">
        <v>426</v>
      </c>
      <c r="CH135" s="6" t="s">
        <v>426</v>
      </c>
      <c r="CI135" s="6" t="s">
        <v>426</v>
      </c>
      <c r="CJ135" s="6" t="s">
        <v>423</v>
      </c>
      <c r="CK135" s="6" t="s">
        <v>151</v>
      </c>
      <c r="CL135" s="6" t="s">
        <v>425</v>
      </c>
      <c r="CM135" s="6" t="s">
        <v>425</v>
      </c>
      <c r="CN135" s="6" t="s">
        <v>423</v>
      </c>
      <c r="CO135" s="6" t="s">
        <v>425</v>
      </c>
      <c r="CP135" s="6" t="s">
        <v>425</v>
      </c>
      <c r="CQ135" s="6" t="s">
        <v>151</v>
      </c>
      <c r="CR135" s="6" t="s">
        <v>423</v>
      </c>
      <c r="CS135" s="6" t="s">
        <v>425</v>
      </c>
      <c r="CT135" s="6" t="s">
        <v>426</v>
      </c>
      <c r="CU135" s="6" t="s">
        <v>426</v>
      </c>
      <c r="CV135" s="6" t="s">
        <v>428</v>
      </c>
      <c r="CW135" s="6" t="s">
        <v>427</v>
      </c>
      <c r="CX135" s="6" t="s">
        <v>176</v>
      </c>
      <c r="CY135" s="6" t="s">
        <v>428</v>
      </c>
      <c r="CZ135" s="6" t="s">
        <v>428</v>
      </c>
      <c r="DA135" s="6">
        <v>1</v>
      </c>
      <c r="DB135" s="6">
        <v>1</v>
      </c>
      <c r="DC135" s="6">
        <v>0</v>
      </c>
      <c r="DD135" s="6">
        <v>1</v>
      </c>
      <c r="DE135" s="6">
        <v>0</v>
      </c>
      <c r="DF135" s="6">
        <v>0</v>
      </c>
      <c r="DG135" s="6">
        <v>0</v>
      </c>
      <c r="DJ135" s="6" t="s">
        <v>507</v>
      </c>
      <c r="DU135" s="6" t="s">
        <v>430</v>
      </c>
      <c r="EA135" s="6">
        <v>1015.8</v>
      </c>
      <c r="EB135" s="6" t="s">
        <v>548</v>
      </c>
      <c r="EC135" s="6" t="s">
        <v>432</v>
      </c>
      <c r="ED135" s="6" t="s">
        <v>2336</v>
      </c>
      <c r="EE135" s="6" t="s">
        <v>434</v>
      </c>
      <c r="EF135" s="6" t="s">
        <v>435</v>
      </c>
      <c r="EG135" s="6" t="s">
        <v>436</v>
      </c>
      <c r="EH135" s="6" t="s">
        <v>2245</v>
      </c>
      <c r="EI135" s="6">
        <v>2024</v>
      </c>
      <c r="EJ135" s="6" t="s">
        <v>1782</v>
      </c>
      <c r="EK135" s="6" t="s">
        <v>2325</v>
      </c>
      <c r="EL135" s="6" t="s">
        <v>440</v>
      </c>
      <c r="EM135" s="6">
        <v>2</v>
      </c>
      <c r="EN135" s="6" t="s">
        <v>468</v>
      </c>
      <c r="EO135" s="6" t="s">
        <v>491</v>
      </c>
      <c r="EP135" s="6" t="s">
        <v>443</v>
      </c>
      <c r="EQ135" s="6">
        <v>254</v>
      </c>
      <c r="ER135" s="6" t="s">
        <v>2339</v>
      </c>
      <c r="ES135" s="6">
        <v>4</v>
      </c>
      <c r="ET135" s="6" t="s">
        <v>404</v>
      </c>
      <c r="EU135" s="6" t="s">
        <v>2340</v>
      </c>
      <c r="EV135" s="6" t="s">
        <v>2341</v>
      </c>
      <c r="EW135" s="6" t="s">
        <v>2339</v>
      </c>
      <c r="EX135" s="6" t="s">
        <v>2342</v>
      </c>
      <c r="EZ135" s="6" t="s">
        <v>2343</v>
      </c>
      <c r="FA135" s="6" t="s">
        <v>1782</v>
      </c>
      <c r="FB135" s="6" t="s">
        <v>410</v>
      </c>
      <c r="FD135" s="6" t="s">
        <v>411</v>
      </c>
      <c r="FF135" s="6" t="s">
        <v>441</v>
      </c>
      <c r="FH135" s="6" t="s">
        <v>510</v>
      </c>
      <c r="FI135" s="6" t="s">
        <v>510</v>
      </c>
      <c r="FJ135" s="6" t="s">
        <v>510</v>
      </c>
      <c r="FK135" s="6" t="s">
        <v>510</v>
      </c>
      <c r="FL135" s="6" t="s">
        <v>450</v>
      </c>
      <c r="FN135" s="6" t="s">
        <v>415</v>
      </c>
      <c r="FO135" s="6" t="s">
        <v>416</v>
      </c>
      <c r="FP135" s="6" t="s">
        <v>416</v>
      </c>
      <c r="FQ135" s="6" t="s">
        <v>414</v>
      </c>
      <c r="FR135" s="6" t="s">
        <v>462</v>
      </c>
      <c r="FS135" s="6" t="s">
        <v>415</v>
      </c>
      <c r="FT135" s="6" t="s">
        <v>416</v>
      </c>
      <c r="FU135" s="6" t="s">
        <v>416</v>
      </c>
      <c r="FV135" s="6" t="s">
        <v>462</v>
      </c>
      <c r="FX135" s="6" t="s">
        <v>451</v>
      </c>
      <c r="FY135" s="6" t="s">
        <v>451</v>
      </c>
      <c r="FZ135" s="6" t="s">
        <v>451</v>
      </c>
      <c r="GA135" s="6" t="s">
        <v>451</v>
      </c>
      <c r="GB135" s="6" t="s">
        <v>452</v>
      </c>
      <c r="GC135" s="6" t="s">
        <v>451</v>
      </c>
      <c r="GD135" s="6" t="s">
        <v>451</v>
      </c>
      <c r="GE135" s="6" t="s">
        <v>451</v>
      </c>
      <c r="GF135" s="6" t="s">
        <v>452</v>
      </c>
      <c r="GG135" s="6" t="s">
        <v>452</v>
      </c>
      <c r="GH135" s="6" t="s">
        <v>451</v>
      </c>
      <c r="GI135" s="6" t="s">
        <v>452</v>
      </c>
      <c r="GJ135" s="6" t="s">
        <v>451</v>
      </c>
      <c r="GK135" s="6" t="s">
        <v>451</v>
      </c>
      <c r="GL135" s="6" t="s">
        <v>451</v>
      </c>
      <c r="GM135" s="6" t="s">
        <v>452</v>
      </c>
      <c r="GN135" s="6" t="s">
        <v>451</v>
      </c>
      <c r="GO135" s="6" t="s">
        <v>451</v>
      </c>
      <c r="GP135" s="6" t="s">
        <v>451</v>
      </c>
      <c r="GQ135" s="6" t="s">
        <v>451</v>
      </c>
      <c r="GR135" s="6" t="s">
        <v>451</v>
      </c>
      <c r="GS135" s="6" t="s">
        <v>452</v>
      </c>
      <c r="GT135" s="6" t="s">
        <v>452</v>
      </c>
      <c r="GU135" s="6" t="s">
        <v>452</v>
      </c>
      <c r="GV135" s="6" t="s">
        <v>517</v>
      </c>
      <c r="GW135" s="6" t="s">
        <v>454</v>
      </c>
      <c r="GX135" s="6" t="s">
        <v>2344</v>
      </c>
      <c r="GY135" s="6" t="s">
        <v>441</v>
      </c>
      <c r="GZ135" s="6">
        <v>599.07000000000005</v>
      </c>
      <c r="HB135" s="6" t="str">
        <f t="shared" si="104"/>
        <v>Accepté pour Conseil 2eme round Sect</v>
      </c>
      <c r="HC135" s="6">
        <f t="shared" si="108"/>
        <v>50</v>
      </c>
      <c r="HD135" s="110">
        <f t="shared" si="109"/>
        <v>50</v>
      </c>
      <c r="HE135" s="6">
        <f t="shared" si="110"/>
        <v>5</v>
      </c>
      <c r="HF135" s="110">
        <f t="shared" si="99"/>
        <v>35</v>
      </c>
      <c r="HG135" s="6">
        <f t="shared" si="111"/>
        <v>50</v>
      </c>
      <c r="HI135" s="6">
        <f t="shared" si="105"/>
        <v>100</v>
      </c>
      <c r="HJ135" s="110">
        <f t="shared" si="106"/>
        <v>75</v>
      </c>
      <c r="HK135" s="110">
        <f t="shared" si="112"/>
        <v>50</v>
      </c>
      <c r="HL135" s="110">
        <f t="shared" si="113"/>
        <v>27.5</v>
      </c>
      <c r="HO135" s="6">
        <f t="shared" si="114"/>
        <v>5</v>
      </c>
      <c r="HP135" s="110">
        <f t="shared" si="115"/>
        <v>50</v>
      </c>
      <c r="HQ135" s="110">
        <f t="shared" si="116"/>
        <v>5</v>
      </c>
      <c r="HT135" s="110">
        <f t="shared" si="117"/>
        <v>27.5</v>
      </c>
      <c r="HU135" s="6">
        <f t="shared" si="118"/>
        <v>50</v>
      </c>
      <c r="HV135" s="6">
        <f t="shared" si="119"/>
        <v>50</v>
      </c>
      <c r="HW135" s="6">
        <f t="shared" si="120"/>
        <v>50</v>
      </c>
      <c r="HX135" s="110">
        <f t="shared" si="121"/>
        <v>50</v>
      </c>
      <c r="HY135" s="6">
        <f t="shared" si="122"/>
        <v>0</v>
      </c>
      <c r="HZ135" s="6">
        <f t="shared" si="107"/>
        <v>100</v>
      </c>
      <c r="IA135" s="6">
        <f t="shared" si="123"/>
        <v>0</v>
      </c>
      <c r="IB135" s="6">
        <f t="shared" si="124"/>
        <v>75</v>
      </c>
      <c r="IE135" s="110">
        <f t="shared" si="125"/>
        <v>75</v>
      </c>
      <c r="IF135" s="110">
        <f t="shared" si="126"/>
        <v>50</v>
      </c>
      <c r="IG135" s="6">
        <f t="shared" si="127"/>
        <v>100</v>
      </c>
      <c r="IH135" s="6">
        <f t="shared" si="128"/>
        <v>0</v>
      </c>
      <c r="II135" s="6">
        <f t="shared" si="129"/>
        <v>0</v>
      </c>
      <c r="IJ135" s="6">
        <f t="shared" si="130"/>
        <v>50</v>
      </c>
      <c r="IK135" s="110">
        <f t="shared" si="131"/>
        <v>37.5</v>
      </c>
    </row>
    <row r="136" spans="1:245" x14ac:dyDescent="0.2">
      <c r="A136" s="6">
        <v>275</v>
      </c>
      <c r="B136" s="6">
        <v>428</v>
      </c>
      <c r="C136" s="6" t="s">
        <v>2345</v>
      </c>
      <c r="D136" s="6">
        <v>6</v>
      </c>
      <c r="E136" s="6" t="s">
        <v>470</v>
      </c>
      <c r="F136" s="6" t="s">
        <v>2346</v>
      </c>
      <c r="G136" s="6" t="s">
        <v>2347</v>
      </c>
      <c r="H136" s="6" t="s">
        <v>2345</v>
      </c>
      <c r="I136" s="6" t="s">
        <v>2348</v>
      </c>
      <c r="K136" s="6" t="s">
        <v>2349</v>
      </c>
      <c r="L136" s="6" t="s">
        <v>1782</v>
      </c>
      <c r="M136" s="6" t="s">
        <v>410</v>
      </c>
      <c r="O136" s="6" t="s">
        <v>1087</v>
      </c>
      <c r="P136" s="6" t="s">
        <v>2350</v>
      </c>
      <c r="Q136" s="6" t="s">
        <v>2351</v>
      </c>
      <c r="R136" s="6" t="s">
        <v>413</v>
      </c>
      <c r="S136" s="6">
        <v>1</v>
      </c>
      <c r="T136" s="6">
        <v>1</v>
      </c>
      <c r="U136" s="6">
        <v>0</v>
      </c>
      <c r="V136" s="6">
        <v>0</v>
      </c>
      <c r="W136" s="6">
        <v>1</v>
      </c>
      <c r="X136" s="6">
        <v>0</v>
      </c>
      <c r="Y136" s="6">
        <v>0</v>
      </c>
      <c r="Z136" s="6" t="s">
        <v>131</v>
      </c>
      <c r="AA136" s="6" t="s">
        <v>415</v>
      </c>
      <c r="AB136" s="6" t="s">
        <v>416</v>
      </c>
      <c r="AC136" s="6" t="s">
        <v>415</v>
      </c>
      <c r="AD136" s="6" t="s">
        <v>462</v>
      </c>
      <c r="AE136" s="6" t="s">
        <v>414</v>
      </c>
      <c r="AF136" s="6" t="s">
        <v>416</v>
      </c>
      <c r="AG136" s="6" t="s">
        <v>415</v>
      </c>
      <c r="AH136" s="6" t="s">
        <v>462</v>
      </c>
      <c r="AI136" s="6" t="s">
        <v>2352</v>
      </c>
      <c r="AJ136" s="6">
        <v>0</v>
      </c>
      <c r="AK136" s="6">
        <v>1</v>
      </c>
      <c r="AL136" s="6">
        <v>0</v>
      </c>
      <c r="AM136" s="6">
        <v>1</v>
      </c>
      <c r="AN136" s="6">
        <v>0</v>
      </c>
      <c r="AO136" s="6">
        <v>0</v>
      </c>
      <c r="AQ136" s="6" t="s">
        <v>463</v>
      </c>
      <c r="AR136" s="6" t="s">
        <v>436</v>
      </c>
      <c r="AS136" s="6" t="s">
        <v>419</v>
      </c>
      <c r="AT136" s="6" t="s">
        <v>420</v>
      </c>
      <c r="AU136" s="6" t="s">
        <v>420</v>
      </c>
      <c r="AV136" s="6" t="s">
        <v>436</v>
      </c>
      <c r="AW136" s="6" t="s">
        <v>421</v>
      </c>
      <c r="AX136" s="6" t="s">
        <v>485</v>
      </c>
      <c r="AY136" s="6">
        <v>1</v>
      </c>
      <c r="AZ136" s="6">
        <v>0</v>
      </c>
      <c r="BA136" s="6">
        <v>0</v>
      </c>
      <c r="BB136" s="6">
        <v>0</v>
      </c>
      <c r="BC136" s="6">
        <v>0</v>
      </c>
      <c r="BD136" s="6">
        <v>0</v>
      </c>
      <c r="BE136" s="6">
        <v>1</v>
      </c>
      <c r="BF136" s="6">
        <v>0</v>
      </c>
      <c r="BH136" s="6">
        <v>0</v>
      </c>
      <c r="BI136" s="6">
        <v>1</v>
      </c>
      <c r="BJ136" s="6">
        <v>0</v>
      </c>
      <c r="BK136" s="6">
        <v>0</v>
      </c>
      <c r="BL136" s="6">
        <v>0</v>
      </c>
      <c r="BM136" s="6">
        <v>0</v>
      </c>
      <c r="BN136" s="6">
        <v>0</v>
      </c>
      <c r="BO136" s="6">
        <v>0</v>
      </c>
      <c r="BP136" s="6">
        <v>0</v>
      </c>
      <c r="BQ136" s="6">
        <v>0</v>
      </c>
      <c r="BR136" s="6">
        <v>0</v>
      </c>
      <c r="BS136" s="6">
        <v>0</v>
      </c>
      <c r="BT136" s="6">
        <v>0</v>
      </c>
      <c r="BU136" s="6">
        <v>1</v>
      </c>
      <c r="BX136" s="6" t="s">
        <v>424</v>
      </c>
      <c r="BY136" s="6" t="s">
        <v>424</v>
      </c>
      <c r="BZ136" s="6" t="s">
        <v>426</v>
      </c>
      <c r="CA136" s="6" t="s">
        <v>424</v>
      </c>
      <c r="CB136" s="6" t="s">
        <v>426</v>
      </c>
      <c r="CC136" s="6" t="s">
        <v>426</v>
      </c>
      <c r="CD136" s="6" t="s">
        <v>426</v>
      </c>
      <c r="CE136" s="6" t="s">
        <v>423</v>
      </c>
      <c r="CF136" s="6" t="s">
        <v>426</v>
      </c>
      <c r="CG136" s="6" t="s">
        <v>426</v>
      </c>
      <c r="CH136" s="6" t="s">
        <v>424</v>
      </c>
      <c r="CI136" s="6" t="s">
        <v>426</v>
      </c>
      <c r="CJ136" s="6" t="s">
        <v>426</v>
      </c>
      <c r="CK136" s="6" t="s">
        <v>423</v>
      </c>
      <c r="CL136" s="6" t="s">
        <v>425</v>
      </c>
      <c r="CM136" s="6" t="s">
        <v>423</v>
      </c>
      <c r="CN136" s="6" t="s">
        <v>151</v>
      </c>
      <c r="CO136" s="6" t="s">
        <v>425</v>
      </c>
      <c r="CP136" s="6" t="s">
        <v>426</v>
      </c>
      <c r="CQ136" s="6" t="s">
        <v>151</v>
      </c>
      <c r="CR136" s="6" t="s">
        <v>426</v>
      </c>
      <c r="CS136" s="6" t="s">
        <v>426</v>
      </c>
      <c r="CT136" s="6" t="s">
        <v>426</v>
      </c>
      <c r="CU136" s="6" t="s">
        <v>426</v>
      </c>
      <c r="CV136" s="6" t="s">
        <v>427</v>
      </c>
      <c r="CW136" s="6" t="s">
        <v>176</v>
      </c>
      <c r="CX136" s="6" t="s">
        <v>427</v>
      </c>
      <c r="CY136" s="6" t="s">
        <v>428</v>
      </c>
      <c r="CZ136" s="6" t="s">
        <v>176</v>
      </c>
      <c r="DA136" s="6">
        <v>0</v>
      </c>
      <c r="DB136" s="6">
        <v>1</v>
      </c>
      <c r="DC136" s="6">
        <v>0</v>
      </c>
      <c r="DD136" s="6">
        <v>0</v>
      </c>
      <c r="DE136" s="6">
        <v>0</v>
      </c>
      <c r="DF136" s="6">
        <v>0</v>
      </c>
      <c r="DG136" s="6">
        <v>0</v>
      </c>
      <c r="DJ136" s="6" t="s">
        <v>429</v>
      </c>
      <c r="DU136" s="6" t="s">
        <v>508</v>
      </c>
      <c r="EA136" s="6">
        <v>957.11</v>
      </c>
      <c r="EB136" s="6" t="s">
        <v>1073</v>
      </c>
      <c r="EC136" s="6" t="s">
        <v>1074</v>
      </c>
      <c r="ED136" s="6" t="s">
        <v>2353</v>
      </c>
      <c r="EE136" s="6" t="s">
        <v>434</v>
      </c>
      <c r="EF136" s="6" t="s">
        <v>435</v>
      </c>
      <c r="EG136" s="6" t="s">
        <v>436</v>
      </c>
      <c r="EH136" s="6" t="s">
        <v>2245</v>
      </c>
      <c r="EI136" s="6">
        <v>2019</v>
      </c>
      <c r="EJ136" s="6" t="s">
        <v>1782</v>
      </c>
      <c r="EK136" s="6" t="s">
        <v>2325</v>
      </c>
      <c r="EL136" s="6" t="s">
        <v>440</v>
      </c>
      <c r="EM136" s="6">
        <v>5</v>
      </c>
      <c r="EN136" s="6" t="s">
        <v>468</v>
      </c>
      <c r="EO136" s="6" t="s">
        <v>583</v>
      </c>
      <c r="EP136" s="6" t="s">
        <v>675</v>
      </c>
      <c r="EQ136" s="6">
        <v>328</v>
      </c>
      <c r="ER136" s="6" t="s">
        <v>2354</v>
      </c>
      <c r="ES136" s="6">
        <v>4</v>
      </c>
      <c r="ET136" s="6" t="s">
        <v>404</v>
      </c>
      <c r="EU136" s="6" t="s">
        <v>2355</v>
      </c>
      <c r="EV136" s="6" t="s">
        <v>2356</v>
      </c>
      <c r="EW136" s="6" t="s">
        <v>2354</v>
      </c>
      <c r="EX136" s="6" t="s">
        <v>2357</v>
      </c>
      <c r="EZ136" s="6" t="s">
        <v>2349</v>
      </c>
      <c r="FA136" s="6" t="s">
        <v>1782</v>
      </c>
      <c r="FB136" s="6" t="s">
        <v>410</v>
      </c>
      <c r="FD136" s="6" t="s">
        <v>1087</v>
      </c>
      <c r="FE136" s="6" t="s">
        <v>2358</v>
      </c>
      <c r="FF136" s="6" t="s">
        <v>441</v>
      </c>
      <c r="FH136" s="6" t="s">
        <v>510</v>
      </c>
      <c r="FI136" s="6" t="s">
        <v>510</v>
      </c>
      <c r="FJ136" s="6" t="s">
        <v>450</v>
      </c>
      <c r="FK136" s="6" t="s">
        <v>450</v>
      </c>
      <c r="FL136" s="6" t="s">
        <v>450</v>
      </c>
      <c r="FN136" s="6" t="s">
        <v>416</v>
      </c>
      <c r="FO136" s="6" t="s">
        <v>462</v>
      </c>
      <c r="FP136" s="6" t="s">
        <v>416</v>
      </c>
      <c r="FQ136" s="6" t="s">
        <v>131</v>
      </c>
      <c r="FR136" s="6" t="s">
        <v>414</v>
      </c>
      <c r="FS136" s="6" t="s">
        <v>415</v>
      </c>
      <c r="FT136" s="6" t="s">
        <v>416</v>
      </c>
      <c r="FU136" s="6" t="s">
        <v>416</v>
      </c>
      <c r="FV136" s="6" t="s">
        <v>462</v>
      </c>
      <c r="FX136" s="6" t="s">
        <v>451</v>
      </c>
      <c r="FY136" s="6" t="s">
        <v>452</v>
      </c>
      <c r="FZ136" s="6" t="s">
        <v>452</v>
      </c>
      <c r="GA136" s="6" t="s">
        <v>451</v>
      </c>
      <c r="GB136" s="6" t="s">
        <v>452</v>
      </c>
      <c r="GC136" s="6" t="s">
        <v>452</v>
      </c>
      <c r="GD136" s="6" t="s">
        <v>452</v>
      </c>
      <c r="GE136" s="6" t="s">
        <v>451</v>
      </c>
      <c r="GF136" s="6" t="s">
        <v>452</v>
      </c>
      <c r="GG136" s="6" t="s">
        <v>452</v>
      </c>
      <c r="GH136" s="6" t="s">
        <v>451</v>
      </c>
      <c r="GI136" s="6" t="s">
        <v>451</v>
      </c>
      <c r="GJ136" s="6" t="s">
        <v>452</v>
      </c>
      <c r="GK136" s="6" t="s">
        <v>452</v>
      </c>
      <c r="GL136" s="6" t="s">
        <v>452</v>
      </c>
      <c r="GM136" s="6" t="s">
        <v>452</v>
      </c>
      <c r="GN136" s="6" t="s">
        <v>452</v>
      </c>
      <c r="GO136" s="6" t="s">
        <v>451</v>
      </c>
      <c r="GP136" s="6" t="s">
        <v>451</v>
      </c>
      <c r="GQ136" s="6" t="s">
        <v>451</v>
      </c>
      <c r="GR136" s="6" t="s">
        <v>451</v>
      </c>
      <c r="GS136" s="6" t="s">
        <v>452</v>
      </c>
      <c r="GT136" s="6" t="s">
        <v>452</v>
      </c>
      <c r="GU136" s="6" t="s">
        <v>452</v>
      </c>
      <c r="GV136" s="6" t="s">
        <v>517</v>
      </c>
      <c r="GW136" s="6" t="s">
        <v>496</v>
      </c>
      <c r="GX136" s="6" t="s">
        <v>2359</v>
      </c>
      <c r="GY136" s="6" t="s">
        <v>441</v>
      </c>
      <c r="GZ136" s="6">
        <v>627.71</v>
      </c>
      <c r="HB136" s="6" t="str">
        <f t="shared" si="104"/>
        <v>Accepté pour Conseil 2eme round Sect</v>
      </c>
      <c r="HC136" s="6">
        <f t="shared" si="108"/>
        <v>100</v>
      </c>
      <c r="HD136" s="110">
        <f t="shared" si="109"/>
        <v>52.5</v>
      </c>
      <c r="HE136" s="6">
        <f t="shared" si="110"/>
        <v>5</v>
      </c>
      <c r="HF136" s="110">
        <f t="shared" si="99"/>
        <v>52.5</v>
      </c>
      <c r="HG136" s="6">
        <f t="shared" si="111"/>
        <v>50</v>
      </c>
      <c r="HI136" s="6">
        <f t="shared" si="105"/>
        <v>50</v>
      </c>
      <c r="HJ136" s="110">
        <f t="shared" si="106"/>
        <v>50</v>
      </c>
      <c r="HK136" s="110">
        <f t="shared" si="112"/>
        <v>50</v>
      </c>
      <c r="HL136" s="110">
        <f t="shared" si="113"/>
        <v>27.5</v>
      </c>
      <c r="HO136" s="6">
        <f t="shared" si="114"/>
        <v>5</v>
      </c>
      <c r="HP136" s="110">
        <f t="shared" si="115"/>
        <v>27.5</v>
      </c>
      <c r="HQ136" s="110">
        <f t="shared" si="116"/>
        <v>27.5</v>
      </c>
      <c r="HT136" s="110">
        <f t="shared" si="117"/>
        <v>27.5</v>
      </c>
      <c r="HU136" s="6">
        <f t="shared" si="118"/>
        <v>50</v>
      </c>
      <c r="HV136" s="6">
        <f t="shared" si="119"/>
        <v>50</v>
      </c>
      <c r="HW136" s="6">
        <f t="shared" si="120"/>
        <v>100</v>
      </c>
      <c r="HX136" s="110">
        <f t="shared" si="121"/>
        <v>66.666666666666671</v>
      </c>
      <c r="HY136" s="6">
        <f t="shared" si="122"/>
        <v>100</v>
      </c>
      <c r="HZ136" s="6">
        <f t="shared" si="107"/>
        <v>100</v>
      </c>
      <c r="IA136" s="6">
        <f t="shared" si="123"/>
        <v>0</v>
      </c>
      <c r="IB136" s="6">
        <f t="shared" si="124"/>
        <v>25</v>
      </c>
      <c r="IE136" s="110">
        <f t="shared" si="125"/>
        <v>52.5</v>
      </c>
      <c r="IF136" s="110">
        <f t="shared" si="126"/>
        <v>55.5</v>
      </c>
      <c r="IG136" s="6">
        <f t="shared" si="127"/>
        <v>100</v>
      </c>
      <c r="IH136" s="6">
        <f t="shared" si="128"/>
        <v>0</v>
      </c>
      <c r="II136" s="6">
        <f t="shared" si="129"/>
        <v>0</v>
      </c>
      <c r="IJ136" s="6">
        <f t="shared" si="130"/>
        <v>0</v>
      </c>
      <c r="IK136" s="110">
        <f t="shared" si="131"/>
        <v>25</v>
      </c>
    </row>
    <row r="137" spans="1:245" x14ac:dyDescent="0.2">
      <c r="A137" s="6">
        <v>279</v>
      </c>
      <c r="B137" s="6">
        <v>380</v>
      </c>
      <c r="C137" s="6" t="s">
        <v>2360</v>
      </c>
      <c r="D137" s="6">
        <v>6</v>
      </c>
      <c r="E137" s="6" t="s">
        <v>470</v>
      </c>
      <c r="F137" s="6" t="s">
        <v>2361</v>
      </c>
      <c r="G137" s="6" t="s">
        <v>2362</v>
      </c>
      <c r="H137" s="6" t="s">
        <v>2360</v>
      </c>
      <c r="I137" s="6" t="s">
        <v>2363</v>
      </c>
      <c r="K137" s="6" t="s">
        <v>784</v>
      </c>
      <c r="L137" s="6" t="s">
        <v>1782</v>
      </c>
      <c r="M137" s="6" t="s">
        <v>410</v>
      </c>
      <c r="O137" s="6" t="s">
        <v>481</v>
      </c>
      <c r="P137" s="6" t="s">
        <v>2364</v>
      </c>
      <c r="Q137" s="6" t="s">
        <v>2365</v>
      </c>
      <c r="R137" s="6" t="s">
        <v>525</v>
      </c>
      <c r="S137" s="6">
        <v>1</v>
      </c>
      <c r="T137" s="6">
        <v>0</v>
      </c>
      <c r="U137" s="6">
        <v>0</v>
      </c>
      <c r="V137" s="6">
        <v>0</v>
      </c>
      <c r="W137" s="6">
        <v>1</v>
      </c>
      <c r="X137" s="6">
        <v>0</v>
      </c>
      <c r="Y137" s="6">
        <v>1</v>
      </c>
      <c r="Z137" s="6" t="s">
        <v>131</v>
      </c>
      <c r="AA137" s="6" t="s">
        <v>416</v>
      </c>
      <c r="AB137" s="6" t="s">
        <v>416</v>
      </c>
      <c r="AC137" s="6" t="s">
        <v>131</v>
      </c>
      <c r="AD137" s="6" t="s">
        <v>462</v>
      </c>
      <c r="AE137" s="6" t="s">
        <v>462</v>
      </c>
      <c r="AF137" s="6" t="s">
        <v>415</v>
      </c>
      <c r="AG137" s="6" t="s">
        <v>416</v>
      </c>
      <c r="AH137" s="6" t="s">
        <v>131</v>
      </c>
      <c r="AI137" s="6" t="s">
        <v>2366</v>
      </c>
      <c r="AJ137" s="6">
        <v>0</v>
      </c>
      <c r="AK137" s="6">
        <v>0</v>
      </c>
      <c r="AL137" s="6">
        <v>1</v>
      </c>
      <c r="AM137" s="6">
        <v>1</v>
      </c>
      <c r="AN137" s="6">
        <v>0</v>
      </c>
      <c r="AO137" s="6">
        <v>0</v>
      </c>
      <c r="AQ137" s="6" t="s">
        <v>463</v>
      </c>
      <c r="AR137" s="6" t="s">
        <v>419</v>
      </c>
      <c r="AS137" s="6" t="s">
        <v>419</v>
      </c>
      <c r="AT137" s="6" t="s">
        <v>420</v>
      </c>
      <c r="AU137" s="6" t="s">
        <v>420</v>
      </c>
      <c r="AV137" s="6" t="s">
        <v>436</v>
      </c>
      <c r="AW137" s="6" t="s">
        <v>528</v>
      </c>
      <c r="AX137" s="6" t="s">
        <v>485</v>
      </c>
      <c r="AY137" s="6">
        <v>1</v>
      </c>
      <c r="AZ137" s="6">
        <v>1</v>
      </c>
      <c r="BA137" s="6">
        <v>0</v>
      </c>
      <c r="BB137" s="6">
        <v>0</v>
      </c>
      <c r="BC137" s="6">
        <v>0</v>
      </c>
      <c r="BD137" s="6">
        <v>0</v>
      </c>
      <c r="BE137" s="6">
        <v>0</v>
      </c>
      <c r="BF137" s="6">
        <v>0</v>
      </c>
      <c r="BH137" s="6">
        <v>0</v>
      </c>
      <c r="BI137" s="6">
        <v>1</v>
      </c>
      <c r="BJ137" s="6">
        <v>0</v>
      </c>
      <c r="BK137" s="6">
        <v>0</v>
      </c>
      <c r="BL137" s="6">
        <v>0</v>
      </c>
      <c r="BM137" s="6">
        <v>0</v>
      </c>
      <c r="BN137" s="6">
        <v>0</v>
      </c>
      <c r="BO137" s="6">
        <v>0</v>
      </c>
      <c r="BP137" s="6">
        <v>0</v>
      </c>
      <c r="BQ137" s="6">
        <v>0</v>
      </c>
      <c r="BR137" s="6">
        <v>0</v>
      </c>
      <c r="BS137" s="6">
        <v>0</v>
      </c>
      <c r="BT137" s="6">
        <v>0</v>
      </c>
      <c r="BU137" s="6">
        <v>0</v>
      </c>
      <c r="BX137" s="6" t="s">
        <v>423</v>
      </c>
      <c r="BY137" s="6" t="s">
        <v>423</v>
      </c>
      <c r="BZ137" s="6" t="s">
        <v>423</v>
      </c>
      <c r="CA137" s="6" t="s">
        <v>424</v>
      </c>
      <c r="CB137" s="6" t="s">
        <v>423</v>
      </c>
      <c r="CC137" s="6" t="s">
        <v>423</v>
      </c>
      <c r="CD137" s="6" t="s">
        <v>424</v>
      </c>
      <c r="CE137" s="6" t="s">
        <v>423</v>
      </c>
      <c r="CF137" s="6" t="s">
        <v>423</v>
      </c>
      <c r="CG137" s="6" t="s">
        <v>426</v>
      </c>
      <c r="CH137" s="6" t="s">
        <v>423</v>
      </c>
      <c r="CI137" s="6" t="s">
        <v>423</v>
      </c>
      <c r="CJ137" s="6" t="s">
        <v>423</v>
      </c>
      <c r="CK137" s="6" t="s">
        <v>423</v>
      </c>
      <c r="CL137" s="6" t="s">
        <v>424</v>
      </c>
      <c r="CM137" s="6" t="s">
        <v>424</v>
      </c>
      <c r="CN137" s="6" t="s">
        <v>424</v>
      </c>
      <c r="CO137" s="6" t="s">
        <v>423</v>
      </c>
      <c r="CP137" s="6" t="s">
        <v>424</v>
      </c>
      <c r="CQ137" s="6" t="s">
        <v>424</v>
      </c>
      <c r="CR137" s="6" t="s">
        <v>423</v>
      </c>
      <c r="CS137" s="6" t="s">
        <v>426</v>
      </c>
      <c r="CT137" s="6" t="s">
        <v>423</v>
      </c>
      <c r="CU137" s="6" t="s">
        <v>424</v>
      </c>
      <c r="CV137" s="6" t="s">
        <v>506</v>
      </c>
      <c r="CW137" s="6" t="s">
        <v>427</v>
      </c>
      <c r="CX137" s="6" t="s">
        <v>428</v>
      </c>
      <c r="CY137" s="6" t="s">
        <v>506</v>
      </c>
      <c r="CZ137" s="6" t="s">
        <v>428</v>
      </c>
      <c r="DA137" s="6">
        <v>0</v>
      </c>
      <c r="DB137" s="6">
        <v>1</v>
      </c>
      <c r="DC137" s="6">
        <v>0</v>
      </c>
      <c r="DD137" s="6">
        <v>1</v>
      </c>
      <c r="DE137" s="6">
        <v>0</v>
      </c>
      <c r="DF137" s="6">
        <v>0</v>
      </c>
      <c r="DG137" s="6">
        <v>0</v>
      </c>
      <c r="DJ137" s="6" t="s">
        <v>198</v>
      </c>
      <c r="DU137" s="6" t="s">
        <v>508</v>
      </c>
      <c r="EA137" s="6">
        <v>2609.0300000000002</v>
      </c>
      <c r="EB137" s="6" t="s">
        <v>487</v>
      </c>
      <c r="EC137" s="6" t="s">
        <v>488</v>
      </c>
      <c r="ED137" s="6" t="s">
        <v>2367</v>
      </c>
      <c r="EE137" s="6" t="s">
        <v>490</v>
      </c>
      <c r="EF137" s="6" t="s">
        <v>435</v>
      </c>
      <c r="EG137" s="6" t="s">
        <v>566</v>
      </c>
      <c r="EH137" s="6" t="s">
        <v>2245</v>
      </c>
      <c r="EI137" s="6">
        <v>2023</v>
      </c>
      <c r="EJ137" s="6" t="s">
        <v>1782</v>
      </c>
      <c r="EK137" s="6" t="s">
        <v>2325</v>
      </c>
      <c r="EL137" s="6" t="s">
        <v>440</v>
      </c>
      <c r="EM137" s="6">
        <v>1</v>
      </c>
      <c r="EN137" s="6" t="s">
        <v>468</v>
      </c>
      <c r="EO137" s="6" t="s">
        <v>491</v>
      </c>
      <c r="EP137" s="6" t="s">
        <v>532</v>
      </c>
      <c r="EQ137" s="6">
        <v>258</v>
      </c>
      <c r="ER137" s="6" t="s">
        <v>2368</v>
      </c>
      <c r="ES137" s="6">
        <v>4</v>
      </c>
      <c r="ET137" s="6" t="s">
        <v>470</v>
      </c>
      <c r="EU137" s="6" t="s">
        <v>2369</v>
      </c>
      <c r="EV137" s="6" t="s">
        <v>2370</v>
      </c>
      <c r="EW137" s="6" t="s">
        <v>2368</v>
      </c>
      <c r="EX137" s="6" t="s">
        <v>2371</v>
      </c>
      <c r="EZ137" s="6" t="s">
        <v>784</v>
      </c>
      <c r="FA137" s="6" t="s">
        <v>1782</v>
      </c>
      <c r="FB137" s="6" t="s">
        <v>410</v>
      </c>
      <c r="FD137" s="6" t="s">
        <v>481</v>
      </c>
      <c r="FE137" s="6" t="s">
        <v>2372</v>
      </c>
      <c r="FF137" s="6" t="s">
        <v>441</v>
      </c>
      <c r="FH137" s="6" t="s">
        <v>449</v>
      </c>
      <c r="FI137" s="6" t="s">
        <v>450</v>
      </c>
      <c r="FJ137" s="6" t="s">
        <v>450</v>
      </c>
      <c r="FK137" s="6" t="s">
        <v>450</v>
      </c>
      <c r="FL137" s="6" t="s">
        <v>450</v>
      </c>
      <c r="FN137" s="6" t="s">
        <v>131</v>
      </c>
      <c r="FO137" s="6" t="s">
        <v>416</v>
      </c>
      <c r="FP137" s="6" t="s">
        <v>416</v>
      </c>
      <c r="FQ137" s="6" t="s">
        <v>131</v>
      </c>
      <c r="FR137" s="6" t="s">
        <v>462</v>
      </c>
      <c r="FS137" s="6" t="s">
        <v>414</v>
      </c>
      <c r="FT137" s="6" t="s">
        <v>416</v>
      </c>
      <c r="FU137" s="6" t="s">
        <v>416</v>
      </c>
      <c r="FV137" s="6" t="s">
        <v>414</v>
      </c>
      <c r="FX137" s="6" t="s">
        <v>451</v>
      </c>
      <c r="FY137" s="6" t="s">
        <v>451</v>
      </c>
      <c r="FZ137" s="6" t="s">
        <v>451</v>
      </c>
      <c r="GA137" s="6" t="s">
        <v>451</v>
      </c>
      <c r="GB137" s="6" t="s">
        <v>451</v>
      </c>
      <c r="GC137" s="6" t="s">
        <v>451</v>
      </c>
      <c r="GD137" s="6" t="s">
        <v>451</v>
      </c>
      <c r="GE137" s="6" t="s">
        <v>451</v>
      </c>
      <c r="GF137" s="6" t="s">
        <v>451</v>
      </c>
      <c r="GG137" s="6" t="s">
        <v>451</v>
      </c>
      <c r="GH137" s="6" t="s">
        <v>451</v>
      </c>
      <c r="GI137" s="6" t="s">
        <v>451</v>
      </c>
      <c r="GJ137" s="6" t="s">
        <v>451</v>
      </c>
      <c r="GK137" s="6" t="s">
        <v>451</v>
      </c>
      <c r="GL137" s="6" t="s">
        <v>451</v>
      </c>
      <c r="GM137" s="6" t="s">
        <v>451</v>
      </c>
      <c r="GN137" s="6" t="s">
        <v>452</v>
      </c>
      <c r="GO137" s="6" t="s">
        <v>451</v>
      </c>
      <c r="GP137" s="6" t="s">
        <v>451</v>
      </c>
      <c r="GQ137" s="6" t="s">
        <v>451</v>
      </c>
      <c r="GR137" s="6" t="s">
        <v>451</v>
      </c>
      <c r="GS137" s="6" t="s">
        <v>452</v>
      </c>
      <c r="GT137" s="6" t="s">
        <v>451</v>
      </c>
      <c r="GU137" s="6" t="s">
        <v>451</v>
      </c>
      <c r="GV137" s="6" t="s">
        <v>453</v>
      </c>
      <c r="GW137" s="6" t="s">
        <v>496</v>
      </c>
      <c r="GX137" s="6" t="s">
        <v>2373</v>
      </c>
      <c r="GY137" s="6" t="s">
        <v>441</v>
      </c>
      <c r="GZ137" s="6">
        <v>2082.64</v>
      </c>
      <c r="HB137" s="6" t="str">
        <f t="shared" si="104"/>
        <v>Liste d'attente</v>
      </c>
      <c r="HC137" s="6">
        <f t="shared" si="108"/>
        <v>50</v>
      </c>
      <c r="HD137" s="110">
        <f t="shared" si="109"/>
        <v>52.5</v>
      </c>
      <c r="HE137" s="6">
        <f t="shared" si="110"/>
        <v>5</v>
      </c>
      <c r="HF137" s="110">
        <f t="shared" si="99"/>
        <v>35.833333333333336</v>
      </c>
      <c r="HG137" s="6">
        <f t="shared" si="111"/>
        <v>5</v>
      </c>
      <c r="HI137" s="6">
        <f t="shared" si="105"/>
        <v>50</v>
      </c>
      <c r="HJ137" s="110">
        <f t="shared" si="106"/>
        <v>27.5</v>
      </c>
      <c r="HK137" s="110">
        <f t="shared" si="112"/>
        <v>50</v>
      </c>
      <c r="HL137" s="110">
        <f t="shared" si="113"/>
        <v>50</v>
      </c>
      <c r="HO137" s="6">
        <f t="shared" si="114"/>
        <v>5</v>
      </c>
      <c r="HP137" s="110">
        <f t="shared" si="115"/>
        <v>50</v>
      </c>
      <c r="HQ137" s="110">
        <f t="shared" si="116"/>
        <v>50</v>
      </c>
      <c r="HT137" s="110">
        <f t="shared" si="117"/>
        <v>41</v>
      </c>
      <c r="HU137" s="6">
        <f t="shared" si="118"/>
        <v>50</v>
      </c>
      <c r="HV137" s="6">
        <f t="shared" si="119"/>
        <v>50</v>
      </c>
      <c r="HW137" s="6">
        <f t="shared" si="120"/>
        <v>50</v>
      </c>
      <c r="HX137" s="110">
        <f t="shared" si="121"/>
        <v>50</v>
      </c>
      <c r="HY137" s="6">
        <f t="shared" si="122"/>
        <v>0</v>
      </c>
      <c r="HZ137" s="6">
        <f t="shared" si="107"/>
        <v>0</v>
      </c>
      <c r="IA137" s="6">
        <f t="shared" si="123"/>
        <v>0</v>
      </c>
      <c r="IB137" s="6">
        <f t="shared" si="124"/>
        <v>50</v>
      </c>
      <c r="IE137" s="110">
        <f t="shared" si="125"/>
        <v>50</v>
      </c>
      <c r="IF137" s="110">
        <f t="shared" si="126"/>
        <v>20</v>
      </c>
      <c r="IG137" s="6">
        <f t="shared" si="127"/>
        <v>0</v>
      </c>
      <c r="IH137" s="6">
        <f t="shared" si="128"/>
        <v>0</v>
      </c>
      <c r="II137" s="6">
        <f t="shared" si="129"/>
        <v>0</v>
      </c>
      <c r="IJ137" s="6">
        <f t="shared" si="130"/>
        <v>0</v>
      </c>
      <c r="IK137" s="110">
        <f t="shared" si="131"/>
        <v>0</v>
      </c>
    </row>
    <row r="138" spans="1:245" x14ac:dyDescent="0.2">
      <c r="A138" s="6">
        <v>280</v>
      </c>
      <c r="B138" s="6">
        <v>397</v>
      </c>
      <c r="C138" s="6" t="s">
        <v>2374</v>
      </c>
      <c r="D138" s="6">
        <v>6</v>
      </c>
      <c r="E138" s="6" t="s">
        <v>404</v>
      </c>
      <c r="F138" s="6" t="s">
        <v>2375</v>
      </c>
      <c r="G138" s="6" t="s">
        <v>2376</v>
      </c>
      <c r="H138" s="6" t="s">
        <v>2374</v>
      </c>
      <c r="I138" s="6" t="s">
        <v>2377</v>
      </c>
      <c r="K138" s="6" t="s">
        <v>2378</v>
      </c>
      <c r="L138" s="6" t="s">
        <v>1782</v>
      </c>
      <c r="M138" s="6" t="s">
        <v>410</v>
      </c>
      <c r="O138" s="6" t="s">
        <v>460</v>
      </c>
      <c r="Q138" s="6" t="s">
        <v>2379</v>
      </c>
      <c r="R138" s="6" t="s">
        <v>413</v>
      </c>
      <c r="S138" s="6">
        <v>1</v>
      </c>
      <c r="T138" s="6">
        <v>1</v>
      </c>
      <c r="U138" s="6">
        <v>0</v>
      </c>
      <c r="V138" s="6">
        <v>0</v>
      </c>
      <c r="W138" s="6">
        <v>0</v>
      </c>
      <c r="X138" s="6">
        <v>0</v>
      </c>
      <c r="Y138" s="6">
        <v>1</v>
      </c>
      <c r="Z138" s="6" t="s">
        <v>414</v>
      </c>
      <c r="AA138" s="6" t="s">
        <v>416</v>
      </c>
      <c r="AB138" s="6" t="s">
        <v>416</v>
      </c>
      <c r="AC138" s="6" t="s">
        <v>415</v>
      </c>
      <c r="AD138" s="6" t="s">
        <v>415</v>
      </c>
      <c r="AE138" s="6" t="s">
        <v>414</v>
      </c>
      <c r="AF138" s="6" t="s">
        <v>415</v>
      </c>
      <c r="AG138" s="6" t="s">
        <v>416</v>
      </c>
      <c r="AH138" s="6" t="s">
        <v>414</v>
      </c>
      <c r="AI138" s="6" t="s">
        <v>2380</v>
      </c>
      <c r="AJ138" s="6">
        <v>1</v>
      </c>
      <c r="AK138" s="6">
        <v>0</v>
      </c>
      <c r="AL138" s="6">
        <v>1</v>
      </c>
      <c r="AM138" s="6">
        <v>1</v>
      </c>
      <c r="AN138" s="6">
        <v>0</v>
      </c>
      <c r="AO138" s="6">
        <v>0</v>
      </c>
      <c r="AQ138" s="6" t="s">
        <v>547</v>
      </c>
      <c r="AW138" s="6" t="s">
        <v>421</v>
      </c>
      <c r="AX138" s="6" t="s">
        <v>464</v>
      </c>
      <c r="AY138" s="6">
        <v>0</v>
      </c>
      <c r="AZ138" s="6">
        <v>0</v>
      </c>
      <c r="BA138" s="6">
        <v>0</v>
      </c>
      <c r="BB138" s="6">
        <v>0</v>
      </c>
      <c r="BC138" s="6">
        <v>0</v>
      </c>
      <c r="BD138" s="6">
        <v>1</v>
      </c>
      <c r="BE138" s="6">
        <v>1</v>
      </c>
      <c r="BF138" s="6">
        <v>0</v>
      </c>
      <c r="BH138" s="6">
        <v>1</v>
      </c>
      <c r="BX138" s="6" t="s">
        <v>426</v>
      </c>
      <c r="BY138" s="6" t="s">
        <v>426</v>
      </c>
      <c r="BZ138" s="6" t="s">
        <v>426</v>
      </c>
      <c r="CA138" s="6" t="s">
        <v>426</v>
      </c>
      <c r="CB138" s="6" t="s">
        <v>426</v>
      </c>
      <c r="CC138" s="6" t="s">
        <v>426</v>
      </c>
      <c r="CD138" s="6" t="s">
        <v>426</v>
      </c>
      <c r="CE138" s="6" t="s">
        <v>426</v>
      </c>
      <c r="CF138" s="6" t="s">
        <v>426</v>
      </c>
      <c r="CG138" s="6" t="s">
        <v>426</v>
      </c>
      <c r="CH138" s="6" t="s">
        <v>426</v>
      </c>
      <c r="CI138" s="6" t="s">
        <v>426</v>
      </c>
      <c r="CJ138" s="6" t="s">
        <v>426</v>
      </c>
      <c r="CK138" s="6" t="s">
        <v>426</v>
      </c>
      <c r="CL138" s="6" t="s">
        <v>426</v>
      </c>
      <c r="CM138" s="6" t="s">
        <v>426</v>
      </c>
      <c r="CN138" s="6" t="s">
        <v>426</v>
      </c>
      <c r="CO138" s="6" t="s">
        <v>426</v>
      </c>
      <c r="CP138" s="6" t="s">
        <v>426</v>
      </c>
      <c r="CQ138" s="6" t="s">
        <v>426</v>
      </c>
      <c r="CR138" s="6" t="s">
        <v>426</v>
      </c>
      <c r="CS138" s="6" t="s">
        <v>426</v>
      </c>
      <c r="CT138" s="6" t="s">
        <v>426</v>
      </c>
      <c r="CU138" s="6" t="s">
        <v>426</v>
      </c>
      <c r="CV138" s="6" t="s">
        <v>427</v>
      </c>
      <c r="CW138" s="6" t="s">
        <v>506</v>
      </c>
      <c r="CX138" s="6" t="s">
        <v>427</v>
      </c>
      <c r="CY138" s="6" t="s">
        <v>176</v>
      </c>
      <c r="CZ138" s="6" t="s">
        <v>176</v>
      </c>
      <c r="DA138" s="6">
        <v>1</v>
      </c>
      <c r="DB138" s="6">
        <v>1</v>
      </c>
      <c r="DC138" s="6">
        <v>0</v>
      </c>
      <c r="DD138" s="6">
        <v>1</v>
      </c>
      <c r="DE138" s="6">
        <v>0</v>
      </c>
      <c r="DF138" s="6">
        <v>0</v>
      </c>
      <c r="DG138" s="6">
        <v>0</v>
      </c>
      <c r="DJ138" s="6" t="s">
        <v>429</v>
      </c>
      <c r="DU138" s="6" t="s">
        <v>430</v>
      </c>
      <c r="EA138" s="6">
        <v>664.4</v>
      </c>
      <c r="EB138" s="6" t="s">
        <v>672</v>
      </c>
      <c r="EC138" s="6" t="s">
        <v>672</v>
      </c>
      <c r="ED138" s="6" t="s">
        <v>2381</v>
      </c>
      <c r="EE138" s="6" t="s">
        <v>434</v>
      </c>
      <c r="EF138" s="6" t="s">
        <v>510</v>
      </c>
      <c r="EG138" s="6" t="s">
        <v>436</v>
      </c>
      <c r="EH138" s="6" t="s">
        <v>2286</v>
      </c>
      <c r="EI138" s="6">
        <v>2021</v>
      </c>
      <c r="EJ138" s="6" t="s">
        <v>1782</v>
      </c>
      <c r="EK138" s="6" t="s">
        <v>2382</v>
      </c>
      <c r="EL138" s="6" t="s">
        <v>440</v>
      </c>
      <c r="EM138" s="6">
        <v>3</v>
      </c>
      <c r="EN138" s="6" t="s">
        <v>468</v>
      </c>
      <c r="EO138" s="6" t="s">
        <v>442</v>
      </c>
      <c r="EP138" s="6" t="s">
        <v>443</v>
      </c>
      <c r="EQ138" s="6">
        <v>318</v>
      </c>
      <c r="ER138" s="6" t="s">
        <v>2383</v>
      </c>
      <c r="ES138" s="6">
        <v>4</v>
      </c>
      <c r="ET138" s="6" t="s">
        <v>470</v>
      </c>
      <c r="EU138" s="6" t="s">
        <v>2384</v>
      </c>
      <c r="EV138" s="6" t="s">
        <v>2385</v>
      </c>
      <c r="EW138" s="6" t="s">
        <v>2383</v>
      </c>
      <c r="EX138" s="6" t="s">
        <v>2386</v>
      </c>
      <c r="EZ138" s="6" t="s">
        <v>2378</v>
      </c>
      <c r="FA138" s="6" t="s">
        <v>1782</v>
      </c>
      <c r="FB138" s="6" t="s">
        <v>410</v>
      </c>
      <c r="FD138" s="6" t="s">
        <v>460</v>
      </c>
      <c r="FF138" s="6" t="s">
        <v>441</v>
      </c>
      <c r="FH138" s="6" t="s">
        <v>449</v>
      </c>
      <c r="FI138" s="6" t="s">
        <v>450</v>
      </c>
      <c r="FJ138" s="6" t="s">
        <v>450</v>
      </c>
      <c r="FK138" s="6" t="s">
        <v>450</v>
      </c>
      <c r="FL138" s="6" t="s">
        <v>450</v>
      </c>
      <c r="FN138" s="6" t="s">
        <v>462</v>
      </c>
      <c r="FO138" s="6" t="s">
        <v>415</v>
      </c>
      <c r="FP138" s="6" t="s">
        <v>416</v>
      </c>
      <c r="FQ138" s="6" t="s">
        <v>414</v>
      </c>
      <c r="FR138" s="6" t="s">
        <v>415</v>
      </c>
      <c r="FS138" s="6" t="s">
        <v>415</v>
      </c>
      <c r="FT138" s="6" t="s">
        <v>416</v>
      </c>
      <c r="FU138" s="6" t="s">
        <v>416</v>
      </c>
      <c r="FV138" s="6" t="s">
        <v>414</v>
      </c>
      <c r="FX138" s="6" t="s">
        <v>451</v>
      </c>
      <c r="FY138" s="6" t="s">
        <v>451</v>
      </c>
      <c r="FZ138" s="6" t="s">
        <v>451</v>
      </c>
      <c r="GA138" s="6" t="s">
        <v>451</v>
      </c>
      <c r="GB138" s="6" t="s">
        <v>451</v>
      </c>
      <c r="GC138" s="6" t="s">
        <v>451</v>
      </c>
      <c r="GD138" s="6" t="s">
        <v>451</v>
      </c>
      <c r="GE138" s="6" t="s">
        <v>451</v>
      </c>
      <c r="GF138" s="6" t="s">
        <v>451</v>
      </c>
      <c r="GG138" s="6" t="s">
        <v>451</v>
      </c>
      <c r="GH138" s="6" t="s">
        <v>451</v>
      </c>
      <c r="GI138" s="6" t="s">
        <v>451</v>
      </c>
      <c r="GJ138" s="6" t="s">
        <v>451</v>
      </c>
      <c r="GK138" s="6" t="s">
        <v>451</v>
      </c>
      <c r="GL138" s="6" t="s">
        <v>451</v>
      </c>
      <c r="GM138" s="6" t="s">
        <v>451</v>
      </c>
      <c r="GN138" s="6" t="s">
        <v>451</v>
      </c>
      <c r="GO138" s="6" t="s">
        <v>451</v>
      </c>
      <c r="GP138" s="6" t="s">
        <v>451</v>
      </c>
      <c r="GQ138" s="6" t="s">
        <v>451</v>
      </c>
      <c r="GR138" s="6" t="s">
        <v>451</v>
      </c>
      <c r="GS138" s="6" t="s">
        <v>451</v>
      </c>
      <c r="GT138" s="6" t="s">
        <v>451</v>
      </c>
      <c r="GU138" s="6" t="s">
        <v>451</v>
      </c>
      <c r="GV138" s="6" t="s">
        <v>517</v>
      </c>
      <c r="GW138" s="6" t="s">
        <v>496</v>
      </c>
      <c r="GY138" s="6" t="s">
        <v>441</v>
      </c>
      <c r="GZ138" s="6">
        <v>157.41</v>
      </c>
      <c r="HB138" s="6" t="str">
        <f t="shared" si="104"/>
        <v>Pas accepté car absent à la formation ou partiellement</v>
      </c>
      <c r="HC138" s="6">
        <f t="shared" si="108"/>
        <v>50</v>
      </c>
      <c r="HD138" s="110">
        <f t="shared" si="109"/>
        <v>75</v>
      </c>
      <c r="HE138" s="6">
        <f t="shared" si="110"/>
        <v>5</v>
      </c>
      <c r="HF138" s="110">
        <f t="shared" ref="HF138:HF158" si="132">AVERAGE(HC138:HE138)</f>
        <v>43.333333333333336</v>
      </c>
      <c r="HG138" s="6">
        <f t="shared" si="111"/>
        <v>50</v>
      </c>
      <c r="HI138" s="6">
        <f t="shared" si="105"/>
        <v>50</v>
      </c>
      <c r="HJ138" s="110">
        <f t="shared" ref="HJ138:HJ158" si="133">AVERAGE(HG138:HI138)</f>
        <v>50</v>
      </c>
      <c r="HK138" s="110">
        <f t="shared" si="112"/>
        <v>5</v>
      </c>
      <c r="HL138" s="110">
        <f t="shared" si="113"/>
        <v>5</v>
      </c>
      <c r="HO138" s="6">
        <f t="shared" si="114"/>
        <v>5</v>
      </c>
      <c r="HP138" s="110">
        <f t="shared" si="115"/>
        <v>5</v>
      </c>
      <c r="HQ138" s="110">
        <f t="shared" si="116"/>
        <v>5</v>
      </c>
      <c r="HT138" s="110">
        <f t="shared" si="117"/>
        <v>5</v>
      </c>
      <c r="HU138" s="6">
        <f t="shared" si="118"/>
        <v>5</v>
      </c>
      <c r="HV138" s="6">
        <f t="shared" si="119"/>
        <v>5</v>
      </c>
      <c r="HW138" s="6">
        <f t="shared" si="120"/>
        <v>5</v>
      </c>
      <c r="HX138" s="110">
        <f t="shared" si="121"/>
        <v>5</v>
      </c>
      <c r="HY138" s="6">
        <f t="shared" si="122"/>
        <v>100</v>
      </c>
      <c r="HZ138" s="6">
        <f t="shared" si="107"/>
        <v>0</v>
      </c>
      <c r="IA138" s="6">
        <f t="shared" si="123"/>
        <v>0</v>
      </c>
      <c r="IB138" s="6">
        <f t="shared" si="124"/>
        <v>75</v>
      </c>
      <c r="IE138" s="110">
        <f t="shared" si="125"/>
        <v>5</v>
      </c>
      <c r="IF138" s="110">
        <f t="shared" si="126"/>
        <v>36</v>
      </c>
      <c r="IG138" s="6">
        <f t="shared" si="127"/>
        <v>100</v>
      </c>
      <c r="IH138" s="6">
        <f t="shared" si="128"/>
        <v>0</v>
      </c>
      <c r="II138" s="6">
        <f t="shared" si="129"/>
        <v>0</v>
      </c>
      <c r="IJ138" s="6">
        <f t="shared" si="130"/>
        <v>50</v>
      </c>
      <c r="IK138" s="110">
        <f t="shared" si="131"/>
        <v>37.5</v>
      </c>
    </row>
    <row r="139" spans="1:245" x14ac:dyDescent="0.2">
      <c r="A139" s="6">
        <v>286</v>
      </c>
      <c r="B139" s="6">
        <v>500</v>
      </c>
      <c r="C139" s="6" t="s">
        <v>2387</v>
      </c>
      <c r="D139" s="6">
        <v>6</v>
      </c>
      <c r="E139" s="6" t="s">
        <v>404</v>
      </c>
      <c r="F139" s="6" t="s">
        <v>2388</v>
      </c>
      <c r="G139" s="6" t="s">
        <v>2389</v>
      </c>
      <c r="H139" s="6" t="s">
        <v>2387</v>
      </c>
      <c r="I139" s="6" t="s">
        <v>2390</v>
      </c>
      <c r="K139" s="6" t="s">
        <v>2391</v>
      </c>
      <c r="L139" s="6" t="s">
        <v>1782</v>
      </c>
      <c r="M139" s="6" t="s">
        <v>410</v>
      </c>
      <c r="O139" s="6" t="s">
        <v>411</v>
      </c>
      <c r="Q139" s="6" t="s">
        <v>2392</v>
      </c>
      <c r="R139" s="6" t="s">
        <v>413</v>
      </c>
      <c r="S139" s="6">
        <v>1</v>
      </c>
      <c r="T139" s="6">
        <v>0</v>
      </c>
      <c r="U139" s="6">
        <v>0</v>
      </c>
      <c r="V139" s="6">
        <v>1</v>
      </c>
      <c r="W139" s="6">
        <v>1</v>
      </c>
      <c r="X139" s="6">
        <v>0</v>
      </c>
      <c r="Y139" s="6">
        <v>0</v>
      </c>
      <c r="Z139" s="6" t="s">
        <v>416</v>
      </c>
      <c r="AA139" s="6" t="s">
        <v>416</v>
      </c>
      <c r="AB139" s="6" t="s">
        <v>416</v>
      </c>
      <c r="AC139" s="6" t="s">
        <v>131</v>
      </c>
      <c r="AD139" s="6" t="s">
        <v>416</v>
      </c>
      <c r="AE139" s="6" t="s">
        <v>462</v>
      </c>
      <c r="AF139" s="6" t="s">
        <v>416</v>
      </c>
      <c r="AG139" s="6" t="s">
        <v>416</v>
      </c>
      <c r="AH139" s="6" t="s">
        <v>414</v>
      </c>
      <c r="AI139" s="6" t="s">
        <v>2393</v>
      </c>
      <c r="AJ139" s="6">
        <v>1</v>
      </c>
      <c r="AK139" s="6">
        <v>0</v>
      </c>
      <c r="AL139" s="6">
        <v>0</v>
      </c>
      <c r="AM139" s="6">
        <v>0</v>
      </c>
      <c r="AN139" s="6">
        <v>0</v>
      </c>
      <c r="AO139" s="6">
        <v>0</v>
      </c>
      <c r="AQ139" s="6" t="s">
        <v>527</v>
      </c>
      <c r="AW139" s="6" t="s">
        <v>528</v>
      </c>
      <c r="AX139" s="6" t="s">
        <v>485</v>
      </c>
      <c r="AY139" s="6">
        <v>1</v>
      </c>
      <c r="AZ139" s="6">
        <v>1</v>
      </c>
      <c r="BA139" s="6">
        <v>0</v>
      </c>
      <c r="BB139" s="6">
        <v>0</v>
      </c>
      <c r="BC139" s="6">
        <v>0</v>
      </c>
      <c r="BD139" s="6">
        <v>0</v>
      </c>
      <c r="BE139" s="6">
        <v>0</v>
      </c>
      <c r="BF139" s="6">
        <v>0</v>
      </c>
      <c r="BH139" s="6">
        <v>0</v>
      </c>
      <c r="BI139" s="6">
        <v>0</v>
      </c>
      <c r="BJ139" s="6">
        <v>0</v>
      </c>
      <c r="BK139" s="6">
        <v>0</v>
      </c>
      <c r="BL139" s="6">
        <v>0</v>
      </c>
      <c r="BM139" s="6">
        <v>0</v>
      </c>
      <c r="BN139" s="6">
        <v>0</v>
      </c>
      <c r="BO139" s="6">
        <v>0</v>
      </c>
      <c r="BP139" s="6">
        <v>0</v>
      </c>
      <c r="BQ139" s="6">
        <v>0</v>
      </c>
      <c r="BR139" s="6">
        <v>0</v>
      </c>
      <c r="BS139" s="6">
        <v>0</v>
      </c>
      <c r="BT139" s="6">
        <v>0</v>
      </c>
      <c r="BU139" s="6">
        <v>0</v>
      </c>
      <c r="BV139" s="6" t="s">
        <v>2394</v>
      </c>
      <c r="BX139" s="6" t="s">
        <v>423</v>
      </c>
      <c r="BY139" s="6" t="s">
        <v>423</v>
      </c>
      <c r="BZ139" s="6" t="s">
        <v>423</v>
      </c>
      <c r="CA139" s="6" t="s">
        <v>424</v>
      </c>
      <c r="CB139" s="6" t="s">
        <v>423</v>
      </c>
      <c r="CC139" s="6" t="s">
        <v>425</v>
      </c>
      <c r="CD139" s="6" t="s">
        <v>425</v>
      </c>
      <c r="CE139" s="6" t="s">
        <v>423</v>
      </c>
      <c r="CF139" s="6" t="s">
        <v>423</v>
      </c>
      <c r="CG139" s="6" t="s">
        <v>423</v>
      </c>
      <c r="CH139" s="6" t="s">
        <v>424</v>
      </c>
      <c r="CI139" s="6" t="s">
        <v>423</v>
      </c>
      <c r="CJ139" s="6" t="s">
        <v>423</v>
      </c>
      <c r="CK139" s="6" t="s">
        <v>426</v>
      </c>
      <c r="CL139" s="6" t="s">
        <v>425</v>
      </c>
      <c r="CM139" s="6" t="s">
        <v>425</v>
      </c>
      <c r="CN139" s="6" t="s">
        <v>423</v>
      </c>
      <c r="CO139" s="6" t="s">
        <v>423</v>
      </c>
      <c r="CP139" s="6" t="s">
        <v>423</v>
      </c>
      <c r="CQ139" s="6" t="s">
        <v>423</v>
      </c>
      <c r="CR139" s="6" t="s">
        <v>423</v>
      </c>
      <c r="CS139" s="6" t="s">
        <v>426</v>
      </c>
      <c r="CT139" s="6" t="s">
        <v>426</v>
      </c>
      <c r="CU139" s="6" t="s">
        <v>426</v>
      </c>
      <c r="CV139" s="6" t="s">
        <v>427</v>
      </c>
      <c r="CW139" s="6" t="s">
        <v>506</v>
      </c>
      <c r="CX139" s="6" t="s">
        <v>428</v>
      </c>
      <c r="CY139" s="6" t="s">
        <v>428</v>
      </c>
      <c r="CZ139" s="6" t="s">
        <v>428</v>
      </c>
      <c r="DA139" s="6">
        <v>0</v>
      </c>
      <c r="DB139" s="6">
        <v>1</v>
      </c>
      <c r="DC139" s="6">
        <v>0</v>
      </c>
      <c r="DD139" s="6">
        <v>1</v>
      </c>
      <c r="DE139" s="6">
        <v>0</v>
      </c>
      <c r="DF139" s="6">
        <v>0</v>
      </c>
      <c r="DG139" s="6">
        <v>0</v>
      </c>
      <c r="DJ139" s="6" t="s">
        <v>429</v>
      </c>
      <c r="DU139" s="6" t="s">
        <v>508</v>
      </c>
      <c r="EA139" s="6">
        <v>1143.7</v>
      </c>
      <c r="EB139" s="6" t="s">
        <v>612</v>
      </c>
      <c r="EC139" s="6" t="s">
        <v>613</v>
      </c>
      <c r="ED139" s="6" t="s">
        <v>2391</v>
      </c>
      <c r="EE139" s="6" t="s">
        <v>434</v>
      </c>
      <c r="EF139" s="6" t="s">
        <v>435</v>
      </c>
      <c r="EG139" s="6" t="s">
        <v>436</v>
      </c>
      <c r="EH139" s="6" t="s">
        <v>2286</v>
      </c>
      <c r="EI139" s="6">
        <v>2024</v>
      </c>
      <c r="EJ139" s="6" t="s">
        <v>1782</v>
      </c>
      <c r="EK139" s="6" t="s">
        <v>2382</v>
      </c>
      <c r="EL139" s="6" t="s">
        <v>440</v>
      </c>
      <c r="EM139" s="6">
        <v>5</v>
      </c>
      <c r="EN139" s="6" t="s">
        <v>468</v>
      </c>
      <c r="EO139" s="6" t="s">
        <v>491</v>
      </c>
      <c r="EP139" s="6" t="s">
        <v>675</v>
      </c>
      <c r="EQ139" s="6">
        <v>317</v>
      </c>
      <c r="ER139" s="6" t="s">
        <v>2395</v>
      </c>
      <c r="ES139" s="6">
        <v>4</v>
      </c>
      <c r="ET139" s="6" t="s">
        <v>470</v>
      </c>
      <c r="EU139" s="6" t="s">
        <v>2396</v>
      </c>
      <c r="EV139" s="6" t="s">
        <v>2397</v>
      </c>
      <c r="EW139" s="6" t="s">
        <v>2395</v>
      </c>
      <c r="EX139" s="6" t="s">
        <v>2398</v>
      </c>
      <c r="EZ139" s="6" t="s">
        <v>2391</v>
      </c>
      <c r="FA139" s="6" t="s">
        <v>1782</v>
      </c>
      <c r="FB139" s="6" t="s">
        <v>410</v>
      </c>
      <c r="FD139" s="6" t="s">
        <v>411</v>
      </c>
      <c r="FF139" s="6" t="s">
        <v>441</v>
      </c>
      <c r="FH139" s="6" t="s">
        <v>450</v>
      </c>
      <c r="FI139" s="6" t="s">
        <v>510</v>
      </c>
      <c r="FJ139" s="6" t="s">
        <v>450</v>
      </c>
      <c r="FK139" s="6" t="s">
        <v>510</v>
      </c>
      <c r="FL139" s="6" t="s">
        <v>510</v>
      </c>
      <c r="FN139" s="6" t="s">
        <v>416</v>
      </c>
      <c r="FO139" s="6" t="s">
        <v>416</v>
      </c>
      <c r="FP139" s="6" t="s">
        <v>416</v>
      </c>
      <c r="FQ139" s="6" t="s">
        <v>415</v>
      </c>
      <c r="FR139" s="6" t="s">
        <v>414</v>
      </c>
      <c r="FS139" s="6" t="s">
        <v>416</v>
      </c>
      <c r="FT139" s="6" t="s">
        <v>416</v>
      </c>
      <c r="FU139" s="6" t="s">
        <v>416</v>
      </c>
      <c r="FV139" s="6" t="s">
        <v>131</v>
      </c>
      <c r="FX139" s="6" t="s">
        <v>451</v>
      </c>
      <c r="FY139" s="6" t="s">
        <v>452</v>
      </c>
      <c r="FZ139" s="6" t="s">
        <v>451</v>
      </c>
      <c r="GA139" s="6" t="s">
        <v>451</v>
      </c>
      <c r="GB139" s="6" t="s">
        <v>452</v>
      </c>
      <c r="GC139" s="6" t="s">
        <v>451</v>
      </c>
      <c r="GD139" s="6" t="s">
        <v>452</v>
      </c>
      <c r="GE139" s="6" t="s">
        <v>451</v>
      </c>
      <c r="GF139" s="6" t="s">
        <v>452</v>
      </c>
      <c r="GG139" s="6" t="s">
        <v>452</v>
      </c>
      <c r="GH139" s="6" t="s">
        <v>451</v>
      </c>
      <c r="GI139" s="6" t="s">
        <v>451</v>
      </c>
      <c r="GJ139" s="6" t="s">
        <v>451</v>
      </c>
      <c r="GK139" s="6" t="s">
        <v>451</v>
      </c>
      <c r="GL139" s="6" t="s">
        <v>452</v>
      </c>
      <c r="GM139" s="6" t="s">
        <v>452</v>
      </c>
      <c r="GN139" s="6" t="s">
        <v>452</v>
      </c>
      <c r="GO139" s="6" t="s">
        <v>451</v>
      </c>
      <c r="GP139" s="6" t="s">
        <v>451</v>
      </c>
      <c r="GQ139" s="6" t="s">
        <v>451</v>
      </c>
      <c r="GR139" s="6" t="s">
        <v>451</v>
      </c>
      <c r="GS139" s="6" t="s">
        <v>452</v>
      </c>
      <c r="GT139" s="6" t="s">
        <v>452</v>
      </c>
      <c r="GU139" s="6" t="s">
        <v>452</v>
      </c>
      <c r="GV139" s="6" t="s">
        <v>453</v>
      </c>
      <c r="GW139" s="6" t="s">
        <v>454</v>
      </c>
      <c r="GX139" s="6" t="s">
        <v>2399</v>
      </c>
      <c r="GY139" s="6" t="s">
        <v>441</v>
      </c>
      <c r="GZ139" s="6">
        <v>433.73</v>
      </c>
      <c r="HB139" s="6" t="str">
        <f t="shared" si="104"/>
        <v>Accepté pour Conseil 2eme round Sect</v>
      </c>
      <c r="HC139" s="6">
        <f t="shared" si="108"/>
        <v>100</v>
      </c>
      <c r="HD139" s="110">
        <f t="shared" si="109"/>
        <v>100</v>
      </c>
      <c r="HE139" s="6">
        <f t="shared" si="110"/>
        <v>5</v>
      </c>
      <c r="HF139" s="110">
        <f t="shared" si="132"/>
        <v>68.333333333333329</v>
      </c>
      <c r="HG139" s="6">
        <f t="shared" si="111"/>
        <v>5</v>
      </c>
      <c r="HI139" s="6">
        <f t="shared" si="105"/>
        <v>50</v>
      </c>
      <c r="HJ139" s="110">
        <f t="shared" si="133"/>
        <v>27.5</v>
      </c>
      <c r="HK139" s="110">
        <f t="shared" si="112"/>
        <v>50</v>
      </c>
      <c r="HL139" s="110">
        <f t="shared" si="113"/>
        <v>50</v>
      </c>
      <c r="HO139" s="6">
        <f t="shared" si="114"/>
        <v>50</v>
      </c>
      <c r="HP139" s="110">
        <f t="shared" si="115"/>
        <v>50</v>
      </c>
      <c r="HQ139" s="110">
        <f t="shared" si="116"/>
        <v>50</v>
      </c>
      <c r="HT139" s="110">
        <f t="shared" si="117"/>
        <v>50</v>
      </c>
      <c r="HU139" s="6">
        <f t="shared" si="118"/>
        <v>50</v>
      </c>
      <c r="HV139" s="6">
        <f t="shared" si="119"/>
        <v>50</v>
      </c>
      <c r="HW139" s="6">
        <f t="shared" si="120"/>
        <v>50</v>
      </c>
      <c r="HX139" s="110">
        <f t="shared" si="121"/>
        <v>50</v>
      </c>
      <c r="HY139" s="6">
        <f t="shared" si="122"/>
        <v>0</v>
      </c>
      <c r="HZ139" s="6">
        <f t="shared" si="107"/>
        <v>0</v>
      </c>
      <c r="IA139" s="6">
        <f t="shared" si="123"/>
        <v>0</v>
      </c>
      <c r="IB139" s="6">
        <f t="shared" si="124"/>
        <v>50</v>
      </c>
      <c r="IE139" s="110">
        <f t="shared" si="125"/>
        <v>50</v>
      </c>
      <c r="IF139" s="110">
        <f t="shared" si="126"/>
        <v>20</v>
      </c>
      <c r="IG139" s="6">
        <f t="shared" si="127"/>
        <v>100</v>
      </c>
      <c r="IH139" s="6">
        <f t="shared" si="128"/>
        <v>0</v>
      </c>
      <c r="II139" s="6">
        <f t="shared" si="129"/>
        <v>0</v>
      </c>
      <c r="IJ139" s="6">
        <f t="shared" si="130"/>
        <v>0</v>
      </c>
      <c r="IK139" s="110">
        <f t="shared" si="131"/>
        <v>25</v>
      </c>
    </row>
    <row r="140" spans="1:245" x14ac:dyDescent="0.2">
      <c r="A140" s="6">
        <v>287</v>
      </c>
      <c r="B140" s="6">
        <v>396</v>
      </c>
      <c r="C140" s="6" t="s">
        <v>2400</v>
      </c>
      <c r="D140" s="6">
        <v>6</v>
      </c>
      <c r="E140" s="6" t="s">
        <v>470</v>
      </c>
      <c r="F140" s="6" t="s">
        <v>2401</v>
      </c>
      <c r="G140" s="6" t="s">
        <v>2402</v>
      </c>
      <c r="H140" s="6" t="s">
        <v>2400</v>
      </c>
      <c r="I140" s="6" t="s">
        <v>2403</v>
      </c>
      <c r="K140" s="6" t="s">
        <v>2404</v>
      </c>
      <c r="L140" s="6" t="s">
        <v>1782</v>
      </c>
      <c r="M140" s="6" t="s">
        <v>410</v>
      </c>
      <c r="O140" s="6" t="s">
        <v>460</v>
      </c>
      <c r="Q140" s="6" t="s">
        <v>2405</v>
      </c>
      <c r="R140" s="6" t="s">
        <v>413</v>
      </c>
      <c r="S140" s="6">
        <v>1</v>
      </c>
      <c r="T140" s="6">
        <v>1</v>
      </c>
      <c r="U140" s="6">
        <v>0</v>
      </c>
      <c r="V140" s="6">
        <v>1</v>
      </c>
      <c r="W140" s="6">
        <v>0</v>
      </c>
      <c r="X140" s="6">
        <v>0</v>
      </c>
      <c r="Y140" s="6">
        <v>0</v>
      </c>
      <c r="Z140" s="6" t="s">
        <v>131</v>
      </c>
      <c r="AA140" s="6" t="s">
        <v>414</v>
      </c>
      <c r="AB140" s="6" t="s">
        <v>415</v>
      </c>
      <c r="AC140" s="6" t="s">
        <v>131</v>
      </c>
      <c r="AD140" s="6" t="s">
        <v>131</v>
      </c>
      <c r="AE140" s="6" t="s">
        <v>416</v>
      </c>
      <c r="AF140" s="6" t="s">
        <v>416</v>
      </c>
      <c r="AG140" s="6" t="s">
        <v>414</v>
      </c>
      <c r="AH140" s="6" t="s">
        <v>131</v>
      </c>
      <c r="AI140" s="6" t="s">
        <v>2406</v>
      </c>
      <c r="AJ140" s="6">
        <v>1</v>
      </c>
      <c r="AK140" s="6">
        <v>0</v>
      </c>
      <c r="AL140" s="6">
        <v>0</v>
      </c>
      <c r="AM140" s="6">
        <v>0</v>
      </c>
      <c r="AN140" s="6">
        <v>0</v>
      </c>
      <c r="AO140" s="6">
        <v>0</v>
      </c>
      <c r="AQ140" s="6" t="s">
        <v>463</v>
      </c>
      <c r="AR140" s="6" t="s">
        <v>420</v>
      </c>
      <c r="AS140" s="6" t="s">
        <v>420</v>
      </c>
      <c r="AT140" s="6" t="s">
        <v>420</v>
      </c>
      <c r="AU140" s="6" t="s">
        <v>420</v>
      </c>
      <c r="AV140" s="6" t="s">
        <v>420</v>
      </c>
      <c r="AW140" s="6" t="s">
        <v>421</v>
      </c>
      <c r="AX140" s="6" t="s">
        <v>485</v>
      </c>
      <c r="BF140" s="6">
        <v>1</v>
      </c>
      <c r="BH140" s="6">
        <v>1</v>
      </c>
      <c r="BX140" s="6" t="s">
        <v>423</v>
      </c>
      <c r="BY140" s="6" t="s">
        <v>423</v>
      </c>
      <c r="BZ140" s="6" t="s">
        <v>423</v>
      </c>
      <c r="CA140" s="6" t="s">
        <v>151</v>
      </c>
      <c r="CB140" s="6" t="s">
        <v>151</v>
      </c>
      <c r="CC140" s="6" t="s">
        <v>151</v>
      </c>
      <c r="CD140" s="6" t="s">
        <v>151</v>
      </c>
      <c r="CE140" s="6" t="s">
        <v>151</v>
      </c>
      <c r="CF140" s="6" t="s">
        <v>151</v>
      </c>
      <c r="CG140" s="6" t="s">
        <v>151</v>
      </c>
      <c r="CH140" s="6" t="s">
        <v>151</v>
      </c>
      <c r="CI140" s="6" t="s">
        <v>151</v>
      </c>
      <c r="CJ140" s="6" t="s">
        <v>151</v>
      </c>
      <c r="CK140" s="6" t="s">
        <v>151</v>
      </c>
      <c r="CL140" s="6" t="s">
        <v>151</v>
      </c>
      <c r="CM140" s="6" t="s">
        <v>151</v>
      </c>
      <c r="CN140" s="6" t="s">
        <v>151</v>
      </c>
      <c r="CO140" s="6" t="s">
        <v>151</v>
      </c>
      <c r="CP140" s="6" t="s">
        <v>151</v>
      </c>
      <c r="CQ140" s="6" t="s">
        <v>151</v>
      </c>
      <c r="CR140" s="6" t="s">
        <v>151</v>
      </c>
      <c r="CS140" s="6" t="s">
        <v>151</v>
      </c>
      <c r="CT140" s="6" t="s">
        <v>151</v>
      </c>
      <c r="CU140" s="6" t="s">
        <v>151</v>
      </c>
      <c r="CV140" s="6" t="s">
        <v>176</v>
      </c>
      <c r="CW140" s="6" t="s">
        <v>176</v>
      </c>
      <c r="CX140" s="6" t="s">
        <v>176</v>
      </c>
      <c r="CY140" s="6" t="s">
        <v>176</v>
      </c>
      <c r="CZ140" s="6" t="s">
        <v>176</v>
      </c>
      <c r="DA140" s="6">
        <v>1</v>
      </c>
      <c r="DB140" s="6">
        <v>1</v>
      </c>
      <c r="DC140" s="6">
        <v>0</v>
      </c>
      <c r="DD140" s="6">
        <v>0</v>
      </c>
      <c r="DE140" s="6">
        <v>0</v>
      </c>
      <c r="DF140" s="6">
        <v>0</v>
      </c>
      <c r="DG140" s="6">
        <v>0</v>
      </c>
      <c r="DJ140" s="6" t="s">
        <v>198</v>
      </c>
      <c r="DU140" s="6" t="s">
        <v>430</v>
      </c>
      <c r="EA140" s="6">
        <v>918.31</v>
      </c>
      <c r="EB140" s="6" t="s">
        <v>580</v>
      </c>
      <c r="EC140" s="6" t="s">
        <v>581</v>
      </c>
      <c r="ED140" s="6" t="s">
        <v>2407</v>
      </c>
      <c r="EE140" s="6" t="s">
        <v>490</v>
      </c>
      <c r="EF140" s="6" t="s">
        <v>435</v>
      </c>
      <c r="EG140" s="6" t="s">
        <v>436</v>
      </c>
      <c r="EH140" s="6" t="s">
        <v>720</v>
      </c>
      <c r="EI140" s="6">
        <v>2020</v>
      </c>
      <c r="EJ140" s="6" t="s">
        <v>1782</v>
      </c>
      <c r="EK140" s="6" t="s">
        <v>2382</v>
      </c>
      <c r="EL140" s="6" t="s">
        <v>440</v>
      </c>
      <c r="EM140" s="6">
        <v>7</v>
      </c>
      <c r="EN140" s="6" t="s">
        <v>468</v>
      </c>
      <c r="EO140" s="6" t="s">
        <v>442</v>
      </c>
      <c r="EP140" s="6" t="s">
        <v>675</v>
      </c>
      <c r="EQ140" s="6">
        <v>341</v>
      </c>
      <c r="ER140" s="6" t="s">
        <v>2408</v>
      </c>
      <c r="ES140" s="6">
        <v>4</v>
      </c>
      <c r="ET140" s="6" t="s">
        <v>470</v>
      </c>
      <c r="EU140" s="6" t="s">
        <v>2409</v>
      </c>
      <c r="EV140" s="6" t="s">
        <v>2410</v>
      </c>
      <c r="EW140" s="6" t="s">
        <v>2411</v>
      </c>
      <c r="EX140" s="6" t="s">
        <v>2412</v>
      </c>
      <c r="EZ140" s="6" t="s">
        <v>2413</v>
      </c>
      <c r="FA140" s="6" t="s">
        <v>1782</v>
      </c>
      <c r="FB140" s="6" t="s">
        <v>410</v>
      </c>
      <c r="FD140" s="6" t="s">
        <v>460</v>
      </c>
      <c r="FF140" s="6" t="s">
        <v>441</v>
      </c>
      <c r="FH140" s="6" t="s">
        <v>449</v>
      </c>
      <c r="FI140" s="6" t="s">
        <v>450</v>
      </c>
      <c r="FJ140" s="6" t="s">
        <v>510</v>
      </c>
      <c r="FK140" s="6" t="s">
        <v>450</v>
      </c>
      <c r="FL140" s="6" t="s">
        <v>450</v>
      </c>
      <c r="FN140" s="6" t="s">
        <v>416</v>
      </c>
      <c r="FO140" s="6" t="s">
        <v>416</v>
      </c>
      <c r="FP140" s="6" t="s">
        <v>415</v>
      </c>
      <c r="FQ140" s="6" t="s">
        <v>416</v>
      </c>
      <c r="FR140" s="6" t="s">
        <v>416</v>
      </c>
      <c r="FS140" s="6" t="s">
        <v>416</v>
      </c>
      <c r="FT140" s="6" t="s">
        <v>415</v>
      </c>
      <c r="FU140" s="6" t="s">
        <v>416</v>
      </c>
      <c r="FV140" s="6" t="s">
        <v>416</v>
      </c>
      <c r="FX140" s="6" t="s">
        <v>451</v>
      </c>
      <c r="FY140" s="6" t="s">
        <v>451</v>
      </c>
      <c r="FZ140" s="6" t="s">
        <v>451</v>
      </c>
      <c r="GA140" s="6" t="s">
        <v>451</v>
      </c>
      <c r="GB140" s="6" t="s">
        <v>451</v>
      </c>
      <c r="GC140" s="6" t="s">
        <v>451</v>
      </c>
      <c r="GD140" s="6" t="s">
        <v>451</v>
      </c>
      <c r="GE140" s="6" t="s">
        <v>451</v>
      </c>
      <c r="GF140" s="6" t="s">
        <v>451</v>
      </c>
      <c r="GG140" s="6" t="s">
        <v>451</v>
      </c>
      <c r="GH140" s="6" t="s">
        <v>451</v>
      </c>
      <c r="GI140" s="6" t="s">
        <v>451</v>
      </c>
      <c r="GJ140" s="6" t="s">
        <v>451</v>
      </c>
      <c r="GK140" s="6" t="s">
        <v>451</v>
      </c>
      <c r="GL140" s="6" t="s">
        <v>451</v>
      </c>
      <c r="GM140" s="6" t="s">
        <v>451</v>
      </c>
      <c r="GN140" s="6" t="s">
        <v>451</v>
      </c>
      <c r="GO140" s="6" t="s">
        <v>451</v>
      </c>
      <c r="GP140" s="6" t="s">
        <v>452</v>
      </c>
      <c r="GQ140" s="6" t="s">
        <v>451</v>
      </c>
      <c r="GR140" s="6" t="s">
        <v>451</v>
      </c>
      <c r="GS140" s="6" t="s">
        <v>451</v>
      </c>
      <c r="GT140" s="6" t="s">
        <v>451</v>
      </c>
      <c r="GU140" s="6" t="s">
        <v>451</v>
      </c>
      <c r="GV140" s="6" t="s">
        <v>555</v>
      </c>
      <c r="GW140" s="6" t="s">
        <v>496</v>
      </c>
      <c r="GX140" s="6" t="s">
        <v>2414</v>
      </c>
      <c r="GY140" s="6" t="s">
        <v>441</v>
      </c>
      <c r="GZ140" s="6">
        <v>585</v>
      </c>
      <c r="HB140" s="6" t="str">
        <f t="shared" si="104"/>
        <v>Accepté pour Conseil 2eme round Sect</v>
      </c>
      <c r="HC140" s="6">
        <f t="shared" si="108"/>
        <v>100</v>
      </c>
      <c r="HD140" s="110">
        <f t="shared" si="109"/>
        <v>27.5</v>
      </c>
      <c r="HE140" s="6">
        <f t="shared" si="110"/>
        <v>5</v>
      </c>
      <c r="HF140" s="110">
        <f t="shared" si="132"/>
        <v>44.166666666666664</v>
      </c>
      <c r="HG140" s="6">
        <f t="shared" si="111"/>
        <v>50</v>
      </c>
      <c r="HI140" s="6">
        <f t="shared" si="105"/>
        <v>100</v>
      </c>
      <c r="HJ140" s="110">
        <f t="shared" si="133"/>
        <v>75</v>
      </c>
      <c r="HK140" s="110">
        <f t="shared" si="112"/>
        <v>50</v>
      </c>
      <c r="HL140" s="110">
        <f t="shared" si="113"/>
        <v>100</v>
      </c>
      <c r="HO140" s="6">
        <f t="shared" si="114"/>
        <v>100</v>
      </c>
      <c r="HP140" s="110">
        <f t="shared" si="115"/>
        <v>100</v>
      </c>
      <c r="HQ140" s="110">
        <f t="shared" si="116"/>
        <v>100</v>
      </c>
      <c r="HT140" s="110">
        <f t="shared" si="117"/>
        <v>90</v>
      </c>
      <c r="HU140" s="6">
        <f t="shared" si="118"/>
        <v>100</v>
      </c>
      <c r="HV140" s="6">
        <f t="shared" si="119"/>
        <v>100</v>
      </c>
      <c r="HW140" s="6">
        <f t="shared" si="120"/>
        <v>100</v>
      </c>
      <c r="HX140" s="110">
        <f t="shared" si="121"/>
        <v>100</v>
      </c>
      <c r="HY140" s="6">
        <f t="shared" si="122"/>
        <v>100</v>
      </c>
      <c r="HZ140" s="6">
        <f t="shared" si="107"/>
        <v>100</v>
      </c>
      <c r="IA140" s="6">
        <f t="shared" si="123"/>
        <v>0</v>
      </c>
      <c r="IB140" s="6">
        <f t="shared" si="124"/>
        <v>50</v>
      </c>
      <c r="IE140" s="110">
        <f t="shared" si="125"/>
        <v>100</v>
      </c>
      <c r="IF140" s="110">
        <f t="shared" si="126"/>
        <v>70</v>
      </c>
      <c r="IG140" s="6">
        <f t="shared" si="127"/>
        <v>0</v>
      </c>
      <c r="IH140" s="6">
        <f t="shared" si="128"/>
        <v>0</v>
      </c>
      <c r="II140" s="6">
        <f t="shared" si="129"/>
        <v>0</v>
      </c>
      <c r="IJ140" s="6">
        <f t="shared" si="130"/>
        <v>50</v>
      </c>
      <c r="IK140" s="110">
        <f t="shared" si="131"/>
        <v>12.5</v>
      </c>
    </row>
    <row r="141" spans="1:245" x14ac:dyDescent="0.2">
      <c r="A141" s="6">
        <v>288</v>
      </c>
      <c r="B141" s="6">
        <v>514</v>
      </c>
      <c r="C141" s="6" t="s">
        <v>2415</v>
      </c>
      <c r="D141" s="6">
        <v>6</v>
      </c>
      <c r="E141" s="6" t="s">
        <v>470</v>
      </c>
      <c r="F141" s="6" t="s">
        <v>2416</v>
      </c>
      <c r="G141" s="6" t="s">
        <v>2417</v>
      </c>
      <c r="H141" s="6" t="s">
        <v>2415</v>
      </c>
      <c r="I141" s="6" t="s">
        <v>2418</v>
      </c>
      <c r="K141" s="6" t="s">
        <v>2419</v>
      </c>
      <c r="L141" s="6" t="s">
        <v>1782</v>
      </c>
      <c r="M141" s="6" t="s">
        <v>410</v>
      </c>
      <c r="O141" s="6" t="s">
        <v>760</v>
      </c>
      <c r="Q141" s="6" t="s">
        <v>2420</v>
      </c>
      <c r="R141" s="6" t="s">
        <v>413</v>
      </c>
      <c r="S141" s="6">
        <v>1</v>
      </c>
      <c r="T141" s="6">
        <v>0</v>
      </c>
      <c r="U141" s="6">
        <v>1</v>
      </c>
      <c r="V141" s="6">
        <v>1</v>
      </c>
      <c r="W141" s="6">
        <v>0</v>
      </c>
      <c r="X141" s="6">
        <v>0</v>
      </c>
      <c r="Y141" s="6">
        <v>0</v>
      </c>
      <c r="Z141" s="6" t="s">
        <v>416</v>
      </c>
      <c r="AA141" s="6" t="s">
        <v>416</v>
      </c>
      <c r="AB141" s="6" t="s">
        <v>416</v>
      </c>
      <c r="AC141" s="6" t="s">
        <v>414</v>
      </c>
      <c r="AD141" s="6" t="s">
        <v>415</v>
      </c>
      <c r="AE141" s="6" t="s">
        <v>416</v>
      </c>
      <c r="AF141" s="6" t="s">
        <v>416</v>
      </c>
      <c r="AG141" s="6" t="s">
        <v>416</v>
      </c>
      <c r="AH141" s="6" t="s">
        <v>131</v>
      </c>
      <c r="AJ141" s="6">
        <v>1</v>
      </c>
      <c r="AK141" s="6">
        <v>1</v>
      </c>
      <c r="AL141" s="6">
        <v>0</v>
      </c>
      <c r="AM141" s="6">
        <v>0</v>
      </c>
      <c r="AN141" s="6">
        <v>0</v>
      </c>
      <c r="AO141" s="6">
        <v>0</v>
      </c>
      <c r="AQ141" s="6" t="s">
        <v>463</v>
      </c>
      <c r="AR141" s="6" t="s">
        <v>419</v>
      </c>
      <c r="AS141" s="6" t="s">
        <v>420</v>
      </c>
      <c r="AT141" s="6" t="s">
        <v>420</v>
      </c>
      <c r="AU141" s="6" t="s">
        <v>420</v>
      </c>
      <c r="AV141" s="6" t="s">
        <v>420</v>
      </c>
      <c r="AW141" s="6" t="s">
        <v>528</v>
      </c>
      <c r="AX141" s="6" t="s">
        <v>485</v>
      </c>
      <c r="AY141" s="6">
        <v>0</v>
      </c>
      <c r="AZ141" s="6">
        <v>1</v>
      </c>
      <c r="BA141" s="6">
        <v>0</v>
      </c>
      <c r="BB141" s="6">
        <v>0</v>
      </c>
      <c r="BC141" s="6">
        <v>1</v>
      </c>
      <c r="BD141" s="6">
        <v>0</v>
      </c>
      <c r="BE141" s="6">
        <v>0</v>
      </c>
      <c r="BF141" s="6">
        <v>0</v>
      </c>
      <c r="BH141" s="6">
        <v>0</v>
      </c>
      <c r="BI141" s="6">
        <v>1</v>
      </c>
      <c r="BJ141" s="6">
        <v>0</v>
      </c>
      <c r="BK141" s="6">
        <v>0</v>
      </c>
      <c r="BL141" s="6">
        <v>0</v>
      </c>
      <c r="BM141" s="6">
        <v>0</v>
      </c>
      <c r="BN141" s="6">
        <v>0</v>
      </c>
      <c r="BO141" s="6">
        <v>0</v>
      </c>
      <c r="BP141" s="6">
        <v>0</v>
      </c>
      <c r="BQ141" s="6">
        <v>0</v>
      </c>
      <c r="BR141" s="6">
        <v>0</v>
      </c>
      <c r="BS141" s="6">
        <v>0</v>
      </c>
      <c r="BT141" s="6">
        <v>0</v>
      </c>
      <c r="BU141" s="6">
        <v>0</v>
      </c>
      <c r="BX141" s="6" t="s">
        <v>424</v>
      </c>
      <c r="BY141" s="6" t="s">
        <v>424</v>
      </c>
      <c r="BZ141" s="6" t="s">
        <v>424</v>
      </c>
      <c r="CA141" s="6" t="s">
        <v>424</v>
      </c>
      <c r="CB141" s="6" t="s">
        <v>423</v>
      </c>
      <c r="CC141" s="6" t="s">
        <v>423</v>
      </c>
      <c r="CD141" s="6" t="s">
        <v>423</v>
      </c>
      <c r="CE141" s="6" t="s">
        <v>423</v>
      </c>
      <c r="CF141" s="6" t="s">
        <v>423</v>
      </c>
      <c r="CG141" s="6" t="s">
        <v>424</v>
      </c>
      <c r="CH141" s="6" t="s">
        <v>424</v>
      </c>
      <c r="CI141" s="6" t="s">
        <v>424</v>
      </c>
      <c r="CJ141" s="6" t="s">
        <v>424</v>
      </c>
      <c r="CK141" s="6" t="s">
        <v>424</v>
      </c>
      <c r="CL141" s="6" t="s">
        <v>424</v>
      </c>
      <c r="CM141" s="6" t="s">
        <v>424</v>
      </c>
      <c r="CN141" s="6" t="s">
        <v>424</v>
      </c>
      <c r="CO141" s="6" t="s">
        <v>424</v>
      </c>
      <c r="CP141" s="6" t="s">
        <v>424</v>
      </c>
      <c r="CQ141" s="6" t="s">
        <v>424</v>
      </c>
      <c r="CR141" s="6" t="s">
        <v>424</v>
      </c>
      <c r="CS141" s="6" t="s">
        <v>424</v>
      </c>
      <c r="CT141" s="6" t="s">
        <v>424</v>
      </c>
      <c r="CU141" s="6" t="s">
        <v>424</v>
      </c>
      <c r="CV141" s="6" t="s">
        <v>506</v>
      </c>
      <c r="CW141" s="6" t="s">
        <v>176</v>
      </c>
      <c r="CX141" s="6" t="s">
        <v>506</v>
      </c>
      <c r="CY141" s="6" t="s">
        <v>427</v>
      </c>
      <c r="CZ141" s="6" t="s">
        <v>428</v>
      </c>
      <c r="DA141" s="6">
        <v>1</v>
      </c>
      <c r="DB141" s="6">
        <v>1</v>
      </c>
      <c r="DC141" s="6">
        <v>0</v>
      </c>
      <c r="DD141" s="6">
        <v>1</v>
      </c>
      <c r="DE141" s="6">
        <v>0</v>
      </c>
      <c r="DF141" s="6">
        <v>1</v>
      </c>
      <c r="DG141" s="6">
        <v>0</v>
      </c>
      <c r="DJ141" s="6" t="s">
        <v>507</v>
      </c>
      <c r="DU141" s="6" t="s">
        <v>430</v>
      </c>
      <c r="EA141" s="6">
        <v>1562.84</v>
      </c>
      <c r="EB141" s="6" t="s">
        <v>487</v>
      </c>
      <c r="EC141" s="6" t="s">
        <v>488</v>
      </c>
      <c r="ED141" s="6" t="s">
        <v>2421</v>
      </c>
      <c r="EE141" s="6" t="s">
        <v>490</v>
      </c>
      <c r="EF141" s="6" t="s">
        <v>435</v>
      </c>
      <c r="EG141" s="6" t="s">
        <v>436</v>
      </c>
      <c r="EH141" s="6" t="s">
        <v>2286</v>
      </c>
      <c r="EI141" s="6">
        <v>2014</v>
      </c>
      <c r="EJ141" s="6" t="s">
        <v>1782</v>
      </c>
      <c r="EK141" s="6" t="s">
        <v>2382</v>
      </c>
      <c r="EL141" s="6" t="s">
        <v>674</v>
      </c>
      <c r="EM141" s="6">
        <v>7</v>
      </c>
      <c r="EN141" s="6" t="s">
        <v>441</v>
      </c>
      <c r="EO141" s="6" t="s">
        <v>583</v>
      </c>
      <c r="EP141" s="6" t="s">
        <v>675</v>
      </c>
      <c r="EQ141" s="6">
        <v>277</v>
      </c>
      <c r="ER141" s="6" t="s">
        <v>2422</v>
      </c>
      <c r="ES141" s="6">
        <v>4</v>
      </c>
      <c r="ET141" s="6" t="s">
        <v>470</v>
      </c>
      <c r="EU141" s="6" t="s">
        <v>2423</v>
      </c>
      <c r="EV141" s="6" t="s">
        <v>2424</v>
      </c>
      <c r="EW141" s="6" t="s">
        <v>2422</v>
      </c>
      <c r="EX141" s="6" t="s">
        <v>2425</v>
      </c>
      <c r="EZ141" s="6" t="s">
        <v>2426</v>
      </c>
      <c r="FA141" s="6" t="s">
        <v>1782</v>
      </c>
      <c r="FB141" s="6" t="s">
        <v>410</v>
      </c>
      <c r="FD141" s="6" t="s">
        <v>760</v>
      </c>
      <c r="FF141" s="6" t="s">
        <v>441</v>
      </c>
      <c r="FH141" s="6" t="s">
        <v>450</v>
      </c>
      <c r="FI141" s="6" t="s">
        <v>450</v>
      </c>
      <c r="FJ141" s="6" t="s">
        <v>510</v>
      </c>
      <c r="FK141" s="6" t="s">
        <v>450</v>
      </c>
      <c r="FL141" s="6" t="s">
        <v>450</v>
      </c>
      <c r="FN141" s="6" t="s">
        <v>131</v>
      </c>
      <c r="FO141" s="6" t="s">
        <v>416</v>
      </c>
      <c r="FP141" s="6" t="s">
        <v>416</v>
      </c>
      <c r="FQ141" s="6" t="s">
        <v>414</v>
      </c>
      <c r="FR141" s="6" t="s">
        <v>415</v>
      </c>
      <c r="FS141" s="6" t="s">
        <v>415</v>
      </c>
      <c r="FT141" s="6" t="s">
        <v>416</v>
      </c>
      <c r="FU141" s="6" t="s">
        <v>416</v>
      </c>
      <c r="FV141" s="6" t="s">
        <v>415</v>
      </c>
      <c r="FX141" s="6" t="s">
        <v>451</v>
      </c>
      <c r="FY141" s="6" t="s">
        <v>451</v>
      </c>
      <c r="FZ141" s="6" t="s">
        <v>451</v>
      </c>
      <c r="GA141" s="6" t="s">
        <v>451</v>
      </c>
      <c r="GB141" s="6" t="s">
        <v>451</v>
      </c>
      <c r="GC141" s="6" t="s">
        <v>451</v>
      </c>
      <c r="GD141" s="6" t="s">
        <v>451</v>
      </c>
      <c r="GE141" s="6" t="s">
        <v>451</v>
      </c>
      <c r="GF141" s="6" t="s">
        <v>451</v>
      </c>
      <c r="GG141" s="6" t="s">
        <v>451</v>
      </c>
      <c r="GH141" s="6" t="s">
        <v>451</v>
      </c>
      <c r="GI141" s="6" t="s">
        <v>451</v>
      </c>
      <c r="GJ141" s="6" t="s">
        <v>451</v>
      </c>
      <c r="GK141" s="6" t="s">
        <v>451</v>
      </c>
      <c r="GL141" s="6" t="s">
        <v>451</v>
      </c>
      <c r="GM141" s="6" t="s">
        <v>451</v>
      </c>
      <c r="GN141" s="6" t="s">
        <v>451</v>
      </c>
      <c r="GO141" s="6" t="s">
        <v>451</v>
      </c>
      <c r="GP141" s="6" t="s">
        <v>451</v>
      </c>
      <c r="GQ141" s="6" t="s">
        <v>451</v>
      </c>
      <c r="GR141" s="6" t="s">
        <v>451</v>
      </c>
      <c r="GS141" s="6" t="s">
        <v>451</v>
      </c>
      <c r="GT141" s="6" t="s">
        <v>451</v>
      </c>
      <c r="GU141" s="6" t="s">
        <v>452</v>
      </c>
      <c r="GV141" s="6" t="s">
        <v>517</v>
      </c>
      <c r="GW141" s="6" t="s">
        <v>496</v>
      </c>
      <c r="GX141" s="6" t="s">
        <v>2427</v>
      </c>
      <c r="GY141" s="6" t="s">
        <v>441</v>
      </c>
      <c r="GZ141" s="6">
        <v>2120.77</v>
      </c>
      <c r="HB141" s="6" t="str">
        <f t="shared" si="104"/>
        <v>Accepté pour Conseil 1er round Fem</v>
      </c>
      <c r="HC141" s="6">
        <f t="shared" si="108"/>
        <v>100</v>
      </c>
      <c r="HD141" s="110">
        <f t="shared" si="109"/>
        <v>100</v>
      </c>
      <c r="HE141" s="6">
        <f t="shared" si="110"/>
        <v>5</v>
      </c>
      <c r="HF141" s="110">
        <f t="shared" si="132"/>
        <v>68.333333333333329</v>
      </c>
      <c r="HG141" s="6">
        <f t="shared" si="111"/>
        <v>5</v>
      </c>
      <c r="HI141" s="6">
        <f t="shared" si="105"/>
        <v>50</v>
      </c>
      <c r="HJ141" s="110">
        <f t="shared" si="133"/>
        <v>27.5</v>
      </c>
      <c r="HK141" s="110">
        <f t="shared" si="112"/>
        <v>50</v>
      </c>
      <c r="HL141" s="110">
        <f t="shared" si="113"/>
        <v>50</v>
      </c>
      <c r="HO141" s="6">
        <f t="shared" si="114"/>
        <v>50</v>
      </c>
      <c r="HP141" s="110">
        <f t="shared" si="115"/>
        <v>50</v>
      </c>
      <c r="HQ141" s="110">
        <f t="shared" si="116"/>
        <v>50</v>
      </c>
      <c r="HT141" s="110">
        <f t="shared" si="117"/>
        <v>50</v>
      </c>
      <c r="HU141" s="6">
        <f t="shared" si="118"/>
        <v>50</v>
      </c>
      <c r="HV141" s="6">
        <f t="shared" si="119"/>
        <v>50</v>
      </c>
      <c r="HW141" s="6">
        <f t="shared" si="120"/>
        <v>50</v>
      </c>
      <c r="HX141" s="110">
        <f t="shared" si="121"/>
        <v>50</v>
      </c>
      <c r="HY141" s="6">
        <f t="shared" si="122"/>
        <v>100</v>
      </c>
      <c r="HZ141" s="6">
        <f t="shared" si="107"/>
        <v>100</v>
      </c>
      <c r="IA141" s="6">
        <f t="shared" si="123"/>
        <v>0</v>
      </c>
      <c r="IB141" s="6">
        <f t="shared" si="124"/>
        <v>75</v>
      </c>
      <c r="IE141" s="110">
        <f t="shared" si="125"/>
        <v>50</v>
      </c>
      <c r="IF141" s="110">
        <f t="shared" si="126"/>
        <v>65</v>
      </c>
      <c r="IG141" s="6">
        <f t="shared" si="127"/>
        <v>100</v>
      </c>
      <c r="IH141" s="6">
        <f t="shared" si="128"/>
        <v>0</v>
      </c>
      <c r="II141" s="6">
        <f t="shared" si="129"/>
        <v>0</v>
      </c>
      <c r="IJ141" s="6">
        <f t="shared" si="130"/>
        <v>50</v>
      </c>
      <c r="IK141" s="110">
        <f t="shared" si="131"/>
        <v>37.5</v>
      </c>
    </row>
    <row r="142" spans="1:245" x14ac:dyDescent="0.2">
      <c r="A142" s="6">
        <v>290</v>
      </c>
      <c r="B142" s="6">
        <v>403</v>
      </c>
      <c r="C142" s="6" t="s">
        <v>2428</v>
      </c>
      <c r="D142" s="6">
        <v>6</v>
      </c>
      <c r="E142" s="6" t="s">
        <v>470</v>
      </c>
      <c r="F142" s="6" t="s">
        <v>2429</v>
      </c>
      <c r="G142" s="6" t="s">
        <v>2430</v>
      </c>
      <c r="H142" s="6" t="s">
        <v>2428</v>
      </c>
      <c r="I142" s="6" t="s">
        <v>2431</v>
      </c>
      <c r="K142" s="6" t="s">
        <v>2432</v>
      </c>
      <c r="L142" s="6" t="s">
        <v>1782</v>
      </c>
      <c r="M142" s="6" t="s">
        <v>410</v>
      </c>
      <c r="N142" s="6" t="s">
        <v>2433</v>
      </c>
      <c r="O142" s="6" t="s">
        <v>760</v>
      </c>
      <c r="Q142" s="6" t="s">
        <v>2434</v>
      </c>
      <c r="R142" s="6" t="s">
        <v>413</v>
      </c>
      <c r="S142" s="6">
        <v>0</v>
      </c>
      <c r="T142" s="6">
        <v>1</v>
      </c>
      <c r="U142" s="6">
        <v>0</v>
      </c>
      <c r="V142" s="6">
        <v>0</v>
      </c>
      <c r="W142" s="6">
        <v>1</v>
      </c>
      <c r="X142" s="6">
        <v>0</v>
      </c>
      <c r="Y142" s="6">
        <v>1</v>
      </c>
      <c r="Z142" s="6" t="s">
        <v>131</v>
      </c>
      <c r="AA142" s="6" t="s">
        <v>416</v>
      </c>
      <c r="AB142" s="6" t="s">
        <v>416</v>
      </c>
      <c r="AC142" s="6" t="s">
        <v>131</v>
      </c>
      <c r="AD142" s="6" t="s">
        <v>462</v>
      </c>
      <c r="AE142" s="6" t="s">
        <v>414</v>
      </c>
      <c r="AF142" s="6" t="s">
        <v>416</v>
      </c>
      <c r="AG142" s="6" t="s">
        <v>416</v>
      </c>
      <c r="AH142" s="6" t="s">
        <v>414</v>
      </c>
      <c r="AI142" s="6" t="s">
        <v>2435</v>
      </c>
      <c r="AJ142" s="6">
        <v>1</v>
      </c>
      <c r="AK142" s="6">
        <v>1</v>
      </c>
      <c r="AL142" s="6">
        <v>1</v>
      </c>
      <c r="AM142" s="6">
        <v>1</v>
      </c>
      <c r="AN142" s="6">
        <v>0</v>
      </c>
      <c r="AO142" s="6">
        <v>0</v>
      </c>
      <c r="AQ142" s="6" t="s">
        <v>418</v>
      </c>
      <c r="AR142" s="6" t="s">
        <v>419</v>
      </c>
      <c r="AS142" s="6" t="s">
        <v>420</v>
      </c>
      <c r="AT142" s="6" t="s">
        <v>420</v>
      </c>
      <c r="AU142" s="6" t="s">
        <v>420</v>
      </c>
      <c r="AV142" s="6" t="s">
        <v>436</v>
      </c>
      <c r="AW142" s="6" t="s">
        <v>421</v>
      </c>
      <c r="AX142" s="6" t="s">
        <v>464</v>
      </c>
      <c r="AY142" s="6">
        <v>0</v>
      </c>
      <c r="AZ142" s="6">
        <v>0</v>
      </c>
      <c r="BA142" s="6">
        <v>0</v>
      </c>
      <c r="BB142" s="6">
        <v>0</v>
      </c>
      <c r="BC142" s="6">
        <v>0</v>
      </c>
      <c r="BD142" s="6">
        <v>1</v>
      </c>
      <c r="BE142" s="6">
        <v>1</v>
      </c>
      <c r="BF142" s="6">
        <v>0</v>
      </c>
      <c r="BH142" s="6">
        <v>1</v>
      </c>
      <c r="BX142" s="6" t="s">
        <v>424</v>
      </c>
      <c r="BY142" s="6" t="s">
        <v>423</v>
      </c>
      <c r="BZ142" s="6" t="s">
        <v>423</v>
      </c>
      <c r="CA142" s="6" t="s">
        <v>424</v>
      </c>
      <c r="CB142" s="6" t="s">
        <v>423</v>
      </c>
      <c r="CC142" s="6" t="s">
        <v>423</v>
      </c>
      <c r="CD142" s="6" t="s">
        <v>423</v>
      </c>
      <c r="CE142" s="6" t="s">
        <v>423</v>
      </c>
      <c r="CF142" s="6" t="s">
        <v>423</v>
      </c>
      <c r="CG142" s="6" t="s">
        <v>426</v>
      </c>
      <c r="CH142" s="6" t="s">
        <v>423</v>
      </c>
      <c r="CI142" s="6" t="s">
        <v>426</v>
      </c>
      <c r="CJ142" s="6" t="s">
        <v>424</v>
      </c>
      <c r="CK142" s="6" t="s">
        <v>424</v>
      </c>
      <c r="CL142" s="6" t="s">
        <v>424</v>
      </c>
      <c r="CM142" s="6" t="s">
        <v>424</v>
      </c>
      <c r="CN142" s="6" t="s">
        <v>423</v>
      </c>
      <c r="CO142" s="6" t="s">
        <v>423</v>
      </c>
      <c r="CP142" s="6" t="s">
        <v>424</v>
      </c>
      <c r="CQ142" s="6" t="s">
        <v>151</v>
      </c>
      <c r="CR142" s="6" t="s">
        <v>424</v>
      </c>
      <c r="CS142" s="6" t="s">
        <v>423</v>
      </c>
      <c r="CT142" s="6" t="s">
        <v>423</v>
      </c>
      <c r="CU142" s="6" t="s">
        <v>426</v>
      </c>
      <c r="CV142" s="6" t="s">
        <v>176</v>
      </c>
      <c r="CW142" s="6" t="s">
        <v>176</v>
      </c>
      <c r="CX142" s="6" t="s">
        <v>176</v>
      </c>
      <c r="CY142" s="6" t="s">
        <v>176</v>
      </c>
      <c r="CZ142" s="6" t="s">
        <v>176</v>
      </c>
      <c r="DA142" s="6">
        <v>0</v>
      </c>
      <c r="DB142" s="6">
        <v>1</v>
      </c>
      <c r="DC142" s="6">
        <v>1</v>
      </c>
      <c r="DD142" s="6">
        <v>1</v>
      </c>
      <c r="DE142" s="6">
        <v>0</v>
      </c>
      <c r="DF142" s="6">
        <v>0</v>
      </c>
      <c r="DG142" s="6">
        <v>0</v>
      </c>
      <c r="DJ142" s="6" t="s">
        <v>198</v>
      </c>
      <c r="DU142" s="6" t="s">
        <v>508</v>
      </c>
      <c r="EA142" s="6">
        <v>1502.25</v>
      </c>
      <c r="EB142" s="6" t="s">
        <v>487</v>
      </c>
      <c r="EC142" s="6" t="s">
        <v>488</v>
      </c>
      <c r="ED142" s="6" t="s">
        <v>2436</v>
      </c>
      <c r="EE142" s="6" t="s">
        <v>490</v>
      </c>
      <c r="EF142" s="6" t="s">
        <v>435</v>
      </c>
      <c r="EG142" s="6" t="s">
        <v>436</v>
      </c>
      <c r="EH142" s="6" t="s">
        <v>2286</v>
      </c>
      <c r="EI142" s="6">
        <v>2021</v>
      </c>
      <c r="EJ142" s="6" t="s">
        <v>1782</v>
      </c>
      <c r="EK142" s="6" t="s">
        <v>2382</v>
      </c>
      <c r="EL142" s="6" t="s">
        <v>440</v>
      </c>
      <c r="EM142" s="6">
        <v>5</v>
      </c>
      <c r="EN142" s="6" t="s">
        <v>441</v>
      </c>
      <c r="EO142" s="6" t="s">
        <v>442</v>
      </c>
      <c r="EP142" s="6" t="s">
        <v>675</v>
      </c>
      <c r="EQ142" s="6">
        <v>286</v>
      </c>
      <c r="ER142" s="6" t="s">
        <v>2437</v>
      </c>
      <c r="ES142" s="6">
        <v>4</v>
      </c>
      <c r="ET142" s="6" t="s">
        <v>404</v>
      </c>
      <c r="EU142" s="6" t="s">
        <v>2438</v>
      </c>
      <c r="EV142" s="6" t="s">
        <v>2439</v>
      </c>
      <c r="EW142" s="6" t="s">
        <v>2437</v>
      </c>
      <c r="EX142" s="6" t="s">
        <v>2440</v>
      </c>
      <c r="EZ142" s="6" t="s">
        <v>2441</v>
      </c>
      <c r="FA142" s="6" t="s">
        <v>1782</v>
      </c>
      <c r="FC142" s="6" t="s">
        <v>2442</v>
      </c>
      <c r="FD142" s="6" t="s">
        <v>760</v>
      </c>
      <c r="FF142" s="6" t="s">
        <v>441</v>
      </c>
      <c r="FH142" s="6" t="s">
        <v>449</v>
      </c>
      <c r="FI142" s="6" t="s">
        <v>450</v>
      </c>
      <c r="FJ142" s="6" t="s">
        <v>450</v>
      </c>
      <c r="FK142" s="6" t="s">
        <v>450</v>
      </c>
      <c r="FL142" s="6" t="s">
        <v>450</v>
      </c>
      <c r="FN142" s="6" t="s">
        <v>131</v>
      </c>
      <c r="FO142" s="6" t="s">
        <v>416</v>
      </c>
      <c r="FP142" s="6" t="s">
        <v>416</v>
      </c>
      <c r="FQ142" s="6" t="s">
        <v>131</v>
      </c>
      <c r="FR142" s="6" t="s">
        <v>131</v>
      </c>
      <c r="FS142" s="6" t="s">
        <v>416</v>
      </c>
      <c r="FT142" s="6" t="s">
        <v>416</v>
      </c>
      <c r="FU142" s="6" t="s">
        <v>416</v>
      </c>
      <c r="FV142" s="6" t="s">
        <v>131</v>
      </c>
      <c r="FX142" s="6" t="s">
        <v>451</v>
      </c>
      <c r="FY142" s="6" t="s">
        <v>451</v>
      </c>
      <c r="FZ142" s="6" t="s">
        <v>451</v>
      </c>
      <c r="GA142" s="6" t="s">
        <v>451</v>
      </c>
      <c r="GB142" s="6" t="s">
        <v>451</v>
      </c>
      <c r="GC142" s="6" t="s">
        <v>451</v>
      </c>
      <c r="GD142" s="6" t="s">
        <v>451</v>
      </c>
      <c r="GE142" s="6" t="s">
        <v>451</v>
      </c>
      <c r="GF142" s="6" t="s">
        <v>452</v>
      </c>
      <c r="GG142" s="6" t="s">
        <v>452</v>
      </c>
      <c r="GH142" s="6" t="s">
        <v>451</v>
      </c>
      <c r="GI142" s="6" t="s">
        <v>451</v>
      </c>
      <c r="GJ142" s="6" t="s">
        <v>451</v>
      </c>
      <c r="GK142" s="6" t="s">
        <v>451</v>
      </c>
      <c r="GL142" s="6" t="s">
        <v>451</v>
      </c>
      <c r="GM142" s="6" t="s">
        <v>452</v>
      </c>
      <c r="GN142" s="6" t="s">
        <v>452</v>
      </c>
      <c r="GO142" s="6" t="s">
        <v>451</v>
      </c>
      <c r="GP142" s="6" t="s">
        <v>451</v>
      </c>
      <c r="GQ142" s="6" t="s">
        <v>451</v>
      </c>
      <c r="GR142" s="6" t="s">
        <v>451</v>
      </c>
      <c r="GS142" s="6" t="s">
        <v>452</v>
      </c>
      <c r="GT142" s="6" t="s">
        <v>452</v>
      </c>
      <c r="GU142" s="6" t="s">
        <v>452</v>
      </c>
      <c r="GV142" s="6" t="s">
        <v>517</v>
      </c>
      <c r="GW142" s="6" t="s">
        <v>454</v>
      </c>
      <c r="GX142" s="6" t="s">
        <v>2443</v>
      </c>
      <c r="GY142" s="6" t="s">
        <v>441</v>
      </c>
      <c r="GZ142" s="6">
        <v>885.66</v>
      </c>
      <c r="HB142" s="6" t="str">
        <f t="shared" si="104"/>
        <v>Accepté pour Conseil 1er round Fem</v>
      </c>
      <c r="HC142" s="6">
        <f t="shared" si="108"/>
        <v>100</v>
      </c>
      <c r="HD142" s="110">
        <f t="shared" si="109"/>
        <v>52.5</v>
      </c>
      <c r="HE142" s="6">
        <f t="shared" si="110"/>
        <v>100</v>
      </c>
      <c r="HF142" s="110">
        <f t="shared" si="132"/>
        <v>84.166666666666671</v>
      </c>
      <c r="HG142" s="6">
        <f t="shared" si="111"/>
        <v>50</v>
      </c>
      <c r="HI142" s="6">
        <f t="shared" si="105"/>
        <v>50</v>
      </c>
      <c r="HJ142" s="110">
        <f t="shared" si="133"/>
        <v>50</v>
      </c>
      <c r="HK142" s="110">
        <f t="shared" si="112"/>
        <v>50</v>
      </c>
      <c r="HL142" s="110">
        <f t="shared" si="113"/>
        <v>50</v>
      </c>
      <c r="HO142" s="6">
        <f t="shared" si="114"/>
        <v>5</v>
      </c>
      <c r="HP142" s="110">
        <f t="shared" si="115"/>
        <v>50</v>
      </c>
      <c r="HQ142" s="110">
        <f t="shared" si="116"/>
        <v>27.5</v>
      </c>
      <c r="HT142" s="110">
        <f t="shared" si="117"/>
        <v>36.5</v>
      </c>
      <c r="HU142" s="6">
        <f t="shared" si="118"/>
        <v>50</v>
      </c>
      <c r="HV142" s="6">
        <f t="shared" si="119"/>
        <v>50</v>
      </c>
      <c r="HW142" s="6">
        <f t="shared" si="120"/>
        <v>50</v>
      </c>
      <c r="HX142" s="110">
        <f t="shared" si="121"/>
        <v>50</v>
      </c>
      <c r="HY142" s="6">
        <f t="shared" si="122"/>
        <v>100</v>
      </c>
      <c r="HZ142" s="6">
        <f t="shared" si="107"/>
        <v>100</v>
      </c>
      <c r="IA142" s="6">
        <f t="shared" si="123"/>
        <v>0</v>
      </c>
      <c r="IB142" s="6">
        <f t="shared" si="124"/>
        <v>75</v>
      </c>
      <c r="IE142" s="110">
        <f t="shared" si="125"/>
        <v>75</v>
      </c>
      <c r="IF142" s="110">
        <f t="shared" si="126"/>
        <v>70</v>
      </c>
      <c r="IG142" s="6">
        <f t="shared" si="127"/>
        <v>0</v>
      </c>
      <c r="IH142" s="6">
        <f t="shared" si="128"/>
        <v>0</v>
      </c>
      <c r="II142" s="6">
        <f t="shared" si="129"/>
        <v>0</v>
      </c>
      <c r="IJ142" s="6">
        <f t="shared" si="130"/>
        <v>0</v>
      </c>
      <c r="IK142" s="110">
        <f t="shared" si="131"/>
        <v>0</v>
      </c>
    </row>
    <row r="143" spans="1:245" x14ac:dyDescent="0.2">
      <c r="A143" s="6">
        <v>292</v>
      </c>
      <c r="B143" s="6">
        <v>466</v>
      </c>
      <c r="C143" s="6" t="s">
        <v>2444</v>
      </c>
      <c r="D143" s="6">
        <v>6</v>
      </c>
      <c r="E143" s="6" t="s">
        <v>470</v>
      </c>
      <c r="F143" s="6" t="s">
        <v>2445</v>
      </c>
      <c r="G143" s="6" t="s">
        <v>2446</v>
      </c>
      <c r="H143" s="6" t="s">
        <v>2444</v>
      </c>
      <c r="I143" s="6" t="s">
        <v>2447</v>
      </c>
      <c r="K143" s="6" t="s">
        <v>2448</v>
      </c>
      <c r="L143" s="6" t="s">
        <v>1782</v>
      </c>
      <c r="M143" s="6" t="s">
        <v>410</v>
      </c>
      <c r="O143" s="6" t="s">
        <v>1087</v>
      </c>
      <c r="P143" s="6" t="s">
        <v>2449</v>
      </c>
      <c r="Q143" s="6" t="s">
        <v>2450</v>
      </c>
      <c r="R143" s="6" t="s">
        <v>525</v>
      </c>
      <c r="S143" s="6">
        <v>1</v>
      </c>
      <c r="T143" s="6">
        <v>0</v>
      </c>
      <c r="U143" s="6">
        <v>0</v>
      </c>
      <c r="V143" s="6">
        <v>1</v>
      </c>
      <c r="W143" s="6">
        <v>0</v>
      </c>
      <c r="X143" s="6">
        <v>0</v>
      </c>
      <c r="Y143" s="6">
        <v>1</v>
      </c>
      <c r="Z143" s="6" t="s">
        <v>416</v>
      </c>
      <c r="AA143" s="6" t="s">
        <v>416</v>
      </c>
      <c r="AB143" s="6" t="s">
        <v>416</v>
      </c>
      <c r="AC143" s="6" t="s">
        <v>131</v>
      </c>
      <c r="AD143" s="6" t="s">
        <v>462</v>
      </c>
      <c r="AE143" s="6" t="s">
        <v>131</v>
      </c>
      <c r="AF143" s="6" t="s">
        <v>416</v>
      </c>
      <c r="AG143" s="6" t="s">
        <v>416</v>
      </c>
      <c r="AH143" s="6" t="s">
        <v>414</v>
      </c>
      <c r="AI143" s="6" t="s">
        <v>2451</v>
      </c>
      <c r="AJ143" s="6">
        <v>1</v>
      </c>
      <c r="AK143" s="6">
        <v>0</v>
      </c>
      <c r="AL143" s="6">
        <v>1</v>
      </c>
      <c r="AM143" s="6">
        <v>1</v>
      </c>
      <c r="AN143" s="6">
        <v>0</v>
      </c>
      <c r="AO143" s="6">
        <v>0</v>
      </c>
      <c r="AQ143" s="6" t="s">
        <v>547</v>
      </c>
      <c r="AW143" s="6" t="s">
        <v>528</v>
      </c>
      <c r="AX143" s="6" t="s">
        <v>485</v>
      </c>
      <c r="AY143" s="6">
        <v>0</v>
      </c>
      <c r="AZ143" s="6">
        <v>0</v>
      </c>
      <c r="BA143" s="6">
        <v>0</v>
      </c>
      <c r="BB143" s="6">
        <v>0</v>
      </c>
      <c r="BC143" s="6">
        <v>0</v>
      </c>
      <c r="BD143" s="6">
        <v>0</v>
      </c>
      <c r="BE143" s="6">
        <v>1</v>
      </c>
      <c r="BF143" s="6">
        <v>0</v>
      </c>
      <c r="BH143" s="6">
        <v>1</v>
      </c>
      <c r="BX143" s="6" t="s">
        <v>423</v>
      </c>
      <c r="BY143" s="6" t="s">
        <v>423</v>
      </c>
      <c r="BZ143" s="6" t="s">
        <v>423</v>
      </c>
      <c r="CA143" s="6" t="s">
        <v>423</v>
      </c>
      <c r="CB143" s="6" t="s">
        <v>423</v>
      </c>
      <c r="CC143" s="6" t="s">
        <v>423</v>
      </c>
      <c r="CD143" s="6" t="s">
        <v>423</v>
      </c>
      <c r="CE143" s="6" t="s">
        <v>423</v>
      </c>
      <c r="CF143" s="6" t="s">
        <v>423</v>
      </c>
      <c r="CG143" s="6" t="s">
        <v>423</v>
      </c>
      <c r="CH143" s="6" t="s">
        <v>423</v>
      </c>
      <c r="CI143" s="6" t="s">
        <v>423</v>
      </c>
      <c r="CJ143" s="6" t="s">
        <v>424</v>
      </c>
      <c r="CK143" s="6" t="s">
        <v>424</v>
      </c>
      <c r="CL143" s="6" t="s">
        <v>424</v>
      </c>
      <c r="CM143" s="6" t="s">
        <v>424</v>
      </c>
      <c r="CN143" s="6" t="s">
        <v>424</v>
      </c>
      <c r="CO143" s="6" t="s">
        <v>424</v>
      </c>
      <c r="CP143" s="6" t="s">
        <v>423</v>
      </c>
      <c r="CQ143" s="6" t="s">
        <v>424</v>
      </c>
      <c r="CR143" s="6" t="s">
        <v>423</v>
      </c>
      <c r="CS143" s="6" t="s">
        <v>423</v>
      </c>
      <c r="CT143" s="6" t="s">
        <v>426</v>
      </c>
      <c r="CU143" s="6" t="s">
        <v>426</v>
      </c>
      <c r="CV143" s="6" t="s">
        <v>176</v>
      </c>
      <c r="CW143" s="6" t="s">
        <v>176</v>
      </c>
      <c r="CX143" s="6" t="s">
        <v>428</v>
      </c>
      <c r="CY143" s="6" t="s">
        <v>428</v>
      </c>
      <c r="CZ143" s="6" t="s">
        <v>428</v>
      </c>
      <c r="DA143" s="6">
        <v>0</v>
      </c>
      <c r="DB143" s="6">
        <v>1</v>
      </c>
      <c r="DC143" s="6">
        <v>0</v>
      </c>
      <c r="DD143" s="6">
        <v>0</v>
      </c>
      <c r="DE143" s="6">
        <v>0</v>
      </c>
      <c r="DF143" s="6">
        <v>0</v>
      </c>
      <c r="DG143" s="6">
        <v>0</v>
      </c>
      <c r="DJ143" s="6" t="s">
        <v>198</v>
      </c>
      <c r="DU143" s="6" t="s">
        <v>508</v>
      </c>
      <c r="EA143" s="6">
        <v>2677.06</v>
      </c>
      <c r="EB143" s="6" t="s">
        <v>487</v>
      </c>
      <c r="EC143" s="6" t="s">
        <v>488</v>
      </c>
      <c r="ED143" s="6" t="s">
        <v>2452</v>
      </c>
      <c r="EE143" s="6" t="s">
        <v>490</v>
      </c>
      <c r="EF143" s="6" t="s">
        <v>435</v>
      </c>
      <c r="EG143" s="6" t="s">
        <v>436</v>
      </c>
      <c r="EH143" s="6" t="s">
        <v>2286</v>
      </c>
      <c r="EI143" s="6">
        <v>2013</v>
      </c>
      <c r="EJ143" s="6" t="s">
        <v>1782</v>
      </c>
      <c r="EK143" s="6" t="s">
        <v>2325</v>
      </c>
      <c r="EL143" s="6" t="s">
        <v>440</v>
      </c>
      <c r="EM143" s="6">
        <v>3</v>
      </c>
      <c r="EN143" s="6" t="s">
        <v>468</v>
      </c>
      <c r="EO143" s="6" t="s">
        <v>583</v>
      </c>
      <c r="EP143" s="6" t="s">
        <v>443</v>
      </c>
      <c r="EQ143" s="6">
        <v>302</v>
      </c>
      <c r="ER143" s="6" t="s">
        <v>2453</v>
      </c>
      <c r="ES143" s="6">
        <v>4</v>
      </c>
      <c r="ET143" s="6" t="s">
        <v>470</v>
      </c>
      <c r="EU143" s="6" t="s">
        <v>2454</v>
      </c>
      <c r="EV143" s="6" t="s">
        <v>2455</v>
      </c>
      <c r="EW143" s="6" t="s">
        <v>2453</v>
      </c>
      <c r="EX143" s="6" t="s">
        <v>2456</v>
      </c>
      <c r="EZ143" s="6" t="s">
        <v>2457</v>
      </c>
      <c r="FA143" s="6" t="s">
        <v>1782</v>
      </c>
      <c r="FB143" s="6" t="s">
        <v>410</v>
      </c>
      <c r="FD143" s="6" t="s">
        <v>1087</v>
      </c>
      <c r="FE143" s="6" t="s">
        <v>2458</v>
      </c>
      <c r="FF143" s="6" t="s">
        <v>441</v>
      </c>
      <c r="FH143" s="6" t="s">
        <v>450</v>
      </c>
      <c r="FI143" s="6" t="s">
        <v>450</v>
      </c>
      <c r="FJ143" s="6" t="s">
        <v>510</v>
      </c>
      <c r="FK143" s="6" t="s">
        <v>510</v>
      </c>
      <c r="FL143" s="6" t="s">
        <v>450</v>
      </c>
      <c r="FN143" s="6" t="s">
        <v>416</v>
      </c>
      <c r="FO143" s="6" t="s">
        <v>416</v>
      </c>
      <c r="FP143" s="6" t="s">
        <v>416</v>
      </c>
      <c r="FQ143" s="6" t="s">
        <v>462</v>
      </c>
      <c r="FR143" s="6" t="s">
        <v>462</v>
      </c>
      <c r="FS143" s="6" t="s">
        <v>462</v>
      </c>
      <c r="FT143" s="6" t="s">
        <v>416</v>
      </c>
      <c r="FU143" s="6" t="s">
        <v>416</v>
      </c>
      <c r="FV143" s="6" t="s">
        <v>462</v>
      </c>
      <c r="FX143" s="6" t="s">
        <v>452</v>
      </c>
      <c r="FY143" s="6" t="s">
        <v>452</v>
      </c>
      <c r="FZ143" s="6" t="s">
        <v>452</v>
      </c>
      <c r="GA143" s="6" t="s">
        <v>452</v>
      </c>
      <c r="GB143" s="6" t="s">
        <v>452</v>
      </c>
      <c r="GC143" s="6" t="s">
        <v>452</v>
      </c>
      <c r="GD143" s="6" t="s">
        <v>452</v>
      </c>
      <c r="GE143" s="6" t="s">
        <v>452</v>
      </c>
      <c r="GF143" s="6" t="s">
        <v>452</v>
      </c>
      <c r="GG143" s="6" t="s">
        <v>452</v>
      </c>
      <c r="GH143" s="6" t="s">
        <v>452</v>
      </c>
      <c r="GI143" s="6" t="s">
        <v>452</v>
      </c>
      <c r="GJ143" s="6" t="s">
        <v>452</v>
      </c>
      <c r="GK143" s="6" t="s">
        <v>452</v>
      </c>
      <c r="GL143" s="6" t="s">
        <v>452</v>
      </c>
      <c r="GM143" s="6" t="s">
        <v>452</v>
      </c>
      <c r="GN143" s="6" t="s">
        <v>452</v>
      </c>
      <c r="GO143" s="6" t="s">
        <v>452</v>
      </c>
      <c r="GP143" s="6" t="s">
        <v>451</v>
      </c>
      <c r="GQ143" s="6" t="s">
        <v>452</v>
      </c>
      <c r="GR143" s="6" t="s">
        <v>451</v>
      </c>
      <c r="GS143" s="6" t="s">
        <v>452</v>
      </c>
      <c r="GT143" s="6" t="s">
        <v>452</v>
      </c>
      <c r="GU143" s="6" t="s">
        <v>452</v>
      </c>
      <c r="GV143" s="6" t="s">
        <v>453</v>
      </c>
      <c r="GW143" s="6" t="s">
        <v>454</v>
      </c>
      <c r="GX143" s="6" t="s">
        <v>2459</v>
      </c>
      <c r="GY143" s="6" t="s">
        <v>441</v>
      </c>
      <c r="GZ143" s="6">
        <v>1900.73</v>
      </c>
      <c r="HB143" s="6" t="str">
        <f t="shared" si="104"/>
        <v>Liste d'attente</v>
      </c>
      <c r="HC143" s="6">
        <f t="shared" si="108"/>
        <v>100</v>
      </c>
      <c r="HD143" s="110">
        <f t="shared" si="109"/>
        <v>100</v>
      </c>
      <c r="HE143" s="6">
        <f t="shared" si="110"/>
        <v>5</v>
      </c>
      <c r="HF143" s="110">
        <f t="shared" si="132"/>
        <v>68.333333333333329</v>
      </c>
      <c r="HG143" s="6">
        <f t="shared" si="111"/>
        <v>5</v>
      </c>
      <c r="HI143" s="6">
        <f t="shared" si="105"/>
        <v>50</v>
      </c>
      <c r="HJ143" s="110">
        <f t="shared" si="133"/>
        <v>27.5</v>
      </c>
      <c r="HK143" s="110">
        <f t="shared" si="112"/>
        <v>50</v>
      </c>
      <c r="HL143" s="110">
        <f t="shared" si="113"/>
        <v>50</v>
      </c>
      <c r="HO143" s="6">
        <f t="shared" si="114"/>
        <v>50</v>
      </c>
      <c r="HP143" s="110">
        <f t="shared" si="115"/>
        <v>50</v>
      </c>
      <c r="HQ143" s="110">
        <f t="shared" si="116"/>
        <v>50</v>
      </c>
      <c r="HT143" s="110">
        <f t="shared" si="117"/>
        <v>50</v>
      </c>
      <c r="HU143" s="6">
        <f t="shared" si="118"/>
        <v>50</v>
      </c>
      <c r="HV143" s="6">
        <f t="shared" si="119"/>
        <v>50</v>
      </c>
      <c r="HW143" s="6">
        <f t="shared" si="120"/>
        <v>50</v>
      </c>
      <c r="HX143" s="110">
        <f t="shared" si="121"/>
        <v>50</v>
      </c>
      <c r="HY143" s="6">
        <f t="shared" si="122"/>
        <v>0</v>
      </c>
      <c r="HZ143" s="6">
        <f t="shared" si="107"/>
        <v>100</v>
      </c>
      <c r="IA143" s="6">
        <f t="shared" si="123"/>
        <v>0</v>
      </c>
      <c r="IB143" s="6">
        <f t="shared" si="124"/>
        <v>25</v>
      </c>
      <c r="IE143" s="110">
        <f t="shared" si="125"/>
        <v>50</v>
      </c>
      <c r="IF143" s="110">
        <f t="shared" si="126"/>
        <v>35</v>
      </c>
      <c r="IG143" s="6">
        <f t="shared" si="127"/>
        <v>0</v>
      </c>
      <c r="IH143" s="6">
        <f t="shared" si="128"/>
        <v>0</v>
      </c>
      <c r="II143" s="6">
        <f t="shared" si="129"/>
        <v>0</v>
      </c>
      <c r="IJ143" s="6">
        <f t="shared" si="130"/>
        <v>0</v>
      </c>
      <c r="IK143" s="110">
        <f t="shared" si="131"/>
        <v>0</v>
      </c>
    </row>
    <row r="144" spans="1:245" x14ac:dyDescent="0.2">
      <c r="A144" s="6">
        <v>293</v>
      </c>
      <c r="B144" s="6">
        <v>464</v>
      </c>
      <c r="C144" s="6" t="s">
        <v>2460</v>
      </c>
      <c r="D144" s="6">
        <v>6</v>
      </c>
      <c r="E144" s="6" t="s">
        <v>470</v>
      </c>
      <c r="F144" s="6" t="s">
        <v>2461</v>
      </c>
      <c r="G144" s="6" t="s">
        <v>2462</v>
      </c>
      <c r="H144" s="6" t="s">
        <v>2460</v>
      </c>
      <c r="I144" s="6" t="s">
        <v>2463</v>
      </c>
      <c r="K144" s="6" t="s">
        <v>2464</v>
      </c>
      <c r="L144" s="6" t="s">
        <v>1782</v>
      </c>
      <c r="M144" s="6" t="s">
        <v>410</v>
      </c>
      <c r="O144" s="6" t="s">
        <v>760</v>
      </c>
      <c r="Q144" s="6" t="s">
        <v>2465</v>
      </c>
      <c r="R144" s="6" t="s">
        <v>525</v>
      </c>
      <c r="S144" s="6">
        <v>1</v>
      </c>
      <c r="T144" s="6">
        <v>1</v>
      </c>
      <c r="U144" s="6">
        <v>0</v>
      </c>
      <c r="V144" s="6">
        <v>0</v>
      </c>
      <c r="W144" s="6">
        <v>1</v>
      </c>
      <c r="X144" s="6">
        <v>0</v>
      </c>
      <c r="Y144" s="6">
        <v>0</v>
      </c>
      <c r="Z144" s="6" t="s">
        <v>414</v>
      </c>
      <c r="AA144" s="6" t="s">
        <v>416</v>
      </c>
      <c r="AB144" s="6" t="s">
        <v>416</v>
      </c>
      <c r="AC144" s="6" t="s">
        <v>415</v>
      </c>
      <c r="AD144" s="6" t="s">
        <v>414</v>
      </c>
      <c r="AE144" s="6" t="s">
        <v>415</v>
      </c>
      <c r="AF144" s="6" t="s">
        <v>416</v>
      </c>
      <c r="AG144" s="6" t="s">
        <v>416</v>
      </c>
      <c r="AH144" s="6" t="s">
        <v>131</v>
      </c>
      <c r="AJ144" s="6">
        <v>0</v>
      </c>
      <c r="AK144" s="6">
        <v>0</v>
      </c>
      <c r="AL144" s="6">
        <v>1</v>
      </c>
      <c r="AM144" s="6">
        <v>0</v>
      </c>
      <c r="AN144" s="6">
        <v>0</v>
      </c>
      <c r="AO144" s="6">
        <v>0</v>
      </c>
      <c r="AQ144" s="6" t="s">
        <v>527</v>
      </c>
      <c r="AW144" s="6" t="s">
        <v>528</v>
      </c>
      <c r="AX144" s="6" t="s">
        <v>485</v>
      </c>
      <c r="AY144" s="6">
        <v>1</v>
      </c>
      <c r="AZ144" s="6">
        <v>0</v>
      </c>
      <c r="BA144" s="6">
        <v>1</v>
      </c>
      <c r="BB144" s="6">
        <v>0</v>
      </c>
      <c r="BC144" s="6">
        <v>0</v>
      </c>
      <c r="BD144" s="6">
        <v>0</v>
      </c>
      <c r="BE144" s="6">
        <v>0</v>
      </c>
      <c r="BF144" s="6">
        <v>0</v>
      </c>
      <c r="BH144" s="6">
        <v>1</v>
      </c>
      <c r="BX144" s="6" t="s">
        <v>423</v>
      </c>
      <c r="BY144" s="6" t="s">
        <v>423</v>
      </c>
      <c r="BZ144" s="6" t="s">
        <v>423</v>
      </c>
      <c r="CA144" s="6" t="s">
        <v>424</v>
      </c>
      <c r="CB144" s="6" t="s">
        <v>423</v>
      </c>
      <c r="CC144" s="6" t="s">
        <v>423</v>
      </c>
      <c r="CD144" s="6" t="s">
        <v>423</v>
      </c>
      <c r="CE144" s="6" t="s">
        <v>151</v>
      </c>
      <c r="CF144" s="6" t="s">
        <v>423</v>
      </c>
      <c r="CG144" s="6" t="s">
        <v>423</v>
      </c>
      <c r="CH144" s="6" t="s">
        <v>423</v>
      </c>
      <c r="CI144" s="6" t="s">
        <v>423</v>
      </c>
      <c r="CJ144" s="6" t="s">
        <v>423</v>
      </c>
      <c r="CK144" s="6" t="s">
        <v>424</v>
      </c>
      <c r="CL144" s="6" t="s">
        <v>423</v>
      </c>
      <c r="CM144" s="6" t="s">
        <v>425</v>
      </c>
      <c r="CN144" s="6" t="s">
        <v>426</v>
      </c>
      <c r="CO144" s="6" t="s">
        <v>426</v>
      </c>
      <c r="CP144" s="6" t="s">
        <v>426</v>
      </c>
      <c r="CQ144" s="6" t="s">
        <v>151</v>
      </c>
      <c r="CR144" s="6" t="s">
        <v>426</v>
      </c>
      <c r="CS144" s="6" t="s">
        <v>426</v>
      </c>
      <c r="CT144" s="6" t="s">
        <v>426</v>
      </c>
      <c r="CU144" s="6" t="s">
        <v>426</v>
      </c>
      <c r="CV144" s="6" t="s">
        <v>428</v>
      </c>
      <c r="CW144" s="6" t="s">
        <v>506</v>
      </c>
      <c r="CX144" s="6" t="s">
        <v>428</v>
      </c>
      <c r="CY144" s="6" t="s">
        <v>428</v>
      </c>
      <c r="CZ144" s="6" t="s">
        <v>428</v>
      </c>
      <c r="DA144" s="6">
        <v>0</v>
      </c>
      <c r="DB144" s="6">
        <v>0</v>
      </c>
      <c r="DC144" s="6">
        <v>0</v>
      </c>
      <c r="DD144" s="6">
        <v>0</v>
      </c>
      <c r="DE144" s="6">
        <v>0</v>
      </c>
      <c r="DF144" s="6">
        <v>0</v>
      </c>
      <c r="DG144" s="6">
        <v>0</v>
      </c>
      <c r="DH144" s="6" t="s">
        <v>2466</v>
      </c>
      <c r="DJ144" s="6" t="s">
        <v>507</v>
      </c>
      <c r="DU144" s="6" t="s">
        <v>430</v>
      </c>
      <c r="EA144" s="6">
        <v>1567.47</v>
      </c>
      <c r="EB144" s="6" t="s">
        <v>487</v>
      </c>
      <c r="EC144" s="6" t="s">
        <v>488</v>
      </c>
      <c r="ED144" s="6" t="s">
        <v>2467</v>
      </c>
      <c r="EE144" s="6" t="s">
        <v>490</v>
      </c>
      <c r="EF144" s="6" t="s">
        <v>510</v>
      </c>
      <c r="EG144" s="6" t="s">
        <v>436</v>
      </c>
      <c r="EH144" s="6" t="s">
        <v>2286</v>
      </c>
      <c r="EI144" s="6">
        <v>2022</v>
      </c>
      <c r="EJ144" s="6" t="s">
        <v>1782</v>
      </c>
      <c r="EK144" s="6" t="s">
        <v>2325</v>
      </c>
      <c r="EL144" s="6" t="s">
        <v>440</v>
      </c>
      <c r="EM144" s="6">
        <v>5</v>
      </c>
      <c r="EN144" s="6" t="s">
        <v>441</v>
      </c>
      <c r="EO144" s="6" t="s">
        <v>442</v>
      </c>
      <c r="EP144" s="6" t="s">
        <v>675</v>
      </c>
      <c r="EQ144" s="6">
        <v>285</v>
      </c>
      <c r="ER144" s="6" t="s">
        <v>2468</v>
      </c>
      <c r="ES144" s="6">
        <v>4</v>
      </c>
      <c r="ET144" s="6" t="s">
        <v>470</v>
      </c>
      <c r="EU144" s="6" t="s">
        <v>2469</v>
      </c>
      <c r="EV144" s="6" t="s">
        <v>2470</v>
      </c>
      <c r="EW144" s="6" t="s">
        <v>2468</v>
      </c>
      <c r="EX144" s="6" t="s">
        <v>2471</v>
      </c>
      <c r="EZ144" s="6" t="s">
        <v>2472</v>
      </c>
      <c r="FA144" s="6" t="s">
        <v>1782</v>
      </c>
      <c r="FB144" s="6" t="s">
        <v>410</v>
      </c>
      <c r="FD144" s="6" t="s">
        <v>760</v>
      </c>
      <c r="FF144" s="6" t="s">
        <v>441</v>
      </c>
      <c r="FH144" s="6" t="s">
        <v>510</v>
      </c>
      <c r="FI144" s="6" t="s">
        <v>510</v>
      </c>
      <c r="FJ144" s="6" t="s">
        <v>510</v>
      </c>
      <c r="FK144" s="6" t="s">
        <v>450</v>
      </c>
      <c r="FL144" s="6" t="s">
        <v>510</v>
      </c>
      <c r="FN144" s="6" t="s">
        <v>416</v>
      </c>
      <c r="FO144" s="6" t="s">
        <v>416</v>
      </c>
      <c r="FP144" s="6" t="s">
        <v>416</v>
      </c>
      <c r="FQ144" s="6" t="s">
        <v>415</v>
      </c>
      <c r="FR144" s="6" t="s">
        <v>414</v>
      </c>
      <c r="FS144" s="6" t="s">
        <v>416</v>
      </c>
      <c r="FT144" s="6" t="s">
        <v>416</v>
      </c>
      <c r="FU144" s="6" t="s">
        <v>416</v>
      </c>
      <c r="FV144" s="6" t="s">
        <v>131</v>
      </c>
      <c r="FX144" s="6" t="s">
        <v>451</v>
      </c>
      <c r="FY144" s="6" t="s">
        <v>451</v>
      </c>
      <c r="FZ144" s="6" t="s">
        <v>451</v>
      </c>
      <c r="GA144" s="6" t="s">
        <v>451</v>
      </c>
      <c r="GB144" s="6" t="s">
        <v>452</v>
      </c>
      <c r="GC144" s="6" t="s">
        <v>451</v>
      </c>
      <c r="GD144" s="6" t="s">
        <v>451</v>
      </c>
      <c r="GE144" s="6" t="s">
        <v>451</v>
      </c>
      <c r="GF144" s="6" t="s">
        <v>451</v>
      </c>
      <c r="GG144" s="6" t="s">
        <v>452</v>
      </c>
      <c r="GH144" s="6" t="s">
        <v>451</v>
      </c>
      <c r="GI144" s="6" t="s">
        <v>452</v>
      </c>
      <c r="GJ144" s="6" t="s">
        <v>451</v>
      </c>
      <c r="GK144" s="6" t="s">
        <v>451</v>
      </c>
      <c r="GL144" s="6" t="s">
        <v>451</v>
      </c>
      <c r="GM144" s="6" t="s">
        <v>451</v>
      </c>
      <c r="GN144" s="6" t="s">
        <v>451</v>
      </c>
      <c r="GO144" s="6" t="s">
        <v>451</v>
      </c>
      <c r="GP144" s="6" t="s">
        <v>451</v>
      </c>
      <c r="GQ144" s="6" t="s">
        <v>451</v>
      </c>
      <c r="GR144" s="6" t="s">
        <v>452</v>
      </c>
      <c r="GS144" s="6" t="s">
        <v>452</v>
      </c>
      <c r="GT144" s="6" t="s">
        <v>452</v>
      </c>
      <c r="GU144" s="6" t="s">
        <v>452</v>
      </c>
      <c r="GV144" s="6" t="s">
        <v>517</v>
      </c>
      <c r="GW144" s="6" t="s">
        <v>454</v>
      </c>
      <c r="GY144" s="6" t="s">
        <v>441</v>
      </c>
      <c r="GZ144" s="6">
        <v>613.71</v>
      </c>
      <c r="HB144" s="6" t="str">
        <f t="shared" si="104"/>
        <v>Accepté pour Conseil 1er round Fem</v>
      </c>
      <c r="HC144" s="6">
        <f t="shared" si="108"/>
        <v>100</v>
      </c>
      <c r="HD144" s="110">
        <f t="shared" si="109"/>
        <v>75</v>
      </c>
      <c r="HE144" s="6">
        <f t="shared" si="110"/>
        <v>5</v>
      </c>
      <c r="HF144" s="110">
        <f t="shared" si="132"/>
        <v>60</v>
      </c>
      <c r="HG144" s="6">
        <f t="shared" si="111"/>
        <v>5</v>
      </c>
      <c r="HI144" s="6">
        <f t="shared" si="105"/>
        <v>50</v>
      </c>
      <c r="HJ144" s="110">
        <f t="shared" si="133"/>
        <v>27.5</v>
      </c>
      <c r="HK144" s="110">
        <f t="shared" si="112"/>
        <v>50</v>
      </c>
      <c r="HL144" s="110">
        <f t="shared" si="113"/>
        <v>50</v>
      </c>
      <c r="HO144" s="6">
        <f t="shared" si="114"/>
        <v>50</v>
      </c>
      <c r="HP144" s="110">
        <f t="shared" si="115"/>
        <v>75</v>
      </c>
      <c r="HQ144" s="110">
        <f t="shared" si="116"/>
        <v>50</v>
      </c>
      <c r="HT144" s="110">
        <f t="shared" si="117"/>
        <v>55</v>
      </c>
      <c r="HU144" s="6">
        <f t="shared" si="118"/>
        <v>50</v>
      </c>
      <c r="HV144" s="6">
        <f t="shared" si="119"/>
        <v>50</v>
      </c>
      <c r="HW144" s="6">
        <f t="shared" si="120"/>
        <v>5</v>
      </c>
      <c r="HX144" s="110">
        <f t="shared" si="121"/>
        <v>35</v>
      </c>
      <c r="HY144" s="6">
        <f t="shared" si="122"/>
        <v>0</v>
      </c>
      <c r="HZ144" s="6">
        <f t="shared" si="107"/>
        <v>0</v>
      </c>
      <c r="IA144" s="6">
        <f t="shared" si="123"/>
        <v>0</v>
      </c>
      <c r="IB144" s="6">
        <f t="shared" si="124"/>
        <v>0</v>
      </c>
      <c r="IE144" s="110">
        <f t="shared" si="125"/>
        <v>52.5</v>
      </c>
      <c r="IF144" s="110">
        <f t="shared" si="126"/>
        <v>10.5</v>
      </c>
      <c r="IG144" s="6">
        <f t="shared" si="127"/>
        <v>100</v>
      </c>
      <c r="IH144" s="6">
        <f t="shared" si="128"/>
        <v>0</v>
      </c>
      <c r="II144" s="6">
        <f t="shared" si="129"/>
        <v>0</v>
      </c>
      <c r="IJ144" s="6">
        <f t="shared" si="130"/>
        <v>50</v>
      </c>
      <c r="IK144" s="110">
        <f t="shared" si="131"/>
        <v>37.5</v>
      </c>
    </row>
    <row r="145" spans="1:245" x14ac:dyDescent="0.2">
      <c r="A145" s="6">
        <v>296</v>
      </c>
      <c r="B145" s="6">
        <v>443</v>
      </c>
      <c r="C145" s="6" t="s">
        <v>2473</v>
      </c>
      <c r="D145" s="6">
        <v>6</v>
      </c>
      <c r="E145" s="6" t="s">
        <v>470</v>
      </c>
      <c r="F145" s="6" t="s">
        <v>2474</v>
      </c>
      <c r="G145" s="6" t="s">
        <v>2475</v>
      </c>
      <c r="H145" s="6" t="s">
        <v>2473</v>
      </c>
      <c r="I145" s="6" t="s">
        <v>2476</v>
      </c>
      <c r="K145" s="6" t="s">
        <v>2477</v>
      </c>
      <c r="L145" s="6" t="s">
        <v>1782</v>
      </c>
      <c r="M145" s="6" t="s">
        <v>410</v>
      </c>
      <c r="N145" s="6" t="s">
        <v>2478</v>
      </c>
      <c r="O145" s="6" t="s">
        <v>760</v>
      </c>
      <c r="Q145" s="6" t="s">
        <v>2479</v>
      </c>
      <c r="R145" s="6" t="s">
        <v>525</v>
      </c>
      <c r="S145" s="6">
        <v>1</v>
      </c>
      <c r="T145" s="6">
        <v>1</v>
      </c>
      <c r="U145" s="6">
        <v>0</v>
      </c>
      <c r="V145" s="6">
        <v>0</v>
      </c>
      <c r="W145" s="6">
        <v>1</v>
      </c>
      <c r="X145" s="6">
        <v>0</v>
      </c>
      <c r="Y145" s="6">
        <v>0</v>
      </c>
      <c r="Z145" s="6" t="s">
        <v>131</v>
      </c>
      <c r="AA145" s="6" t="s">
        <v>416</v>
      </c>
      <c r="AB145" s="6" t="s">
        <v>416</v>
      </c>
      <c r="AC145" s="6" t="s">
        <v>414</v>
      </c>
      <c r="AD145" s="6" t="s">
        <v>414</v>
      </c>
      <c r="AE145" s="6" t="s">
        <v>416</v>
      </c>
      <c r="AF145" s="6" t="s">
        <v>416</v>
      </c>
      <c r="AG145" s="6" t="s">
        <v>416</v>
      </c>
      <c r="AH145" s="6" t="s">
        <v>131</v>
      </c>
      <c r="AJ145" s="6">
        <v>1</v>
      </c>
      <c r="AK145" s="6">
        <v>0</v>
      </c>
      <c r="AL145" s="6">
        <v>0</v>
      </c>
      <c r="AM145" s="6">
        <v>0</v>
      </c>
      <c r="AN145" s="6">
        <v>0</v>
      </c>
      <c r="AO145" s="6">
        <v>0</v>
      </c>
      <c r="AQ145" s="6" t="s">
        <v>463</v>
      </c>
      <c r="AR145" s="6" t="s">
        <v>419</v>
      </c>
      <c r="AS145" s="6" t="s">
        <v>436</v>
      </c>
      <c r="AT145" s="6" t="s">
        <v>420</v>
      </c>
      <c r="AU145" s="6" t="s">
        <v>420</v>
      </c>
      <c r="AV145" s="6" t="s">
        <v>436</v>
      </c>
      <c r="AW145" s="6" t="s">
        <v>421</v>
      </c>
      <c r="AX145" s="6" t="s">
        <v>422</v>
      </c>
      <c r="AY145" s="6">
        <v>0</v>
      </c>
      <c r="AZ145" s="6">
        <v>1</v>
      </c>
      <c r="BA145" s="6">
        <v>1</v>
      </c>
      <c r="BB145" s="6">
        <v>0</v>
      </c>
      <c r="BC145" s="6">
        <v>0</v>
      </c>
      <c r="BD145" s="6">
        <v>0</v>
      </c>
      <c r="BE145" s="6">
        <v>0</v>
      </c>
      <c r="BF145" s="6">
        <v>0</v>
      </c>
      <c r="BH145" s="6">
        <v>0</v>
      </c>
      <c r="BI145" s="6">
        <v>1</v>
      </c>
      <c r="BJ145" s="6">
        <v>0</v>
      </c>
      <c r="BK145" s="6">
        <v>0</v>
      </c>
      <c r="BL145" s="6">
        <v>0</v>
      </c>
      <c r="BM145" s="6">
        <v>0</v>
      </c>
      <c r="BN145" s="6">
        <v>0</v>
      </c>
      <c r="BO145" s="6">
        <v>1</v>
      </c>
      <c r="BP145" s="6">
        <v>0</v>
      </c>
      <c r="BQ145" s="6">
        <v>0</v>
      </c>
      <c r="BR145" s="6">
        <v>0</v>
      </c>
      <c r="BS145" s="6">
        <v>0</v>
      </c>
      <c r="BT145" s="6">
        <v>0</v>
      </c>
      <c r="BU145" s="6">
        <v>1</v>
      </c>
      <c r="BX145" s="6" t="s">
        <v>423</v>
      </c>
      <c r="BY145" s="6" t="s">
        <v>423</v>
      </c>
      <c r="BZ145" s="6" t="s">
        <v>423</v>
      </c>
      <c r="CA145" s="6" t="s">
        <v>424</v>
      </c>
      <c r="CB145" s="6" t="s">
        <v>423</v>
      </c>
      <c r="CC145" s="6" t="s">
        <v>423</v>
      </c>
      <c r="CD145" s="6" t="s">
        <v>423</v>
      </c>
      <c r="CE145" s="6" t="s">
        <v>423</v>
      </c>
      <c r="CF145" s="6" t="s">
        <v>423</v>
      </c>
      <c r="CG145" s="6" t="s">
        <v>426</v>
      </c>
      <c r="CH145" s="6" t="s">
        <v>426</v>
      </c>
      <c r="CI145" s="6" t="s">
        <v>426</v>
      </c>
      <c r="CJ145" s="6" t="s">
        <v>426</v>
      </c>
      <c r="CK145" s="6" t="s">
        <v>423</v>
      </c>
      <c r="CL145" s="6" t="s">
        <v>426</v>
      </c>
      <c r="CM145" s="6" t="s">
        <v>426</v>
      </c>
      <c r="CN145" s="6" t="s">
        <v>426</v>
      </c>
      <c r="CO145" s="6" t="s">
        <v>426</v>
      </c>
      <c r="CP145" s="6" t="s">
        <v>426</v>
      </c>
      <c r="CQ145" s="6" t="s">
        <v>424</v>
      </c>
      <c r="CR145" s="6" t="s">
        <v>426</v>
      </c>
      <c r="CS145" s="6" t="s">
        <v>426</v>
      </c>
      <c r="CT145" s="6" t="s">
        <v>426</v>
      </c>
      <c r="CU145" s="6" t="s">
        <v>426</v>
      </c>
      <c r="CV145" s="6" t="s">
        <v>428</v>
      </c>
      <c r="CW145" s="6" t="s">
        <v>176</v>
      </c>
      <c r="CX145" s="6" t="s">
        <v>428</v>
      </c>
      <c r="CY145" s="6" t="s">
        <v>176</v>
      </c>
      <c r="CZ145" s="6" t="s">
        <v>428</v>
      </c>
      <c r="DA145" s="6">
        <v>0</v>
      </c>
      <c r="DB145" s="6">
        <v>0</v>
      </c>
      <c r="DC145" s="6">
        <v>0</v>
      </c>
      <c r="DD145" s="6">
        <v>1</v>
      </c>
      <c r="DE145" s="6">
        <v>0</v>
      </c>
      <c r="DF145" s="6">
        <v>0</v>
      </c>
      <c r="DG145" s="6">
        <v>0</v>
      </c>
      <c r="DJ145" s="6" t="s">
        <v>507</v>
      </c>
      <c r="DU145" s="6" t="s">
        <v>430</v>
      </c>
      <c r="EA145" s="6">
        <v>1559.07</v>
      </c>
      <c r="EB145" s="6" t="s">
        <v>487</v>
      </c>
      <c r="EC145" s="6" t="s">
        <v>488</v>
      </c>
      <c r="ED145" s="6" t="s">
        <v>2480</v>
      </c>
      <c r="EE145" s="6" t="s">
        <v>490</v>
      </c>
      <c r="EF145" s="6" t="s">
        <v>435</v>
      </c>
      <c r="EG145" s="6" t="s">
        <v>436</v>
      </c>
      <c r="EH145" s="6" t="s">
        <v>2286</v>
      </c>
      <c r="EI145" s="6">
        <v>2018</v>
      </c>
      <c r="EJ145" s="6" t="s">
        <v>1782</v>
      </c>
      <c r="EK145" s="6" t="s">
        <v>2325</v>
      </c>
      <c r="EL145" s="6" t="s">
        <v>440</v>
      </c>
      <c r="EM145" s="6">
        <v>18</v>
      </c>
      <c r="EN145" s="6" t="s">
        <v>441</v>
      </c>
      <c r="EO145" s="6" t="s">
        <v>583</v>
      </c>
      <c r="EP145" s="6" t="s">
        <v>675</v>
      </c>
      <c r="EQ145" s="6">
        <v>274</v>
      </c>
      <c r="ER145" s="6" t="s">
        <v>2481</v>
      </c>
      <c r="ES145" s="6">
        <v>4</v>
      </c>
      <c r="ET145" s="6" t="s">
        <v>470</v>
      </c>
      <c r="EU145" s="6" t="s">
        <v>2482</v>
      </c>
      <c r="EV145" s="6" t="s">
        <v>2483</v>
      </c>
      <c r="EW145" s="6" t="s">
        <v>2481</v>
      </c>
      <c r="EX145" s="6" t="s">
        <v>2484</v>
      </c>
      <c r="EZ145" s="6" t="s">
        <v>2485</v>
      </c>
      <c r="FA145" s="6" t="s">
        <v>1782</v>
      </c>
      <c r="FC145" s="6" t="s">
        <v>2478</v>
      </c>
      <c r="FD145" s="6" t="s">
        <v>760</v>
      </c>
      <c r="FF145" s="6" t="s">
        <v>441</v>
      </c>
      <c r="FH145" s="6" t="s">
        <v>449</v>
      </c>
      <c r="FI145" s="6" t="s">
        <v>450</v>
      </c>
      <c r="FJ145" s="6" t="s">
        <v>450</v>
      </c>
      <c r="FK145" s="6" t="s">
        <v>450</v>
      </c>
      <c r="FL145" s="6" t="s">
        <v>450</v>
      </c>
      <c r="FN145" s="6" t="s">
        <v>416</v>
      </c>
      <c r="FO145" s="6" t="s">
        <v>416</v>
      </c>
      <c r="FP145" s="6" t="s">
        <v>416</v>
      </c>
      <c r="FQ145" s="6" t="s">
        <v>415</v>
      </c>
      <c r="FR145" s="6" t="s">
        <v>415</v>
      </c>
      <c r="FS145" s="6" t="s">
        <v>416</v>
      </c>
      <c r="FT145" s="6" t="s">
        <v>416</v>
      </c>
      <c r="FU145" s="6" t="s">
        <v>416</v>
      </c>
      <c r="FV145" s="6" t="s">
        <v>415</v>
      </c>
      <c r="FX145" s="6" t="s">
        <v>451</v>
      </c>
      <c r="FY145" s="6" t="s">
        <v>451</v>
      </c>
      <c r="FZ145" s="6" t="s">
        <v>451</v>
      </c>
      <c r="GA145" s="6" t="s">
        <v>451</v>
      </c>
      <c r="GB145" s="6" t="s">
        <v>451</v>
      </c>
      <c r="GC145" s="6" t="s">
        <v>451</v>
      </c>
      <c r="GD145" s="6" t="s">
        <v>451</v>
      </c>
      <c r="GE145" s="6" t="s">
        <v>451</v>
      </c>
      <c r="GF145" s="6" t="s">
        <v>451</v>
      </c>
      <c r="GG145" s="6" t="s">
        <v>451</v>
      </c>
      <c r="GH145" s="6" t="s">
        <v>451</v>
      </c>
      <c r="GI145" s="6" t="s">
        <v>451</v>
      </c>
      <c r="GJ145" s="6" t="s">
        <v>451</v>
      </c>
      <c r="GK145" s="6" t="s">
        <v>451</v>
      </c>
      <c r="GL145" s="6" t="s">
        <v>451</v>
      </c>
      <c r="GM145" s="6" t="s">
        <v>451</v>
      </c>
      <c r="GN145" s="6" t="s">
        <v>451</v>
      </c>
      <c r="GO145" s="6" t="s">
        <v>451</v>
      </c>
      <c r="GP145" s="6" t="s">
        <v>451</v>
      </c>
      <c r="GQ145" s="6" t="s">
        <v>451</v>
      </c>
      <c r="GR145" s="6" t="s">
        <v>451</v>
      </c>
      <c r="GS145" s="6" t="s">
        <v>452</v>
      </c>
      <c r="GT145" s="6" t="s">
        <v>452</v>
      </c>
      <c r="GU145" s="6" t="s">
        <v>451</v>
      </c>
      <c r="GV145" s="6" t="s">
        <v>517</v>
      </c>
      <c r="GW145" s="6" t="s">
        <v>496</v>
      </c>
      <c r="GX145" s="6" t="s">
        <v>2486</v>
      </c>
      <c r="GY145" s="6" t="s">
        <v>441</v>
      </c>
      <c r="GZ145" s="6">
        <v>463.93</v>
      </c>
      <c r="HB145" s="6" t="str">
        <f t="shared" si="104"/>
        <v>Accepté pour Conseil 1er round Fem</v>
      </c>
      <c r="HC145" s="6">
        <f t="shared" si="108"/>
        <v>100</v>
      </c>
      <c r="HD145" s="110">
        <f t="shared" si="109"/>
        <v>52.5</v>
      </c>
      <c r="HE145" s="6">
        <f t="shared" si="110"/>
        <v>5</v>
      </c>
      <c r="HF145" s="110">
        <f t="shared" si="132"/>
        <v>52.5</v>
      </c>
      <c r="HG145" s="6">
        <f t="shared" si="111"/>
        <v>50</v>
      </c>
      <c r="HI145" s="6">
        <f t="shared" si="105"/>
        <v>50</v>
      </c>
      <c r="HJ145" s="110">
        <f t="shared" si="133"/>
        <v>50</v>
      </c>
      <c r="HK145" s="110">
        <f t="shared" si="112"/>
        <v>50</v>
      </c>
      <c r="HL145" s="110">
        <f t="shared" si="113"/>
        <v>50</v>
      </c>
      <c r="HO145" s="6">
        <f t="shared" si="114"/>
        <v>5</v>
      </c>
      <c r="HP145" s="110">
        <f t="shared" si="115"/>
        <v>50</v>
      </c>
      <c r="HQ145" s="110">
        <f t="shared" si="116"/>
        <v>5</v>
      </c>
      <c r="HT145" s="110">
        <f t="shared" si="117"/>
        <v>32</v>
      </c>
      <c r="HU145" s="6">
        <f t="shared" si="118"/>
        <v>5</v>
      </c>
      <c r="HV145" s="6">
        <f t="shared" si="119"/>
        <v>5</v>
      </c>
      <c r="HW145" s="6">
        <f t="shared" si="120"/>
        <v>5</v>
      </c>
      <c r="HX145" s="110">
        <f t="shared" si="121"/>
        <v>5</v>
      </c>
      <c r="HY145" s="6">
        <f t="shared" si="122"/>
        <v>0</v>
      </c>
      <c r="HZ145" s="6">
        <f t="shared" si="107"/>
        <v>100</v>
      </c>
      <c r="IA145" s="6">
        <f t="shared" si="123"/>
        <v>0</v>
      </c>
      <c r="IB145" s="6">
        <f t="shared" si="124"/>
        <v>25</v>
      </c>
      <c r="IE145" s="110">
        <f t="shared" si="125"/>
        <v>27.5</v>
      </c>
      <c r="IF145" s="110">
        <f t="shared" si="126"/>
        <v>30.5</v>
      </c>
      <c r="IG145" s="6">
        <f t="shared" si="127"/>
        <v>100</v>
      </c>
      <c r="IH145" s="6">
        <f t="shared" si="128"/>
        <v>0</v>
      </c>
      <c r="II145" s="6">
        <f t="shared" si="129"/>
        <v>0</v>
      </c>
      <c r="IJ145" s="6">
        <f t="shared" si="130"/>
        <v>50</v>
      </c>
      <c r="IK145" s="110">
        <f t="shared" si="131"/>
        <v>37.5</v>
      </c>
    </row>
    <row r="146" spans="1:245" x14ac:dyDescent="0.2">
      <c r="A146" s="6">
        <v>297</v>
      </c>
      <c r="B146" s="6">
        <v>459</v>
      </c>
      <c r="C146" s="6" t="s">
        <v>2487</v>
      </c>
      <c r="D146" s="6">
        <v>6</v>
      </c>
      <c r="E146" s="6" t="s">
        <v>470</v>
      </c>
      <c r="F146" s="6" t="s">
        <v>2488</v>
      </c>
      <c r="G146" s="6" t="s">
        <v>2489</v>
      </c>
      <c r="H146" s="6" t="s">
        <v>2487</v>
      </c>
      <c r="I146" s="6" t="s">
        <v>2490</v>
      </c>
      <c r="K146" s="6" t="s">
        <v>2491</v>
      </c>
      <c r="L146" s="6" t="s">
        <v>1782</v>
      </c>
      <c r="M146" s="6" t="s">
        <v>410</v>
      </c>
      <c r="O146" s="6" t="s">
        <v>760</v>
      </c>
      <c r="Q146" s="6" t="s">
        <v>2492</v>
      </c>
      <c r="R146" s="6" t="s">
        <v>413</v>
      </c>
      <c r="S146" s="6">
        <v>1</v>
      </c>
      <c r="T146" s="6">
        <v>1</v>
      </c>
      <c r="U146" s="6">
        <v>0</v>
      </c>
      <c r="V146" s="6">
        <v>0</v>
      </c>
      <c r="W146" s="6">
        <v>1</v>
      </c>
      <c r="X146" s="6">
        <v>0</v>
      </c>
      <c r="Y146" s="6">
        <v>0</v>
      </c>
      <c r="Z146" s="6" t="s">
        <v>414</v>
      </c>
      <c r="AA146" s="6" t="s">
        <v>416</v>
      </c>
      <c r="AB146" s="6" t="s">
        <v>415</v>
      </c>
      <c r="AC146" s="6" t="s">
        <v>414</v>
      </c>
      <c r="AD146" s="6" t="s">
        <v>462</v>
      </c>
      <c r="AE146" s="6" t="s">
        <v>462</v>
      </c>
      <c r="AF146" s="6" t="s">
        <v>416</v>
      </c>
      <c r="AG146" s="6" t="s">
        <v>416</v>
      </c>
      <c r="AH146" s="6" t="s">
        <v>131</v>
      </c>
      <c r="AN146" s="6">
        <v>1</v>
      </c>
      <c r="AQ146" s="6" t="s">
        <v>463</v>
      </c>
      <c r="AR146" s="6" t="s">
        <v>420</v>
      </c>
      <c r="AS146" s="6" t="s">
        <v>420</v>
      </c>
      <c r="AT146" s="6" t="s">
        <v>420</v>
      </c>
      <c r="AU146" s="6" t="s">
        <v>420</v>
      </c>
      <c r="AV146" s="6" t="s">
        <v>420</v>
      </c>
      <c r="AW146" s="6" t="s">
        <v>421</v>
      </c>
      <c r="AX146" s="6" t="s">
        <v>485</v>
      </c>
      <c r="AY146" s="6">
        <v>1</v>
      </c>
      <c r="AZ146" s="6">
        <v>0</v>
      </c>
      <c r="BA146" s="6">
        <v>1</v>
      </c>
      <c r="BB146" s="6">
        <v>0</v>
      </c>
      <c r="BC146" s="6">
        <v>0</v>
      </c>
      <c r="BD146" s="6">
        <v>0</v>
      </c>
      <c r="BE146" s="6">
        <v>0</v>
      </c>
      <c r="BF146" s="6">
        <v>0</v>
      </c>
      <c r="BH146" s="6">
        <v>1</v>
      </c>
      <c r="BX146" s="6" t="s">
        <v>423</v>
      </c>
      <c r="BY146" s="6" t="s">
        <v>423</v>
      </c>
      <c r="BZ146" s="6" t="s">
        <v>423</v>
      </c>
      <c r="CA146" s="6" t="s">
        <v>424</v>
      </c>
      <c r="CB146" s="6" t="s">
        <v>423</v>
      </c>
      <c r="CC146" s="6" t="s">
        <v>423</v>
      </c>
      <c r="CD146" s="6" t="s">
        <v>423</v>
      </c>
      <c r="CE146" s="6" t="s">
        <v>423</v>
      </c>
      <c r="CF146" s="6" t="s">
        <v>426</v>
      </c>
      <c r="CG146" s="6" t="s">
        <v>423</v>
      </c>
      <c r="CH146" s="6" t="s">
        <v>423</v>
      </c>
      <c r="CI146" s="6" t="s">
        <v>423</v>
      </c>
      <c r="CJ146" s="6" t="s">
        <v>423</v>
      </c>
      <c r="CK146" s="6" t="s">
        <v>423</v>
      </c>
      <c r="CL146" s="6" t="s">
        <v>423</v>
      </c>
      <c r="CM146" s="6" t="s">
        <v>423</v>
      </c>
      <c r="CN146" s="6" t="s">
        <v>423</v>
      </c>
      <c r="CO146" s="6" t="s">
        <v>423</v>
      </c>
      <c r="CP146" s="6" t="s">
        <v>423</v>
      </c>
      <c r="CQ146" s="6" t="s">
        <v>423</v>
      </c>
      <c r="CR146" s="6" t="s">
        <v>423</v>
      </c>
      <c r="CS146" s="6" t="s">
        <v>423</v>
      </c>
      <c r="CT146" s="6" t="s">
        <v>423</v>
      </c>
      <c r="CU146" s="6" t="s">
        <v>423</v>
      </c>
      <c r="CV146" s="6" t="s">
        <v>427</v>
      </c>
      <c r="CW146" s="6" t="s">
        <v>427</v>
      </c>
      <c r="CX146" s="6" t="s">
        <v>428</v>
      </c>
      <c r="CY146" s="6" t="s">
        <v>428</v>
      </c>
      <c r="CZ146" s="6" t="s">
        <v>506</v>
      </c>
      <c r="DA146" s="6">
        <v>0</v>
      </c>
      <c r="DB146" s="6">
        <v>1</v>
      </c>
      <c r="DC146" s="6">
        <v>0</v>
      </c>
      <c r="DD146" s="6">
        <v>1</v>
      </c>
      <c r="DE146" s="6">
        <v>0</v>
      </c>
      <c r="DF146" s="6">
        <v>0</v>
      </c>
      <c r="DG146" s="6">
        <v>0</v>
      </c>
      <c r="DJ146" s="6" t="s">
        <v>198</v>
      </c>
      <c r="DU146" s="6" t="s">
        <v>508</v>
      </c>
      <c r="EA146" s="6">
        <v>2181.9699999999998</v>
      </c>
      <c r="EB146" s="6" t="s">
        <v>487</v>
      </c>
      <c r="EC146" s="6" t="s">
        <v>488</v>
      </c>
      <c r="ED146" s="6" t="s">
        <v>2493</v>
      </c>
      <c r="EE146" s="6" t="s">
        <v>490</v>
      </c>
      <c r="EF146" s="6" t="s">
        <v>435</v>
      </c>
      <c r="EG146" s="6" t="s">
        <v>436</v>
      </c>
      <c r="EH146" s="6" t="s">
        <v>2286</v>
      </c>
      <c r="EI146" s="6">
        <v>2019</v>
      </c>
      <c r="EJ146" s="6" t="s">
        <v>1782</v>
      </c>
      <c r="EK146" s="6" t="s">
        <v>2325</v>
      </c>
      <c r="EL146" s="6" t="s">
        <v>674</v>
      </c>
      <c r="EM146" s="6">
        <v>6</v>
      </c>
      <c r="EN146" s="6" t="s">
        <v>441</v>
      </c>
      <c r="EO146" s="6" t="s">
        <v>583</v>
      </c>
      <c r="EP146" s="6" t="s">
        <v>675</v>
      </c>
      <c r="EQ146" s="6">
        <v>293</v>
      </c>
      <c r="ER146" s="6" t="s">
        <v>2494</v>
      </c>
      <c r="ES146" s="6">
        <v>4</v>
      </c>
      <c r="ET146" s="6" t="s">
        <v>470</v>
      </c>
      <c r="EU146" s="6" t="s">
        <v>2495</v>
      </c>
      <c r="EV146" s="6" t="s">
        <v>2496</v>
      </c>
      <c r="EW146" s="6" t="s">
        <v>2494</v>
      </c>
      <c r="EX146" s="6" t="s">
        <v>2497</v>
      </c>
      <c r="EZ146" s="6" t="s">
        <v>2498</v>
      </c>
      <c r="FA146" s="6" t="s">
        <v>1782</v>
      </c>
      <c r="FB146" s="6" t="s">
        <v>410</v>
      </c>
      <c r="FD146" s="6" t="s">
        <v>760</v>
      </c>
      <c r="FF146" s="6" t="s">
        <v>441</v>
      </c>
      <c r="FH146" s="6" t="s">
        <v>449</v>
      </c>
      <c r="FI146" s="6" t="s">
        <v>450</v>
      </c>
      <c r="FJ146" s="6" t="s">
        <v>450</v>
      </c>
      <c r="FK146" s="6" t="s">
        <v>450</v>
      </c>
      <c r="FL146" s="6" t="s">
        <v>450</v>
      </c>
      <c r="FN146" s="6" t="s">
        <v>415</v>
      </c>
      <c r="FO146" s="6" t="s">
        <v>415</v>
      </c>
      <c r="FP146" s="6" t="s">
        <v>414</v>
      </c>
      <c r="FQ146" s="6" t="s">
        <v>414</v>
      </c>
      <c r="FR146" s="6" t="s">
        <v>414</v>
      </c>
      <c r="FS146" s="6" t="s">
        <v>415</v>
      </c>
      <c r="FT146" s="6" t="s">
        <v>415</v>
      </c>
      <c r="FU146" s="6" t="s">
        <v>415</v>
      </c>
      <c r="FV146" s="6" t="s">
        <v>415</v>
      </c>
      <c r="FX146" s="6" t="s">
        <v>451</v>
      </c>
      <c r="FY146" s="6" t="s">
        <v>451</v>
      </c>
      <c r="FZ146" s="6" t="s">
        <v>451</v>
      </c>
      <c r="GA146" s="6" t="s">
        <v>451</v>
      </c>
      <c r="GB146" s="6" t="s">
        <v>451</v>
      </c>
      <c r="GC146" s="6" t="s">
        <v>451</v>
      </c>
      <c r="GD146" s="6" t="s">
        <v>451</v>
      </c>
      <c r="GE146" s="6" t="s">
        <v>451</v>
      </c>
      <c r="GF146" s="6" t="s">
        <v>451</v>
      </c>
      <c r="GG146" s="6" t="s">
        <v>451</v>
      </c>
      <c r="GH146" s="6" t="s">
        <v>451</v>
      </c>
      <c r="GI146" s="6" t="s">
        <v>451</v>
      </c>
      <c r="GJ146" s="6" t="s">
        <v>451</v>
      </c>
      <c r="GK146" s="6" t="s">
        <v>451</v>
      </c>
      <c r="GL146" s="6" t="s">
        <v>451</v>
      </c>
      <c r="GM146" s="6" t="s">
        <v>451</v>
      </c>
      <c r="GN146" s="6" t="s">
        <v>451</v>
      </c>
      <c r="GO146" s="6" t="s">
        <v>451</v>
      </c>
      <c r="GP146" s="6" t="s">
        <v>451</v>
      </c>
      <c r="GQ146" s="6" t="s">
        <v>451</v>
      </c>
      <c r="GR146" s="6" t="s">
        <v>451</v>
      </c>
      <c r="GS146" s="6" t="s">
        <v>451</v>
      </c>
      <c r="GT146" s="6" t="s">
        <v>452</v>
      </c>
      <c r="GU146" s="6" t="s">
        <v>452</v>
      </c>
      <c r="GV146" s="6" t="s">
        <v>517</v>
      </c>
      <c r="GW146" s="6" t="s">
        <v>496</v>
      </c>
      <c r="GX146" s="6" t="s">
        <v>2499</v>
      </c>
      <c r="GY146" s="6" t="s">
        <v>441</v>
      </c>
      <c r="GZ146" s="6">
        <v>649.45000000000005</v>
      </c>
      <c r="HB146" s="6" t="str">
        <f t="shared" si="104"/>
        <v>Accepté pour Conseil 1er round Fem</v>
      </c>
      <c r="HC146" s="6">
        <f t="shared" si="108"/>
        <v>100</v>
      </c>
      <c r="HD146" s="110">
        <f t="shared" si="109"/>
        <v>50</v>
      </c>
      <c r="HE146" s="6">
        <f t="shared" si="110"/>
        <v>5</v>
      </c>
      <c r="HF146" s="110">
        <f t="shared" si="132"/>
        <v>51.666666666666664</v>
      </c>
      <c r="HG146" s="6">
        <f t="shared" si="111"/>
        <v>50</v>
      </c>
      <c r="HI146" s="6">
        <f t="shared" si="105"/>
        <v>50</v>
      </c>
      <c r="HJ146" s="110">
        <f t="shared" si="133"/>
        <v>50</v>
      </c>
      <c r="HK146" s="110">
        <f t="shared" si="112"/>
        <v>50</v>
      </c>
      <c r="HL146" s="110">
        <f t="shared" si="113"/>
        <v>50</v>
      </c>
      <c r="HO146" s="6">
        <f t="shared" si="114"/>
        <v>50</v>
      </c>
      <c r="HP146" s="110">
        <f t="shared" si="115"/>
        <v>27.5</v>
      </c>
      <c r="HQ146" s="110">
        <f t="shared" si="116"/>
        <v>50</v>
      </c>
      <c r="HT146" s="110">
        <f t="shared" si="117"/>
        <v>45.5</v>
      </c>
      <c r="HU146" s="6">
        <f t="shared" si="118"/>
        <v>50</v>
      </c>
      <c r="HV146" s="6">
        <f t="shared" si="119"/>
        <v>50</v>
      </c>
      <c r="HW146" s="6">
        <f t="shared" si="120"/>
        <v>50</v>
      </c>
      <c r="HX146" s="110">
        <f t="shared" si="121"/>
        <v>50</v>
      </c>
      <c r="HY146" s="6">
        <f t="shared" si="122"/>
        <v>0</v>
      </c>
      <c r="HZ146" s="6">
        <f t="shared" si="107"/>
        <v>0</v>
      </c>
      <c r="IA146" s="6">
        <f t="shared" si="123"/>
        <v>0</v>
      </c>
      <c r="IB146" s="6">
        <f t="shared" si="124"/>
        <v>50</v>
      </c>
      <c r="IE146" s="110">
        <f t="shared" si="125"/>
        <v>50</v>
      </c>
      <c r="IF146" s="110">
        <f t="shared" si="126"/>
        <v>20</v>
      </c>
      <c r="IG146" s="6">
        <f t="shared" si="127"/>
        <v>0</v>
      </c>
      <c r="IH146" s="6">
        <f t="shared" si="128"/>
        <v>0</v>
      </c>
      <c r="II146" s="6">
        <f t="shared" si="129"/>
        <v>0</v>
      </c>
      <c r="IJ146" s="6">
        <f t="shared" si="130"/>
        <v>0</v>
      </c>
      <c r="IK146" s="110">
        <f t="shared" si="131"/>
        <v>0</v>
      </c>
    </row>
    <row r="147" spans="1:245" x14ac:dyDescent="0.2">
      <c r="A147" s="6">
        <v>298</v>
      </c>
      <c r="B147" s="6">
        <v>450</v>
      </c>
      <c r="C147" s="6" t="s">
        <v>2500</v>
      </c>
      <c r="D147" s="6">
        <v>6</v>
      </c>
      <c r="E147" s="6" t="s">
        <v>470</v>
      </c>
      <c r="F147" s="6" t="s">
        <v>2501</v>
      </c>
      <c r="G147" s="6" t="s">
        <v>2502</v>
      </c>
      <c r="H147" s="6" t="s">
        <v>2500</v>
      </c>
      <c r="I147" s="6" t="s">
        <v>2503</v>
      </c>
      <c r="K147" s="6" t="s">
        <v>2504</v>
      </c>
      <c r="L147" s="6" t="s">
        <v>1782</v>
      </c>
      <c r="M147" s="6" t="s">
        <v>410</v>
      </c>
      <c r="N147" s="6" t="s">
        <v>2505</v>
      </c>
      <c r="O147" s="6" t="s">
        <v>760</v>
      </c>
      <c r="Q147" s="6" t="s">
        <v>2506</v>
      </c>
      <c r="R147" s="6" t="s">
        <v>525</v>
      </c>
      <c r="S147" s="6">
        <v>1</v>
      </c>
      <c r="T147" s="6">
        <v>0</v>
      </c>
      <c r="U147" s="6">
        <v>0</v>
      </c>
      <c r="V147" s="6">
        <v>0</v>
      </c>
      <c r="W147" s="6">
        <v>1</v>
      </c>
      <c r="X147" s="6">
        <v>0</v>
      </c>
      <c r="Y147" s="6">
        <v>1</v>
      </c>
      <c r="Z147" s="6" t="s">
        <v>131</v>
      </c>
      <c r="AA147" s="6" t="s">
        <v>415</v>
      </c>
      <c r="AB147" s="6" t="s">
        <v>416</v>
      </c>
      <c r="AC147" s="6" t="s">
        <v>415</v>
      </c>
      <c r="AD147" s="6" t="s">
        <v>414</v>
      </c>
      <c r="AE147" s="6" t="s">
        <v>414</v>
      </c>
      <c r="AF147" s="6" t="s">
        <v>131</v>
      </c>
      <c r="AG147" s="6" t="s">
        <v>416</v>
      </c>
      <c r="AH147" s="6" t="s">
        <v>414</v>
      </c>
      <c r="AJ147" s="6">
        <v>1</v>
      </c>
      <c r="AK147" s="6">
        <v>0</v>
      </c>
      <c r="AL147" s="6">
        <v>0</v>
      </c>
      <c r="AM147" s="6">
        <v>0</v>
      </c>
      <c r="AN147" s="6">
        <v>0</v>
      </c>
      <c r="AO147" s="6">
        <v>0</v>
      </c>
      <c r="AQ147" s="6" t="s">
        <v>527</v>
      </c>
      <c r="AW147" s="6" t="s">
        <v>528</v>
      </c>
      <c r="AX147" s="6" t="s">
        <v>485</v>
      </c>
      <c r="AY147" s="6">
        <v>1</v>
      </c>
      <c r="AZ147" s="6">
        <v>0</v>
      </c>
      <c r="BA147" s="6">
        <v>1</v>
      </c>
      <c r="BB147" s="6">
        <v>0</v>
      </c>
      <c r="BC147" s="6">
        <v>0</v>
      </c>
      <c r="BD147" s="6">
        <v>0</v>
      </c>
      <c r="BE147" s="6">
        <v>0</v>
      </c>
      <c r="BF147" s="6">
        <v>0</v>
      </c>
      <c r="BH147" s="6">
        <v>1</v>
      </c>
      <c r="BX147" s="6" t="s">
        <v>424</v>
      </c>
      <c r="BY147" s="6" t="s">
        <v>423</v>
      </c>
      <c r="BZ147" s="6" t="s">
        <v>423</v>
      </c>
      <c r="CA147" s="6" t="s">
        <v>424</v>
      </c>
      <c r="CB147" s="6" t="s">
        <v>425</v>
      </c>
      <c r="CC147" s="6" t="s">
        <v>423</v>
      </c>
      <c r="CD147" s="6" t="s">
        <v>423</v>
      </c>
      <c r="CE147" s="6" t="s">
        <v>423</v>
      </c>
      <c r="CF147" s="6" t="s">
        <v>425</v>
      </c>
      <c r="CG147" s="6" t="s">
        <v>426</v>
      </c>
      <c r="CH147" s="6" t="s">
        <v>423</v>
      </c>
      <c r="CI147" s="6" t="s">
        <v>426</v>
      </c>
      <c r="CJ147" s="6" t="s">
        <v>423</v>
      </c>
      <c r="CK147" s="6" t="s">
        <v>423</v>
      </c>
      <c r="CL147" s="6" t="s">
        <v>423</v>
      </c>
      <c r="CM147" s="6" t="s">
        <v>423</v>
      </c>
      <c r="CN147" s="6" t="s">
        <v>423</v>
      </c>
      <c r="CO147" s="6" t="s">
        <v>423</v>
      </c>
      <c r="CP147" s="6" t="s">
        <v>426</v>
      </c>
      <c r="CQ147" s="6" t="s">
        <v>424</v>
      </c>
      <c r="CR147" s="6" t="s">
        <v>426</v>
      </c>
      <c r="CS147" s="6" t="s">
        <v>426</v>
      </c>
      <c r="CT147" s="6" t="s">
        <v>426</v>
      </c>
      <c r="CU147" s="6" t="s">
        <v>426</v>
      </c>
      <c r="CV147" s="6" t="s">
        <v>428</v>
      </c>
      <c r="CW147" s="6" t="s">
        <v>427</v>
      </c>
      <c r="CX147" s="6" t="s">
        <v>428</v>
      </c>
      <c r="CY147" s="6" t="s">
        <v>428</v>
      </c>
      <c r="CZ147" s="6" t="s">
        <v>428</v>
      </c>
      <c r="DA147" s="6">
        <v>0</v>
      </c>
      <c r="DB147" s="6">
        <v>0</v>
      </c>
      <c r="DC147" s="6">
        <v>0</v>
      </c>
      <c r="DD147" s="6">
        <v>1</v>
      </c>
      <c r="DE147" s="6">
        <v>0</v>
      </c>
      <c r="DF147" s="6">
        <v>0</v>
      </c>
      <c r="DG147" s="6">
        <v>0</v>
      </c>
      <c r="DJ147" s="6" t="s">
        <v>198</v>
      </c>
      <c r="DU147" s="6" t="s">
        <v>508</v>
      </c>
      <c r="EA147" s="6">
        <v>909.79</v>
      </c>
      <c r="EB147" s="6" t="s">
        <v>487</v>
      </c>
      <c r="EC147" s="6" t="s">
        <v>488</v>
      </c>
      <c r="ED147" s="6" t="s">
        <v>2507</v>
      </c>
      <c r="EE147" s="6" t="s">
        <v>490</v>
      </c>
      <c r="EF147" s="6" t="s">
        <v>435</v>
      </c>
      <c r="EG147" s="6" t="s">
        <v>436</v>
      </c>
      <c r="EH147" s="6" t="s">
        <v>2286</v>
      </c>
      <c r="EI147" s="6">
        <v>2021</v>
      </c>
      <c r="EJ147" s="6" t="s">
        <v>1782</v>
      </c>
      <c r="EK147" s="6" t="s">
        <v>2325</v>
      </c>
      <c r="EL147" s="6" t="s">
        <v>440</v>
      </c>
      <c r="EM147" s="6">
        <v>12</v>
      </c>
      <c r="EN147" s="6" t="s">
        <v>441</v>
      </c>
      <c r="EO147" s="6" t="s">
        <v>442</v>
      </c>
      <c r="EP147" s="6" t="s">
        <v>675</v>
      </c>
      <c r="EQ147" s="6">
        <v>300</v>
      </c>
      <c r="ER147" s="6" t="s">
        <v>2508</v>
      </c>
      <c r="ES147" s="6">
        <v>4</v>
      </c>
      <c r="ET147" s="6" t="s">
        <v>470</v>
      </c>
      <c r="EU147" s="6" t="s">
        <v>2509</v>
      </c>
      <c r="EV147" s="6" t="s">
        <v>2510</v>
      </c>
      <c r="EW147" s="6" t="s">
        <v>2508</v>
      </c>
      <c r="EX147" s="6" t="s">
        <v>2511</v>
      </c>
      <c r="EZ147" s="6" t="s">
        <v>2504</v>
      </c>
      <c r="FA147" s="6" t="s">
        <v>1782</v>
      </c>
      <c r="FB147" s="6" t="s">
        <v>410</v>
      </c>
      <c r="FD147" s="6" t="s">
        <v>760</v>
      </c>
      <c r="FF147" s="6" t="s">
        <v>441</v>
      </c>
      <c r="FH147" s="6" t="s">
        <v>449</v>
      </c>
      <c r="FI147" s="6" t="s">
        <v>450</v>
      </c>
      <c r="FJ147" s="6" t="s">
        <v>450</v>
      </c>
      <c r="FK147" s="6" t="s">
        <v>450</v>
      </c>
      <c r="FL147" s="6" t="s">
        <v>450</v>
      </c>
      <c r="FN147" s="6" t="s">
        <v>414</v>
      </c>
      <c r="FO147" s="6" t="s">
        <v>416</v>
      </c>
      <c r="FP147" s="6" t="s">
        <v>416</v>
      </c>
      <c r="FQ147" s="6" t="s">
        <v>462</v>
      </c>
      <c r="FR147" s="6" t="s">
        <v>131</v>
      </c>
      <c r="FS147" s="6" t="s">
        <v>462</v>
      </c>
      <c r="FT147" s="6" t="s">
        <v>416</v>
      </c>
      <c r="FU147" s="6" t="s">
        <v>416</v>
      </c>
      <c r="FV147" s="6" t="s">
        <v>415</v>
      </c>
      <c r="FX147" s="6" t="s">
        <v>451</v>
      </c>
      <c r="FY147" s="6" t="s">
        <v>452</v>
      </c>
      <c r="FZ147" s="6" t="s">
        <v>452</v>
      </c>
      <c r="GA147" s="6" t="s">
        <v>451</v>
      </c>
      <c r="GB147" s="6" t="s">
        <v>452</v>
      </c>
      <c r="GC147" s="6" t="s">
        <v>451</v>
      </c>
      <c r="GD147" s="6" t="s">
        <v>451</v>
      </c>
      <c r="GE147" s="6" t="s">
        <v>452</v>
      </c>
      <c r="GF147" s="6" t="s">
        <v>452</v>
      </c>
      <c r="GG147" s="6" t="s">
        <v>452</v>
      </c>
      <c r="GH147" s="6" t="s">
        <v>451</v>
      </c>
      <c r="GI147" s="6" t="s">
        <v>452</v>
      </c>
      <c r="GJ147" s="6" t="s">
        <v>451</v>
      </c>
      <c r="GK147" s="6" t="s">
        <v>452</v>
      </c>
      <c r="GL147" s="6" t="s">
        <v>451</v>
      </c>
      <c r="GM147" s="6" t="s">
        <v>451</v>
      </c>
      <c r="GN147" s="6" t="s">
        <v>452</v>
      </c>
      <c r="GO147" s="6" t="s">
        <v>451</v>
      </c>
      <c r="GP147" s="6" t="s">
        <v>452</v>
      </c>
      <c r="GQ147" s="6" t="s">
        <v>451</v>
      </c>
      <c r="GR147" s="6" t="s">
        <v>452</v>
      </c>
      <c r="GS147" s="6" t="s">
        <v>451</v>
      </c>
      <c r="GT147" s="6" t="s">
        <v>452</v>
      </c>
      <c r="GU147" s="6" t="s">
        <v>452</v>
      </c>
      <c r="GV147" s="6" t="s">
        <v>453</v>
      </c>
      <c r="GW147" s="6" t="s">
        <v>454</v>
      </c>
      <c r="GX147" s="6" t="s">
        <v>2512</v>
      </c>
      <c r="GY147" s="6" t="s">
        <v>441</v>
      </c>
      <c r="GZ147" s="6">
        <v>1631.69</v>
      </c>
      <c r="HB147" s="6" t="str">
        <f t="shared" si="104"/>
        <v>Liste d'attente</v>
      </c>
      <c r="HC147" s="6">
        <f t="shared" si="108"/>
        <v>5</v>
      </c>
      <c r="HD147" s="110">
        <f t="shared" si="109"/>
        <v>52.5</v>
      </c>
      <c r="HE147" s="6">
        <f t="shared" si="110"/>
        <v>5</v>
      </c>
      <c r="HF147" s="110">
        <f t="shared" si="132"/>
        <v>20.833333333333332</v>
      </c>
      <c r="HG147" s="6">
        <f t="shared" si="111"/>
        <v>5</v>
      </c>
      <c r="HI147" s="6">
        <f t="shared" si="105"/>
        <v>50</v>
      </c>
      <c r="HJ147" s="110">
        <f t="shared" si="133"/>
        <v>27.5</v>
      </c>
      <c r="HK147" s="110">
        <f t="shared" si="112"/>
        <v>50</v>
      </c>
      <c r="HL147" s="110">
        <f t="shared" si="113"/>
        <v>50</v>
      </c>
      <c r="HO147" s="6">
        <f t="shared" si="114"/>
        <v>5</v>
      </c>
      <c r="HP147" s="110">
        <f t="shared" si="115"/>
        <v>50</v>
      </c>
      <c r="HQ147" s="110">
        <f t="shared" si="116"/>
        <v>27.5</v>
      </c>
      <c r="HT147" s="110">
        <f t="shared" si="117"/>
        <v>36.5</v>
      </c>
      <c r="HU147" s="6">
        <f t="shared" si="118"/>
        <v>50</v>
      </c>
      <c r="HV147" s="6">
        <f t="shared" si="119"/>
        <v>50</v>
      </c>
      <c r="HW147" s="6">
        <f t="shared" si="120"/>
        <v>50</v>
      </c>
      <c r="HX147" s="110">
        <f t="shared" si="121"/>
        <v>50</v>
      </c>
      <c r="HY147" s="6">
        <f t="shared" si="122"/>
        <v>0</v>
      </c>
      <c r="HZ147" s="6">
        <f t="shared" si="107"/>
        <v>0</v>
      </c>
      <c r="IA147" s="6">
        <f t="shared" si="123"/>
        <v>0</v>
      </c>
      <c r="IB147" s="6">
        <f t="shared" si="124"/>
        <v>25</v>
      </c>
      <c r="IE147" s="110">
        <f t="shared" si="125"/>
        <v>27.5</v>
      </c>
      <c r="IF147" s="110">
        <f t="shared" si="126"/>
        <v>10.5</v>
      </c>
      <c r="IG147" s="6">
        <f t="shared" si="127"/>
        <v>0</v>
      </c>
      <c r="IH147" s="6">
        <f t="shared" si="128"/>
        <v>0</v>
      </c>
      <c r="II147" s="6">
        <f t="shared" si="129"/>
        <v>0</v>
      </c>
      <c r="IJ147" s="6">
        <f t="shared" si="130"/>
        <v>0</v>
      </c>
      <c r="IK147" s="110">
        <f t="shared" si="131"/>
        <v>0</v>
      </c>
    </row>
    <row r="148" spans="1:245" x14ac:dyDescent="0.2">
      <c r="A148" s="6">
        <v>299</v>
      </c>
      <c r="B148" s="6">
        <v>501</v>
      </c>
      <c r="C148" s="6" t="s">
        <v>2513</v>
      </c>
      <c r="D148" s="6">
        <v>6</v>
      </c>
      <c r="E148" s="6" t="s">
        <v>470</v>
      </c>
      <c r="F148" s="6" t="s">
        <v>2514</v>
      </c>
      <c r="G148" s="6" t="s">
        <v>2515</v>
      </c>
      <c r="H148" s="6" t="s">
        <v>2513</v>
      </c>
      <c r="I148" s="6" t="s">
        <v>2516</v>
      </c>
      <c r="K148" s="6" t="s">
        <v>2517</v>
      </c>
      <c r="L148" s="6" t="s">
        <v>1782</v>
      </c>
      <c r="M148" s="6" t="s">
        <v>410</v>
      </c>
      <c r="O148" s="6" t="s">
        <v>760</v>
      </c>
      <c r="Q148" s="6" t="s">
        <v>2518</v>
      </c>
      <c r="R148" s="6" t="s">
        <v>525</v>
      </c>
      <c r="S148" s="6">
        <v>1</v>
      </c>
      <c r="T148" s="6">
        <v>0</v>
      </c>
      <c r="U148" s="6">
        <v>0</v>
      </c>
      <c r="V148" s="6">
        <v>1</v>
      </c>
      <c r="W148" s="6">
        <v>1</v>
      </c>
      <c r="X148" s="6">
        <v>0</v>
      </c>
      <c r="Y148" s="6">
        <v>0</v>
      </c>
      <c r="Z148" s="6" t="s">
        <v>415</v>
      </c>
      <c r="AA148" s="6" t="s">
        <v>416</v>
      </c>
      <c r="AB148" s="6" t="s">
        <v>416</v>
      </c>
      <c r="AC148" s="6" t="s">
        <v>414</v>
      </c>
      <c r="AD148" s="6" t="s">
        <v>414</v>
      </c>
      <c r="AE148" s="6" t="s">
        <v>416</v>
      </c>
      <c r="AF148" s="6" t="s">
        <v>416</v>
      </c>
      <c r="AG148" s="6" t="s">
        <v>416</v>
      </c>
      <c r="AH148" s="6" t="s">
        <v>415</v>
      </c>
      <c r="AI148" s="6" t="s">
        <v>2519</v>
      </c>
      <c r="AN148" s="6">
        <v>1</v>
      </c>
      <c r="AQ148" s="6" t="s">
        <v>527</v>
      </c>
      <c r="AW148" s="6" t="s">
        <v>528</v>
      </c>
      <c r="AX148" s="6" t="s">
        <v>485</v>
      </c>
      <c r="AY148" s="6">
        <v>1</v>
      </c>
      <c r="AZ148" s="6">
        <v>0</v>
      </c>
      <c r="BA148" s="6">
        <v>0</v>
      </c>
      <c r="BB148" s="6">
        <v>1</v>
      </c>
      <c r="BC148" s="6">
        <v>0</v>
      </c>
      <c r="BD148" s="6">
        <v>0</v>
      </c>
      <c r="BE148" s="6">
        <v>0</v>
      </c>
      <c r="BF148" s="6">
        <v>0</v>
      </c>
      <c r="BH148" s="6">
        <v>1</v>
      </c>
      <c r="BX148" s="6" t="s">
        <v>425</v>
      </c>
      <c r="BY148" s="6" t="s">
        <v>423</v>
      </c>
      <c r="BZ148" s="6" t="s">
        <v>426</v>
      </c>
      <c r="CA148" s="6" t="s">
        <v>424</v>
      </c>
      <c r="CB148" s="6" t="s">
        <v>426</v>
      </c>
      <c r="CC148" s="6" t="s">
        <v>423</v>
      </c>
      <c r="CD148" s="6" t="s">
        <v>423</v>
      </c>
      <c r="CE148" s="6" t="s">
        <v>423</v>
      </c>
      <c r="CF148" s="6" t="s">
        <v>426</v>
      </c>
      <c r="CG148" s="6" t="s">
        <v>426</v>
      </c>
      <c r="CH148" s="6" t="s">
        <v>426</v>
      </c>
      <c r="CI148" s="6" t="s">
        <v>426</v>
      </c>
      <c r="CJ148" s="6" t="s">
        <v>423</v>
      </c>
      <c r="CK148" s="6" t="s">
        <v>423</v>
      </c>
      <c r="CL148" s="6" t="s">
        <v>423</v>
      </c>
      <c r="CM148" s="6" t="s">
        <v>423</v>
      </c>
      <c r="CN148" s="6" t="s">
        <v>424</v>
      </c>
      <c r="CO148" s="6" t="s">
        <v>424</v>
      </c>
      <c r="CP148" s="6" t="s">
        <v>423</v>
      </c>
      <c r="CQ148" s="6" t="s">
        <v>423</v>
      </c>
      <c r="CR148" s="6" t="s">
        <v>423</v>
      </c>
      <c r="CS148" s="6" t="s">
        <v>423</v>
      </c>
      <c r="CT148" s="6" t="s">
        <v>423</v>
      </c>
      <c r="CU148" s="6" t="s">
        <v>423</v>
      </c>
      <c r="CV148" s="6" t="s">
        <v>428</v>
      </c>
      <c r="CW148" s="6" t="s">
        <v>427</v>
      </c>
      <c r="CX148" s="6" t="s">
        <v>428</v>
      </c>
      <c r="CY148" s="6" t="s">
        <v>428</v>
      </c>
      <c r="CZ148" s="6" t="s">
        <v>506</v>
      </c>
      <c r="DA148" s="6">
        <v>0</v>
      </c>
      <c r="DB148" s="6">
        <v>0</v>
      </c>
      <c r="DC148" s="6">
        <v>0</v>
      </c>
      <c r="DD148" s="6">
        <v>1</v>
      </c>
      <c r="DE148" s="6">
        <v>0</v>
      </c>
      <c r="DF148" s="6">
        <v>0</v>
      </c>
      <c r="DG148" s="6">
        <v>0</v>
      </c>
      <c r="DJ148" s="6" t="s">
        <v>198</v>
      </c>
      <c r="DU148" s="6" t="s">
        <v>508</v>
      </c>
      <c r="EA148" s="6">
        <v>1511.5</v>
      </c>
      <c r="EB148" s="6" t="s">
        <v>487</v>
      </c>
      <c r="EC148" s="6" t="s">
        <v>488</v>
      </c>
      <c r="ED148" s="6" t="s">
        <v>2520</v>
      </c>
      <c r="EE148" s="6" t="s">
        <v>490</v>
      </c>
      <c r="EF148" s="6" t="s">
        <v>435</v>
      </c>
      <c r="EG148" s="6" t="s">
        <v>436</v>
      </c>
      <c r="EH148" s="6" t="s">
        <v>2286</v>
      </c>
      <c r="EI148" s="6">
        <v>2023</v>
      </c>
      <c r="EJ148" s="6" t="s">
        <v>1782</v>
      </c>
      <c r="EK148" s="6" t="s">
        <v>2325</v>
      </c>
      <c r="EL148" s="6" t="s">
        <v>440</v>
      </c>
      <c r="EM148" s="6">
        <v>5</v>
      </c>
      <c r="EN148" s="6" t="s">
        <v>441</v>
      </c>
      <c r="EO148" s="6" t="s">
        <v>491</v>
      </c>
      <c r="EP148" s="6" t="s">
        <v>675</v>
      </c>
      <c r="EQ148" s="6">
        <v>280</v>
      </c>
      <c r="ER148" s="6" t="s">
        <v>2521</v>
      </c>
      <c r="ES148" s="6">
        <v>4</v>
      </c>
      <c r="ET148" s="6" t="s">
        <v>470</v>
      </c>
      <c r="EU148" s="6" t="s">
        <v>2522</v>
      </c>
      <c r="EV148" s="6" t="s">
        <v>2523</v>
      </c>
      <c r="EW148" s="6" t="s">
        <v>2521</v>
      </c>
      <c r="EX148" s="6" t="s">
        <v>2524</v>
      </c>
      <c r="EZ148" s="6" t="s">
        <v>2525</v>
      </c>
      <c r="FA148" s="6" t="s">
        <v>1782</v>
      </c>
      <c r="FB148" s="6" t="s">
        <v>410</v>
      </c>
      <c r="FD148" s="6" t="s">
        <v>760</v>
      </c>
      <c r="FF148" s="6" t="s">
        <v>441</v>
      </c>
      <c r="FH148" s="6" t="s">
        <v>449</v>
      </c>
      <c r="FI148" s="6" t="s">
        <v>450</v>
      </c>
      <c r="FJ148" s="6" t="s">
        <v>450</v>
      </c>
      <c r="FK148" s="6" t="s">
        <v>450</v>
      </c>
      <c r="FL148" s="6" t="s">
        <v>450</v>
      </c>
      <c r="FN148" s="6" t="s">
        <v>414</v>
      </c>
      <c r="FO148" s="6" t="s">
        <v>416</v>
      </c>
      <c r="FP148" s="6" t="s">
        <v>416</v>
      </c>
      <c r="FQ148" s="6" t="s">
        <v>131</v>
      </c>
      <c r="FR148" s="6" t="s">
        <v>131</v>
      </c>
      <c r="FS148" s="6" t="s">
        <v>415</v>
      </c>
      <c r="FT148" s="6" t="s">
        <v>416</v>
      </c>
      <c r="FU148" s="6" t="s">
        <v>416</v>
      </c>
      <c r="FV148" s="6" t="s">
        <v>131</v>
      </c>
      <c r="FX148" s="6" t="s">
        <v>451</v>
      </c>
      <c r="FY148" s="6" t="s">
        <v>451</v>
      </c>
      <c r="FZ148" s="6" t="s">
        <v>451</v>
      </c>
      <c r="GA148" s="6" t="s">
        <v>451</v>
      </c>
      <c r="GB148" s="6" t="s">
        <v>452</v>
      </c>
      <c r="GC148" s="6" t="s">
        <v>451</v>
      </c>
      <c r="GD148" s="6" t="s">
        <v>451</v>
      </c>
      <c r="GE148" s="6" t="s">
        <v>451</v>
      </c>
      <c r="GF148" s="6" t="s">
        <v>452</v>
      </c>
      <c r="GG148" s="6" t="s">
        <v>451</v>
      </c>
      <c r="GH148" s="6" t="s">
        <v>451</v>
      </c>
      <c r="GI148" s="6" t="s">
        <v>452</v>
      </c>
      <c r="GJ148" s="6" t="s">
        <v>452</v>
      </c>
      <c r="GK148" s="6" t="s">
        <v>451</v>
      </c>
      <c r="GL148" s="6" t="s">
        <v>451</v>
      </c>
      <c r="GM148" s="6" t="s">
        <v>451</v>
      </c>
      <c r="GN148" s="6" t="s">
        <v>451</v>
      </c>
      <c r="GO148" s="6" t="s">
        <v>451</v>
      </c>
      <c r="GP148" s="6" t="s">
        <v>452</v>
      </c>
      <c r="GQ148" s="6" t="s">
        <v>451</v>
      </c>
      <c r="GR148" s="6" t="s">
        <v>451</v>
      </c>
      <c r="GS148" s="6" t="s">
        <v>451</v>
      </c>
      <c r="GT148" s="6" t="s">
        <v>451</v>
      </c>
      <c r="GU148" s="6" t="s">
        <v>452</v>
      </c>
      <c r="GV148" s="6" t="s">
        <v>453</v>
      </c>
      <c r="GW148" s="6" t="s">
        <v>454</v>
      </c>
      <c r="GX148" s="6" t="s">
        <v>2526</v>
      </c>
      <c r="GY148" s="6" t="s">
        <v>441</v>
      </c>
      <c r="GZ148" s="6">
        <v>1251.54</v>
      </c>
      <c r="HB148" s="6" t="str">
        <f t="shared" si="104"/>
        <v>Liste d'attente</v>
      </c>
      <c r="HC148" s="6">
        <f t="shared" si="108"/>
        <v>100</v>
      </c>
      <c r="HD148" s="110">
        <f t="shared" si="109"/>
        <v>75</v>
      </c>
      <c r="HE148" s="6">
        <f t="shared" si="110"/>
        <v>5</v>
      </c>
      <c r="HF148" s="110">
        <f t="shared" si="132"/>
        <v>60</v>
      </c>
      <c r="HG148" s="6">
        <f t="shared" si="111"/>
        <v>5</v>
      </c>
      <c r="HI148" s="6">
        <f t="shared" si="105"/>
        <v>5</v>
      </c>
      <c r="HJ148" s="110">
        <f t="shared" si="133"/>
        <v>5</v>
      </c>
      <c r="HK148" s="110">
        <f t="shared" si="112"/>
        <v>50</v>
      </c>
      <c r="HL148" s="110">
        <f t="shared" si="113"/>
        <v>27.5</v>
      </c>
      <c r="HO148" s="6">
        <f t="shared" si="114"/>
        <v>5</v>
      </c>
      <c r="HP148" s="110">
        <f t="shared" si="115"/>
        <v>27.5</v>
      </c>
      <c r="HQ148" s="110">
        <f t="shared" si="116"/>
        <v>5</v>
      </c>
      <c r="HT148" s="110">
        <f t="shared" si="117"/>
        <v>23</v>
      </c>
      <c r="HU148" s="6">
        <f t="shared" si="118"/>
        <v>50</v>
      </c>
      <c r="HV148" s="6">
        <f t="shared" si="119"/>
        <v>50</v>
      </c>
      <c r="HW148" s="6">
        <f t="shared" si="120"/>
        <v>50</v>
      </c>
      <c r="HX148" s="110">
        <f t="shared" si="121"/>
        <v>50</v>
      </c>
      <c r="HY148" s="6">
        <f t="shared" si="122"/>
        <v>0</v>
      </c>
      <c r="HZ148" s="6">
        <f t="shared" si="107"/>
        <v>0</v>
      </c>
      <c r="IA148" s="6">
        <f t="shared" si="123"/>
        <v>0</v>
      </c>
      <c r="IB148" s="6">
        <f t="shared" si="124"/>
        <v>25</v>
      </c>
      <c r="IE148" s="110">
        <f t="shared" si="125"/>
        <v>50</v>
      </c>
      <c r="IF148" s="110">
        <f t="shared" si="126"/>
        <v>15</v>
      </c>
      <c r="IG148" s="6">
        <f t="shared" si="127"/>
        <v>0</v>
      </c>
      <c r="IH148" s="6">
        <f t="shared" si="128"/>
        <v>0</v>
      </c>
      <c r="II148" s="6">
        <f t="shared" si="129"/>
        <v>0</v>
      </c>
      <c r="IJ148" s="6">
        <f t="shared" si="130"/>
        <v>0</v>
      </c>
      <c r="IK148" s="110">
        <f t="shared" si="131"/>
        <v>0</v>
      </c>
    </row>
    <row r="149" spans="1:245" x14ac:dyDescent="0.2">
      <c r="A149" s="6">
        <v>300</v>
      </c>
      <c r="B149" s="6">
        <v>317</v>
      </c>
      <c r="C149" s="6" t="s">
        <v>2527</v>
      </c>
      <c r="D149" s="6">
        <v>6</v>
      </c>
      <c r="E149" s="6" t="s">
        <v>404</v>
      </c>
      <c r="F149" s="6" t="s">
        <v>2528</v>
      </c>
      <c r="G149" s="6" t="s">
        <v>2529</v>
      </c>
      <c r="H149" s="6" t="s">
        <v>2527</v>
      </c>
      <c r="I149" s="6" t="s">
        <v>2530</v>
      </c>
      <c r="J149" s="6" t="s">
        <v>543</v>
      </c>
      <c r="K149" s="6" t="s">
        <v>2531</v>
      </c>
      <c r="L149" s="6" t="s">
        <v>1782</v>
      </c>
      <c r="M149" s="6" t="s">
        <v>410</v>
      </c>
      <c r="O149" s="6" t="s">
        <v>460</v>
      </c>
      <c r="Q149" s="6" t="s">
        <v>2532</v>
      </c>
      <c r="R149" s="6" t="s">
        <v>525</v>
      </c>
      <c r="S149" s="6">
        <v>1</v>
      </c>
      <c r="T149" s="6">
        <v>0</v>
      </c>
      <c r="U149" s="6">
        <v>1</v>
      </c>
      <c r="V149" s="6">
        <v>0</v>
      </c>
      <c r="W149" s="6">
        <v>0</v>
      </c>
      <c r="X149" s="6">
        <v>0</v>
      </c>
      <c r="Y149" s="6">
        <v>1</v>
      </c>
      <c r="Z149" s="6" t="s">
        <v>416</v>
      </c>
      <c r="AA149" s="6" t="s">
        <v>416</v>
      </c>
      <c r="AB149" s="6" t="s">
        <v>416</v>
      </c>
      <c r="AC149" s="6" t="s">
        <v>416</v>
      </c>
      <c r="AD149" s="6" t="s">
        <v>416</v>
      </c>
      <c r="AE149" s="6" t="s">
        <v>416</v>
      </c>
      <c r="AF149" s="6" t="s">
        <v>416</v>
      </c>
      <c r="AG149" s="6" t="s">
        <v>416</v>
      </c>
      <c r="AH149" s="6" t="s">
        <v>416</v>
      </c>
      <c r="AI149" s="6" t="s">
        <v>2533</v>
      </c>
      <c r="AJ149" s="6">
        <v>1</v>
      </c>
      <c r="AK149" s="6">
        <v>0</v>
      </c>
      <c r="AL149" s="6">
        <v>0</v>
      </c>
      <c r="AM149" s="6">
        <v>1</v>
      </c>
      <c r="AN149" s="6">
        <v>0</v>
      </c>
      <c r="AO149" s="6">
        <v>0</v>
      </c>
      <c r="AQ149" s="6" t="s">
        <v>463</v>
      </c>
      <c r="AR149" s="6" t="s">
        <v>436</v>
      </c>
      <c r="AS149" s="6" t="s">
        <v>420</v>
      </c>
      <c r="AT149" s="6" t="s">
        <v>436</v>
      </c>
      <c r="AU149" s="6" t="s">
        <v>436</v>
      </c>
      <c r="AV149" s="6" t="s">
        <v>436</v>
      </c>
      <c r="AW149" s="6" t="s">
        <v>703</v>
      </c>
      <c r="AX149" s="6" t="s">
        <v>422</v>
      </c>
      <c r="AY149" s="6">
        <v>0</v>
      </c>
      <c r="AZ149" s="6">
        <v>0</v>
      </c>
      <c r="BA149" s="6">
        <v>0</v>
      </c>
      <c r="BB149" s="6">
        <v>0</v>
      </c>
      <c r="BC149" s="6">
        <v>0</v>
      </c>
      <c r="BD149" s="6">
        <v>0</v>
      </c>
      <c r="BE149" s="6">
        <v>1</v>
      </c>
      <c r="BF149" s="6">
        <v>0</v>
      </c>
      <c r="BH149" s="6">
        <v>1</v>
      </c>
      <c r="BX149" s="6" t="s">
        <v>423</v>
      </c>
      <c r="BY149" s="6" t="s">
        <v>426</v>
      </c>
      <c r="BZ149" s="6" t="s">
        <v>423</v>
      </c>
      <c r="CA149" s="6" t="s">
        <v>424</v>
      </c>
      <c r="CB149" s="6" t="s">
        <v>426</v>
      </c>
      <c r="CC149" s="6" t="s">
        <v>425</v>
      </c>
      <c r="CD149" s="6" t="s">
        <v>425</v>
      </c>
      <c r="CE149" s="6" t="s">
        <v>425</v>
      </c>
      <c r="CF149" s="6" t="s">
        <v>425</v>
      </c>
      <c r="CG149" s="6" t="s">
        <v>426</v>
      </c>
      <c r="CH149" s="6" t="s">
        <v>425</v>
      </c>
      <c r="CI149" s="6" t="s">
        <v>426</v>
      </c>
      <c r="CJ149" s="6" t="s">
        <v>424</v>
      </c>
      <c r="CK149" s="6" t="s">
        <v>151</v>
      </c>
      <c r="CL149" s="6" t="s">
        <v>151</v>
      </c>
      <c r="CM149" s="6" t="s">
        <v>151</v>
      </c>
      <c r="CN149" s="6" t="s">
        <v>151</v>
      </c>
      <c r="CO149" s="6" t="s">
        <v>151</v>
      </c>
      <c r="CP149" s="6" t="s">
        <v>426</v>
      </c>
      <c r="CQ149" s="6" t="s">
        <v>151</v>
      </c>
      <c r="CR149" s="6" t="s">
        <v>423</v>
      </c>
      <c r="CS149" s="6" t="s">
        <v>426</v>
      </c>
      <c r="CT149" s="6" t="s">
        <v>426</v>
      </c>
      <c r="CU149" s="6" t="s">
        <v>426</v>
      </c>
      <c r="CV149" s="6" t="s">
        <v>428</v>
      </c>
      <c r="CW149" s="6" t="s">
        <v>427</v>
      </c>
      <c r="CX149" s="6" t="s">
        <v>427</v>
      </c>
      <c r="CY149" s="6" t="s">
        <v>427</v>
      </c>
      <c r="CZ149" s="6" t="s">
        <v>428</v>
      </c>
      <c r="DA149" s="6">
        <v>0</v>
      </c>
      <c r="DB149" s="6">
        <v>1</v>
      </c>
      <c r="DC149" s="6">
        <v>0</v>
      </c>
      <c r="DD149" s="6">
        <v>0</v>
      </c>
      <c r="DE149" s="6">
        <v>0</v>
      </c>
      <c r="DF149" s="6">
        <v>1</v>
      </c>
      <c r="DG149" s="6">
        <v>0</v>
      </c>
      <c r="DJ149" s="6" t="s">
        <v>198</v>
      </c>
      <c r="DU149" s="6" t="s">
        <v>508</v>
      </c>
      <c r="EA149" s="6">
        <v>767.97</v>
      </c>
      <c r="EB149" s="6" t="s">
        <v>487</v>
      </c>
      <c r="EC149" s="6" t="s">
        <v>488</v>
      </c>
      <c r="ED149" s="6" t="s">
        <v>2534</v>
      </c>
      <c r="EE149" s="6" t="s">
        <v>434</v>
      </c>
      <c r="EF149" s="6" t="s">
        <v>435</v>
      </c>
      <c r="EG149" s="6" t="s">
        <v>436</v>
      </c>
      <c r="EH149" s="6" t="s">
        <v>2044</v>
      </c>
      <c r="EJ149" s="6" t="s">
        <v>1782</v>
      </c>
      <c r="EL149" s="6" t="s">
        <v>2535</v>
      </c>
      <c r="EN149" s="6" t="s">
        <v>441</v>
      </c>
      <c r="EO149" s="6" t="s">
        <v>2535</v>
      </c>
      <c r="EP149" s="6" t="s">
        <v>2535</v>
      </c>
      <c r="EQ149" s="6">
        <v>199</v>
      </c>
      <c r="ER149" s="6" t="s">
        <v>2536</v>
      </c>
      <c r="ES149" s="6">
        <v>4</v>
      </c>
      <c r="ET149" s="6" t="s">
        <v>404</v>
      </c>
      <c r="EU149" s="6" t="s">
        <v>2537</v>
      </c>
      <c r="EV149" s="6" t="s">
        <v>2538</v>
      </c>
      <c r="EW149" s="6" t="s">
        <v>2536</v>
      </c>
      <c r="EX149" s="6" t="s">
        <v>2539</v>
      </c>
      <c r="EY149" s="6" t="s">
        <v>1512</v>
      </c>
      <c r="EZ149" s="6" t="s">
        <v>2531</v>
      </c>
      <c r="FA149" s="6" t="s">
        <v>1782</v>
      </c>
      <c r="FB149" s="6" t="s">
        <v>410</v>
      </c>
      <c r="FD149" s="6" t="s">
        <v>460</v>
      </c>
      <c r="FF149" s="6" t="s">
        <v>441</v>
      </c>
      <c r="FH149" s="6" t="s">
        <v>1021</v>
      </c>
      <c r="FI149" s="6" t="s">
        <v>450</v>
      </c>
      <c r="FJ149" s="6" t="s">
        <v>450</v>
      </c>
      <c r="FK149" s="6" t="s">
        <v>450</v>
      </c>
      <c r="FL149" s="6" t="s">
        <v>450</v>
      </c>
      <c r="FN149" s="6" t="s">
        <v>462</v>
      </c>
      <c r="FO149" s="6" t="s">
        <v>416</v>
      </c>
      <c r="FP149" s="6" t="s">
        <v>416</v>
      </c>
      <c r="FQ149" s="6" t="s">
        <v>416</v>
      </c>
      <c r="FR149" s="6" t="s">
        <v>415</v>
      </c>
      <c r="FS149" s="6" t="s">
        <v>462</v>
      </c>
      <c r="FT149" s="6" t="s">
        <v>416</v>
      </c>
      <c r="FU149" s="6" t="s">
        <v>416</v>
      </c>
      <c r="FV149" s="6" t="s">
        <v>131</v>
      </c>
      <c r="FX149" s="6" t="s">
        <v>451</v>
      </c>
      <c r="FY149" s="6" t="s">
        <v>451</v>
      </c>
      <c r="FZ149" s="6" t="s">
        <v>451</v>
      </c>
      <c r="GA149" s="6" t="s">
        <v>451</v>
      </c>
      <c r="GB149" s="6" t="s">
        <v>451</v>
      </c>
      <c r="GC149" s="6" t="s">
        <v>451</v>
      </c>
      <c r="GD149" s="6" t="s">
        <v>451</v>
      </c>
      <c r="GE149" s="6" t="s">
        <v>451</v>
      </c>
      <c r="GF149" s="6" t="s">
        <v>451</v>
      </c>
      <c r="GG149" s="6" t="s">
        <v>451</v>
      </c>
      <c r="GH149" s="6" t="s">
        <v>451</v>
      </c>
      <c r="GI149" s="6" t="s">
        <v>451</v>
      </c>
      <c r="GJ149" s="6" t="s">
        <v>451</v>
      </c>
      <c r="GK149" s="6" t="s">
        <v>451</v>
      </c>
      <c r="GL149" s="6" t="s">
        <v>451</v>
      </c>
      <c r="GM149" s="6" t="s">
        <v>451</v>
      </c>
      <c r="GN149" s="6" t="s">
        <v>451</v>
      </c>
      <c r="GO149" s="6" t="s">
        <v>451</v>
      </c>
      <c r="GP149" s="6" t="s">
        <v>451</v>
      </c>
      <c r="GQ149" s="6" t="s">
        <v>451</v>
      </c>
      <c r="GR149" s="6" t="s">
        <v>451</v>
      </c>
      <c r="GS149" s="6" t="s">
        <v>451</v>
      </c>
      <c r="GT149" s="6" t="s">
        <v>451</v>
      </c>
      <c r="GU149" s="6" t="s">
        <v>451</v>
      </c>
      <c r="GV149" s="6" t="s">
        <v>517</v>
      </c>
      <c r="GW149" s="6" t="s">
        <v>496</v>
      </c>
      <c r="GX149" s="6" t="s">
        <v>2540</v>
      </c>
      <c r="GY149" s="6" t="s">
        <v>441</v>
      </c>
      <c r="GZ149" s="6">
        <v>457.79</v>
      </c>
      <c r="HB149" s="6" t="str">
        <f t="shared" si="104"/>
        <v>Accepté pour Conseil 1er round Fem</v>
      </c>
      <c r="HC149" s="6">
        <f t="shared" si="108"/>
        <v>100</v>
      </c>
      <c r="HD149" s="110">
        <f t="shared" si="109"/>
        <v>100</v>
      </c>
      <c r="HE149" s="6">
        <f t="shared" si="110"/>
        <v>5</v>
      </c>
      <c r="HF149" s="110">
        <f t="shared" si="132"/>
        <v>68.333333333333329</v>
      </c>
      <c r="HG149" s="6">
        <f t="shared" si="111"/>
        <v>100</v>
      </c>
      <c r="HI149" s="6">
        <f t="shared" si="105"/>
        <v>50</v>
      </c>
      <c r="HJ149" s="110">
        <f t="shared" si="133"/>
        <v>75</v>
      </c>
      <c r="HK149" s="110">
        <f t="shared" si="112"/>
        <v>27.5</v>
      </c>
      <c r="HL149" s="110">
        <f t="shared" si="113"/>
        <v>27.5</v>
      </c>
      <c r="HO149" s="6">
        <f t="shared" si="114"/>
        <v>5</v>
      </c>
      <c r="HP149" s="110">
        <f t="shared" si="115"/>
        <v>50</v>
      </c>
      <c r="HQ149" s="110">
        <f t="shared" si="116"/>
        <v>27.5</v>
      </c>
      <c r="HT149" s="110">
        <f t="shared" si="117"/>
        <v>27.5</v>
      </c>
      <c r="HU149" s="6">
        <f t="shared" si="118"/>
        <v>100</v>
      </c>
      <c r="HV149" s="6">
        <f t="shared" si="119"/>
        <v>100</v>
      </c>
      <c r="HW149" s="6">
        <f t="shared" si="120"/>
        <v>100</v>
      </c>
      <c r="HX149" s="110">
        <f t="shared" si="121"/>
        <v>100</v>
      </c>
      <c r="HY149" s="6">
        <f t="shared" si="122"/>
        <v>0</v>
      </c>
      <c r="HZ149" s="6">
        <f t="shared" si="107"/>
        <v>0</v>
      </c>
      <c r="IA149" s="6">
        <f t="shared" si="123"/>
        <v>0</v>
      </c>
      <c r="IB149" s="6">
        <f t="shared" si="124"/>
        <v>25</v>
      </c>
      <c r="IE149" s="110">
        <f t="shared" si="125"/>
        <v>52.5</v>
      </c>
      <c r="IF149" s="110">
        <f t="shared" si="126"/>
        <v>15.5</v>
      </c>
      <c r="IG149" s="6">
        <f t="shared" si="127"/>
        <v>0</v>
      </c>
      <c r="IH149" s="6">
        <f t="shared" si="128"/>
        <v>0</v>
      </c>
      <c r="II149" s="6">
        <f t="shared" si="129"/>
        <v>0</v>
      </c>
      <c r="IJ149" s="6">
        <f t="shared" si="130"/>
        <v>0</v>
      </c>
      <c r="IK149" s="110">
        <f t="shared" si="131"/>
        <v>0</v>
      </c>
    </row>
    <row r="150" spans="1:245" x14ac:dyDescent="0.2">
      <c r="A150" s="6">
        <v>301</v>
      </c>
      <c r="B150" s="6">
        <v>515</v>
      </c>
      <c r="C150" s="6" t="s">
        <v>2541</v>
      </c>
      <c r="D150" s="6">
        <v>6</v>
      </c>
      <c r="E150" s="6" t="s">
        <v>470</v>
      </c>
      <c r="F150" s="6" t="s">
        <v>2542</v>
      </c>
      <c r="G150" s="6" t="s">
        <v>2543</v>
      </c>
      <c r="H150" s="6" t="s">
        <v>2541</v>
      </c>
      <c r="I150" s="6" t="s">
        <v>2544</v>
      </c>
      <c r="K150" s="6" t="s">
        <v>2545</v>
      </c>
      <c r="L150" s="6" t="s">
        <v>1782</v>
      </c>
      <c r="M150" s="6" t="s">
        <v>410</v>
      </c>
      <c r="N150" s="6" t="s">
        <v>2546</v>
      </c>
      <c r="O150" s="6" t="s">
        <v>760</v>
      </c>
      <c r="Q150" s="6" t="s">
        <v>2547</v>
      </c>
      <c r="R150" s="6" t="s">
        <v>525</v>
      </c>
      <c r="S150" s="6">
        <v>1</v>
      </c>
      <c r="T150" s="6">
        <v>1</v>
      </c>
      <c r="U150" s="6">
        <v>0</v>
      </c>
      <c r="V150" s="6">
        <v>0</v>
      </c>
      <c r="W150" s="6">
        <v>1</v>
      </c>
      <c r="X150" s="6">
        <v>0</v>
      </c>
      <c r="Y150" s="6">
        <v>0</v>
      </c>
      <c r="Z150" s="6" t="s">
        <v>131</v>
      </c>
      <c r="AA150" s="6" t="s">
        <v>415</v>
      </c>
      <c r="AB150" s="6" t="s">
        <v>416</v>
      </c>
      <c r="AC150" s="6" t="s">
        <v>414</v>
      </c>
      <c r="AD150" s="6" t="s">
        <v>131</v>
      </c>
      <c r="AE150" s="6" t="s">
        <v>415</v>
      </c>
      <c r="AF150" s="6" t="s">
        <v>415</v>
      </c>
      <c r="AG150" s="6" t="s">
        <v>416</v>
      </c>
      <c r="AH150" s="6" t="s">
        <v>131</v>
      </c>
      <c r="AI150" s="6" t="s">
        <v>2548</v>
      </c>
      <c r="AN150" s="6">
        <v>1</v>
      </c>
      <c r="AQ150" s="6" t="s">
        <v>547</v>
      </c>
      <c r="AW150" s="6" t="s">
        <v>528</v>
      </c>
      <c r="AX150" s="6" t="s">
        <v>485</v>
      </c>
      <c r="AY150" s="6">
        <v>0</v>
      </c>
      <c r="AZ150" s="6">
        <v>0</v>
      </c>
      <c r="BA150" s="6">
        <v>0</v>
      </c>
      <c r="BB150" s="6">
        <v>1</v>
      </c>
      <c r="BC150" s="6">
        <v>1</v>
      </c>
      <c r="BD150" s="6">
        <v>0</v>
      </c>
      <c r="BE150" s="6">
        <v>0</v>
      </c>
      <c r="BF150" s="6">
        <v>0</v>
      </c>
      <c r="BH150" s="6">
        <v>1</v>
      </c>
      <c r="BX150" s="6" t="s">
        <v>423</v>
      </c>
      <c r="BY150" s="6" t="s">
        <v>426</v>
      </c>
      <c r="BZ150" s="6" t="s">
        <v>426</v>
      </c>
      <c r="CA150" s="6" t="s">
        <v>424</v>
      </c>
      <c r="CB150" s="6" t="s">
        <v>426</v>
      </c>
      <c r="CC150" s="6" t="s">
        <v>423</v>
      </c>
      <c r="CD150" s="6" t="s">
        <v>423</v>
      </c>
      <c r="CE150" s="6" t="s">
        <v>423</v>
      </c>
      <c r="CF150" s="6" t="s">
        <v>423</v>
      </c>
      <c r="CG150" s="6" t="s">
        <v>426</v>
      </c>
      <c r="CH150" s="6" t="s">
        <v>423</v>
      </c>
      <c r="CI150" s="6" t="s">
        <v>423</v>
      </c>
      <c r="CJ150" s="6" t="s">
        <v>423</v>
      </c>
      <c r="CK150" s="6" t="s">
        <v>423</v>
      </c>
      <c r="CL150" s="6" t="s">
        <v>423</v>
      </c>
      <c r="CM150" s="6" t="s">
        <v>424</v>
      </c>
      <c r="CN150" s="6" t="s">
        <v>423</v>
      </c>
      <c r="CO150" s="6" t="s">
        <v>424</v>
      </c>
      <c r="CP150" s="6" t="s">
        <v>423</v>
      </c>
      <c r="CQ150" s="6" t="s">
        <v>424</v>
      </c>
      <c r="CR150" s="6" t="s">
        <v>423</v>
      </c>
      <c r="CS150" s="6" t="s">
        <v>423</v>
      </c>
      <c r="CT150" s="6" t="s">
        <v>423</v>
      </c>
      <c r="CU150" s="6" t="s">
        <v>423</v>
      </c>
      <c r="CV150" s="6" t="s">
        <v>428</v>
      </c>
      <c r="CW150" s="6" t="s">
        <v>176</v>
      </c>
      <c r="CX150" s="6" t="s">
        <v>428</v>
      </c>
      <c r="CY150" s="6" t="s">
        <v>176</v>
      </c>
      <c r="CZ150" s="6" t="s">
        <v>176</v>
      </c>
      <c r="DA150" s="6">
        <v>0</v>
      </c>
      <c r="DB150" s="6">
        <v>0</v>
      </c>
      <c r="DC150" s="6">
        <v>0</v>
      </c>
      <c r="DD150" s="6">
        <v>1</v>
      </c>
      <c r="DE150" s="6">
        <v>0</v>
      </c>
      <c r="DF150" s="6">
        <v>0</v>
      </c>
      <c r="DG150" s="6">
        <v>0</v>
      </c>
      <c r="DJ150" s="6" t="s">
        <v>429</v>
      </c>
      <c r="DU150" s="6" t="s">
        <v>508</v>
      </c>
      <c r="EA150" s="6">
        <v>933.01</v>
      </c>
      <c r="EB150" s="6" t="s">
        <v>487</v>
      </c>
      <c r="EC150" s="6" t="s">
        <v>488</v>
      </c>
      <c r="ED150" s="6" t="s">
        <v>2549</v>
      </c>
      <c r="EE150" s="6" t="s">
        <v>490</v>
      </c>
      <c r="EF150" s="6" t="s">
        <v>435</v>
      </c>
      <c r="EG150" s="6" t="s">
        <v>436</v>
      </c>
      <c r="EH150" s="6" t="s">
        <v>2286</v>
      </c>
      <c r="EJ150" s="6" t="s">
        <v>1782</v>
      </c>
      <c r="EL150" s="6" t="s">
        <v>2535</v>
      </c>
      <c r="EN150" s="6" t="s">
        <v>468</v>
      </c>
      <c r="EO150" s="6" t="s">
        <v>2535</v>
      </c>
      <c r="EP150" s="6" t="s">
        <v>2535</v>
      </c>
      <c r="EQ150" s="6">
        <v>273</v>
      </c>
      <c r="ER150" s="6" t="s">
        <v>2550</v>
      </c>
      <c r="ES150" s="6">
        <v>4</v>
      </c>
      <c r="ET150" s="6" t="s">
        <v>470</v>
      </c>
      <c r="EU150" s="6" t="s">
        <v>2551</v>
      </c>
      <c r="EV150" s="6" t="s">
        <v>2552</v>
      </c>
      <c r="EW150" s="6" t="s">
        <v>2550</v>
      </c>
      <c r="EX150" s="6" t="s">
        <v>2553</v>
      </c>
      <c r="EZ150" s="6" t="s">
        <v>2545</v>
      </c>
      <c r="FA150" s="6" t="s">
        <v>1782</v>
      </c>
      <c r="FC150" s="6" t="s">
        <v>2546</v>
      </c>
      <c r="FD150" s="6" t="s">
        <v>760</v>
      </c>
      <c r="FF150" s="6" t="s">
        <v>441</v>
      </c>
      <c r="FH150" s="6" t="s">
        <v>449</v>
      </c>
      <c r="FI150" s="6" t="s">
        <v>450</v>
      </c>
      <c r="FJ150" s="6" t="s">
        <v>450</v>
      </c>
      <c r="FK150" s="6" t="s">
        <v>450</v>
      </c>
      <c r="FL150" s="6" t="s">
        <v>450</v>
      </c>
      <c r="FN150" s="6" t="s">
        <v>131</v>
      </c>
      <c r="FO150" s="6" t="s">
        <v>416</v>
      </c>
      <c r="FP150" s="6" t="s">
        <v>416</v>
      </c>
      <c r="FQ150" s="6" t="s">
        <v>416</v>
      </c>
      <c r="FR150" s="6" t="s">
        <v>131</v>
      </c>
      <c r="FS150" s="6" t="s">
        <v>416</v>
      </c>
      <c r="FT150" s="6" t="s">
        <v>416</v>
      </c>
      <c r="FU150" s="6" t="s">
        <v>416</v>
      </c>
      <c r="FV150" s="6" t="s">
        <v>131</v>
      </c>
      <c r="FX150" s="6" t="s">
        <v>451</v>
      </c>
      <c r="FY150" s="6" t="s">
        <v>451</v>
      </c>
      <c r="FZ150" s="6" t="s">
        <v>451</v>
      </c>
      <c r="GA150" s="6" t="s">
        <v>451</v>
      </c>
      <c r="GB150" s="6" t="s">
        <v>451</v>
      </c>
      <c r="GC150" s="6" t="s">
        <v>451</v>
      </c>
      <c r="GD150" s="6" t="s">
        <v>451</v>
      </c>
      <c r="GE150" s="6" t="s">
        <v>451</v>
      </c>
      <c r="GF150" s="6" t="s">
        <v>451</v>
      </c>
      <c r="GG150" s="6" t="s">
        <v>452</v>
      </c>
      <c r="GH150" s="6" t="s">
        <v>451</v>
      </c>
      <c r="GI150" s="6" t="s">
        <v>451</v>
      </c>
      <c r="GJ150" s="6" t="s">
        <v>451</v>
      </c>
      <c r="GK150" s="6" t="s">
        <v>451</v>
      </c>
      <c r="GL150" s="6" t="s">
        <v>451</v>
      </c>
      <c r="GM150" s="6" t="s">
        <v>451</v>
      </c>
      <c r="GN150" s="6" t="s">
        <v>451</v>
      </c>
      <c r="GO150" s="6" t="s">
        <v>451</v>
      </c>
      <c r="GP150" s="6" t="s">
        <v>451</v>
      </c>
      <c r="GQ150" s="6" t="s">
        <v>451</v>
      </c>
      <c r="GR150" s="6" t="s">
        <v>451</v>
      </c>
      <c r="GS150" s="6" t="s">
        <v>452</v>
      </c>
      <c r="GT150" s="6" t="s">
        <v>452</v>
      </c>
      <c r="GU150" s="6" t="s">
        <v>452</v>
      </c>
      <c r="GV150" s="6" t="s">
        <v>555</v>
      </c>
      <c r="GW150" s="6" t="s">
        <v>496</v>
      </c>
      <c r="GX150" s="6" t="s">
        <v>1526</v>
      </c>
      <c r="GY150" s="6" t="s">
        <v>441</v>
      </c>
      <c r="GZ150" s="6">
        <v>1364.9</v>
      </c>
      <c r="HB150" s="6" t="str">
        <f t="shared" si="104"/>
        <v xml:space="preserve">Accepté pour le Conseil 4round IS -5 </v>
      </c>
      <c r="HC150" s="6">
        <f t="shared" si="108"/>
        <v>50</v>
      </c>
      <c r="HD150" s="110">
        <f t="shared" si="109"/>
        <v>52.5</v>
      </c>
      <c r="HE150" s="6">
        <f t="shared" si="110"/>
        <v>5</v>
      </c>
      <c r="HF150" s="110">
        <f t="shared" si="132"/>
        <v>35.833333333333336</v>
      </c>
      <c r="HG150" s="6">
        <f t="shared" si="111"/>
        <v>5</v>
      </c>
      <c r="HI150" s="6">
        <f t="shared" si="105"/>
        <v>5</v>
      </c>
      <c r="HJ150" s="110">
        <f t="shared" si="133"/>
        <v>5</v>
      </c>
      <c r="HK150" s="110">
        <f t="shared" si="112"/>
        <v>27.5</v>
      </c>
      <c r="HL150" s="110">
        <f t="shared" si="113"/>
        <v>27.5</v>
      </c>
      <c r="HO150" s="6">
        <f t="shared" si="114"/>
        <v>5</v>
      </c>
      <c r="HP150" s="110">
        <f t="shared" si="115"/>
        <v>50</v>
      </c>
      <c r="HQ150" s="110">
        <f t="shared" si="116"/>
        <v>50</v>
      </c>
      <c r="HT150" s="110">
        <f t="shared" si="117"/>
        <v>32</v>
      </c>
      <c r="HU150" s="6">
        <f t="shared" si="118"/>
        <v>50</v>
      </c>
      <c r="HV150" s="6">
        <f t="shared" si="119"/>
        <v>50</v>
      </c>
      <c r="HW150" s="6">
        <f t="shared" si="120"/>
        <v>50</v>
      </c>
      <c r="HX150" s="110">
        <f t="shared" si="121"/>
        <v>50</v>
      </c>
      <c r="HY150" s="6">
        <f t="shared" si="122"/>
        <v>0</v>
      </c>
      <c r="HZ150" s="6">
        <f t="shared" si="107"/>
        <v>100</v>
      </c>
      <c r="IA150" s="6">
        <f t="shared" si="123"/>
        <v>0</v>
      </c>
      <c r="IB150" s="6">
        <f t="shared" si="124"/>
        <v>25</v>
      </c>
      <c r="IE150" s="110">
        <f t="shared" si="125"/>
        <v>50</v>
      </c>
      <c r="IF150" s="110">
        <f t="shared" si="126"/>
        <v>35</v>
      </c>
      <c r="IG150" s="6">
        <f t="shared" si="127"/>
        <v>100</v>
      </c>
      <c r="IH150" s="6">
        <f t="shared" si="128"/>
        <v>0</v>
      </c>
      <c r="II150" s="6">
        <f t="shared" si="129"/>
        <v>0</v>
      </c>
      <c r="IJ150" s="6">
        <f t="shared" si="130"/>
        <v>0</v>
      </c>
      <c r="IK150" s="110">
        <f t="shared" si="131"/>
        <v>25</v>
      </c>
    </row>
    <row r="151" spans="1:245" x14ac:dyDescent="0.2">
      <c r="A151" s="6">
        <v>302</v>
      </c>
      <c r="B151" s="6">
        <v>356</v>
      </c>
      <c r="C151" s="6" t="s">
        <v>2554</v>
      </c>
      <c r="D151" s="6">
        <v>6</v>
      </c>
      <c r="E151" s="6" t="s">
        <v>470</v>
      </c>
      <c r="F151" s="6" t="s">
        <v>2555</v>
      </c>
      <c r="G151" s="6" t="s">
        <v>2556</v>
      </c>
      <c r="H151" s="6" t="s">
        <v>2554</v>
      </c>
      <c r="I151" s="6" t="s">
        <v>2557</v>
      </c>
      <c r="K151" s="6" t="s">
        <v>2558</v>
      </c>
      <c r="L151" s="6" t="s">
        <v>409</v>
      </c>
      <c r="M151" s="6" t="s">
        <v>503</v>
      </c>
      <c r="O151" s="6" t="s">
        <v>1087</v>
      </c>
      <c r="P151" s="6" t="s">
        <v>2559</v>
      </c>
      <c r="Q151" s="6" t="s">
        <v>2560</v>
      </c>
      <c r="R151" s="6" t="s">
        <v>413</v>
      </c>
      <c r="S151" s="6">
        <v>0</v>
      </c>
      <c r="T151" s="6">
        <v>0</v>
      </c>
      <c r="U151" s="6">
        <v>1</v>
      </c>
      <c r="V151" s="6">
        <v>1</v>
      </c>
      <c r="W151" s="6">
        <v>0</v>
      </c>
      <c r="X151" s="6">
        <v>0</v>
      </c>
      <c r="Y151" s="6">
        <v>1</v>
      </c>
      <c r="Z151" s="6" t="s">
        <v>414</v>
      </c>
      <c r="AA151" s="6" t="s">
        <v>416</v>
      </c>
      <c r="AB151" s="6" t="s">
        <v>415</v>
      </c>
      <c r="AC151" s="6" t="s">
        <v>414</v>
      </c>
      <c r="AD151" s="6" t="s">
        <v>414</v>
      </c>
      <c r="AE151" s="6" t="s">
        <v>415</v>
      </c>
      <c r="AF151" s="6" t="s">
        <v>415</v>
      </c>
      <c r="AG151" s="6" t="s">
        <v>416</v>
      </c>
      <c r="AH151" s="6" t="s">
        <v>414</v>
      </c>
      <c r="AJ151" s="6">
        <v>1</v>
      </c>
      <c r="AK151" s="6">
        <v>1</v>
      </c>
      <c r="AL151" s="6">
        <v>1</v>
      </c>
      <c r="AM151" s="6">
        <v>1</v>
      </c>
      <c r="AN151" s="6">
        <v>0</v>
      </c>
      <c r="AO151" s="6">
        <v>0</v>
      </c>
      <c r="AQ151" s="6" t="s">
        <v>564</v>
      </c>
      <c r="AR151" s="6" t="s">
        <v>419</v>
      </c>
      <c r="AS151" s="6" t="s">
        <v>419</v>
      </c>
      <c r="AT151" s="6" t="s">
        <v>420</v>
      </c>
      <c r="AU151" s="6" t="s">
        <v>420</v>
      </c>
      <c r="AV151" s="6" t="s">
        <v>420</v>
      </c>
      <c r="AW151" s="6" t="s">
        <v>421</v>
      </c>
      <c r="AX151" s="6" t="s">
        <v>464</v>
      </c>
      <c r="AY151" s="6">
        <v>1</v>
      </c>
      <c r="AZ151" s="6">
        <v>0</v>
      </c>
      <c r="BA151" s="6">
        <v>0</v>
      </c>
      <c r="BB151" s="6">
        <v>1</v>
      </c>
      <c r="BC151" s="6">
        <v>0</v>
      </c>
      <c r="BD151" s="6">
        <v>0</v>
      </c>
      <c r="BE151" s="6">
        <v>0</v>
      </c>
      <c r="BF151" s="6">
        <v>0</v>
      </c>
      <c r="BH151" s="6">
        <v>0</v>
      </c>
      <c r="BI151" s="6">
        <v>0</v>
      </c>
      <c r="BJ151" s="6">
        <v>0</v>
      </c>
      <c r="BK151" s="6">
        <v>0</v>
      </c>
      <c r="BL151" s="6">
        <v>0</v>
      </c>
      <c r="BM151" s="6">
        <v>1</v>
      </c>
      <c r="BN151" s="6">
        <v>0</v>
      </c>
      <c r="BO151" s="6">
        <v>0</v>
      </c>
      <c r="BP151" s="6">
        <v>0</v>
      </c>
      <c r="BQ151" s="6">
        <v>0</v>
      </c>
      <c r="BR151" s="6">
        <v>0</v>
      </c>
      <c r="BS151" s="6">
        <v>0</v>
      </c>
      <c r="BT151" s="6">
        <v>0</v>
      </c>
      <c r="BU151" s="6">
        <v>1</v>
      </c>
      <c r="BX151" s="6" t="s">
        <v>423</v>
      </c>
      <c r="BY151" s="6" t="s">
        <v>423</v>
      </c>
      <c r="BZ151" s="6" t="s">
        <v>425</v>
      </c>
      <c r="CA151" s="6" t="s">
        <v>151</v>
      </c>
      <c r="CB151" s="6" t="s">
        <v>425</v>
      </c>
      <c r="CC151" s="6" t="s">
        <v>425</v>
      </c>
      <c r="CD151" s="6" t="s">
        <v>425</v>
      </c>
      <c r="CE151" s="6" t="s">
        <v>425</v>
      </c>
      <c r="CF151" s="6" t="s">
        <v>425</v>
      </c>
      <c r="CG151" s="6" t="s">
        <v>425</v>
      </c>
      <c r="CH151" s="6" t="s">
        <v>425</v>
      </c>
      <c r="CI151" s="6" t="s">
        <v>425</v>
      </c>
      <c r="CJ151" s="6" t="s">
        <v>425</v>
      </c>
      <c r="CK151" s="6" t="s">
        <v>151</v>
      </c>
      <c r="CL151" s="6" t="s">
        <v>425</v>
      </c>
      <c r="CM151" s="6" t="s">
        <v>151</v>
      </c>
      <c r="CN151" s="6" t="s">
        <v>425</v>
      </c>
      <c r="CO151" s="6" t="s">
        <v>425</v>
      </c>
      <c r="CP151" s="6" t="s">
        <v>151</v>
      </c>
      <c r="CQ151" s="6" t="s">
        <v>151</v>
      </c>
      <c r="CR151" s="6" t="s">
        <v>425</v>
      </c>
      <c r="CS151" s="6" t="s">
        <v>425</v>
      </c>
      <c r="CT151" s="6" t="s">
        <v>426</v>
      </c>
      <c r="CU151" s="6" t="s">
        <v>425</v>
      </c>
      <c r="CV151" s="6" t="s">
        <v>176</v>
      </c>
      <c r="CW151" s="6" t="s">
        <v>176</v>
      </c>
      <c r="CX151" s="6" t="s">
        <v>176</v>
      </c>
      <c r="CY151" s="6" t="s">
        <v>428</v>
      </c>
      <c r="CZ151" s="6" t="s">
        <v>428</v>
      </c>
      <c r="DA151" s="6">
        <v>1</v>
      </c>
      <c r="DB151" s="6">
        <v>1</v>
      </c>
      <c r="DC151" s="6">
        <v>1</v>
      </c>
      <c r="DD151" s="6">
        <v>1</v>
      </c>
      <c r="DE151" s="6">
        <v>0</v>
      </c>
      <c r="DF151" s="6">
        <v>0</v>
      </c>
      <c r="DG151" s="6">
        <v>0</v>
      </c>
      <c r="DJ151" s="6" t="s">
        <v>486</v>
      </c>
      <c r="DK151" s="6">
        <v>0</v>
      </c>
      <c r="DL151" s="6">
        <v>1</v>
      </c>
      <c r="DM151" s="6">
        <v>0</v>
      </c>
      <c r="DN151" s="6">
        <v>0</v>
      </c>
      <c r="DO151" s="6">
        <v>0</v>
      </c>
      <c r="DP151" s="6">
        <v>1</v>
      </c>
      <c r="DQ151" s="6">
        <v>0</v>
      </c>
      <c r="DR151" s="6">
        <v>0</v>
      </c>
      <c r="DS151" s="6">
        <v>0</v>
      </c>
      <c r="DU151" s="6" t="s">
        <v>430</v>
      </c>
      <c r="EA151" s="6">
        <v>664.68</v>
      </c>
      <c r="EB151" s="6" t="s">
        <v>612</v>
      </c>
      <c r="EC151" s="6" t="s">
        <v>613</v>
      </c>
      <c r="ED151" s="6" t="s">
        <v>2561</v>
      </c>
      <c r="EE151" s="6" t="s">
        <v>490</v>
      </c>
      <c r="EF151" s="6" t="s">
        <v>435</v>
      </c>
      <c r="EG151" s="6" t="s">
        <v>511</v>
      </c>
      <c r="EH151" s="6" t="s">
        <v>826</v>
      </c>
      <c r="EJ151" s="6" t="s">
        <v>438</v>
      </c>
      <c r="EL151" s="6" t="s">
        <v>2535</v>
      </c>
      <c r="EN151" s="6" t="s">
        <v>468</v>
      </c>
      <c r="EO151" s="6" t="s">
        <v>2535</v>
      </c>
      <c r="EP151" s="6" t="s">
        <v>2535</v>
      </c>
      <c r="EQ151" s="6">
        <v>235</v>
      </c>
      <c r="ER151" s="6" t="s">
        <v>2562</v>
      </c>
      <c r="ES151" s="6">
        <v>4</v>
      </c>
      <c r="ET151" s="6" t="s">
        <v>470</v>
      </c>
      <c r="EU151" s="6" t="s">
        <v>2563</v>
      </c>
      <c r="EV151" s="6" t="s">
        <v>2564</v>
      </c>
      <c r="EW151" s="6" t="s">
        <v>2562</v>
      </c>
      <c r="EX151" s="6" t="s">
        <v>2565</v>
      </c>
      <c r="EZ151" s="6" t="s">
        <v>2558</v>
      </c>
      <c r="FA151" s="6" t="s">
        <v>409</v>
      </c>
      <c r="FB151" s="6" t="s">
        <v>503</v>
      </c>
      <c r="FD151" s="6" t="s">
        <v>1087</v>
      </c>
      <c r="FE151" s="6" t="s">
        <v>2559</v>
      </c>
      <c r="FF151" s="6" t="s">
        <v>441</v>
      </c>
      <c r="FH151" s="6" t="s">
        <v>450</v>
      </c>
      <c r="FI151" s="6" t="s">
        <v>450</v>
      </c>
      <c r="FJ151" s="6" t="s">
        <v>450</v>
      </c>
      <c r="FK151" s="6" t="s">
        <v>510</v>
      </c>
      <c r="FL151" s="6" t="s">
        <v>450</v>
      </c>
      <c r="FN151" s="6" t="s">
        <v>416</v>
      </c>
      <c r="FO151" s="6" t="s">
        <v>416</v>
      </c>
      <c r="FP151" s="6" t="s">
        <v>415</v>
      </c>
      <c r="FQ151" s="6" t="s">
        <v>415</v>
      </c>
      <c r="FR151" s="6" t="s">
        <v>414</v>
      </c>
      <c r="FS151" s="6" t="s">
        <v>415</v>
      </c>
      <c r="FT151" s="6" t="s">
        <v>416</v>
      </c>
      <c r="FU151" s="6" t="s">
        <v>416</v>
      </c>
      <c r="FV151" s="6" t="s">
        <v>414</v>
      </c>
      <c r="FX151" s="6" t="s">
        <v>451</v>
      </c>
      <c r="FY151" s="6" t="s">
        <v>451</v>
      </c>
      <c r="FZ151" s="6" t="s">
        <v>451</v>
      </c>
      <c r="GA151" s="6" t="s">
        <v>451</v>
      </c>
      <c r="GB151" s="6" t="s">
        <v>451</v>
      </c>
      <c r="GC151" s="6" t="s">
        <v>451</v>
      </c>
      <c r="GD151" s="6" t="s">
        <v>451</v>
      </c>
      <c r="GE151" s="6" t="s">
        <v>451</v>
      </c>
      <c r="GF151" s="6" t="s">
        <v>451</v>
      </c>
      <c r="GG151" s="6" t="s">
        <v>451</v>
      </c>
      <c r="GH151" s="6" t="s">
        <v>451</v>
      </c>
      <c r="GI151" s="6" t="s">
        <v>451</v>
      </c>
      <c r="GJ151" s="6" t="s">
        <v>451</v>
      </c>
      <c r="GK151" s="6" t="s">
        <v>451</v>
      </c>
      <c r="GL151" s="6" t="s">
        <v>451</v>
      </c>
      <c r="GM151" s="6" t="s">
        <v>451</v>
      </c>
      <c r="GN151" s="6" t="s">
        <v>451</v>
      </c>
      <c r="GO151" s="6" t="s">
        <v>451</v>
      </c>
      <c r="GP151" s="6" t="s">
        <v>451</v>
      </c>
      <c r="GQ151" s="6" t="s">
        <v>451</v>
      </c>
      <c r="GR151" s="6" t="s">
        <v>451</v>
      </c>
      <c r="GS151" s="6" t="s">
        <v>451</v>
      </c>
      <c r="GT151" s="6" t="s">
        <v>451</v>
      </c>
      <c r="GU151" s="6" t="s">
        <v>451</v>
      </c>
      <c r="GV151" s="6" t="s">
        <v>555</v>
      </c>
      <c r="GW151" s="6" t="s">
        <v>475</v>
      </c>
      <c r="GX151" s="6" t="s">
        <v>2566</v>
      </c>
      <c r="GY151" s="6" t="s">
        <v>441</v>
      </c>
      <c r="GZ151" s="6">
        <v>1935.43</v>
      </c>
      <c r="HB151" s="6" t="str">
        <f t="shared" si="104"/>
        <v>Accepté pour Conseil 2eme round Sect</v>
      </c>
      <c r="HC151" s="6">
        <f t="shared" si="108"/>
        <v>50</v>
      </c>
      <c r="HD151" s="110">
        <f t="shared" si="109"/>
        <v>50</v>
      </c>
      <c r="HE151" s="6">
        <f t="shared" si="110"/>
        <v>50</v>
      </c>
      <c r="HF151" s="110">
        <f t="shared" si="132"/>
        <v>50</v>
      </c>
      <c r="HG151" s="6">
        <f t="shared" si="111"/>
        <v>50</v>
      </c>
      <c r="HI151" s="6">
        <f t="shared" si="105"/>
        <v>5</v>
      </c>
      <c r="HJ151" s="110">
        <f t="shared" si="133"/>
        <v>27.5</v>
      </c>
      <c r="HK151" s="110">
        <f t="shared" si="112"/>
        <v>50</v>
      </c>
      <c r="HL151" s="110">
        <f t="shared" si="113"/>
        <v>75</v>
      </c>
      <c r="HO151" s="6">
        <f t="shared" si="114"/>
        <v>50</v>
      </c>
      <c r="HP151" s="110">
        <f t="shared" si="115"/>
        <v>50</v>
      </c>
      <c r="HQ151" s="110">
        <f t="shared" si="116"/>
        <v>50</v>
      </c>
      <c r="HT151" s="110">
        <f t="shared" si="117"/>
        <v>55</v>
      </c>
      <c r="HU151" s="6">
        <f t="shared" si="118"/>
        <v>50</v>
      </c>
      <c r="HV151" s="6">
        <f t="shared" si="119"/>
        <v>100</v>
      </c>
      <c r="HW151" s="6">
        <f t="shared" si="120"/>
        <v>50</v>
      </c>
      <c r="HX151" s="110">
        <f t="shared" si="121"/>
        <v>66.666666666666671</v>
      </c>
      <c r="HY151" s="6">
        <f t="shared" si="122"/>
        <v>100</v>
      </c>
      <c r="HZ151" s="6">
        <f t="shared" si="107"/>
        <v>100</v>
      </c>
      <c r="IA151" s="6">
        <f t="shared" si="123"/>
        <v>0</v>
      </c>
      <c r="IB151" s="6">
        <f t="shared" si="124"/>
        <v>100</v>
      </c>
      <c r="IE151" s="110">
        <f t="shared" si="125"/>
        <v>100</v>
      </c>
      <c r="IF151" s="110">
        <f t="shared" si="126"/>
        <v>80</v>
      </c>
      <c r="IG151" s="6">
        <f t="shared" si="127"/>
        <v>100</v>
      </c>
      <c r="IH151" s="6">
        <f t="shared" si="128"/>
        <v>50</v>
      </c>
      <c r="II151" s="6">
        <f t="shared" si="129"/>
        <v>0</v>
      </c>
      <c r="IJ151" s="6">
        <f t="shared" si="130"/>
        <v>50</v>
      </c>
      <c r="IK151" s="110">
        <f t="shared" si="131"/>
        <v>50</v>
      </c>
    </row>
    <row r="152" spans="1:245" x14ac:dyDescent="0.2">
      <c r="A152" s="6">
        <v>304</v>
      </c>
      <c r="B152" s="6">
        <v>462</v>
      </c>
      <c r="C152" s="6" t="s">
        <v>2567</v>
      </c>
      <c r="D152" s="6">
        <v>6</v>
      </c>
      <c r="E152" s="6" t="s">
        <v>470</v>
      </c>
      <c r="F152" s="6" t="s">
        <v>2568</v>
      </c>
      <c r="G152" s="6" t="s">
        <v>2569</v>
      </c>
      <c r="H152" s="6" t="s">
        <v>2567</v>
      </c>
      <c r="I152" s="6" t="s">
        <v>2570</v>
      </c>
      <c r="K152" s="6" t="s">
        <v>2571</v>
      </c>
      <c r="L152" s="6" t="s">
        <v>409</v>
      </c>
      <c r="M152" s="6" t="s">
        <v>410</v>
      </c>
      <c r="O152" s="6" t="s">
        <v>481</v>
      </c>
      <c r="P152" s="6" t="s">
        <v>2572</v>
      </c>
      <c r="Q152" s="6" t="s">
        <v>2573</v>
      </c>
      <c r="R152" s="6" t="s">
        <v>525</v>
      </c>
      <c r="S152" s="6">
        <v>1</v>
      </c>
      <c r="T152" s="6">
        <v>0</v>
      </c>
      <c r="U152" s="6">
        <v>0</v>
      </c>
      <c r="V152" s="6">
        <v>0</v>
      </c>
      <c r="W152" s="6">
        <v>1</v>
      </c>
      <c r="X152" s="6">
        <v>1</v>
      </c>
      <c r="Y152" s="6">
        <v>0</v>
      </c>
      <c r="Z152" s="6" t="s">
        <v>415</v>
      </c>
      <c r="AA152" s="6" t="s">
        <v>416</v>
      </c>
      <c r="AB152" s="6" t="s">
        <v>416</v>
      </c>
      <c r="AC152" s="6" t="s">
        <v>131</v>
      </c>
      <c r="AD152" s="6" t="s">
        <v>131</v>
      </c>
      <c r="AE152" s="6" t="s">
        <v>416</v>
      </c>
      <c r="AF152" s="6" t="s">
        <v>416</v>
      </c>
      <c r="AG152" s="6" t="s">
        <v>131</v>
      </c>
      <c r="AH152" s="6" t="s">
        <v>416</v>
      </c>
      <c r="AI152" s="6" t="s">
        <v>2574</v>
      </c>
      <c r="AN152" s="6">
        <v>1</v>
      </c>
      <c r="AQ152" s="6" t="s">
        <v>527</v>
      </c>
      <c r="AW152" s="6" t="s">
        <v>528</v>
      </c>
      <c r="AX152" s="6" t="s">
        <v>485</v>
      </c>
      <c r="AY152" s="6">
        <v>1</v>
      </c>
      <c r="AZ152" s="6">
        <v>1</v>
      </c>
      <c r="BA152" s="6">
        <v>0</v>
      </c>
      <c r="BB152" s="6">
        <v>0</v>
      </c>
      <c r="BC152" s="6">
        <v>0</v>
      </c>
      <c r="BD152" s="6">
        <v>0</v>
      </c>
      <c r="BE152" s="6">
        <v>0</v>
      </c>
      <c r="BF152" s="6">
        <v>0</v>
      </c>
      <c r="BH152" s="6">
        <v>1</v>
      </c>
      <c r="BX152" s="6" t="s">
        <v>424</v>
      </c>
      <c r="BY152" s="6" t="s">
        <v>423</v>
      </c>
      <c r="BZ152" s="6" t="s">
        <v>426</v>
      </c>
      <c r="CA152" s="6" t="s">
        <v>424</v>
      </c>
      <c r="CB152" s="6" t="s">
        <v>426</v>
      </c>
      <c r="CC152" s="6" t="s">
        <v>424</v>
      </c>
      <c r="CD152" s="6" t="s">
        <v>424</v>
      </c>
      <c r="CE152" s="6" t="s">
        <v>424</v>
      </c>
      <c r="CF152" s="6" t="s">
        <v>424</v>
      </c>
      <c r="CG152" s="6" t="s">
        <v>424</v>
      </c>
      <c r="CH152" s="6" t="s">
        <v>426</v>
      </c>
      <c r="CI152" s="6" t="s">
        <v>426</v>
      </c>
      <c r="CJ152" s="6" t="s">
        <v>424</v>
      </c>
      <c r="CK152" s="6" t="s">
        <v>424</v>
      </c>
      <c r="CL152" s="6" t="s">
        <v>424</v>
      </c>
      <c r="CM152" s="6" t="s">
        <v>424</v>
      </c>
      <c r="CN152" s="6" t="s">
        <v>426</v>
      </c>
      <c r="CO152" s="6" t="s">
        <v>426</v>
      </c>
      <c r="CP152" s="6" t="s">
        <v>426</v>
      </c>
      <c r="CQ152" s="6" t="s">
        <v>424</v>
      </c>
      <c r="CR152" s="6" t="s">
        <v>424</v>
      </c>
      <c r="CS152" s="6" t="s">
        <v>426</v>
      </c>
      <c r="CT152" s="6" t="s">
        <v>426</v>
      </c>
      <c r="CU152" s="6" t="s">
        <v>426</v>
      </c>
      <c r="CV152" s="6" t="s">
        <v>176</v>
      </c>
      <c r="CW152" s="6" t="s">
        <v>427</v>
      </c>
      <c r="CX152" s="6" t="s">
        <v>428</v>
      </c>
      <c r="CY152" s="6" t="s">
        <v>427</v>
      </c>
      <c r="CZ152" s="6" t="s">
        <v>428</v>
      </c>
      <c r="DA152" s="6">
        <v>1</v>
      </c>
      <c r="DB152" s="6">
        <v>0</v>
      </c>
      <c r="DC152" s="6">
        <v>0</v>
      </c>
      <c r="DD152" s="6">
        <v>1</v>
      </c>
      <c r="DE152" s="6">
        <v>0</v>
      </c>
      <c r="DF152" s="6">
        <v>0</v>
      </c>
      <c r="DG152" s="6">
        <v>0</v>
      </c>
      <c r="DJ152" s="6" t="s">
        <v>198</v>
      </c>
      <c r="DU152" s="6" t="s">
        <v>508</v>
      </c>
      <c r="EA152" s="6">
        <v>1289.27</v>
      </c>
      <c r="EB152" s="6" t="s">
        <v>629</v>
      </c>
      <c r="EC152" s="6" t="s">
        <v>432</v>
      </c>
      <c r="ED152" s="6" t="s">
        <v>2575</v>
      </c>
      <c r="EE152" s="6" t="s">
        <v>490</v>
      </c>
      <c r="EF152" s="6" t="s">
        <v>435</v>
      </c>
      <c r="EG152" s="6" t="s">
        <v>436</v>
      </c>
      <c r="EH152" s="6" t="s">
        <v>915</v>
      </c>
      <c r="EJ152" s="6" t="s">
        <v>438</v>
      </c>
      <c r="EL152" s="6" t="s">
        <v>2535</v>
      </c>
      <c r="EN152" s="6" t="s">
        <v>468</v>
      </c>
      <c r="EO152" s="6" t="s">
        <v>2535</v>
      </c>
      <c r="EP152" s="6" t="s">
        <v>2535</v>
      </c>
      <c r="EQ152" s="6">
        <v>321</v>
      </c>
      <c r="ER152" s="6" t="s">
        <v>2576</v>
      </c>
      <c r="ES152" s="6">
        <v>4</v>
      </c>
      <c r="ET152" s="6" t="s">
        <v>470</v>
      </c>
      <c r="EU152" s="6" t="s">
        <v>2577</v>
      </c>
      <c r="EV152" s="6" t="s">
        <v>2578</v>
      </c>
      <c r="EW152" s="6" t="s">
        <v>2576</v>
      </c>
      <c r="EX152" s="6" t="s">
        <v>2579</v>
      </c>
      <c r="EZ152" s="6" t="s">
        <v>2580</v>
      </c>
      <c r="FA152" s="6" t="s">
        <v>409</v>
      </c>
      <c r="FB152" s="6" t="s">
        <v>410</v>
      </c>
      <c r="FD152" s="6" t="s">
        <v>481</v>
      </c>
      <c r="FE152" s="6" t="s">
        <v>2581</v>
      </c>
      <c r="FF152" s="6" t="s">
        <v>441</v>
      </c>
      <c r="FH152" s="6" t="s">
        <v>450</v>
      </c>
      <c r="FI152" s="6" t="s">
        <v>450</v>
      </c>
      <c r="FJ152" s="6" t="s">
        <v>450</v>
      </c>
      <c r="FK152" s="6" t="s">
        <v>450</v>
      </c>
      <c r="FL152" s="6" t="s">
        <v>450</v>
      </c>
      <c r="FN152" s="6" t="s">
        <v>416</v>
      </c>
      <c r="FO152" s="6" t="s">
        <v>416</v>
      </c>
      <c r="FP152" s="6" t="s">
        <v>416</v>
      </c>
      <c r="FQ152" s="6" t="s">
        <v>416</v>
      </c>
      <c r="FR152" s="6" t="s">
        <v>416</v>
      </c>
      <c r="FS152" s="6" t="s">
        <v>416</v>
      </c>
      <c r="FT152" s="6" t="s">
        <v>416</v>
      </c>
      <c r="FU152" s="6" t="s">
        <v>416</v>
      </c>
      <c r="FV152" s="6" t="s">
        <v>416</v>
      </c>
      <c r="FX152" s="6" t="s">
        <v>451</v>
      </c>
      <c r="FY152" s="6" t="s">
        <v>451</v>
      </c>
      <c r="FZ152" s="6" t="s">
        <v>451</v>
      </c>
      <c r="GA152" s="6" t="s">
        <v>451</v>
      </c>
      <c r="GB152" s="6" t="s">
        <v>452</v>
      </c>
      <c r="GC152" s="6" t="s">
        <v>451</v>
      </c>
      <c r="GD152" s="6" t="s">
        <v>451</v>
      </c>
      <c r="GE152" s="6" t="s">
        <v>451</v>
      </c>
      <c r="GF152" s="6" t="s">
        <v>451</v>
      </c>
      <c r="GG152" s="6" t="s">
        <v>451</v>
      </c>
      <c r="GH152" s="6" t="s">
        <v>451</v>
      </c>
      <c r="GI152" s="6" t="s">
        <v>451</v>
      </c>
      <c r="GJ152" s="6" t="s">
        <v>451</v>
      </c>
      <c r="GK152" s="6" t="s">
        <v>451</v>
      </c>
      <c r="GL152" s="6" t="s">
        <v>451</v>
      </c>
      <c r="GM152" s="6" t="s">
        <v>451</v>
      </c>
      <c r="GN152" s="6" t="s">
        <v>451</v>
      </c>
      <c r="GO152" s="6" t="s">
        <v>451</v>
      </c>
      <c r="GP152" s="6" t="s">
        <v>451</v>
      </c>
      <c r="GQ152" s="6" t="s">
        <v>451</v>
      </c>
      <c r="GR152" s="6" t="s">
        <v>452</v>
      </c>
      <c r="GS152" s="6" t="s">
        <v>452</v>
      </c>
      <c r="GT152" s="6" t="s">
        <v>452</v>
      </c>
      <c r="GU152" s="6" t="s">
        <v>452</v>
      </c>
      <c r="GV152" s="6" t="s">
        <v>453</v>
      </c>
      <c r="GW152" s="6" t="s">
        <v>475</v>
      </c>
      <c r="GX152" s="6" t="s">
        <v>2582</v>
      </c>
      <c r="GY152" s="6" t="s">
        <v>441</v>
      </c>
      <c r="GZ152" s="6">
        <v>437.26</v>
      </c>
      <c r="HB152" s="6" t="str">
        <f t="shared" si="104"/>
        <v>Accepté pour Conseil 3eme round Prov</v>
      </c>
      <c r="HC152" s="6">
        <f t="shared" si="108"/>
        <v>100</v>
      </c>
      <c r="HD152" s="110">
        <f t="shared" si="109"/>
        <v>75</v>
      </c>
      <c r="HE152" s="6">
        <f t="shared" si="110"/>
        <v>5</v>
      </c>
      <c r="HF152" s="110">
        <f t="shared" si="132"/>
        <v>60</v>
      </c>
      <c r="HG152" s="6">
        <f t="shared" si="111"/>
        <v>5</v>
      </c>
      <c r="HI152" s="6">
        <f t="shared" si="105"/>
        <v>50</v>
      </c>
      <c r="HJ152" s="110">
        <f t="shared" si="133"/>
        <v>27.5</v>
      </c>
      <c r="HK152" s="110">
        <f t="shared" si="112"/>
        <v>50</v>
      </c>
      <c r="HL152" s="110">
        <f t="shared" si="113"/>
        <v>27.5</v>
      </c>
      <c r="HO152" s="6">
        <f t="shared" si="114"/>
        <v>50</v>
      </c>
      <c r="HP152" s="110">
        <f t="shared" si="115"/>
        <v>50</v>
      </c>
      <c r="HQ152" s="110">
        <f t="shared" si="116"/>
        <v>5</v>
      </c>
      <c r="HT152" s="110">
        <f t="shared" si="117"/>
        <v>36.5</v>
      </c>
      <c r="HU152" s="6">
        <f t="shared" si="118"/>
        <v>50</v>
      </c>
      <c r="HV152" s="6">
        <f t="shared" si="119"/>
        <v>50</v>
      </c>
      <c r="HW152" s="6">
        <f t="shared" si="120"/>
        <v>5</v>
      </c>
      <c r="HX152" s="110">
        <f t="shared" si="121"/>
        <v>35</v>
      </c>
      <c r="HY152" s="6">
        <f t="shared" si="122"/>
        <v>0</v>
      </c>
      <c r="HZ152" s="6">
        <f t="shared" si="107"/>
        <v>100</v>
      </c>
      <c r="IA152" s="6">
        <f t="shared" si="123"/>
        <v>0</v>
      </c>
      <c r="IB152" s="6">
        <f t="shared" si="124"/>
        <v>50</v>
      </c>
      <c r="IE152" s="110">
        <f t="shared" si="125"/>
        <v>27.5</v>
      </c>
      <c r="IF152" s="110">
        <f t="shared" si="126"/>
        <v>35.5</v>
      </c>
      <c r="IG152" s="6">
        <f t="shared" si="127"/>
        <v>0</v>
      </c>
      <c r="IH152" s="6">
        <f t="shared" si="128"/>
        <v>0</v>
      </c>
      <c r="II152" s="6">
        <f t="shared" si="129"/>
        <v>0</v>
      </c>
      <c r="IJ152" s="6">
        <f t="shared" si="130"/>
        <v>0</v>
      </c>
      <c r="IK152" s="110">
        <f t="shared" si="131"/>
        <v>0</v>
      </c>
    </row>
    <row r="153" spans="1:245" x14ac:dyDescent="0.2">
      <c r="A153" s="6">
        <v>305</v>
      </c>
      <c r="B153" s="6">
        <v>232</v>
      </c>
      <c r="C153" s="6" t="s">
        <v>2583</v>
      </c>
      <c r="D153" s="6">
        <v>6</v>
      </c>
      <c r="E153" s="6" t="s">
        <v>470</v>
      </c>
      <c r="F153" s="6" t="s">
        <v>2584</v>
      </c>
      <c r="G153" s="6" t="s">
        <v>2585</v>
      </c>
      <c r="H153" s="6" t="s">
        <v>2583</v>
      </c>
      <c r="I153" s="6" t="s">
        <v>2586</v>
      </c>
      <c r="K153" s="6" t="s">
        <v>2587</v>
      </c>
      <c r="L153" s="6" t="s">
        <v>1131</v>
      </c>
      <c r="O153" s="6" t="s">
        <v>481</v>
      </c>
      <c r="P153" s="6" t="s">
        <v>2588</v>
      </c>
      <c r="Q153" s="6" t="s">
        <v>2589</v>
      </c>
      <c r="R153" s="6" t="s">
        <v>525</v>
      </c>
      <c r="S153" s="6">
        <v>1</v>
      </c>
      <c r="T153" s="6">
        <v>1</v>
      </c>
      <c r="U153" s="6">
        <v>0</v>
      </c>
      <c r="V153" s="6">
        <v>0</v>
      </c>
      <c r="W153" s="6">
        <v>1</v>
      </c>
      <c r="X153" s="6">
        <v>0</v>
      </c>
      <c r="Y153" s="6">
        <v>0</v>
      </c>
      <c r="Z153" s="6" t="s">
        <v>131</v>
      </c>
      <c r="AA153" s="6" t="s">
        <v>415</v>
      </c>
      <c r="AB153" s="6" t="s">
        <v>415</v>
      </c>
      <c r="AC153" s="6" t="s">
        <v>414</v>
      </c>
      <c r="AD153" s="6" t="s">
        <v>462</v>
      </c>
      <c r="AE153" s="6" t="s">
        <v>414</v>
      </c>
      <c r="AF153" s="6" t="s">
        <v>416</v>
      </c>
      <c r="AG153" s="6" t="s">
        <v>415</v>
      </c>
      <c r="AH153" s="6" t="s">
        <v>414</v>
      </c>
      <c r="AJ153" s="6">
        <v>0</v>
      </c>
      <c r="AK153" s="6">
        <v>1</v>
      </c>
      <c r="AL153" s="6">
        <v>0</v>
      </c>
      <c r="AM153" s="6">
        <v>0</v>
      </c>
      <c r="AN153" s="6">
        <v>0</v>
      </c>
      <c r="AO153" s="6">
        <v>0</v>
      </c>
      <c r="AQ153" s="6" t="s">
        <v>463</v>
      </c>
      <c r="AR153" s="6" t="s">
        <v>419</v>
      </c>
      <c r="AS153" s="6" t="s">
        <v>436</v>
      </c>
      <c r="AT153" s="6" t="s">
        <v>420</v>
      </c>
      <c r="AU153" s="6" t="s">
        <v>436</v>
      </c>
      <c r="AV153" s="6" t="s">
        <v>436</v>
      </c>
      <c r="AW153" s="6" t="s">
        <v>703</v>
      </c>
      <c r="AX153" s="6" t="s">
        <v>485</v>
      </c>
      <c r="AY153" s="6">
        <v>1</v>
      </c>
      <c r="AZ153" s="6">
        <v>1</v>
      </c>
      <c r="BA153" s="6">
        <v>0</v>
      </c>
      <c r="BB153" s="6">
        <v>0</v>
      </c>
      <c r="BC153" s="6">
        <v>0</v>
      </c>
      <c r="BD153" s="6">
        <v>0</v>
      </c>
      <c r="BE153" s="6">
        <v>0</v>
      </c>
      <c r="BF153" s="6">
        <v>0</v>
      </c>
      <c r="BH153" s="6">
        <v>1</v>
      </c>
      <c r="BX153" s="6" t="s">
        <v>424</v>
      </c>
      <c r="BY153" s="6" t="s">
        <v>423</v>
      </c>
      <c r="BZ153" s="6" t="s">
        <v>423</v>
      </c>
      <c r="CA153" s="6" t="s">
        <v>424</v>
      </c>
      <c r="CB153" s="6" t="s">
        <v>423</v>
      </c>
      <c r="CC153" s="6" t="s">
        <v>423</v>
      </c>
      <c r="CD153" s="6" t="s">
        <v>423</v>
      </c>
      <c r="CE153" s="6" t="s">
        <v>424</v>
      </c>
      <c r="CF153" s="6" t="s">
        <v>423</v>
      </c>
      <c r="CG153" s="6" t="s">
        <v>423</v>
      </c>
      <c r="CH153" s="6" t="s">
        <v>423</v>
      </c>
      <c r="CI153" s="6" t="s">
        <v>426</v>
      </c>
      <c r="CJ153" s="6" t="s">
        <v>423</v>
      </c>
      <c r="CK153" s="6" t="s">
        <v>426</v>
      </c>
      <c r="CL153" s="6" t="s">
        <v>426</v>
      </c>
      <c r="CM153" s="6" t="s">
        <v>426</v>
      </c>
      <c r="CN153" s="6" t="s">
        <v>423</v>
      </c>
      <c r="CO153" s="6" t="s">
        <v>426</v>
      </c>
      <c r="CP153" s="6" t="s">
        <v>426</v>
      </c>
      <c r="CQ153" s="6" t="s">
        <v>424</v>
      </c>
      <c r="CR153" s="6" t="s">
        <v>424</v>
      </c>
      <c r="CS153" s="6" t="s">
        <v>426</v>
      </c>
      <c r="CT153" s="6" t="s">
        <v>426</v>
      </c>
      <c r="CU153" s="6" t="s">
        <v>426</v>
      </c>
      <c r="CV153" s="6" t="s">
        <v>506</v>
      </c>
      <c r="CW153" s="6" t="s">
        <v>428</v>
      </c>
      <c r="CX153" s="6" t="s">
        <v>428</v>
      </c>
      <c r="CY153" s="6" t="s">
        <v>428</v>
      </c>
      <c r="CZ153" s="6" t="s">
        <v>428</v>
      </c>
      <c r="DA153" s="6">
        <v>0</v>
      </c>
      <c r="DB153" s="6">
        <v>0</v>
      </c>
      <c r="DC153" s="6">
        <v>0</v>
      </c>
      <c r="DD153" s="6">
        <v>1</v>
      </c>
      <c r="DE153" s="6">
        <v>0</v>
      </c>
      <c r="DF153" s="6">
        <v>0</v>
      </c>
      <c r="DG153" s="6">
        <v>0</v>
      </c>
      <c r="DJ153" s="6" t="s">
        <v>198</v>
      </c>
      <c r="DU153" s="6" t="s">
        <v>508</v>
      </c>
      <c r="EA153" s="6">
        <v>1897.19</v>
      </c>
      <c r="EB153" s="6" t="s">
        <v>431</v>
      </c>
      <c r="EC153" s="6" t="s">
        <v>432</v>
      </c>
      <c r="ED153" s="6" t="s">
        <v>2590</v>
      </c>
      <c r="EE153" s="6" t="s">
        <v>490</v>
      </c>
      <c r="EF153" s="6" t="s">
        <v>435</v>
      </c>
      <c r="EG153" s="6" t="s">
        <v>436</v>
      </c>
      <c r="EH153" s="6" t="s">
        <v>1421</v>
      </c>
      <c r="EJ153" s="6" t="s">
        <v>1131</v>
      </c>
      <c r="EL153" s="6" t="s">
        <v>2535</v>
      </c>
      <c r="EN153" s="6" t="s">
        <v>468</v>
      </c>
      <c r="EO153" s="6" t="s">
        <v>2535</v>
      </c>
      <c r="EP153" s="6" t="s">
        <v>2535</v>
      </c>
      <c r="EQ153" s="6">
        <v>170</v>
      </c>
      <c r="ER153" s="6" t="s">
        <v>2591</v>
      </c>
      <c r="ES153" s="6">
        <v>4</v>
      </c>
      <c r="ET153" s="6" t="s">
        <v>470</v>
      </c>
      <c r="EU153" s="6" t="s">
        <v>2592</v>
      </c>
      <c r="EV153" s="6" t="s">
        <v>2593</v>
      </c>
      <c r="EW153" s="6" t="s">
        <v>2591</v>
      </c>
      <c r="EX153" s="6" t="s">
        <v>2594</v>
      </c>
      <c r="EZ153" s="6" t="s">
        <v>2595</v>
      </c>
      <c r="FA153" s="6" t="s">
        <v>1131</v>
      </c>
      <c r="FD153" s="6" t="s">
        <v>481</v>
      </c>
      <c r="FE153" s="6" t="s">
        <v>2596</v>
      </c>
      <c r="FF153" s="6" t="s">
        <v>441</v>
      </c>
      <c r="FH153" s="6" t="s">
        <v>449</v>
      </c>
      <c r="FI153" s="6" t="s">
        <v>450</v>
      </c>
      <c r="FJ153" s="6" t="s">
        <v>450</v>
      </c>
      <c r="FK153" s="6" t="s">
        <v>450</v>
      </c>
      <c r="FL153" s="6" t="s">
        <v>450</v>
      </c>
      <c r="FN153" s="6" t="s">
        <v>131</v>
      </c>
      <c r="FO153" s="6" t="s">
        <v>415</v>
      </c>
      <c r="FP153" s="6" t="s">
        <v>416</v>
      </c>
      <c r="FQ153" s="6" t="s">
        <v>414</v>
      </c>
      <c r="FR153" s="6" t="s">
        <v>414</v>
      </c>
      <c r="FS153" s="6" t="s">
        <v>462</v>
      </c>
      <c r="FT153" s="6" t="s">
        <v>416</v>
      </c>
      <c r="FU153" s="6" t="s">
        <v>416</v>
      </c>
      <c r="FV153" s="6" t="s">
        <v>131</v>
      </c>
      <c r="FX153" s="6" t="s">
        <v>451</v>
      </c>
      <c r="FY153" s="6" t="s">
        <v>451</v>
      </c>
      <c r="FZ153" s="6" t="s">
        <v>451</v>
      </c>
      <c r="GA153" s="6" t="s">
        <v>451</v>
      </c>
      <c r="GB153" s="6" t="s">
        <v>451</v>
      </c>
      <c r="GC153" s="6" t="s">
        <v>451</v>
      </c>
      <c r="GD153" s="6" t="s">
        <v>451</v>
      </c>
      <c r="GE153" s="6" t="s">
        <v>451</v>
      </c>
      <c r="GF153" s="6" t="s">
        <v>451</v>
      </c>
      <c r="GG153" s="6" t="s">
        <v>451</v>
      </c>
      <c r="GH153" s="6" t="s">
        <v>451</v>
      </c>
      <c r="GI153" s="6" t="s">
        <v>451</v>
      </c>
      <c r="GJ153" s="6" t="s">
        <v>451</v>
      </c>
      <c r="GK153" s="6" t="s">
        <v>451</v>
      </c>
      <c r="GL153" s="6" t="s">
        <v>451</v>
      </c>
      <c r="GM153" s="6" t="s">
        <v>452</v>
      </c>
      <c r="GN153" s="6" t="s">
        <v>452</v>
      </c>
      <c r="GO153" s="6" t="s">
        <v>451</v>
      </c>
      <c r="GP153" s="6" t="s">
        <v>451</v>
      </c>
      <c r="GQ153" s="6" t="s">
        <v>451</v>
      </c>
      <c r="GR153" s="6" t="s">
        <v>451</v>
      </c>
      <c r="GS153" s="6" t="s">
        <v>452</v>
      </c>
      <c r="GT153" s="6" t="s">
        <v>452</v>
      </c>
      <c r="GU153" s="6" t="s">
        <v>452</v>
      </c>
      <c r="GV153" s="6" t="s">
        <v>453</v>
      </c>
      <c r="GW153" s="6" t="s">
        <v>454</v>
      </c>
      <c r="GX153" s="6" t="s">
        <v>2597</v>
      </c>
      <c r="GY153" s="6" t="s">
        <v>441</v>
      </c>
      <c r="GZ153" s="6">
        <v>1514.08</v>
      </c>
      <c r="HB153" s="6" t="str">
        <f t="shared" si="104"/>
        <v>Liste d'attente</v>
      </c>
      <c r="HC153" s="6">
        <f t="shared" si="108"/>
        <v>100</v>
      </c>
      <c r="HD153" s="110">
        <f t="shared" si="109"/>
        <v>27.5</v>
      </c>
      <c r="HE153" s="6">
        <f t="shared" si="110"/>
        <v>5</v>
      </c>
      <c r="HF153" s="110">
        <f t="shared" si="132"/>
        <v>44.166666666666664</v>
      </c>
      <c r="HG153" s="6">
        <f t="shared" si="111"/>
        <v>100</v>
      </c>
      <c r="HI153" s="6">
        <f t="shared" si="105"/>
        <v>50</v>
      </c>
      <c r="HJ153" s="110">
        <f t="shared" si="133"/>
        <v>75</v>
      </c>
      <c r="HK153" s="110">
        <f t="shared" si="112"/>
        <v>50</v>
      </c>
      <c r="HL153" s="110">
        <f t="shared" si="113"/>
        <v>50</v>
      </c>
      <c r="HO153" s="6">
        <f t="shared" si="114"/>
        <v>50</v>
      </c>
      <c r="HP153" s="110">
        <f t="shared" si="115"/>
        <v>50</v>
      </c>
      <c r="HQ153" s="110">
        <f t="shared" si="116"/>
        <v>27.5</v>
      </c>
      <c r="HT153" s="110">
        <f t="shared" si="117"/>
        <v>45.5</v>
      </c>
      <c r="HU153" s="6">
        <f t="shared" si="118"/>
        <v>5</v>
      </c>
      <c r="HV153" s="6">
        <f t="shared" si="119"/>
        <v>5</v>
      </c>
      <c r="HW153" s="6">
        <f t="shared" si="120"/>
        <v>50</v>
      </c>
      <c r="HX153" s="110">
        <f t="shared" si="121"/>
        <v>20</v>
      </c>
      <c r="HY153" s="6">
        <f t="shared" si="122"/>
        <v>0</v>
      </c>
      <c r="HZ153" s="6">
        <f t="shared" si="107"/>
        <v>0</v>
      </c>
      <c r="IA153" s="6">
        <f t="shared" si="123"/>
        <v>0</v>
      </c>
      <c r="IB153" s="6">
        <f t="shared" si="124"/>
        <v>25</v>
      </c>
      <c r="IE153" s="110">
        <f t="shared" si="125"/>
        <v>27.5</v>
      </c>
      <c r="IF153" s="110">
        <f t="shared" si="126"/>
        <v>10.5</v>
      </c>
      <c r="IG153" s="6">
        <f t="shared" si="127"/>
        <v>0</v>
      </c>
      <c r="IH153" s="6">
        <f t="shared" si="128"/>
        <v>0</v>
      </c>
      <c r="II153" s="6">
        <f t="shared" si="129"/>
        <v>0</v>
      </c>
      <c r="IJ153" s="6">
        <f t="shared" si="130"/>
        <v>0</v>
      </c>
      <c r="IK153" s="110">
        <f t="shared" si="131"/>
        <v>0</v>
      </c>
    </row>
    <row r="154" spans="1:245" x14ac:dyDescent="0.2">
      <c r="A154" s="6">
        <v>306</v>
      </c>
      <c r="B154" s="6">
        <v>223</v>
      </c>
      <c r="C154" s="6" t="s">
        <v>2598</v>
      </c>
      <c r="D154" s="6">
        <v>6</v>
      </c>
      <c r="E154" s="6" t="s">
        <v>470</v>
      </c>
      <c r="F154" s="6" t="s">
        <v>2599</v>
      </c>
      <c r="G154" s="6" t="s">
        <v>2600</v>
      </c>
      <c r="H154" s="6" t="s">
        <v>2598</v>
      </c>
      <c r="I154" s="6" t="s">
        <v>2601</v>
      </c>
      <c r="K154" s="6" t="s">
        <v>2602</v>
      </c>
      <c r="L154" s="6" t="s">
        <v>1131</v>
      </c>
      <c r="M154" s="6" t="s">
        <v>410</v>
      </c>
      <c r="O154" s="6" t="s">
        <v>460</v>
      </c>
      <c r="Q154" s="6" t="s">
        <v>2603</v>
      </c>
      <c r="R154" s="6" t="s">
        <v>525</v>
      </c>
      <c r="S154" s="6">
        <v>1</v>
      </c>
      <c r="T154" s="6">
        <v>0</v>
      </c>
      <c r="U154" s="6">
        <v>0</v>
      </c>
      <c r="V154" s="6">
        <v>0</v>
      </c>
      <c r="W154" s="6">
        <v>0</v>
      </c>
      <c r="X154" s="6">
        <v>0</v>
      </c>
      <c r="Y154" s="6">
        <v>0</v>
      </c>
      <c r="Z154" s="6" t="s">
        <v>416</v>
      </c>
      <c r="AA154" s="6" t="s">
        <v>416</v>
      </c>
      <c r="AB154" s="6" t="s">
        <v>415</v>
      </c>
      <c r="AC154" s="6" t="s">
        <v>414</v>
      </c>
      <c r="AD154" s="6" t="s">
        <v>462</v>
      </c>
      <c r="AE154" s="6" t="s">
        <v>415</v>
      </c>
      <c r="AF154" s="6" t="s">
        <v>416</v>
      </c>
      <c r="AG154" s="6" t="s">
        <v>416</v>
      </c>
      <c r="AH154" s="6" t="s">
        <v>414</v>
      </c>
      <c r="AJ154" s="6">
        <v>0</v>
      </c>
      <c r="AK154" s="6">
        <v>0</v>
      </c>
      <c r="AL154" s="6">
        <v>0</v>
      </c>
      <c r="AM154" s="6">
        <v>1</v>
      </c>
      <c r="AN154" s="6">
        <v>0</v>
      </c>
      <c r="AO154" s="6">
        <v>0</v>
      </c>
      <c r="AQ154" s="6" t="s">
        <v>463</v>
      </c>
      <c r="AR154" s="6" t="s">
        <v>419</v>
      </c>
      <c r="AS154" s="6" t="s">
        <v>436</v>
      </c>
      <c r="AT154" s="6" t="s">
        <v>420</v>
      </c>
      <c r="AU154" s="6" t="s">
        <v>436</v>
      </c>
      <c r="AV154" s="6" t="s">
        <v>420</v>
      </c>
      <c r="AW154" s="6" t="s">
        <v>528</v>
      </c>
      <c r="AX154" s="6" t="s">
        <v>485</v>
      </c>
      <c r="AY154" s="6">
        <v>0</v>
      </c>
      <c r="AZ154" s="6">
        <v>0</v>
      </c>
      <c r="BA154" s="6">
        <v>0</v>
      </c>
      <c r="BB154" s="6">
        <v>1</v>
      </c>
      <c r="BC154" s="6">
        <v>0</v>
      </c>
      <c r="BD154" s="6">
        <v>0</v>
      </c>
      <c r="BE154" s="6">
        <v>1</v>
      </c>
      <c r="BF154" s="6">
        <v>0</v>
      </c>
      <c r="BH154" s="6">
        <v>0</v>
      </c>
      <c r="BI154" s="6">
        <v>0</v>
      </c>
      <c r="BJ154" s="6">
        <v>0</v>
      </c>
      <c r="BK154" s="6">
        <v>1</v>
      </c>
      <c r="BL154" s="6">
        <v>0</v>
      </c>
      <c r="BM154" s="6">
        <v>0</v>
      </c>
      <c r="BN154" s="6">
        <v>0</v>
      </c>
      <c r="BO154" s="6">
        <v>0</v>
      </c>
      <c r="BP154" s="6">
        <v>0</v>
      </c>
      <c r="BQ154" s="6">
        <v>0</v>
      </c>
      <c r="BR154" s="6">
        <v>0</v>
      </c>
      <c r="BS154" s="6">
        <v>0</v>
      </c>
      <c r="BT154" s="6">
        <v>0</v>
      </c>
      <c r="BU154" s="6">
        <v>0</v>
      </c>
      <c r="BX154" s="6" t="s">
        <v>423</v>
      </c>
      <c r="BY154" s="6" t="s">
        <v>425</v>
      </c>
      <c r="BZ154" s="6" t="s">
        <v>423</v>
      </c>
      <c r="CA154" s="6" t="s">
        <v>424</v>
      </c>
      <c r="CB154" s="6" t="s">
        <v>426</v>
      </c>
      <c r="CC154" s="6" t="s">
        <v>425</v>
      </c>
      <c r="CD154" s="6" t="s">
        <v>423</v>
      </c>
      <c r="CE154" s="6" t="s">
        <v>425</v>
      </c>
      <c r="CF154" s="6" t="s">
        <v>425</v>
      </c>
      <c r="CG154" s="6" t="s">
        <v>426</v>
      </c>
      <c r="CH154" s="6" t="s">
        <v>423</v>
      </c>
      <c r="CI154" s="6" t="s">
        <v>426</v>
      </c>
      <c r="CJ154" s="6" t="s">
        <v>425</v>
      </c>
      <c r="CK154" s="6" t="s">
        <v>424</v>
      </c>
      <c r="CL154" s="6" t="s">
        <v>423</v>
      </c>
      <c r="CM154" s="6" t="s">
        <v>423</v>
      </c>
      <c r="CN154" s="6" t="s">
        <v>426</v>
      </c>
      <c r="CO154" s="6" t="s">
        <v>423</v>
      </c>
      <c r="CP154" s="6" t="s">
        <v>426</v>
      </c>
      <c r="CQ154" s="6" t="s">
        <v>424</v>
      </c>
      <c r="CR154" s="6" t="s">
        <v>425</v>
      </c>
      <c r="CS154" s="6" t="s">
        <v>425</v>
      </c>
      <c r="CT154" s="6" t="s">
        <v>426</v>
      </c>
      <c r="CU154" s="6" t="s">
        <v>426</v>
      </c>
      <c r="CV154" s="6" t="s">
        <v>506</v>
      </c>
      <c r="CW154" s="6" t="s">
        <v>427</v>
      </c>
      <c r="CX154" s="6" t="s">
        <v>428</v>
      </c>
      <c r="CY154" s="6" t="s">
        <v>427</v>
      </c>
      <c r="CZ154" s="6" t="s">
        <v>428</v>
      </c>
      <c r="DA154" s="6">
        <v>0</v>
      </c>
      <c r="DB154" s="6">
        <v>1</v>
      </c>
      <c r="DC154" s="6">
        <v>0</v>
      </c>
      <c r="DD154" s="6">
        <v>1</v>
      </c>
      <c r="DE154" s="6">
        <v>0</v>
      </c>
      <c r="DF154" s="6">
        <v>0</v>
      </c>
      <c r="DG154" s="6">
        <v>0</v>
      </c>
      <c r="DJ154" s="6" t="s">
        <v>198</v>
      </c>
      <c r="DU154" s="6" t="s">
        <v>430</v>
      </c>
      <c r="EA154" s="6">
        <v>1485.42</v>
      </c>
      <c r="EB154" s="6" t="s">
        <v>612</v>
      </c>
      <c r="EC154" s="6" t="s">
        <v>613</v>
      </c>
      <c r="ED154" s="6" t="s">
        <v>2602</v>
      </c>
      <c r="EE154" s="6" t="s">
        <v>490</v>
      </c>
      <c r="EF154" s="6" t="s">
        <v>435</v>
      </c>
      <c r="EG154" s="6" t="s">
        <v>436</v>
      </c>
      <c r="EH154" s="6" t="s">
        <v>1421</v>
      </c>
      <c r="EJ154" s="6" t="s">
        <v>1131</v>
      </c>
      <c r="EL154" s="6" t="s">
        <v>2535</v>
      </c>
      <c r="EN154" s="6" t="s">
        <v>441</v>
      </c>
      <c r="EO154" s="6" t="s">
        <v>2535</v>
      </c>
      <c r="EP154" s="6" t="s">
        <v>2535</v>
      </c>
      <c r="EQ154" s="6">
        <v>233</v>
      </c>
      <c r="ER154" s="6" t="s">
        <v>2604</v>
      </c>
      <c r="ES154" s="6">
        <v>4</v>
      </c>
      <c r="ET154" s="6" t="s">
        <v>470</v>
      </c>
      <c r="EU154" s="6" t="s">
        <v>2605</v>
      </c>
      <c r="EV154" s="6" t="s">
        <v>2606</v>
      </c>
      <c r="EW154" s="6" t="s">
        <v>2604</v>
      </c>
      <c r="EX154" s="6" t="s">
        <v>2607</v>
      </c>
      <c r="EZ154" s="6" t="s">
        <v>2608</v>
      </c>
      <c r="FA154" s="6" t="s">
        <v>1131</v>
      </c>
      <c r="FB154" s="6" t="s">
        <v>410</v>
      </c>
      <c r="FD154" s="6" t="s">
        <v>460</v>
      </c>
      <c r="FF154" s="6" t="s">
        <v>441</v>
      </c>
      <c r="FH154" s="6" t="s">
        <v>449</v>
      </c>
      <c r="FI154" s="6" t="s">
        <v>450</v>
      </c>
      <c r="FJ154" s="6" t="s">
        <v>510</v>
      </c>
      <c r="FK154" s="6" t="s">
        <v>510</v>
      </c>
      <c r="FL154" s="6" t="s">
        <v>450</v>
      </c>
      <c r="FN154" s="6" t="s">
        <v>416</v>
      </c>
      <c r="FO154" s="6" t="s">
        <v>416</v>
      </c>
      <c r="FP154" s="6" t="s">
        <v>416</v>
      </c>
      <c r="FQ154" s="6" t="s">
        <v>414</v>
      </c>
      <c r="FR154" s="6" t="s">
        <v>462</v>
      </c>
      <c r="FS154" s="6" t="s">
        <v>415</v>
      </c>
      <c r="FT154" s="6" t="s">
        <v>416</v>
      </c>
      <c r="FU154" s="6" t="s">
        <v>416</v>
      </c>
      <c r="FV154" s="6" t="s">
        <v>414</v>
      </c>
      <c r="FX154" s="6" t="s">
        <v>451</v>
      </c>
      <c r="FY154" s="6" t="s">
        <v>451</v>
      </c>
      <c r="FZ154" s="6" t="s">
        <v>451</v>
      </c>
      <c r="GA154" s="6" t="s">
        <v>451</v>
      </c>
      <c r="GB154" s="6" t="s">
        <v>452</v>
      </c>
      <c r="GC154" s="6" t="s">
        <v>451</v>
      </c>
      <c r="GD154" s="6" t="s">
        <v>451</v>
      </c>
      <c r="GE154" s="6" t="s">
        <v>452</v>
      </c>
      <c r="GF154" s="6" t="s">
        <v>451</v>
      </c>
      <c r="GG154" s="6" t="s">
        <v>452</v>
      </c>
      <c r="GH154" s="6" t="s">
        <v>451</v>
      </c>
      <c r="GI154" s="6" t="s">
        <v>451</v>
      </c>
      <c r="GJ154" s="6" t="s">
        <v>451</v>
      </c>
      <c r="GK154" s="6" t="s">
        <v>451</v>
      </c>
      <c r="GL154" s="6" t="s">
        <v>451</v>
      </c>
      <c r="GM154" s="6" t="s">
        <v>452</v>
      </c>
      <c r="GN154" s="6" t="s">
        <v>452</v>
      </c>
      <c r="GO154" s="6" t="s">
        <v>451</v>
      </c>
      <c r="GP154" s="6" t="s">
        <v>451</v>
      </c>
      <c r="GQ154" s="6" t="s">
        <v>451</v>
      </c>
      <c r="GR154" s="6" t="s">
        <v>451</v>
      </c>
      <c r="GS154" s="6" t="s">
        <v>452</v>
      </c>
      <c r="GT154" s="6" t="s">
        <v>452</v>
      </c>
      <c r="GU154" s="6" t="s">
        <v>452</v>
      </c>
      <c r="GV154" s="6" t="s">
        <v>453</v>
      </c>
      <c r="GW154" s="6" t="s">
        <v>454</v>
      </c>
      <c r="GY154" s="6" t="s">
        <v>441</v>
      </c>
      <c r="GZ154" s="6">
        <v>274.94</v>
      </c>
      <c r="HB154" s="6" t="str">
        <f t="shared" si="104"/>
        <v>Accepté pour Conseil 2eme round Sect</v>
      </c>
      <c r="HC154" s="6">
        <f t="shared" si="108"/>
        <v>100</v>
      </c>
      <c r="HD154" s="110">
        <f t="shared" si="109"/>
        <v>75</v>
      </c>
      <c r="HE154" s="6">
        <f t="shared" si="110"/>
        <v>5</v>
      </c>
      <c r="HF154" s="110">
        <f t="shared" si="132"/>
        <v>60</v>
      </c>
      <c r="HG154" s="6">
        <f t="shared" si="111"/>
        <v>5</v>
      </c>
      <c r="HI154" s="6">
        <f t="shared" si="105"/>
        <v>5</v>
      </c>
      <c r="HJ154" s="110">
        <f t="shared" si="133"/>
        <v>5</v>
      </c>
      <c r="HK154" s="110">
        <f t="shared" si="112"/>
        <v>50</v>
      </c>
      <c r="HL154" s="110">
        <f t="shared" si="113"/>
        <v>27.5</v>
      </c>
      <c r="HO154" s="6">
        <f t="shared" si="114"/>
        <v>5</v>
      </c>
      <c r="HP154" s="110">
        <f t="shared" si="115"/>
        <v>50</v>
      </c>
      <c r="HQ154" s="110">
        <f t="shared" si="116"/>
        <v>27.5</v>
      </c>
      <c r="HT154" s="110">
        <f t="shared" si="117"/>
        <v>32</v>
      </c>
      <c r="HU154" s="6">
        <f t="shared" si="118"/>
        <v>50</v>
      </c>
      <c r="HV154" s="6">
        <f t="shared" si="119"/>
        <v>50</v>
      </c>
      <c r="HW154" s="6">
        <f t="shared" si="120"/>
        <v>5</v>
      </c>
      <c r="HX154" s="110">
        <f t="shared" si="121"/>
        <v>35</v>
      </c>
      <c r="HY154" s="6">
        <f t="shared" si="122"/>
        <v>0</v>
      </c>
      <c r="HZ154" s="6">
        <f t="shared" si="107"/>
        <v>0</v>
      </c>
      <c r="IA154" s="6">
        <f t="shared" si="123"/>
        <v>0</v>
      </c>
      <c r="IB154" s="6">
        <f t="shared" si="124"/>
        <v>50</v>
      </c>
      <c r="IE154" s="110">
        <f t="shared" si="125"/>
        <v>27.5</v>
      </c>
      <c r="IF154" s="110">
        <f t="shared" si="126"/>
        <v>15.5</v>
      </c>
      <c r="IG154" s="6">
        <f t="shared" si="127"/>
        <v>0</v>
      </c>
      <c r="IH154" s="6">
        <f t="shared" si="128"/>
        <v>0</v>
      </c>
      <c r="II154" s="6">
        <f t="shared" si="129"/>
        <v>0</v>
      </c>
      <c r="IJ154" s="6">
        <f t="shared" si="130"/>
        <v>50</v>
      </c>
      <c r="IK154" s="110">
        <f t="shared" si="131"/>
        <v>12.5</v>
      </c>
    </row>
    <row r="155" spans="1:245" x14ac:dyDescent="0.2">
      <c r="A155" s="6">
        <v>307</v>
      </c>
      <c r="B155" s="6">
        <v>230</v>
      </c>
      <c r="C155" s="6" t="s">
        <v>2609</v>
      </c>
      <c r="D155" s="6">
        <v>6</v>
      </c>
      <c r="E155" s="6" t="s">
        <v>470</v>
      </c>
      <c r="F155" s="6" t="s">
        <v>2610</v>
      </c>
      <c r="G155" s="6" t="s">
        <v>2611</v>
      </c>
      <c r="H155" s="6" t="s">
        <v>2609</v>
      </c>
      <c r="I155" s="6" t="s">
        <v>2612</v>
      </c>
      <c r="K155" s="6" t="s">
        <v>2613</v>
      </c>
      <c r="L155" s="6" t="s">
        <v>1131</v>
      </c>
      <c r="M155" s="6" t="s">
        <v>410</v>
      </c>
      <c r="O155" s="6" t="s">
        <v>460</v>
      </c>
      <c r="Q155" s="6" t="s">
        <v>2614</v>
      </c>
      <c r="R155" s="6" t="s">
        <v>881</v>
      </c>
      <c r="S155" s="6">
        <v>1</v>
      </c>
      <c r="T155" s="6">
        <v>1</v>
      </c>
      <c r="U155" s="6">
        <v>0</v>
      </c>
      <c r="V155" s="6">
        <v>0</v>
      </c>
      <c r="W155" s="6">
        <v>1</v>
      </c>
      <c r="X155" s="6">
        <v>0</v>
      </c>
      <c r="Y155" s="6">
        <v>0</v>
      </c>
      <c r="Z155" s="6" t="s">
        <v>131</v>
      </c>
      <c r="AA155" s="6" t="s">
        <v>415</v>
      </c>
      <c r="AB155" s="6" t="s">
        <v>414</v>
      </c>
      <c r="AC155" s="6" t="s">
        <v>414</v>
      </c>
      <c r="AD155" s="6" t="s">
        <v>131</v>
      </c>
      <c r="AE155" s="6" t="s">
        <v>414</v>
      </c>
      <c r="AF155" s="6" t="s">
        <v>415</v>
      </c>
      <c r="AG155" s="6" t="s">
        <v>415</v>
      </c>
      <c r="AH155" s="6" t="s">
        <v>131</v>
      </c>
      <c r="AJ155" s="6">
        <v>0</v>
      </c>
      <c r="AK155" s="6">
        <v>1</v>
      </c>
      <c r="AL155" s="6">
        <v>1</v>
      </c>
      <c r="AM155" s="6">
        <v>1</v>
      </c>
      <c r="AN155" s="6">
        <v>0</v>
      </c>
      <c r="AO155" s="6">
        <v>0</v>
      </c>
      <c r="AQ155" s="6" t="s">
        <v>418</v>
      </c>
      <c r="AR155" s="6" t="s">
        <v>419</v>
      </c>
      <c r="AS155" s="6" t="s">
        <v>436</v>
      </c>
      <c r="AT155" s="6" t="s">
        <v>420</v>
      </c>
      <c r="AU155" s="6" t="s">
        <v>420</v>
      </c>
      <c r="AV155" s="6" t="s">
        <v>420</v>
      </c>
      <c r="AW155" s="6" t="s">
        <v>421</v>
      </c>
      <c r="AX155" s="6" t="s">
        <v>485</v>
      </c>
      <c r="AY155" s="6">
        <v>0</v>
      </c>
      <c r="AZ155" s="6">
        <v>1</v>
      </c>
      <c r="BA155" s="6">
        <v>1</v>
      </c>
      <c r="BB155" s="6">
        <v>0</v>
      </c>
      <c r="BC155" s="6">
        <v>0</v>
      </c>
      <c r="BD155" s="6">
        <v>0</v>
      </c>
      <c r="BE155" s="6">
        <v>0</v>
      </c>
      <c r="BF155" s="6">
        <v>0</v>
      </c>
      <c r="BH155" s="6">
        <v>1</v>
      </c>
      <c r="BX155" s="6" t="s">
        <v>151</v>
      </c>
      <c r="BY155" s="6" t="s">
        <v>151</v>
      </c>
      <c r="BZ155" s="6" t="s">
        <v>151</v>
      </c>
      <c r="CA155" s="6" t="s">
        <v>151</v>
      </c>
      <c r="CB155" s="6" t="s">
        <v>424</v>
      </c>
      <c r="CC155" s="6" t="s">
        <v>424</v>
      </c>
      <c r="CD155" s="6" t="s">
        <v>424</v>
      </c>
      <c r="CE155" s="6" t="s">
        <v>423</v>
      </c>
      <c r="CF155" s="6" t="s">
        <v>424</v>
      </c>
      <c r="CG155" s="6" t="s">
        <v>424</v>
      </c>
      <c r="CH155" s="6" t="s">
        <v>424</v>
      </c>
      <c r="CI155" s="6" t="s">
        <v>423</v>
      </c>
      <c r="CJ155" s="6" t="s">
        <v>423</v>
      </c>
      <c r="CK155" s="6" t="s">
        <v>424</v>
      </c>
      <c r="CL155" s="6" t="s">
        <v>425</v>
      </c>
      <c r="CM155" s="6" t="s">
        <v>424</v>
      </c>
      <c r="CN155" s="6" t="s">
        <v>424</v>
      </c>
      <c r="CO155" s="6" t="s">
        <v>425</v>
      </c>
      <c r="CP155" s="6" t="s">
        <v>424</v>
      </c>
      <c r="CQ155" s="6" t="s">
        <v>151</v>
      </c>
      <c r="CR155" s="6" t="s">
        <v>151</v>
      </c>
      <c r="CS155" s="6" t="s">
        <v>425</v>
      </c>
      <c r="CT155" s="6" t="s">
        <v>423</v>
      </c>
      <c r="CU155" s="6" t="s">
        <v>423</v>
      </c>
      <c r="CV155" s="6" t="s">
        <v>506</v>
      </c>
      <c r="CW155" s="6" t="s">
        <v>506</v>
      </c>
      <c r="CX155" s="6" t="s">
        <v>506</v>
      </c>
      <c r="CY155" s="6" t="s">
        <v>506</v>
      </c>
      <c r="CZ155" s="6" t="s">
        <v>428</v>
      </c>
      <c r="DA155" s="6">
        <v>0</v>
      </c>
      <c r="DB155" s="6">
        <v>1</v>
      </c>
      <c r="DC155" s="6">
        <v>0</v>
      </c>
      <c r="DD155" s="6">
        <v>1</v>
      </c>
      <c r="DE155" s="6">
        <v>0</v>
      </c>
      <c r="DF155" s="6">
        <v>1</v>
      </c>
      <c r="DG155" s="6">
        <v>1</v>
      </c>
      <c r="DJ155" s="6" t="s">
        <v>486</v>
      </c>
      <c r="DK155" s="6">
        <v>1</v>
      </c>
      <c r="DL155" s="6">
        <v>1</v>
      </c>
      <c r="DM155" s="6">
        <v>0</v>
      </c>
      <c r="DN155" s="6">
        <v>0</v>
      </c>
      <c r="DO155" s="6">
        <v>1</v>
      </c>
      <c r="DP155" s="6">
        <v>0</v>
      </c>
      <c r="DQ155" s="6">
        <v>1</v>
      </c>
      <c r="DR155" s="6">
        <v>0</v>
      </c>
      <c r="DS155" s="6">
        <v>0</v>
      </c>
      <c r="DU155" s="6" t="s">
        <v>628</v>
      </c>
      <c r="DV155" s="6">
        <v>1</v>
      </c>
      <c r="DW155" s="6">
        <v>1</v>
      </c>
      <c r="DX155" s="6">
        <v>1</v>
      </c>
      <c r="DY155" s="6">
        <v>0</v>
      </c>
      <c r="EA155" s="6">
        <v>674.03</v>
      </c>
      <c r="EB155" s="6" t="s">
        <v>431</v>
      </c>
      <c r="EC155" s="6" t="s">
        <v>432</v>
      </c>
      <c r="ED155" s="6" t="s">
        <v>2615</v>
      </c>
      <c r="EE155" s="6" t="s">
        <v>490</v>
      </c>
      <c r="EF155" s="6" t="s">
        <v>435</v>
      </c>
      <c r="EG155" s="6" t="s">
        <v>436</v>
      </c>
      <c r="EH155" s="6" t="s">
        <v>1421</v>
      </c>
      <c r="EJ155" s="6" t="s">
        <v>1131</v>
      </c>
      <c r="EL155" s="6" t="s">
        <v>2535</v>
      </c>
      <c r="EN155" s="6" t="s">
        <v>468</v>
      </c>
      <c r="EO155" s="6" t="s">
        <v>2535</v>
      </c>
      <c r="EP155" s="6" t="s">
        <v>2535</v>
      </c>
      <c r="EQ155" s="6">
        <v>171</v>
      </c>
      <c r="ER155" s="6" t="s">
        <v>2616</v>
      </c>
      <c r="ES155" s="6">
        <v>4</v>
      </c>
      <c r="ET155" s="6" t="s">
        <v>470</v>
      </c>
      <c r="EU155" s="6" t="s">
        <v>2617</v>
      </c>
      <c r="EV155" s="6" t="s">
        <v>2618</v>
      </c>
      <c r="EW155" s="6" t="s">
        <v>2616</v>
      </c>
      <c r="EX155" s="6" t="s">
        <v>2619</v>
      </c>
      <c r="EZ155" s="6" t="s">
        <v>2620</v>
      </c>
      <c r="FA155" s="6" t="s">
        <v>1131</v>
      </c>
      <c r="FB155" s="6" t="s">
        <v>410</v>
      </c>
      <c r="FD155" s="6" t="s">
        <v>460</v>
      </c>
      <c r="FF155" s="6" t="s">
        <v>441</v>
      </c>
      <c r="FH155" s="6" t="s">
        <v>450</v>
      </c>
      <c r="FI155" s="6" t="s">
        <v>510</v>
      </c>
      <c r="FJ155" s="6" t="s">
        <v>510</v>
      </c>
      <c r="FK155" s="6" t="s">
        <v>450</v>
      </c>
      <c r="FL155" s="6" t="s">
        <v>510</v>
      </c>
      <c r="FN155" s="6" t="s">
        <v>131</v>
      </c>
      <c r="FO155" s="6" t="s">
        <v>415</v>
      </c>
      <c r="FP155" s="6" t="s">
        <v>416</v>
      </c>
      <c r="FQ155" s="6" t="s">
        <v>414</v>
      </c>
      <c r="FR155" s="6" t="s">
        <v>131</v>
      </c>
      <c r="FS155" s="6" t="s">
        <v>415</v>
      </c>
      <c r="FT155" s="6" t="s">
        <v>416</v>
      </c>
      <c r="FU155" s="6" t="s">
        <v>416</v>
      </c>
      <c r="FV155" s="6" t="s">
        <v>131</v>
      </c>
      <c r="FX155" s="6" t="s">
        <v>451</v>
      </c>
      <c r="FY155" s="6" t="s">
        <v>451</v>
      </c>
      <c r="FZ155" s="6" t="s">
        <v>451</v>
      </c>
      <c r="GA155" s="6" t="s">
        <v>451</v>
      </c>
      <c r="GB155" s="6" t="s">
        <v>451</v>
      </c>
      <c r="GC155" s="6" t="s">
        <v>451</v>
      </c>
      <c r="GD155" s="6" t="s">
        <v>451</v>
      </c>
      <c r="GE155" s="6" t="s">
        <v>451</v>
      </c>
      <c r="GF155" s="6" t="s">
        <v>451</v>
      </c>
      <c r="GG155" s="6" t="s">
        <v>451</v>
      </c>
      <c r="GH155" s="6" t="s">
        <v>451</v>
      </c>
      <c r="GI155" s="6" t="s">
        <v>451</v>
      </c>
      <c r="GJ155" s="6" t="s">
        <v>451</v>
      </c>
      <c r="GK155" s="6" t="s">
        <v>451</v>
      </c>
      <c r="GL155" s="6" t="s">
        <v>451</v>
      </c>
      <c r="GM155" s="6" t="s">
        <v>451</v>
      </c>
      <c r="GN155" s="6" t="s">
        <v>451</v>
      </c>
      <c r="GO155" s="6" t="s">
        <v>451</v>
      </c>
      <c r="GP155" s="6" t="s">
        <v>451</v>
      </c>
      <c r="GQ155" s="6" t="s">
        <v>451</v>
      </c>
      <c r="GR155" s="6" t="s">
        <v>451</v>
      </c>
      <c r="GS155" s="6" t="s">
        <v>451</v>
      </c>
      <c r="GT155" s="6" t="s">
        <v>451</v>
      </c>
      <c r="GU155" s="6" t="s">
        <v>451</v>
      </c>
      <c r="GV155" s="6" t="s">
        <v>474</v>
      </c>
      <c r="GW155" s="6" t="s">
        <v>496</v>
      </c>
      <c r="GX155" s="6" t="s">
        <v>2621</v>
      </c>
      <c r="GY155" s="6" t="s">
        <v>441</v>
      </c>
      <c r="GZ155" s="6">
        <v>390.21</v>
      </c>
      <c r="HB155" s="6" t="str">
        <f t="shared" si="104"/>
        <v xml:space="preserve">Accepté pour le Conseil 4round IS -5 </v>
      </c>
      <c r="HC155" s="6">
        <f t="shared" si="108"/>
        <v>50</v>
      </c>
      <c r="HD155" s="110">
        <f t="shared" si="109"/>
        <v>27.5</v>
      </c>
      <c r="HE155" s="6">
        <f t="shared" si="110"/>
        <v>100</v>
      </c>
      <c r="HF155" s="110">
        <f t="shared" si="132"/>
        <v>59.166666666666664</v>
      </c>
      <c r="HG155" s="6">
        <f t="shared" si="111"/>
        <v>50</v>
      </c>
      <c r="HI155" s="6">
        <f t="shared" si="105"/>
        <v>50</v>
      </c>
      <c r="HJ155" s="110">
        <f t="shared" si="133"/>
        <v>50</v>
      </c>
      <c r="HK155" s="110">
        <f t="shared" si="112"/>
        <v>100</v>
      </c>
      <c r="HL155" s="110">
        <f t="shared" si="113"/>
        <v>75</v>
      </c>
      <c r="HO155" s="6">
        <f t="shared" si="114"/>
        <v>50</v>
      </c>
      <c r="HP155" s="110">
        <f t="shared" si="115"/>
        <v>50</v>
      </c>
      <c r="HQ155" s="110">
        <f t="shared" si="116"/>
        <v>50</v>
      </c>
      <c r="HT155" s="110">
        <f t="shared" si="117"/>
        <v>65</v>
      </c>
      <c r="HU155" s="6">
        <f t="shared" si="118"/>
        <v>50</v>
      </c>
      <c r="HV155" s="6">
        <f t="shared" si="119"/>
        <v>50</v>
      </c>
      <c r="HW155" s="6">
        <f t="shared" si="120"/>
        <v>50</v>
      </c>
      <c r="HX155" s="110">
        <f t="shared" si="121"/>
        <v>50</v>
      </c>
      <c r="HY155" s="6">
        <f t="shared" si="122"/>
        <v>100</v>
      </c>
      <c r="HZ155" s="6">
        <f t="shared" si="107"/>
        <v>0</v>
      </c>
      <c r="IA155" s="6">
        <f t="shared" si="123"/>
        <v>50</v>
      </c>
      <c r="IB155" s="6">
        <f t="shared" si="124"/>
        <v>50</v>
      </c>
      <c r="IE155" s="110">
        <f t="shared" si="125"/>
        <v>75</v>
      </c>
      <c r="IF155" s="110">
        <f t="shared" si="126"/>
        <v>55</v>
      </c>
      <c r="IG155" s="6">
        <f t="shared" si="127"/>
        <v>100</v>
      </c>
      <c r="IH155" s="6">
        <f t="shared" si="128"/>
        <v>100</v>
      </c>
      <c r="II155" s="6">
        <f t="shared" si="129"/>
        <v>0</v>
      </c>
      <c r="IJ155" s="6">
        <f t="shared" si="130"/>
        <v>50</v>
      </c>
      <c r="IK155" s="110">
        <f t="shared" si="131"/>
        <v>62.5</v>
      </c>
    </row>
    <row r="156" spans="1:245" x14ac:dyDescent="0.2">
      <c r="A156" s="6">
        <v>308</v>
      </c>
      <c r="B156" s="6">
        <v>239</v>
      </c>
      <c r="C156" s="6" t="s">
        <v>2622</v>
      </c>
      <c r="D156" s="6">
        <v>6</v>
      </c>
      <c r="E156" s="6" t="s">
        <v>404</v>
      </c>
      <c r="F156" s="6" t="s">
        <v>2623</v>
      </c>
      <c r="G156" s="6" t="s">
        <v>2624</v>
      </c>
      <c r="H156" s="6" t="s">
        <v>2622</v>
      </c>
      <c r="I156" s="6" t="s">
        <v>2625</v>
      </c>
      <c r="K156" s="6" t="s">
        <v>2626</v>
      </c>
      <c r="L156" s="6" t="s">
        <v>1131</v>
      </c>
      <c r="M156" s="6" t="s">
        <v>410</v>
      </c>
      <c r="O156" s="6" t="s">
        <v>1087</v>
      </c>
      <c r="P156" s="6" t="s">
        <v>2627</v>
      </c>
      <c r="Q156" s="6" t="s">
        <v>2628</v>
      </c>
      <c r="R156" s="6" t="s">
        <v>525</v>
      </c>
      <c r="S156" s="6">
        <v>1</v>
      </c>
      <c r="T156" s="6">
        <v>0</v>
      </c>
      <c r="U156" s="6">
        <v>0</v>
      </c>
      <c r="V156" s="6">
        <v>0</v>
      </c>
      <c r="W156" s="6">
        <v>1</v>
      </c>
      <c r="X156" s="6">
        <v>0</v>
      </c>
      <c r="Y156" s="6">
        <v>1</v>
      </c>
      <c r="Z156" s="6" t="s">
        <v>414</v>
      </c>
      <c r="AA156" s="6" t="s">
        <v>416</v>
      </c>
      <c r="AB156" s="6" t="s">
        <v>416</v>
      </c>
      <c r="AC156" s="6" t="s">
        <v>131</v>
      </c>
      <c r="AD156" s="6" t="s">
        <v>131</v>
      </c>
      <c r="AE156" s="6" t="s">
        <v>414</v>
      </c>
      <c r="AF156" s="6" t="s">
        <v>416</v>
      </c>
      <c r="AG156" s="6" t="s">
        <v>416</v>
      </c>
      <c r="AH156" s="6" t="s">
        <v>415</v>
      </c>
      <c r="AI156" s="6" t="s">
        <v>2629</v>
      </c>
      <c r="AN156" s="6">
        <v>1</v>
      </c>
      <c r="AQ156" s="6" t="s">
        <v>463</v>
      </c>
      <c r="AR156" s="6" t="s">
        <v>436</v>
      </c>
      <c r="AS156" s="6" t="s">
        <v>419</v>
      </c>
      <c r="AT156" s="6" t="s">
        <v>420</v>
      </c>
      <c r="AU156" s="6" t="s">
        <v>436</v>
      </c>
      <c r="AV156" s="6" t="s">
        <v>420</v>
      </c>
      <c r="AW156" s="6" t="s">
        <v>421</v>
      </c>
      <c r="AX156" s="6" t="s">
        <v>464</v>
      </c>
      <c r="BF156" s="6">
        <v>1</v>
      </c>
      <c r="BH156" s="6">
        <v>1</v>
      </c>
      <c r="BX156" s="6" t="s">
        <v>423</v>
      </c>
      <c r="BY156" s="6" t="s">
        <v>423</v>
      </c>
      <c r="BZ156" s="6" t="s">
        <v>426</v>
      </c>
      <c r="CA156" s="6" t="s">
        <v>423</v>
      </c>
      <c r="CB156" s="6" t="s">
        <v>423</v>
      </c>
      <c r="CC156" s="6" t="s">
        <v>423</v>
      </c>
      <c r="CD156" s="6" t="s">
        <v>423</v>
      </c>
      <c r="CE156" s="6" t="s">
        <v>151</v>
      </c>
      <c r="CF156" s="6" t="s">
        <v>423</v>
      </c>
      <c r="CG156" s="6" t="s">
        <v>423</v>
      </c>
      <c r="CH156" s="6" t="s">
        <v>423</v>
      </c>
      <c r="CI156" s="6" t="s">
        <v>424</v>
      </c>
      <c r="CJ156" s="6" t="s">
        <v>424</v>
      </c>
      <c r="CK156" s="6" t="s">
        <v>423</v>
      </c>
      <c r="CL156" s="6" t="s">
        <v>424</v>
      </c>
      <c r="CM156" s="6" t="s">
        <v>426</v>
      </c>
      <c r="CN156" s="6" t="s">
        <v>423</v>
      </c>
      <c r="CO156" s="6" t="s">
        <v>424</v>
      </c>
      <c r="CP156" s="6" t="s">
        <v>426</v>
      </c>
      <c r="CQ156" s="6" t="s">
        <v>424</v>
      </c>
      <c r="CR156" s="6" t="s">
        <v>423</v>
      </c>
      <c r="CS156" s="6" t="s">
        <v>423</v>
      </c>
      <c r="CT156" s="6" t="s">
        <v>426</v>
      </c>
      <c r="CU156" s="6" t="s">
        <v>426</v>
      </c>
      <c r="CV156" s="6" t="s">
        <v>428</v>
      </c>
      <c r="CW156" s="6" t="s">
        <v>428</v>
      </c>
      <c r="CX156" s="6" t="s">
        <v>427</v>
      </c>
      <c r="CY156" s="6" t="s">
        <v>428</v>
      </c>
      <c r="CZ156" s="6" t="s">
        <v>428</v>
      </c>
      <c r="DA156" s="6">
        <v>1</v>
      </c>
      <c r="DB156" s="6">
        <v>0</v>
      </c>
      <c r="DC156" s="6">
        <v>0</v>
      </c>
      <c r="DD156" s="6">
        <v>1</v>
      </c>
      <c r="DE156" s="6">
        <v>0</v>
      </c>
      <c r="DF156" s="6">
        <v>1</v>
      </c>
      <c r="DG156" s="6">
        <v>0</v>
      </c>
      <c r="DJ156" s="6" t="s">
        <v>198</v>
      </c>
      <c r="DU156" s="6" t="s">
        <v>430</v>
      </c>
      <c r="EA156" s="6">
        <v>1478.99</v>
      </c>
      <c r="EB156" s="6" t="s">
        <v>672</v>
      </c>
      <c r="EC156" s="6" t="s">
        <v>672</v>
      </c>
      <c r="ED156" s="6" t="s">
        <v>2630</v>
      </c>
      <c r="EE156" s="6" t="s">
        <v>434</v>
      </c>
      <c r="EF156" s="6" t="s">
        <v>435</v>
      </c>
      <c r="EG156" s="6" t="s">
        <v>436</v>
      </c>
      <c r="EH156" s="6" t="s">
        <v>1421</v>
      </c>
      <c r="EJ156" s="6" t="s">
        <v>1131</v>
      </c>
      <c r="EL156" s="6" t="s">
        <v>2535</v>
      </c>
      <c r="EN156" s="6" t="s">
        <v>468</v>
      </c>
      <c r="EO156" s="6" t="s">
        <v>2535</v>
      </c>
      <c r="EP156" s="6" t="s">
        <v>2535</v>
      </c>
      <c r="EQ156" s="6">
        <v>186</v>
      </c>
      <c r="ER156" s="6" t="s">
        <v>2631</v>
      </c>
      <c r="ES156" s="6">
        <v>4</v>
      </c>
      <c r="ET156" s="6" t="s">
        <v>404</v>
      </c>
      <c r="EU156" s="6" t="s">
        <v>2632</v>
      </c>
      <c r="EV156" s="6" t="s">
        <v>2633</v>
      </c>
      <c r="EW156" s="6" t="s">
        <v>2631</v>
      </c>
      <c r="EX156" s="6" t="s">
        <v>1496</v>
      </c>
      <c r="EY156" s="6" t="s">
        <v>1512</v>
      </c>
      <c r="EZ156" s="6" t="s">
        <v>2626</v>
      </c>
      <c r="FA156" s="6" t="s">
        <v>1131</v>
      </c>
      <c r="FB156" s="6" t="s">
        <v>410</v>
      </c>
      <c r="FD156" s="6" t="s">
        <v>1087</v>
      </c>
      <c r="FE156" s="6" t="s">
        <v>2634</v>
      </c>
      <c r="FF156" s="6" t="s">
        <v>441</v>
      </c>
      <c r="FH156" s="6" t="s">
        <v>449</v>
      </c>
      <c r="FI156" s="6" t="s">
        <v>450</v>
      </c>
      <c r="FJ156" s="6" t="s">
        <v>450</v>
      </c>
      <c r="FK156" s="6" t="s">
        <v>450</v>
      </c>
      <c r="FL156" s="6" t="s">
        <v>450</v>
      </c>
      <c r="FN156" s="6" t="s">
        <v>131</v>
      </c>
      <c r="FO156" s="6" t="s">
        <v>416</v>
      </c>
      <c r="FP156" s="6" t="s">
        <v>416</v>
      </c>
      <c r="FQ156" s="6" t="s">
        <v>131</v>
      </c>
      <c r="FR156" s="6" t="s">
        <v>131</v>
      </c>
      <c r="FS156" s="6" t="s">
        <v>415</v>
      </c>
      <c r="FT156" s="6" t="s">
        <v>416</v>
      </c>
      <c r="FU156" s="6" t="s">
        <v>416</v>
      </c>
      <c r="FV156" s="6" t="s">
        <v>415</v>
      </c>
      <c r="FX156" s="6" t="s">
        <v>451</v>
      </c>
      <c r="FY156" s="6" t="s">
        <v>451</v>
      </c>
      <c r="FZ156" s="6" t="s">
        <v>451</v>
      </c>
      <c r="GA156" s="6" t="s">
        <v>451</v>
      </c>
      <c r="GB156" s="6" t="s">
        <v>451</v>
      </c>
      <c r="GC156" s="6" t="s">
        <v>451</v>
      </c>
      <c r="GD156" s="6" t="s">
        <v>451</v>
      </c>
      <c r="GE156" s="6" t="s">
        <v>451</v>
      </c>
      <c r="GF156" s="6" t="s">
        <v>451</v>
      </c>
      <c r="GG156" s="6" t="s">
        <v>451</v>
      </c>
      <c r="GH156" s="6" t="s">
        <v>451</v>
      </c>
      <c r="GI156" s="6" t="s">
        <v>451</v>
      </c>
      <c r="GJ156" s="6" t="s">
        <v>451</v>
      </c>
      <c r="GK156" s="6" t="s">
        <v>451</v>
      </c>
      <c r="GL156" s="6" t="s">
        <v>451</v>
      </c>
      <c r="GM156" s="6" t="s">
        <v>451</v>
      </c>
      <c r="GN156" s="6" t="s">
        <v>451</v>
      </c>
      <c r="GO156" s="6" t="s">
        <v>451</v>
      </c>
      <c r="GP156" s="6" t="s">
        <v>451</v>
      </c>
      <c r="GQ156" s="6" t="s">
        <v>451</v>
      </c>
      <c r="GR156" s="6" t="s">
        <v>451</v>
      </c>
      <c r="GS156" s="6" t="s">
        <v>452</v>
      </c>
      <c r="GT156" s="6" t="s">
        <v>452</v>
      </c>
      <c r="GU156" s="6" t="s">
        <v>452</v>
      </c>
      <c r="GV156" s="6" t="s">
        <v>453</v>
      </c>
      <c r="GW156" s="6" t="s">
        <v>454</v>
      </c>
      <c r="GX156" s="6" t="s">
        <v>2443</v>
      </c>
      <c r="GY156" s="6" t="s">
        <v>441</v>
      </c>
      <c r="GZ156" s="6">
        <v>309.38</v>
      </c>
      <c r="HB156" s="6" t="str">
        <f t="shared" si="104"/>
        <v>Accepté pour Conseil 2eme round Sect</v>
      </c>
      <c r="HC156" s="6">
        <f t="shared" si="108"/>
        <v>100</v>
      </c>
      <c r="HD156" s="110">
        <f t="shared" si="109"/>
        <v>75</v>
      </c>
      <c r="HE156" s="6">
        <f t="shared" si="110"/>
        <v>5</v>
      </c>
      <c r="HF156" s="110">
        <f t="shared" si="132"/>
        <v>60</v>
      </c>
      <c r="HG156" s="6">
        <f t="shared" si="111"/>
        <v>50</v>
      </c>
      <c r="HI156" s="6">
        <f t="shared" si="105"/>
        <v>100</v>
      </c>
      <c r="HJ156" s="110">
        <f t="shared" si="133"/>
        <v>75</v>
      </c>
      <c r="HK156" s="110">
        <f t="shared" si="112"/>
        <v>50</v>
      </c>
      <c r="HL156" s="110">
        <f t="shared" si="113"/>
        <v>50</v>
      </c>
      <c r="HO156" s="6">
        <f t="shared" si="114"/>
        <v>50</v>
      </c>
      <c r="HP156" s="110">
        <f t="shared" si="115"/>
        <v>75</v>
      </c>
      <c r="HQ156" s="110">
        <f t="shared" si="116"/>
        <v>50</v>
      </c>
      <c r="HT156" s="110">
        <f t="shared" si="117"/>
        <v>55</v>
      </c>
      <c r="HU156" s="6">
        <f t="shared" si="118"/>
        <v>50</v>
      </c>
      <c r="HV156" s="6">
        <f t="shared" si="119"/>
        <v>5</v>
      </c>
      <c r="HW156" s="6">
        <f t="shared" si="120"/>
        <v>50</v>
      </c>
      <c r="HX156" s="110">
        <f t="shared" si="121"/>
        <v>35</v>
      </c>
      <c r="HY156" s="6">
        <f t="shared" si="122"/>
        <v>0</v>
      </c>
      <c r="HZ156" s="6">
        <f t="shared" si="107"/>
        <v>0</v>
      </c>
      <c r="IA156" s="6">
        <f t="shared" si="123"/>
        <v>0</v>
      </c>
      <c r="IB156" s="6">
        <f t="shared" si="124"/>
        <v>50</v>
      </c>
      <c r="IE156" s="110">
        <f t="shared" si="125"/>
        <v>27.5</v>
      </c>
      <c r="IF156" s="110">
        <f t="shared" si="126"/>
        <v>15.5</v>
      </c>
      <c r="IG156" s="6">
        <f t="shared" si="127"/>
        <v>0</v>
      </c>
      <c r="IH156" s="6">
        <f t="shared" si="128"/>
        <v>0</v>
      </c>
      <c r="II156" s="6">
        <f t="shared" si="129"/>
        <v>0</v>
      </c>
      <c r="IJ156" s="6">
        <f t="shared" si="130"/>
        <v>50</v>
      </c>
      <c r="IK156" s="110">
        <f t="shared" si="131"/>
        <v>12.5</v>
      </c>
    </row>
    <row r="157" spans="1:245" x14ac:dyDescent="0.2">
      <c r="A157" s="6">
        <v>309</v>
      </c>
      <c r="B157" s="6">
        <v>487</v>
      </c>
      <c r="C157" s="6" t="s">
        <v>2635</v>
      </c>
      <c r="D157" s="6">
        <v>6</v>
      </c>
      <c r="E157" s="6" t="s">
        <v>470</v>
      </c>
      <c r="F157" s="6" t="s">
        <v>2636</v>
      </c>
      <c r="G157" s="6" t="s">
        <v>2637</v>
      </c>
      <c r="H157" s="6" t="s">
        <v>2635</v>
      </c>
      <c r="I157" s="6" t="s">
        <v>2638</v>
      </c>
      <c r="K157" s="6" t="s">
        <v>2639</v>
      </c>
      <c r="L157" s="6" t="s">
        <v>1131</v>
      </c>
      <c r="M157" s="6" t="s">
        <v>410</v>
      </c>
      <c r="O157" s="6" t="s">
        <v>460</v>
      </c>
      <c r="Q157" s="6" t="s">
        <v>2640</v>
      </c>
      <c r="R157" s="6" t="s">
        <v>413</v>
      </c>
      <c r="S157" s="6">
        <v>1</v>
      </c>
      <c r="T157" s="6">
        <v>0</v>
      </c>
      <c r="U157" s="6">
        <v>0</v>
      </c>
      <c r="V157" s="6">
        <v>1</v>
      </c>
      <c r="W157" s="6">
        <v>1</v>
      </c>
      <c r="X157" s="6">
        <v>0</v>
      </c>
      <c r="Y157" s="6">
        <v>0</v>
      </c>
      <c r="Z157" s="6" t="s">
        <v>131</v>
      </c>
      <c r="AA157" s="6" t="s">
        <v>462</v>
      </c>
      <c r="AB157" s="6" t="s">
        <v>462</v>
      </c>
      <c r="AC157" s="6" t="s">
        <v>131</v>
      </c>
      <c r="AD157" s="6" t="s">
        <v>462</v>
      </c>
      <c r="AE157" s="6" t="s">
        <v>462</v>
      </c>
      <c r="AF157" s="6" t="s">
        <v>416</v>
      </c>
      <c r="AG157" s="6" t="s">
        <v>462</v>
      </c>
      <c r="AH157" s="6" t="s">
        <v>462</v>
      </c>
      <c r="AJ157" s="6">
        <v>0</v>
      </c>
      <c r="AK157" s="6">
        <v>1</v>
      </c>
      <c r="AL157" s="6">
        <v>1</v>
      </c>
      <c r="AM157" s="6">
        <v>0</v>
      </c>
      <c r="AN157" s="6">
        <v>0</v>
      </c>
      <c r="AO157" s="6">
        <v>0</v>
      </c>
      <c r="AQ157" s="6" t="s">
        <v>418</v>
      </c>
      <c r="AR157" s="6" t="s">
        <v>436</v>
      </c>
      <c r="AS157" s="6" t="s">
        <v>436</v>
      </c>
      <c r="AT157" s="6" t="s">
        <v>420</v>
      </c>
      <c r="AU157" s="6" t="s">
        <v>420</v>
      </c>
      <c r="AV157" s="6" t="s">
        <v>420</v>
      </c>
      <c r="AW157" s="6" t="s">
        <v>421</v>
      </c>
      <c r="AX157" s="6" t="s">
        <v>422</v>
      </c>
      <c r="AY157" s="6">
        <v>0</v>
      </c>
      <c r="AZ157" s="6">
        <v>1</v>
      </c>
      <c r="BA157" s="6">
        <v>1</v>
      </c>
      <c r="BB157" s="6">
        <v>0</v>
      </c>
      <c r="BC157" s="6">
        <v>0</v>
      </c>
      <c r="BD157" s="6">
        <v>0</v>
      </c>
      <c r="BE157" s="6">
        <v>0</v>
      </c>
      <c r="BF157" s="6">
        <v>0</v>
      </c>
      <c r="BH157" s="6">
        <v>1</v>
      </c>
      <c r="BX157" s="6" t="s">
        <v>423</v>
      </c>
      <c r="BY157" s="6" t="s">
        <v>423</v>
      </c>
      <c r="BZ157" s="6" t="s">
        <v>424</v>
      </c>
      <c r="CA157" s="6" t="s">
        <v>424</v>
      </c>
      <c r="CB157" s="6" t="s">
        <v>424</v>
      </c>
      <c r="CC157" s="6" t="s">
        <v>423</v>
      </c>
      <c r="CD157" s="6" t="s">
        <v>423</v>
      </c>
      <c r="CE157" s="6" t="s">
        <v>423</v>
      </c>
      <c r="CF157" s="6" t="s">
        <v>423</v>
      </c>
      <c r="CG157" s="6" t="s">
        <v>423</v>
      </c>
      <c r="CH157" s="6" t="s">
        <v>423</v>
      </c>
      <c r="CI157" s="6" t="s">
        <v>423</v>
      </c>
      <c r="CJ157" s="6" t="s">
        <v>423</v>
      </c>
      <c r="CK157" s="6" t="s">
        <v>424</v>
      </c>
      <c r="CL157" s="6" t="s">
        <v>423</v>
      </c>
      <c r="CM157" s="6" t="s">
        <v>423</v>
      </c>
      <c r="CN157" s="6" t="s">
        <v>423</v>
      </c>
      <c r="CO157" s="6" t="s">
        <v>423</v>
      </c>
      <c r="CP157" s="6" t="s">
        <v>423</v>
      </c>
      <c r="CQ157" s="6" t="s">
        <v>423</v>
      </c>
      <c r="CR157" s="6" t="s">
        <v>423</v>
      </c>
      <c r="CS157" s="6" t="s">
        <v>423</v>
      </c>
      <c r="CT157" s="6" t="s">
        <v>423</v>
      </c>
      <c r="CU157" s="6" t="s">
        <v>423</v>
      </c>
      <c r="CV157" s="6" t="s">
        <v>176</v>
      </c>
      <c r="CW157" s="6" t="s">
        <v>176</v>
      </c>
      <c r="CX157" s="6" t="s">
        <v>176</v>
      </c>
      <c r="CY157" s="6" t="s">
        <v>427</v>
      </c>
      <c r="CZ157" s="6" t="s">
        <v>428</v>
      </c>
      <c r="DA157" s="6">
        <v>1</v>
      </c>
      <c r="DB157" s="6">
        <v>0</v>
      </c>
      <c r="DC157" s="6">
        <v>0</v>
      </c>
      <c r="DD157" s="6">
        <v>1</v>
      </c>
      <c r="DE157" s="6">
        <v>0</v>
      </c>
      <c r="DF157" s="6">
        <v>0</v>
      </c>
      <c r="DG157" s="6">
        <v>0</v>
      </c>
      <c r="DJ157" s="6" t="s">
        <v>198</v>
      </c>
      <c r="DU157" s="6" t="s">
        <v>508</v>
      </c>
      <c r="EA157" s="6">
        <v>513.75</v>
      </c>
      <c r="EB157" s="6" t="s">
        <v>487</v>
      </c>
      <c r="EC157" s="6" t="s">
        <v>488</v>
      </c>
      <c r="ED157" s="6" t="s">
        <v>2641</v>
      </c>
      <c r="EE157" s="6" t="s">
        <v>490</v>
      </c>
      <c r="EF157" s="6" t="s">
        <v>435</v>
      </c>
      <c r="EG157" s="6" t="s">
        <v>436</v>
      </c>
      <c r="EH157" s="6" t="s">
        <v>1707</v>
      </c>
      <c r="EJ157" s="6" t="s">
        <v>1131</v>
      </c>
      <c r="EL157" s="6" t="s">
        <v>2535</v>
      </c>
      <c r="EN157" s="6" t="s">
        <v>468</v>
      </c>
      <c r="EO157" s="6" t="s">
        <v>2535</v>
      </c>
      <c r="EP157" s="6" t="s">
        <v>2535</v>
      </c>
      <c r="EQ157" s="6">
        <v>304</v>
      </c>
      <c r="ER157" s="6" t="s">
        <v>2642</v>
      </c>
      <c r="ES157" s="6">
        <v>4</v>
      </c>
      <c r="ET157" s="6" t="s">
        <v>470</v>
      </c>
      <c r="EU157" s="6" t="s">
        <v>2643</v>
      </c>
      <c r="EV157" s="6" t="s">
        <v>2644</v>
      </c>
      <c r="EW157" s="6" t="s">
        <v>2642</v>
      </c>
      <c r="EX157" s="6" t="s">
        <v>2645</v>
      </c>
      <c r="EZ157" s="6" t="s">
        <v>2646</v>
      </c>
      <c r="FA157" s="6" t="s">
        <v>1131</v>
      </c>
      <c r="FB157" s="6" t="s">
        <v>410</v>
      </c>
      <c r="FD157" s="6" t="s">
        <v>460</v>
      </c>
      <c r="FF157" s="6" t="s">
        <v>441</v>
      </c>
      <c r="FH157" s="6" t="s">
        <v>450</v>
      </c>
      <c r="FI157" s="6" t="s">
        <v>450</v>
      </c>
      <c r="FJ157" s="6" t="s">
        <v>450</v>
      </c>
      <c r="FK157" s="6" t="s">
        <v>450</v>
      </c>
      <c r="FL157" s="6" t="s">
        <v>450</v>
      </c>
      <c r="FN157" s="6" t="s">
        <v>131</v>
      </c>
      <c r="FO157" s="6" t="s">
        <v>131</v>
      </c>
      <c r="FP157" s="6" t="s">
        <v>131</v>
      </c>
      <c r="FQ157" s="6" t="s">
        <v>131</v>
      </c>
      <c r="FR157" s="6" t="s">
        <v>131</v>
      </c>
      <c r="FS157" s="6" t="s">
        <v>131</v>
      </c>
      <c r="FT157" s="6" t="s">
        <v>131</v>
      </c>
      <c r="FU157" s="6" t="s">
        <v>131</v>
      </c>
      <c r="FV157" s="6" t="s">
        <v>131</v>
      </c>
      <c r="FX157" s="6" t="s">
        <v>451</v>
      </c>
      <c r="FY157" s="6" t="s">
        <v>451</v>
      </c>
      <c r="FZ157" s="6" t="s">
        <v>451</v>
      </c>
      <c r="GA157" s="6" t="s">
        <v>451</v>
      </c>
      <c r="GB157" s="6" t="s">
        <v>451</v>
      </c>
      <c r="GC157" s="6" t="s">
        <v>451</v>
      </c>
      <c r="GD157" s="6" t="s">
        <v>451</v>
      </c>
      <c r="GE157" s="6" t="s">
        <v>451</v>
      </c>
      <c r="GF157" s="6" t="s">
        <v>451</v>
      </c>
      <c r="GG157" s="6" t="s">
        <v>451</v>
      </c>
      <c r="GH157" s="6" t="s">
        <v>451</v>
      </c>
      <c r="GI157" s="6" t="s">
        <v>451</v>
      </c>
      <c r="GJ157" s="6" t="s">
        <v>451</v>
      </c>
      <c r="GK157" s="6" t="s">
        <v>451</v>
      </c>
      <c r="GL157" s="6" t="s">
        <v>451</v>
      </c>
      <c r="GM157" s="6" t="s">
        <v>451</v>
      </c>
      <c r="GN157" s="6" t="s">
        <v>451</v>
      </c>
      <c r="GO157" s="6" t="s">
        <v>451</v>
      </c>
      <c r="GP157" s="6" t="s">
        <v>451</v>
      </c>
      <c r="GQ157" s="6" t="s">
        <v>451</v>
      </c>
      <c r="GR157" s="6" t="s">
        <v>451</v>
      </c>
      <c r="GS157" s="6" t="s">
        <v>451</v>
      </c>
      <c r="GT157" s="6" t="s">
        <v>451</v>
      </c>
      <c r="GU157" s="6" t="s">
        <v>451</v>
      </c>
      <c r="GV157" s="6" t="s">
        <v>555</v>
      </c>
      <c r="GW157" s="6" t="s">
        <v>475</v>
      </c>
      <c r="GX157" s="6" t="s">
        <v>1526</v>
      </c>
      <c r="GY157" s="6" t="s">
        <v>441</v>
      </c>
      <c r="GZ157" s="6">
        <v>292.45</v>
      </c>
      <c r="HB157" s="6" t="str">
        <f t="shared" si="104"/>
        <v>Liste d'attente</v>
      </c>
      <c r="HC157" s="6">
        <f t="shared" si="108"/>
        <v>100</v>
      </c>
      <c r="HD157" s="110">
        <f t="shared" si="109"/>
        <v>27.5</v>
      </c>
      <c r="HE157" s="6">
        <f t="shared" si="110"/>
        <v>100</v>
      </c>
      <c r="HF157" s="110">
        <f t="shared" si="132"/>
        <v>75.833333333333329</v>
      </c>
      <c r="HG157" s="6">
        <f t="shared" si="111"/>
        <v>50</v>
      </c>
      <c r="HI157" s="6">
        <f t="shared" si="105"/>
        <v>50</v>
      </c>
      <c r="HJ157" s="110">
        <f t="shared" si="133"/>
        <v>50</v>
      </c>
      <c r="HK157" s="110">
        <f t="shared" si="112"/>
        <v>50</v>
      </c>
      <c r="HL157" s="110">
        <f t="shared" si="113"/>
        <v>50</v>
      </c>
      <c r="HO157" s="6">
        <f t="shared" si="114"/>
        <v>50</v>
      </c>
      <c r="HP157" s="110">
        <f t="shared" si="115"/>
        <v>50</v>
      </c>
      <c r="HQ157" s="110">
        <f t="shared" si="116"/>
        <v>50</v>
      </c>
      <c r="HT157" s="110">
        <f t="shared" si="117"/>
        <v>50</v>
      </c>
      <c r="HU157" s="6">
        <f t="shared" si="118"/>
        <v>50</v>
      </c>
      <c r="HV157" s="6">
        <f t="shared" si="119"/>
        <v>50</v>
      </c>
      <c r="HW157" s="6">
        <f t="shared" si="120"/>
        <v>50</v>
      </c>
      <c r="HX157" s="110">
        <f t="shared" si="121"/>
        <v>50</v>
      </c>
      <c r="HY157" s="6">
        <f t="shared" si="122"/>
        <v>100</v>
      </c>
      <c r="HZ157" s="6">
        <f t="shared" si="107"/>
        <v>100</v>
      </c>
      <c r="IA157" s="6">
        <f t="shared" si="123"/>
        <v>0</v>
      </c>
      <c r="IB157" s="6">
        <f t="shared" si="124"/>
        <v>50</v>
      </c>
      <c r="IE157" s="110">
        <f t="shared" si="125"/>
        <v>50</v>
      </c>
      <c r="IF157" s="110">
        <f t="shared" si="126"/>
        <v>60</v>
      </c>
      <c r="IG157" s="6">
        <f t="shared" si="127"/>
        <v>0</v>
      </c>
      <c r="IH157" s="6">
        <f t="shared" si="128"/>
        <v>0</v>
      </c>
      <c r="II157" s="6">
        <f t="shared" si="129"/>
        <v>0</v>
      </c>
      <c r="IJ157" s="6">
        <f t="shared" si="130"/>
        <v>0</v>
      </c>
      <c r="IK157" s="110">
        <f t="shared" si="131"/>
        <v>0</v>
      </c>
    </row>
    <row r="158" spans="1:245" x14ac:dyDescent="0.2">
      <c r="A158" s="6">
        <v>310</v>
      </c>
      <c r="B158" s="6">
        <v>471</v>
      </c>
      <c r="C158" s="6" t="s">
        <v>2647</v>
      </c>
      <c r="D158" s="6">
        <v>6</v>
      </c>
      <c r="E158" s="6" t="s">
        <v>470</v>
      </c>
      <c r="F158" s="6" t="s">
        <v>2648</v>
      </c>
      <c r="G158" s="6" t="s">
        <v>2649</v>
      </c>
      <c r="H158" s="6" t="s">
        <v>2647</v>
      </c>
      <c r="I158" s="6" t="s">
        <v>2650</v>
      </c>
      <c r="K158" s="6" t="s">
        <v>2651</v>
      </c>
      <c r="L158" s="6" t="s">
        <v>1131</v>
      </c>
      <c r="M158" s="6" t="s">
        <v>503</v>
      </c>
      <c r="O158" s="6" t="s">
        <v>760</v>
      </c>
      <c r="Q158" s="6" t="s">
        <v>2652</v>
      </c>
      <c r="R158" s="6" t="s">
        <v>413</v>
      </c>
      <c r="S158" s="6">
        <v>1</v>
      </c>
      <c r="T158" s="6">
        <v>1</v>
      </c>
      <c r="U158" s="6">
        <v>0</v>
      </c>
      <c r="V158" s="6">
        <v>1</v>
      </c>
      <c r="W158" s="6">
        <v>0</v>
      </c>
      <c r="X158" s="6">
        <v>0</v>
      </c>
      <c r="Y158" s="6">
        <v>0</v>
      </c>
      <c r="Z158" s="6" t="s">
        <v>414</v>
      </c>
      <c r="AA158" s="6" t="s">
        <v>415</v>
      </c>
      <c r="AB158" s="6" t="s">
        <v>415</v>
      </c>
      <c r="AC158" s="6" t="s">
        <v>131</v>
      </c>
      <c r="AD158" s="6" t="s">
        <v>414</v>
      </c>
      <c r="AE158" s="6" t="s">
        <v>462</v>
      </c>
      <c r="AF158" s="6" t="s">
        <v>416</v>
      </c>
      <c r="AG158" s="6" t="s">
        <v>415</v>
      </c>
      <c r="AH158" s="6" t="s">
        <v>414</v>
      </c>
      <c r="AI158" s="6" t="s">
        <v>2653</v>
      </c>
      <c r="AJ158" s="6">
        <v>0</v>
      </c>
      <c r="AK158" s="6">
        <v>0</v>
      </c>
      <c r="AL158" s="6">
        <v>0</v>
      </c>
      <c r="AM158" s="6">
        <v>1</v>
      </c>
      <c r="AN158" s="6">
        <v>0</v>
      </c>
      <c r="AO158" s="6">
        <v>0</v>
      </c>
      <c r="AQ158" s="6" t="s">
        <v>527</v>
      </c>
      <c r="AW158" s="6" t="s">
        <v>528</v>
      </c>
      <c r="AX158" s="6" t="s">
        <v>485</v>
      </c>
      <c r="AY158" s="6">
        <v>0</v>
      </c>
      <c r="AZ158" s="6">
        <v>1</v>
      </c>
      <c r="BA158" s="6">
        <v>0</v>
      </c>
      <c r="BB158" s="6">
        <v>0</v>
      </c>
      <c r="BC158" s="6">
        <v>0</v>
      </c>
      <c r="BD158" s="6">
        <v>1</v>
      </c>
      <c r="BE158" s="6">
        <v>0</v>
      </c>
      <c r="BF158" s="6">
        <v>0</v>
      </c>
      <c r="BH158" s="6">
        <v>1</v>
      </c>
      <c r="BX158" s="6" t="s">
        <v>423</v>
      </c>
      <c r="BY158" s="6" t="s">
        <v>423</v>
      </c>
      <c r="BZ158" s="6" t="s">
        <v>423</v>
      </c>
      <c r="CA158" s="6" t="s">
        <v>423</v>
      </c>
      <c r="CB158" s="6" t="s">
        <v>423</v>
      </c>
      <c r="CC158" s="6" t="s">
        <v>423</v>
      </c>
      <c r="CD158" s="6" t="s">
        <v>423</v>
      </c>
      <c r="CE158" s="6" t="s">
        <v>425</v>
      </c>
      <c r="CF158" s="6" t="s">
        <v>425</v>
      </c>
      <c r="CG158" s="6" t="s">
        <v>425</v>
      </c>
      <c r="CH158" s="6" t="s">
        <v>423</v>
      </c>
      <c r="CI158" s="6" t="s">
        <v>425</v>
      </c>
      <c r="CJ158" s="6" t="s">
        <v>423</v>
      </c>
      <c r="CK158" s="6" t="s">
        <v>423</v>
      </c>
      <c r="CL158" s="6" t="s">
        <v>423</v>
      </c>
      <c r="CM158" s="6" t="s">
        <v>423</v>
      </c>
      <c r="CN158" s="6" t="s">
        <v>423</v>
      </c>
      <c r="CO158" s="6" t="s">
        <v>423</v>
      </c>
      <c r="CP158" s="6" t="s">
        <v>425</v>
      </c>
      <c r="CQ158" s="6" t="s">
        <v>424</v>
      </c>
      <c r="CR158" s="6" t="s">
        <v>425</v>
      </c>
      <c r="CS158" s="6" t="s">
        <v>425</v>
      </c>
      <c r="CT158" s="6" t="s">
        <v>425</v>
      </c>
      <c r="CU158" s="6" t="s">
        <v>424</v>
      </c>
      <c r="CV158" s="6" t="s">
        <v>427</v>
      </c>
      <c r="CW158" s="6" t="s">
        <v>506</v>
      </c>
      <c r="CX158" s="6" t="s">
        <v>506</v>
      </c>
      <c r="CY158" s="6" t="s">
        <v>427</v>
      </c>
      <c r="CZ158" s="6" t="s">
        <v>427</v>
      </c>
      <c r="DA158" s="6">
        <v>0</v>
      </c>
      <c r="DB158" s="6">
        <v>1</v>
      </c>
      <c r="DC158" s="6">
        <v>0</v>
      </c>
      <c r="DD158" s="6">
        <v>1</v>
      </c>
      <c r="DE158" s="6">
        <v>0</v>
      </c>
      <c r="DF158" s="6">
        <v>0</v>
      </c>
      <c r="DG158" s="6">
        <v>0</v>
      </c>
      <c r="DJ158" s="6" t="s">
        <v>507</v>
      </c>
      <c r="DU158" s="6" t="s">
        <v>430</v>
      </c>
      <c r="EA158" s="6">
        <v>1284.97</v>
      </c>
      <c r="EB158" s="6" t="s">
        <v>529</v>
      </c>
      <c r="EC158" s="6" t="s">
        <v>530</v>
      </c>
      <c r="ED158" s="6" t="s">
        <v>2654</v>
      </c>
      <c r="EE158" s="6" t="s">
        <v>490</v>
      </c>
      <c r="EF158" s="6" t="s">
        <v>435</v>
      </c>
      <c r="EG158" s="6" t="s">
        <v>436</v>
      </c>
      <c r="EH158" s="6" t="s">
        <v>1707</v>
      </c>
      <c r="EJ158" s="6" t="s">
        <v>1131</v>
      </c>
      <c r="EL158" s="6" t="s">
        <v>2535</v>
      </c>
      <c r="EN158" s="6" t="s">
        <v>468</v>
      </c>
      <c r="EO158" s="6" t="s">
        <v>2535</v>
      </c>
      <c r="EP158" s="6" t="s">
        <v>2535</v>
      </c>
      <c r="EQ158" s="6">
        <v>283</v>
      </c>
      <c r="ER158" s="6" t="s">
        <v>2655</v>
      </c>
      <c r="ES158" s="6">
        <v>4</v>
      </c>
      <c r="ET158" s="6" t="s">
        <v>404</v>
      </c>
      <c r="EU158" s="6" t="s">
        <v>2656</v>
      </c>
      <c r="EV158" s="6" t="s">
        <v>2657</v>
      </c>
      <c r="EW158" s="6" t="s">
        <v>2655</v>
      </c>
      <c r="EX158" s="6" t="s">
        <v>2658</v>
      </c>
      <c r="EZ158" s="6" t="s">
        <v>2659</v>
      </c>
      <c r="FA158" s="6" t="s">
        <v>1131</v>
      </c>
      <c r="FB158" s="6" t="s">
        <v>503</v>
      </c>
      <c r="FD158" s="6" t="s">
        <v>760</v>
      </c>
      <c r="FF158" s="6" t="s">
        <v>441</v>
      </c>
      <c r="FH158" s="6" t="s">
        <v>1021</v>
      </c>
      <c r="FI158" s="6" t="s">
        <v>450</v>
      </c>
      <c r="FJ158" s="6" t="s">
        <v>510</v>
      </c>
      <c r="FK158" s="6" t="s">
        <v>450</v>
      </c>
      <c r="FL158" s="6" t="s">
        <v>450</v>
      </c>
      <c r="FN158" s="6" t="s">
        <v>414</v>
      </c>
      <c r="FO158" s="6" t="s">
        <v>414</v>
      </c>
      <c r="FP158" s="6" t="s">
        <v>415</v>
      </c>
      <c r="FQ158" s="6" t="s">
        <v>414</v>
      </c>
      <c r="FR158" s="6" t="s">
        <v>414</v>
      </c>
      <c r="FS158" s="6" t="s">
        <v>462</v>
      </c>
      <c r="FT158" s="6" t="s">
        <v>416</v>
      </c>
      <c r="FU158" s="6" t="s">
        <v>414</v>
      </c>
      <c r="FV158" s="6" t="s">
        <v>131</v>
      </c>
      <c r="FX158" s="6" t="s">
        <v>451</v>
      </c>
      <c r="FY158" s="6" t="s">
        <v>451</v>
      </c>
      <c r="FZ158" s="6" t="s">
        <v>451</v>
      </c>
      <c r="GA158" s="6" t="s">
        <v>451</v>
      </c>
      <c r="GB158" s="6" t="s">
        <v>451</v>
      </c>
      <c r="GC158" s="6" t="s">
        <v>451</v>
      </c>
      <c r="GD158" s="6" t="s">
        <v>451</v>
      </c>
      <c r="GE158" s="6" t="s">
        <v>451</v>
      </c>
      <c r="GF158" s="6" t="s">
        <v>451</v>
      </c>
      <c r="GG158" s="6" t="s">
        <v>451</v>
      </c>
      <c r="GH158" s="6" t="s">
        <v>451</v>
      </c>
      <c r="GI158" s="6" t="s">
        <v>451</v>
      </c>
      <c r="GJ158" s="6" t="s">
        <v>451</v>
      </c>
      <c r="GK158" s="6" t="s">
        <v>451</v>
      </c>
      <c r="GL158" s="6" t="s">
        <v>451</v>
      </c>
      <c r="GM158" s="6" t="s">
        <v>452</v>
      </c>
      <c r="GN158" s="6" t="s">
        <v>451</v>
      </c>
      <c r="GO158" s="6" t="s">
        <v>452</v>
      </c>
      <c r="GP158" s="6" t="s">
        <v>451</v>
      </c>
      <c r="GQ158" s="6" t="s">
        <v>451</v>
      </c>
      <c r="GR158" s="6" t="s">
        <v>451</v>
      </c>
      <c r="GS158" s="6" t="s">
        <v>452</v>
      </c>
      <c r="GT158" s="6" t="s">
        <v>452</v>
      </c>
      <c r="GU158" s="6" t="s">
        <v>452</v>
      </c>
      <c r="GV158" s="6" t="s">
        <v>474</v>
      </c>
      <c r="GW158" s="6" t="s">
        <v>454</v>
      </c>
      <c r="GX158" s="6" t="s">
        <v>2660</v>
      </c>
      <c r="GY158" s="6" t="s">
        <v>441</v>
      </c>
      <c r="GZ158" s="6">
        <v>526.52</v>
      </c>
      <c r="HB158" s="6" t="str">
        <f t="shared" si="104"/>
        <v>Accepté pour Conseil 2eme round Sect</v>
      </c>
      <c r="HC158" s="6">
        <f t="shared" si="108"/>
        <v>100</v>
      </c>
      <c r="HD158" s="110">
        <f t="shared" si="109"/>
        <v>50</v>
      </c>
      <c r="HE158" s="6">
        <f t="shared" si="110"/>
        <v>5</v>
      </c>
      <c r="HF158" s="110">
        <f t="shared" si="132"/>
        <v>51.666666666666664</v>
      </c>
      <c r="HG158" s="6">
        <f t="shared" si="111"/>
        <v>5</v>
      </c>
      <c r="HI158" s="6">
        <f t="shared" si="105"/>
        <v>50</v>
      </c>
      <c r="HJ158" s="110">
        <f t="shared" si="133"/>
        <v>27.5</v>
      </c>
      <c r="HK158" s="110">
        <f t="shared" si="112"/>
        <v>50</v>
      </c>
      <c r="HL158" s="110">
        <f t="shared" si="113"/>
        <v>50</v>
      </c>
      <c r="HO158" s="6">
        <f t="shared" si="114"/>
        <v>50</v>
      </c>
      <c r="HP158" s="110">
        <f t="shared" si="115"/>
        <v>50</v>
      </c>
      <c r="HQ158" s="110">
        <f t="shared" si="116"/>
        <v>50</v>
      </c>
      <c r="HT158" s="110">
        <f t="shared" si="117"/>
        <v>50</v>
      </c>
      <c r="HU158" s="6">
        <f t="shared" si="118"/>
        <v>50</v>
      </c>
      <c r="HV158" s="6">
        <f t="shared" si="119"/>
        <v>50</v>
      </c>
      <c r="HW158" s="6">
        <f t="shared" si="120"/>
        <v>50</v>
      </c>
      <c r="HX158" s="110">
        <f t="shared" si="121"/>
        <v>50</v>
      </c>
      <c r="HY158" s="6">
        <f t="shared" si="122"/>
        <v>100</v>
      </c>
      <c r="HZ158" s="6">
        <f t="shared" si="107"/>
        <v>0</v>
      </c>
      <c r="IA158" s="6">
        <f t="shared" si="123"/>
        <v>0</v>
      </c>
      <c r="IB158" s="6">
        <f t="shared" si="124"/>
        <v>50</v>
      </c>
      <c r="IE158" s="110">
        <f t="shared" si="125"/>
        <v>50</v>
      </c>
      <c r="IF158" s="110">
        <f t="shared" si="126"/>
        <v>40</v>
      </c>
      <c r="IG158" s="6">
        <f t="shared" si="127"/>
        <v>100</v>
      </c>
      <c r="IH158" s="6">
        <f t="shared" si="128"/>
        <v>0</v>
      </c>
      <c r="II158" s="6">
        <f t="shared" si="129"/>
        <v>0</v>
      </c>
      <c r="IJ158" s="6">
        <f t="shared" si="130"/>
        <v>50</v>
      </c>
      <c r="IK158" s="110">
        <f t="shared" si="131"/>
        <v>37.5</v>
      </c>
    </row>
  </sheetData>
  <autoFilter ref="A2:HB158" xr:uid="{00000000-0001-0000-0000-000000000000}"/>
  <phoneticPr fontId="13" type="noConversion"/>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852EE-9CDF-41EE-BCD9-9B515AAC27BB}">
  <sheetPr>
    <tabColor rgb="FFFF0000"/>
  </sheetPr>
  <dimension ref="A1:ET158"/>
  <sheetViews>
    <sheetView workbookViewId="0">
      <selection activeCell="ET158" sqref="ET158"/>
    </sheetView>
  </sheetViews>
  <sheetFormatPr defaultColWidth="11.42578125" defaultRowHeight="12" x14ac:dyDescent="0.2"/>
  <cols>
    <col min="1" max="1" width="7.42578125" style="6" customWidth="1"/>
    <col min="2" max="2" width="15.85546875" style="6" bestFit="1" customWidth="1"/>
    <col min="3" max="148" width="11.42578125" style="6"/>
    <col min="149" max="149" width="18.140625" style="6" customWidth="1"/>
    <col min="150" max="150" width="39.42578125" style="6" customWidth="1"/>
    <col min="151" max="16384" width="11.42578125" style="6"/>
  </cols>
  <sheetData>
    <row r="1" spans="1:150" ht="12.75" thickBot="1" x14ac:dyDescent="0.25">
      <c r="M1" s="35">
        <v>2</v>
      </c>
      <c r="N1" s="35">
        <v>3</v>
      </c>
      <c r="O1" s="35">
        <v>4</v>
      </c>
      <c r="P1" s="35">
        <v>5</v>
      </c>
      <c r="Q1" s="35">
        <v>6</v>
      </c>
      <c r="R1" s="35">
        <v>7</v>
      </c>
      <c r="S1" s="35">
        <v>8</v>
      </c>
      <c r="T1" s="35">
        <v>9</v>
      </c>
      <c r="U1" s="35">
        <v>10</v>
      </c>
      <c r="V1" s="35"/>
      <c r="W1" s="35"/>
      <c r="BB1" s="6">
        <v>2</v>
      </c>
      <c r="BC1" s="6">
        <v>3</v>
      </c>
      <c r="BD1" s="6">
        <f>BC1+1</f>
        <v>4</v>
      </c>
      <c r="BE1" s="6">
        <f t="shared" ref="BE1:CB1" si="0">BD1+1</f>
        <v>5</v>
      </c>
      <c r="BF1" s="6">
        <f t="shared" si="0"/>
        <v>6</v>
      </c>
      <c r="BG1" s="6">
        <f t="shared" si="0"/>
        <v>7</v>
      </c>
      <c r="BH1" s="6">
        <f t="shared" si="0"/>
        <v>8</v>
      </c>
      <c r="BI1" s="6">
        <f t="shared" si="0"/>
        <v>9</v>
      </c>
      <c r="BJ1" s="6">
        <f t="shared" si="0"/>
        <v>10</v>
      </c>
      <c r="BK1" s="6">
        <f t="shared" si="0"/>
        <v>11</v>
      </c>
      <c r="BL1" s="6">
        <f t="shared" si="0"/>
        <v>12</v>
      </c>
      <c r="BM1" s="6">
        <f t="shared" si="0"/>
        <v>13</v>
      </c>
      <c r="BN1" s="6">
        <f t="shared" si="0"/>
        <v>14</v>
      </c>
      <c r="BO1" s="6">
        <f t="shared" si="0"/>
        <v>15</v>
      </c>
      <c r="BP1" s="6">
        <f t="shared" si="0"/>
        <v>16</v>
      </c>
      <c r="BQ1" s="6">
        <f t="shared" si="0"/>
        <v>17</v>
      </c>
      <c r="BR1" s="6">
        <f t="shared" si="0"/>
        <v>18</v>
      </c>
      <c r="BS1" s="6">
        <f t="shared" si="0"/>
        <v>19</v>
      </c>
      <c r="BT1" s="6">
        <f t="shared" si="0"/>
        <v>20</v>
      </c>
      <c r="BU1" s="6">
        <f t="shared" si="0"/>
        <v>21</v>
      </c>
      <c r="BV1" s="6">
        <f>BU1+1</f>
        <v>22</v>
      </c>
      <c r="BW1" s="6">
        <f t="shared" si="0"/>
        <v>23</v>
      </c>
      <c r="BX1" s="6">
        <f t="shared" si="0"/>
        <v>24</v>
      </c>
      <c r="BY1" s="6">
        <f t="shared" si="0"/>
        <v>25</v>
      </c>
      <c r="BZ1" s="6">
        <v>2</v>
      </c>
      <c r="CA1" s="6">
        <f t="shared" si="0"/>
        <v>3</v>
      </c>
      <c r="CB1" s="6">
        <f t="shared" si="0"/>
        <v>4</v>
      </c>
      <c r="CC1" s="36">
        <v>1</v>
      </c>
      <c r="CD1" s="36">
        <v>1</v>
      </c>
      <c r="CE1" s="36">
        <v>1</v>
      </c>
      <c r="CF1" s="36">
        <v>1</v>
      </c>
      <c r="CG1" s="36">
        <v>2</v>
      </c>
      <c r="CH1" s="36">
        <v>1</v>
      </c>
      <c r="CI1" s="36">
        <v>2</v>
      </c>
      <c r="DD1" s="35">
        <v>2</v>
      </c>
      <c r="DE1" s="35">
        <f>1+DD1</f>
        <v>3</v>
      </c>
      <c r="DF1" s="35">
        <f t="shared" ref="DF1:DL1" si="1">1+DE1</f>
        <v>4</v>
      </c>
      <c r="DG1" s="35">
        <f t="shared" si="1"/>
        <v>5</v>
      </c>
      <c r="DH1" s="35">
        <f t="shared" si="1"/>
        <v>6</v>
      </c>
      <c r="DI1" s="35">
        <f t="shared" si="1"/>
        <v>7</v>
      </c>
      <c r="DJ1" s="35">
        <f t="shared" si="1"/>
        <v>8</v>
      </c>
      <c r="DK1" s="35">
        <f t="shared" si="1"/>
        <v>9</v>
      </c>
      <c r="DL1" s="35">
        <f t="shared" si="1"/>
        <v>10</v>
      </c>
      <c r="DN1" s="37">
        <v>0.3</v>
      </c>
      <c r="EN1" s="37">
        <v>0.5</v>
      </c>
      <c r="EP1" s="37">
        <v>0.15</v>
      </c>
      <c r="ER1" s="37">
        <v>0.05</v>
      </c>
    </row>
    <row r="2" spans="1:150" s="62" customFormat="1" ht="139.5" customHeight="1" thickBot="1" x14ac:dyDescent="0.3">
      <c r="A2" s="38" t="s">
        <v>217</v>
      </c>
      <c r="B2" s="39" t="s">
        <v>231</v>
      </c>
      <c r="C2" s="40" t="s">
        <v>234</v>
      </c>
      <c r="D2" s="41" t="s">
        <v>235</v>
      </c>
      <c r="E2" s="42" t="s">
        <v>236</v>
      </c>
      <c r="F2" s="42" t="s">
        <v>237</v>
      </c>
      <c r="G2" s="42" t="s">
        <v>238</v>
      </c>
      <c r="H2" s="42" t="s">
        <v>239</v>
      </c>
      <c r="I2" s="42" t="s">
        <v>240</v>
      </c>
      <c r="J2" s="42" t="s">
        <v>241</v>
      </c>
      <c r="K2" s="42" t="s">
        <v>242</v>
      </c>
      <c r="L2" s="43" t="s">
        <v>243</v>
      </c>
      <c r="M2" s="44" t="s">
        <v>2661</v>
      </c>
      <c r="N2" s="44" t="s">
        <v>2662</v>
      </c>
      <c r="O2" s="44" t="s">
        <v>2663</v>
      </c>
      <c r="P2" s="44" t="s">
        <v>2664</v>
      </c>
      <c r="Q2" s="44" t="s">
        <v>2665</v>
      </c>
      <c r="R2" s="44" t="s">
        <v>2666</v>
      </c>
      <c r="S2" s="44" t="s">
        <v>2667</v>
      </c>
      <c r="T2" s="44" t="s">
        <v>2668</v>
      </c>
      <c r="U2" s="44" t="s">
        <v>2669</v>
      </c>
      <c r="V2" s="44" t="s">
        <v>2670</v>
      </c>
      <c r="W2" s="45" t="s">
        <v>2671</v>
      </c>
      <c r="X2" s="40" t="s">
        <v>252</v>
      </c>
      <c r="Y2" s="46" t="s">
        <v>285</v>
      </c>
      <c r="Z2" s="47" t="s">
        <v>286</v>
      </c>
      <c r="AA2" s="47" t="s">
        <v>287</v>
      </c>
      <c r="AB2" s="47" t="s">
        <v>288</v>
      </c>
      <c r="AC2" s="47" t="s">
        <v>289</v>
      </c>
      <c r="AD2" s="47" t="s">
        <v>290</v>
      </c>
      <c r="AE2" s="47" t="s">
        <v>291</v>
      </c>
      <c r="AF2" s="47" t="s">
        <v>292</v>
      </c>
      <c r="AG2" s="47" t="s">
        <v>293</v>
      </c>
      <c r="AH2" s="47" t="s">
        <v>294</v>
      </c>
      <c r="AI2" s="47" t="s">
        <v>295</v>
      </c>
      <c r="AJ2" s="47" t="s">
        <v>296</v>
      </c>
      <c r="AK2" s="47" t="s">
        <v>297</v>
      </c>
      <c r="AL2" s="47" t="s">
        <v>298</v>
      </c>
      <c r="AM2" s="47" t="s">
        <v>299</v>
      </c>
      <c r="AN2" s="47" t="s">
        <v>300</v>
      </c>
      <c r="AO2" s="47" t="s">
        <v>301</v>
      </c>
      <c r="AP2" s="47" t="s">
        <v>302</v>
      </c>
      <c r="AQ2" s="47" t="s">
        <v>303</v>
      </c>
      <c r="AR2" s="47" t="s">
        <v>304</v>
      </c>
      <c r="AS2" s="47" t="s">
        <v>305</v>
      </c>
      <c r="AT2" s="47" t="s">
        <v>306</v>
      </c>
      <c r="AU2" s="47" t="s">
        <v>307</v>
      </c>
      <c r="AV2" s="48" t="s">
        <v>308</v>
      </c>
      <c r="AW2" s="49" t="s">
        <v>309</v>
      </c>
      <c r="AX2" s="50" t="s">
        <v>310</v>
      </c>
      <c r="AY2" s="50" t="s">
        <v>311</v>
      </c>
      <c r="AZ2" s="50" t="s">
        <v>312</v>
      </c>
      <c r="BA2" s="51" t="s">
        <v>313</v>
      </c>
      <c r="BB2" s="44" t="s">
        <v>2672</v>
      </c>
      <c r="BC2" s="44" t="s">
        <v>2673</v>
      </c>
      <c r="BD2" s="44" t="s">
        <v>2674</v>
      </c>
      <c r="BE2" s="44" t="s">
        <v>2675</v>
      </c>
      <c r="BF2" s="44" t="s">
        <v>2676</v>
      </c>
      <c r="BG2" s="44" t="s">
        <v>2677</v>
      </c>
      <c r="BH2" s="44" t="s">
        <v>2678</v>
      </c>
      <c r="BI2" s="44" t="s">
        <v>2679</v>
      </c>
      <c r="BJ2" s="44" t="s">
        <v>2680</v>
      </c>
      <c r="BK2" s="44" t="s">
        <v>2681</v>
      </c>
      <c r="BL2" s="44" t="s">
        <v>2682</v>
      </c>
      <c r="BM2" s="44" t="s">
        <v>2683</v>
      </c>
      <c r="BN2" s="44" t="s">
        <v>2684</v>
      </c>
      <c r="BO2" s="44" t="s">
        <v>2685</v>
      </c>
      <c r="BP2" s="44" t="s">
        <v>2686</v>
      </c>
      <c r="BQ2" s="44" t="s">
        <v>2687</v>
      </c>
      <c r="BR2" s="44" t="s">
        <v>2688</v>
      </c>
      <c r="BS2" s="44" t="s">
        <v>2689</v>
      </c>
      <c r="BT2" s="44" t="s">
        <v>2690</v>
      </c>
      <c r="BU2" s="44" t="s">
        <v>2691</v>
      </c>
      <c r="BV2" s="44" t="s">
        <v>2692</v>
      </c>
      <c r="BW2" s="44" t="s">
        <v>2693</v>
      </c>
      <c r="BX2" s="44" t="s">
        <v>2694</v>
      </c>
      <c r="BY2" s="44" t="s">
        <v>2695</v>
      </c>
      <c r="BZ2" s="44" t="s">
        <v>2696</v>
      </c>
      <c r="CA2" s="44" t="s">
        <v>2697</v>
      </c>
      <c r="CB2" s="44" t="s">
        <v>2698</v>
      </c>
      <c r="CC2" s="52" t="s">
        <v>314</v>
      </c>
      <c r="CD2" s="53" t="s">
        <v>315</v>
      </c>
      <c r="CE2" s="53" t="s">
        <v>316</v>
      </c>
      <c r="CF2" s="53" t="s">
        <v>317</v>
      </c>
      <c r="CG2" s="53" t="s">
        <v>318</v>
      </c>
      <c r="CH2" s="53" t="s">
        <v>319</v>
      </c>
      <c r="CI2" s="54" t="s">
        <v>320</v>
      </c>
      <c r="CJ2" s="44" t="s">
        <v>2699</v>
      </c>
      <c r="CK2" s="55" t="s">
        <v>2700</v>
      </c>
      <c r="CL2" s="45" t="s">
        <v>2701</v>
      </c>
      <c r="CM2" s="56" t="s">
        <v>342</v>
      </c>
      <c r="CN2" s="57" t="s">
        <v>343</v>
      </c>
      <c r="CO2" s="56" t="s">
        <v>349</v>
      </c>
      <c r="CP2" s="58" t="s">
        <v>350</v>
      </c>
      <c r="CQ2" s="56" t="s">
        <v>351</v>
      </c>
      <c r="CR2" s="56" t="s">
        <v>353</v>
      </c>
      <c r="CS2" s="56" t="s">
        <v>354</v>
      </c>
      <c r="CT2" s="56" t="s">
        <v>355</v>
      </c>
      <c r="CU2" s="59" t="s">
        <v>235</v>
      </c>
      <c r="CV2" s="59" t="s">
        <v>236</v>
      </c>
      <c r="CW2" s="59" t="s">
        <v>237</v>
      </c>
      <c r="CX2" s="59" t="s">
        <v>238</v>
      </c>
      <c r="CY2" s="59" t="s">
        <v>239</v>
      </c>
      <c r="CZ2" s="59" t="s">
        <v>240</v>
      </c>
      <c r="DA2" s="59" t="s">
        <v>241</v>
      </c>
      <c r="DB2" s="59" t="s">
        <v>242</v>
      </c>
      <c r="DC2" s="59" t="s">
        <v>243</v>
      </c>
      <c r="DD2" s="44" t="s">
        <v>2661</v>
      </c>
      <c r="DE2" s="44" t="s">
        <v>2662</v>
      </c>
      <c r="DF2" s="44" t="s">
        <v>2663</v>
      </c>
      <c r="DG2" s="44" t="s">
        <v>2664</v>
      </c>
      <c r="DH2" s="44" t="s">
        <v>2665</v>
      </c>
      <c r="DI2" s="44" t="s">
        <v>2666</v>
      </c>
      <c r="DJ2" s="44" t="s">
        <v>2667</v>
      </c>
      <c r="DK2" s="44" t="s">
        <v>2668</v>
      </c>
      <c r="DL2" s="44" t="s">
        <v>2669</v>
      </c>
      <c r="DM2" s="44" t="s">
        <v>2670</v>
      </c>
      <c r="DN2" s="45" t="s">
        <v>2702</v>
      </c>
      <c r="DO2" s="50" t="s">
        <v>285</v>
      </c>
      <c r="DP2" s="50" t="s">
        <v>286</v>
      </c>
      <c r="DQ2" s="50" t="s">
        <v>287</v>
      </c>
      <c r="DR2" s="50" t="s">
        <v>288</v>
      </c>
      <c r="DS2" s="50" t="s">
        <v>289</v>
      </c>
      <c r="DT2" s="50" t="s">
        <v>290</v>
      </c>
      <c r="DU2" s="50" t="s">
        <v>291</v>
      </c>
      <c r="DV2" s="50" t="s">
        <v>292</v>
      </c>
      <c r="DW2" s="50" t="s">
        <v>293</v>
      </c>
      <c r="DX2" s="50" t="s">
        <v>294</v>
      </c>
      <c r="DY2" s="50" t="s">
        <v>295</v>
      </c>
      <c r="DZ2" s="50" t="s">
        <v>296</v>
      </c>
      <c r="EA2" s="50" t="s">
        <v>297</v>
      </c>
      <c r="EB2" s="50" t="s">
        <v>298</v>
      </c>
      <c r="EC2" s="50" t="s">
        <v>299</v>
      </c>
      <c r="ED2" s="50" t="s">
        <v>300</v>
      </c>
      <c r="EE2" s="50" t="s">
        <v>301</v>
      </c>
      <c r="EF2" s="50" t="s">
        <v>302</v>
      </c>
      <c r="EG2" s="50" t="s">
        <v>303</v>
      </c>
      <c r="EH2" s="50" t="s">
        <v>304</v>
      </c>
      <c r="EI2" s="50" t="s">
        <v>305</v>
      </c>
      <c r="EJ2" s="50" t="s">
        <v>306</v>
      </c>
      <c r="EK2" s="50" t="s">
        <v>307</v>
      </c>
      <c r="EL2" s="50" t="s">
        <v>308</v>
      </c>
      <c r="EM2" s="44" t="s">
        <v>2670</v>
      </c>
      <c r="EN2" s="45" t="s">
        <v>2703</v>
      </c>
      <c r="EO2" s="60" t="s">
        <v>368</v>
      </c>
      <c r="EP2" s="45" t="s">
        <v>2704</v>
      </c>
      <c r="EQ2" s="60" t="s">
        <v>369</v>
      </c>
      <c r="ER2" s="45" t="s">
        <v>2705</v>
      </c>
      <c r="ES2" s="61" t="s">
        <v>2706</v>
      </c>
      <c r="ET2" s="33" t="s">
        <v>374</v>
      </c>
    </row>
    <row r="3" spans="1:150" x14ac:dyDescent="0.2">
      <c r="A3" s="6">
        <v>1</v>
      </c>
      <c r="B3" s="6" t="s">
        <v>411</v>
      </c>
      <c r="C3" s="6" t="s">
        <v>413</v>
      </c>
      <c r="D3" s="6" t="s">
        <v>414</v>
      </c>
      <c r="E3" s="6" t="s">
        <v>415</v>
      </c>
      <c r="F3" s="6" t="s">
        <v>416</v>
      </c>
      <c r="G3" s="6" t="s">
        <v>414</v>
      </c>
      <c r="H3" s="6" t="s">
        <v>414</v>
      </c>
      <c r="I3" s="6" t="s">
        <v>414</v>
      </c>
      <c r="J3" s="6" t="s">
        <v>416</v>
      </c>
      <c r="K3" s="6" t="s">
        <v>416</v>
      </c>
      <c r="L3" s="6" t="s">
        <v>414</v>
      </c>
      <c r="M3" s="63">
        <f>VLOOKUP(D3,Echelle!$B$3:$K$7,M$1,FALSE)</f>
        <v>-0.5</v>
      </c>
      <c r="N3" s="63">
        <f>VLOOKUP(E3,Echelle!$B$3:$K$7,N$1,FALSE)</f>
        <v>0.5</v>
      </c>
      <c r="O3" s="63">
        <f>VLOOKUP(F3,Echelle!$B$3:$K$7,O$1,FALSE)</f>
        <v>1</v>
      </c>
      <c r="P3" s="63">
        <f>VLOOKUP(G3,Echelle!$B$3:$K$7,P$1,FALSE)</f>
        <v>0.5</v>
      </c>
      <c r="Q3" s="63">
        <f>VLOOKUP(H3,Echelle!$B$3:$K$7,Q$1,FALSE)</f>
        <v>0.5</v>
      </c>
      <c r="R3" s="63">
        <f>VLOOKUP(I3,Echelle!$B$3:$K$7,R$1,FALSE)</f>
        <v>-0.5</v>
      </c>
      <c r="S3" s="63">
        <f>VLOOKUP(J3,Echelle!$B$3:$K$7,S$1,FALSE)</f>
        <v>1</v>
      </c>
      <c r="T3" s="63">
        <f>VLOOKUP(K3,Echelle!$B$3:$K$7,T$1,FALSE)</f>
        <v>1</v>
      </c>
      <c r="U3" s="63">
        <f>VLOOKUP(L3,Echelle!$B$3:$K$7,U$1,FALSE)</f>
        <v>-0.5</v>
      </c>
      <c r="V3" s="64">
        <f t="shared" ref="V3:V66" si="2">SUM(M3:U3)</f>
        <v>3</v>
      </c>
      <c r="W3" s="65">
        <f t="shared" ref="W3:W66" si="3">(V3+9)*10/18</f>
        <v>6.666666666666667</v>
      </c>
      <c r="X3" s="6" t="s">
        <v>418</v>
      </c>
      <c r="Y3" s="6" t="s">
        <v>151</v>
      </c>
      <c r="Z3" s="6" t="s">
        <v>423</v>
      </c>
      <c r="AA3" s="6" t="s">
        <v>423</v>
      </c>
      <c r="AB3" s="6" t="s">
        <v>424</v>
      </c>
      <c r="AC3" s="6" t="s">
        <v>423</v>
      </c>
      <c r="AD3" s="6" t="s">
        <v>423</v>
      </c>
      <c r="AE3" s="6" t="s">
        <v>425</v>
      </c>
      <c r="AF3" s="6" t="s">
        <v>426</v>
      </c>
      <c r="AG3" s="6" t="s">
        <v>423</v>
      </c>
      <c r="AH3" s="6" t="s">
        <v>423</v>
      </c>
      <c r="AI3" s="6" t="s">
        <v>424</v>
      </c>
      <c r="AJ3" s="6" t="s">
        <v>423</v>
      </c>
      <c r="AK3" s="6" t="s">
        <v>423</v>
      </c>
      <c r="AL3" s="6" t="s">
        <v>151</v>
      </c>
      <c r="AM3" s="6" t="s">
        <v>425</v>
      </c>
      <c r="AN3" s="6" t="s">
        <v>423</v>
      </c>
      <c r="AO3" s="6" t="s">
        <v>423</v>
      </c>
      <c r="AP3" s="6" t="s">
        <v>423</v>
      </c>
      <c r="AQ3" s="6" t="s">
        <v>151</v>
      </c>
      <c r="AR3" s="6" t="s">
        <v>151</v>
      </c>
      <c r="AS3" s="6" t="s">
        <v>151</v>
      </c>
      <c r="AT3" s="6" t="s">
        <v>423</v>
      </c>
      <c r="AU3" s="6" t="s">
        <v>426</v>
      </c>
      <c r="AV3" s="6" t="s">
        <v>426</v>
      </c>
      <c r="AW3" s="6" t="s">
        <v>176</v>
      </c>
      <c r="AX3" s="6" t="s">
        <v>176</v>
      </c>
      <c r="AY3" s="6" t="s">
        <v>176</v>
      </c>
      <c r="AZ3" s="6" t="s">
        <v>427</v>
      </c>
      <c r="BA3" s="6" t="s">
        <v>428</v>
      </c>
      <c r="BB3" s="64">
        <f>VLOOKUP(Y3,Echelle!$B$11:$Z$15,BB$1,FALSE)</f>
        <v>2</v>
      </c>
      <c r="BC3" s="64">
        <f>VLOOKUP(Z3,Echelle!$B$11:$Z$15,BC$1,FALSE)</f>
        <v>0.5</v>
      </c>
      <c r="BD3" s="64">
        <f>VLOOKUP(AA3,Echelle!$B$11:$Z$15,BD$1,FALSE)</f>
        <v>0.5</v>
      </c>
      <c r="BE3" s="64">
        <f>VLOOKUP(AB3,Echelle!$B$11:$Z$15,BE$1,FALSE)</f>
        <v>1</v>
      </c>
      <c r="BF3" s="64">
        <f>VLOOKUP(AC3,Echelle!$B$11:$Z$15,BF$1,FALSE)</f>
        <v>0.5</v>
      </c>
      <c r="BG3" s="64">
        <f>VLOOKUP(AD3,Echelle!$B$11:$Z$15,BG$1,FALSE)</f>
        <v>0.5</v>
      </c>
      <c r="BH3" s="64">
        <f>VLOOKUP(AE3,Echelle!$B$11:$Z$15,BH$1,FALSE)</f>
        <v>0</v>
      </c>
      <c r="BI3" s="64">
        <f>VLOOKUP(AF3,Echelle!$B$11:$Z$15,BI$1,FALSE)</f>
        <v>-1</v>
      </c>
      <c r="BJ3" s="64">
        <f>VLOOKUP(AG3,Echelle!$B$11:$Z$15,BJ$1,FALSE)</f>
        <v>0.5</v>
      </c>
      <c r="BK3" s="64">
        <f>VLOOKUP(AH3,Echelle!$B$11:$Z$15,BK$1,FALSE)</f>
        <v>0.5</v>
      </c>
      <c r="BL3" s="64">
        <f>VLOOKUP(AI3,Echelle!$B$11:$Z$15,BL$1,FALSE)</f>
        <v>1</v>
      </c>
      <c r="BM3" s="64">
        <f>VLOOKUP(AJ3,Echelle!$B$11:$Z$15,BM$1,FALSE)</f>
        <v>0.5</v>
      </c>
      <c r="BN3" s="64">
        <f>VLOOKUP(AK3,Echelle!$B$11:$Z$15,BN$1,FALSE)</f>
        <v>0.5</v>
      </c>
      <c r="BO3" s="64">
        <f>VLOOKUP(AL3,Echelle!$B$11:$Z$15,BO$1,FALSE)</f>
        <v>2</v>
      </c>
      <c r="BP3" s="64">
        <f>VLOOKUP(AM3,Echelle!$B$11:$Z$15,BP$1,FALSE)</f>
        <v>0</v>
      </c>
      <c r="BQ3" s="64">
        <f>VLOOKUP(AN3,Echelle!$B$11:$Z$15,BQ$1,FALSE)</f>
        <v>0.5</v>
      </c>
      <c r="BR3" s="64">
        <f>VLOOKUP(AO3,Echelle!$B$11:$Z$15,BR$1,FALSE)</f>
        <v>0.5</v>
      </c>
      <c r="BS3" s="64">
        <f>VLOOKUP(AP3,Echelle!$B$11:$Z$15,BS$1,FALSE)</f>
        <v>0.5</v>
      </c>
      <c r="BT3" s="64">
        <f>VLOOKUP(AQ3,Echelle!$B$11:$Z$15,BT$1,FALSE)</f>
        <v>2</v>
      </c>
      <c r="BU3" s="64">
        <f>VLOOKUP(AR3,Echelle!$B$11:$Z$15,BU$1,FALSE)</f>
        <v>2</v>
      </c>
      <c r="BV3" s="64">
        <f>VLOOKUP(AS3,Echelle!$B$11:$Z$15,BV$1,FALSE)</f>
        <v>3</v>
      </c>
      <c r="BW3" s="64">
        <f>VLOOKUP(AT3,Echelle!$B$11:$Z$15,BW$1,FALSE)</f>
        <v>1</v>
      </c>
      <c r="BX3" s="64">
        <f>VLOOKUP(AU3,Echelle!$B$11:$Z$15,BX$1,FALSE)</f>
        <v>-0.5</v>
      </c>
      <c r="BY3" s="64">
        <f>VLOOKUP(AV3,Echelle!$B$11:$Z$15,BY$1,FALSE)</f>
        <v>-0.5</v>
      </c>
      <c r="BZ3" s="64">
        <f>VLOOKUP(AW3,Echelle!$B$20:$E$23,BZ$1,FALSE)</f>
        <v>2</v>
      </c>
      <c r="CA3" s="64">
        <f>VLOOKUP(AX3,Echelle!$B$20:$E$23,CA$1,FALSE)</f>
        <v>2</v>
      </c>
      <c r="CB3" s="64">
        <f>VLOOKUP(AY3,Echelle!$B$20:$E$23,CB$1,FALSE)</f>
        <v>2</v>
      </c>
      <c r="CC3" s="6">
        <v>1</v>
      </c>
      <c r="CD3" s="6">
        <v>1</v>
      </c>
      <c r="CE3" s="6">
        <v>1</v>
      </c>
      <c r="CF3" s="6">
        <v>1</v>
      </c>
      <c r="CG3" s="6">
        <v>0</v>
      </c>
      <c r="CH3" s="6">
        <v>0</v>
      </c>
      <c r="CI3" s="6">
        <v>0</v>
      </c>
      <c r="CJ3" s="66">
        <f t="shared" ref="CJ3:CJ66" si="4">SUMPRODUCT(CC3:CI3,$CC$1:$CI$1)</f>
        <v>4</v>
      </c>
      <c r="CK3" s="66">
        <f t="shared" ref="CK3:CK66" si="5">SUM(BB3:CB3,CJ3)</f>
        <v>27.5</v>
      </c>
      <c r="CL3" s="65">
        <f t="shared" ref="CL3:CL66" si="6">(CK3+25)*10/92</f>
        <v>5.7065217391304346</v>
      </c>
      <c r="CM3" s="6" t="s">
        <v>2707</v>
      </c>
      <c r="CN3" s="6" t="s">
        <v>433</v>
      </c>
      <c r="CO3" s="6" t="s">
        <v>438</v>
      </c>
      <c r="CP3" s="6" t="s">
        <v>439</v>
      </c>
      <c r="CQ3" s="6" t="s">
        <v>440</v>
      </c>
      <c r="CR3" s="6" t="s">
        <v>441</v>
      </c>
      <c r="CS3" s="6" t="s">
        <v>442</v>
      </c>
      <c r="CT3" s="6" t="s">
        <v>443</v>
      </c>
      <c r="CU3" s="6" t="s">
        <v>414</v>
      </c>
      <c r="CV3" s="6" t="s">
        <v>416</v>
      </c>
      <c r="CW3" s="6" t="s">
        <v>416</v>
      </c>
      <c r="CX3" s="6" t="s">
        <v>414</v>
      </c>
      <c r="CY3" s="6" t="s">
        <v>415</v>
      </c>
      <c r="CZ3" s="6" t="s">
        <v>415</v>
      </c>
      <c r="DA3" s="6" t="s">
        <v>416</v>
      </c>
      <c r="DB3" s="6" t="s">
        <v>416</v>
      </c>
      <c r="DC3" s="6" t="s">
        <v>416</v>
      </c>
      <c r="DD3" s="67">
        <f>VLOOKUP(CU3,Echelle!$B$3:$K$7,DD$1,FALSE)</f>
        <v>-0.5</v>
      </c>
      <c r="DE3" s="67">
        <f>VLOOKUP(CV3,Echelle!$B$3:$K$7,DE$1,FALSE)</f>
        <v>1</v>
      </c>
      <c r="DF3" s="67">
        <f>VLOOKUP(CW3,Echelle!$B$3:$K$7,DF$1,FALSE)</f>
        <v>1</v>
      </c>
      <c r="DG3" s="67">
        <f>VLOOKUP(CX3,Echelle!$B$3:$K$7,DG$1,FALSE)</f>
        <v>0.5</v>
      </c>
      <c r="DH3" s="67">
        <f>VLOOKUP(CY3,Echelle!$B$3:$K$7,DH$1,FALSE)</f>
        <v>-0.5</v>
      </c>
      <c r="DI3" s="67">
        <f>VLOOKUP(CZ3,Echelle!$B$3:$K$7,DI$1,FALSE)</f>
        <v>0.5</v>
      </c>
      <c r="DJ3" s="67">
        <f>VLOOKUP(DA3,Echelle!$B$3:$K$7,DJ$1,FALSE)</f>
        <v>1</v>
      </c>
      <c r="DK3" s="67">
        <f>VLOOKUP(DB3,Echelle!$B$3:$K$7,DK$1,FALSE)</f>
        <v>1</v>
      </c>
      <c r="DL3" s="67">
        <f>VLOOKUP(DC3,Echelle!$B$3:$K$7,DL$1,FALSE)</f>
        <v>1</v>
      </c>
      <c r="DM3" s="64">
        <f t="shared" ref="DM3:DM66" si="7">SUM(DD3:DL3)</f>
        <v>5</v>
      </c>
      <c r="DN3" s="65">
        <f t="shared" ref="DN3:DN66" si="8">(DM3+9)*10/18</f>
        <v>7.7777777777777777</v>
      </c>
      <c r="DO3" s="6" t="s">
        <v>451</v>
      </c>
      <c r="DP3" s="6" t="s">
        <v>451</v>
      </c>
      <c r="DQ3" s="6" t="s">
        <v>451</v>
      </c>
      <c r="DR3" s="6" t="s">
        <v>451</v>
      </c>
      <c r="DS3" s="6" t="s">
        <v>451</v>
      </c>
      <c r="DT3" s="6" t="s">
        <v>451</v>
      </c>
      <c r="DU3" s="6" t="s">
        <v>451</v>
      </c>
      <c r="DV3" s="6" t="s">
        <v>451</v>
      </c>
      <c r="DW3" s="6" t="s">
        <v>451</v>
      </c>
      <c r="DX3" s="6" t="s">
        <v>451</v>
      </c>
      <c r="DY3" s="6" t="s">
        <v>451</v>
      </c>
      <c r="DZ3" s="6" t="s">
        <v>451</v>
      </c>
      <c r="EA3" s="6" t="s">
        <v>451</v>
      </c>
      <c r="EB3" s="6" t="s">
        <v>451</v>
      </c>
      <c r="EC3" s="6" t="s">
        <v>451</v>
      </c>
      <c r="ED3" s="6" t="s">
        <v>451</v>
      </c>
      <c r="EE3" s="6" t="s">
        <v>451</v>
      </c>
      <c r="EF3" s="6" t="s">
        <v>451</v>
      </c>
      <c r="EG3" s="6" t="s">
        <v>451</v>
      </c>
      <c r="EH3" s="6" t="s">
        <v>451</v>
      </c>
      <c r="EI3" s="6" t="s">
        <v>452</v>
      </c>
      <c r="EJ3" s="6" t="s">
        <v>452</v>
      </c>
      <c r="EK3" s="6" t="s">
        <v>452</v>
      </c>
      <c r="EL3" s="6" t="s">
        <v>451</v>
      </c>
      <c r="EM3" s="68">
        <f t="shared" ref="EM3:EM66" si="9">COUNTIF(DO3:EL3,"J'ai appris des choses sur le sujet")</f>
        <v>21</v>
      </c>
      <c r="EN3" s="69">
        <f t="shared" ref="EN3:EN66" si="10">10*EM3/24</f>
        <v>8.75</v>
      </c>
      <c r="EO3" s="6" t="s">
        <v>453</v>
      </c>
      <c r="EP3" s="68">
        <f t="shared" ref="EP3:EP66" si="11">IF(EO3="Je continue à ne pas savoir ce que c'est",0,10)</f>
        <v>0</v>
      </c>
      <c r="EQ3" s="6" t="s">
        <v>454</v>
      </c>
      <c r="ER3" s="68">
        <f t="shared" ref="ER3:ER66" si="12">IF(EQ3="Non, je ne maitrise toujours pas ce sujet",0,10)</f>
        <v>0</v>
      </c>
      <c r="ES3" s="70">
        <f>DN3*$DN$1+EN3*$EN$1+EP3*$EP$1+ER3*$ER$1</f>
        <v>6.708333333333333</v>
      </c>
      <c r="ET3" s="6" t="str">
        <f t="shared" ref="ET3:ET34" si="13">VLOOKUP(A3,Statut,12,FALSE)</f>
        <v>Accepté pour Conseil 1er round Fem</v>
      </c>
    </row>
    <row r="4" spans="1:150" x14ac:dyDescent="0.2">
      <c r="A4" s="6">
        <v>2</v>
      </c>
      <c r="B4" s="6" t="s">
        <v>460</v>
      </c>
      <c r="C4" s="6" t="s">
        <v>413</v>
      </c>
      <c r="D4" s="6" t="s">
        <v>414</v>
      </c>
      <c r="E4" s="6" t="s">
        <v>415</v>
      </c>
      <c r="F4" s="6" t="s">
        <v>416</v>
      </c>
      <c r="G4" s="6" t="s">
        <v>414</v>
      </c>
      <c r="H4" s="6" t="s">
        <v>462</v>
      </c>
      <c r="I4" s="6" t="s">
        <v>414</v>
      </c>
      <c r="J4" s="6" t="s">
        <v>416</v>
      </c>
      <c r="K4" s="6" t="s">
        <v>462</v>
      </c>
      <c r="L4" s="6" t="s">
        <v>414</v>
      </c>
      <c r="M4" s="63">
        <f>VLOOKUP(D4,Echelle!$B$3:$K$7,M$1,FALSE)</f>
        <v>-0.5</v>
      </c>
      <c r="N4" s="63">
        <f>VLOOKUP(E4,Echelle!$B$3:$K$7,N$1,FALSE)</f>
        <v>0.5</v>
      </c>
      <c r="O4" s="63">
        <f>VLOOKUP(F4,Echelle!$B$3:$K$7,O$1,FALSE)</f>
        <v>1</v>
      </c>
      <c r="P4" s="63">
        <f>VLOOKUP(G4,Echelle!$B$3:$K$7,P$1,FALSE)</f>
        <v>0.5</v>
      </c>
      <c r="Q4" s="63">
        <f>VLOOKUP(H4,Echelle!$B$3:$K$7,Q$1,FALSE)</f>
        <v>0</v>
      </c>
      <c r="R4" s="63">
        <f>VLOOKUP(I4,Echelle!$B$3:$K$7,R$1,FALSE)</f>
        <v>-0.5</v>
      </c>
      <c r="S4" s="63">
        <f>VLOOKUP(J4,Echelle!$B$3:$K$7,S$1,FALSE)</f>
        <v>1</v>
      </c>
      <c r="T4" s="63">
        <f>VLOOKUP(K4,Echelle!$B$3:$K$7,T$1,FALSE)</f>
        <v>0</v>
      </c>
      <c r="U4" s="63">
        <f>VLOOKUP(L4,Echelle!$B$3:$K$7,U$1,FALSE)</f>
        <v>-0.5</v>
      </c>
      <c r="V4" s="64">
        <f t="shared" si="2"/>
        <v>1.5</v>
      </c>
      <c r="W4" s="65">
        <f t="shared" si="3"/>
        <v>5.833333333333333</v>
      </c>
      <c r="X4" s="6" t="s">
        <v>463</v>
      </c>
      <c r="Y4" s="6" t="s">
        <v>151</v>
      </c>
      <c r="Z4" s="6" t="s">
        <v>151</v>
      </c>
      <c r="AA4" s="6" t="s">
        <v>424</v>
      </c>
      <c r="AB4" s="6" t="s">
        <v>151</v>
      </c>
      <c r="AC4" s="6" t="s">
        <v>423</v>
      </c>
      <c r="AD4" s="6" t="s">
        <v>425</v>
      </c>
      <c r="AE4" s="6" t="s">
        <v>425</v>
      </c>
      <c r="AF4" s="6" t="s">
        <v>423</v>
      </c>
      <c r="AG4" s="6" t="s">
        <v>425</v>
      </c>
      <c r="AH4" s="6" t="s">
        <v>423</v>
      </c>
      <c r="AI4" s="6" t="s">
        <v>424</v>
      </c>
      <c r="AJ4" s="6" t="s">
        <v>424</v>
      </c>
      <c r="AK4" s="6" t="s">
        <v>423</v>
      </c>
      <c r="AL4" s="6" t="s">
        <v>151</v>
      </c>
      <c r="AM4" s="6" t="s">
        <v>425</v>
      </c>
      <c r="AN4" s="6" t="s">
        <v>423</v>
      </c>
      <c r="AO4" s="6" t="s">
        <v>423</v>
      </c>
      <c r="AP4" s="6" t="s">
        <v>423</v>
      </c>
      <c r="AQ4" s="6" t="s">
        <v>423</v>
      </c>
      <c r="AR4" s="6" t="s">
        <v>424</v>
      </c>
      <c r="AS4" s="6" t="s">
        <v>423</v>
      </c>
      <c r="AT4" s="6" t="s">
        <v>425</v>
      </c>
      <c r="AU4" s="6" t="s">
        <v>426</v>
      </c>
      <c r="AV4" s="6" t="s">
        <v>426</v>
      </c>
      <c r="AW4" s="6" t="s">
        <v>428</v>
      </c>
      <c r="AX4" s="6" t="s">
        <v>176</v>
      </c>
      <c r="AY4" s="6" t="s">
        <v>176</v>
      </c>
      <c r="AZ4" s="6" t="s">
        <v>428</v>
      </c>
      <c r="BA4" s="6" t="s">
        <v>428</v>
      </c>
      <c r="BB4" s="64">
        <f>VLOOKUP(Y4,Echelle!$B$11:$Z$15,BB$1,FALSE)</f>
        <v>2</v>
      </c>
      <c r="BC4" s="64">
        <f>VLOOKUP(Z4,Echelle!$B$11:$Z$15,BC$1,FALSE)</f>
        <v>2</v>
      </c>
      <c r="BD4" s="64">
        <f>VLOOKUP(AA4,Echelle!$B$11:$Z$15,BD$1,FALSE)</f>
        <v>1</v>
      </c>
      <c r="BE4" s="64">
        <f>VLOOKUP(AB4,Echelle!$B$11:$Z$15,BE$1,FALSE)</f>
        <v>2</v>
      </c>
      <c r="BF4" s="64">
        <f>VLOOKUP(AC4,Echelle!$B$11:$Z$15,BF$1,FALSE)</f>
        <v>0.5</v>
      </c>
      <c r="BG4" s="64">
        <f>VLOOKUP(AD4,Echelle!$B$11:$Z$15,BG$1,FALSE)</f>
        <v>0</v>
      </c>
      <c r="BH4" s="64">
        <f>VLOOKUP(AE4,Echelle!$B$11:$Z$15,BH$1,FALSE)</f>
        <v>0</v>
      </c>
      <c r="BI4" s="64">
        <f>VLOOKUP(AF4,Echelle!$B$11:$Z$15,BI$1,FALSE)</f>
        <v>0.5</v>
      </c>
      <c r="BJ4" s="64">
        <f>VLOOKUP(AG4,Echelle!$B$11:$Z$15,BJ$1,FALSE)</f>
        <v>0</v>
      </c>
      <c r="BK4" s="64">
        <f>VLOOKUP(AH4,Echelle!$B$11:$Z$15,BK$1,FALSE)</f>
        <v>0.5</v>
      </c>
      <c r="BL4" s="64">
        <f>VLOOKUP(AI4,Echelle!$B$11:$Z$15,BL$1,FALSE)</f>
        <v>1</v>
      </c>
      <c r="BM4" s="64">
        <f>VLOOKUP(AJ4,Echelle!$B$11:$Z$15,BM$1,FALSE)</f>
        <v>1</v>
      </c>
      <c r="BN4" s="64">
        <f>VLOOKUP(AK4,Echelle!$B$11:$Z$15,BN$1,FALSE)</f>
        <v>0.5</v>
      </c>
      <c r="BO4" s="64">
        <f>VLOOKUP(AL4,Echelle!$B$11:$Z$15,BO$1,FALSE)</f>
        <v>2</v>
      </c>
      <c r="BP4" s="64">
        <f>VLOOKUP(AM4,Echelle!$B$11:$Z$15,BP$1,FALSE)</f>
        <v>0</v>
      </c>
      <c r="BQ4" s="64">
        <f>VLOOKUP(AN4,Echelle!$B$11:$Z$15,BQ$1,FALSE)</f>
        <v>0.5</v>
      </c>
      <c r="BR4" s="64">
        <f>VLOOKUP(AO4,Echelle!$B$11:$Z$15,BR$1,FALSE)</f>
        <v>0.5</v>
      </c>
      <c r="BS4" s="64">
        <f>VLOOKUP(AP4,Echelle!$B$11:$Z$15,BS$1,FALSE)</f>
        <v>0.5</v>
      </c>
      <c r="BT4" s="64">
        <f>VLOOKUP(AQ4,Echelle!$B$11:$Z$15,BT$1,FALSE)</f>
        <v>0.5</v>
      </c>
      <c r="BU4" s="64">
        <f>VLOOKUP(AR4,Echelle!$B$11:$Z$15,BU$1,FALSE)</f>
        <v>1</v>
      </c>
      <c r="BV4" s="64">
        <f>VLOOKUP(AS4,Echelle!$B$11:$Z$15,BV$1,FALSE)</f>
        <v>1</v>
      </c>
      <c r="BW4" s="64">
        <f>VLOOKUP(AT4,Echelle!$B$11:$Z$15,BW$1,FALSE)</f>
        <v>0</v>
      </c>
      <c r="BX4" s="64">
        <f>VLOOKUP(AU4,Echelle!$B$11:$Z$15,BX$1,FALSE)</f>
        <v>-0.5</v>
      </c>
      <c r="BY4" s="64">
        <f>VLOOKUP(AV4,Echelle!$B$11:$Z$15,BY$1,FALSE)</f>
        <v>-0.5</v>
      </c>
      <c r="BZ4" s="64">
        <f>VLOOKUP(AW4,Echelle!$B$20:$E$23,BZ$1,FALSE)</f>
        <v>-1</v>
      </c>
      <c r="CA4" s="64">
        <f>VLOOKUP(AX4,Echelle!$B$20:$E$23,CA$1,FALSE)</f>
        <v>2</v>
      </c>
      <c r="CB4" s="64">
        <f>VLOOKUP(AY4,Echelle!$B$20:$E$23,CB$1,FALSE)</f>
        <v>2</v>
      </c>
      <c r="CC4" s="6">
        <v>1</v>
      </c>
      <c r="CD4" s="6">
        <v>1</v>
      </c>
      <c r="CE4" s="6">
        <v>1</v>
      </c>
      <c r="CF4" s="6">
        <v>1</v>
      </c>
      <c r="CG4" s="6">
        <v>0</v>
      </c>
      <c r="CH4" s="6">
        <v>1</v>
      </c>
      <c r="CI4" s="6">
        <v>0</v>
      </c>
      <c r="CJ4" s="66">
        <f t="shared" si="4"/>
        <v>5</v>
      </c>
      <c r="CK4" s="66">
        <f t="shared" si="5"/>
        <v>24</v>
      </c>
      <c r="CL4" s="65">
        <f t="shared" si="6"/>
        <v>5.3260869565217392</v>
      </c>
      <c r="CM4" s="6" t="s">
        <v>2707</v>
      </c>
      <c r="CN4" s="6" t="s">
        <v>467</v>
      </c>
      <c r="CO4" s="6" t="s">
        <v>438</v>
      </c>
      <c r="CP4" s="6" t="s">
        <v>439</v>
      </c>
      <c r="CQ4" s="6" t="s">
        <v>440</v>
      </c>
      <c r="CS4" s="6" t="s">
        <v>442</v>
      </c>
      <c r="CT4" s="6" t="s">
        <v>443</v>
      </c>
      <c r="CU4" s="6" t="s">
        <v>414</v>
      </c>
      <c r="CV4" s="6" t="s">
        <v>416</v>
      </c>
      <c r="CW4" s="6" t="s">
        <v>416</v>
      </c>
      <c r="CX4" s="6" t="s">
        <v>416</v>
      </c>
      <c r="CY4" s="6" t="s">
        <v>414</v>
      </c>
      <c r="CZ4" s="6" t="s">
        <v>416</v>
      </c>
      <c r="DA4" s="6" t="s">
        <v>416</v>
      </c>
      <c r="DB4" s="6" t="s">
        <v>416</v>
      </c>
      <c r="DC4" s="6" t="s">
        <v>131</v>
      </c>
      <c r="DD4" s="67">
        <f>VLOOKUP(CU4,Echelle!$B$3:$K$7,DD$1,FALSE)</f>
        <v>-0.5</v>
      </c>
      <c r="DE4" s="67">
        <f>VLOOKUP(CV4,Echelle!$B$3:$K$7,DE$1,FALSE)</f>
        <v>1</v>
      </c>
      <c r="DF4" s="67">
        <f>VLOOKUP(CW4,Echelle!$B$3:$K$7,DF$1,FALSE)</f>
        <v>1</v>
      </c>
      <c r="DG4" s="67">
        <f>VLOOKUP(CX4,Echelle!$B$3:$K$7,DG$1,FALSE)</f>
        <v>-1</v>
      </c>
      <c r="DH4" s="67">
        <f>VLOOKUP(CY4,Echelle!$B$3:$K$7,DH$1,FALSE)</f>
        <v>0.5</v>
      </c>
      <c r="DI4" s="67">
        <f>VLOOKUP(CZ4,Echelle!$B$3:$K$7,DI$1,FALSE)</f>
        <v>1</v>
      </c>
      <c r="DJ4" s="67">
        <f>VLOOKUP(DA4,Echelle!$B$3:$K$7,DJ$1,FALSE)</f>
        <v>1</v>
      </c>
      <c r="DK4" s="67">
        <f>VLOOKUP(DB4,Echelle!$B$3:$K$7,DK$1,FALSE)</f>
        <v>1</v>
      </c>
      <c r="DL4" s="67">
        <f>VLOOKUP(DC4,Echelle!$B$3:$K$7,DL$1,FALSE)</f>
        <v>-1</v>
      </c>
      <c r="DM4" s="64">
        <f t="shared" si="7"/>
        <v>3</v>
      </c>
      <c r="DN4" s="65">
        <f t="shared" si="8"/>
        <v>6.666666666666667</v>
      </c>
      <c r="DO4" s="6" t="s">
        <v>451</v>
      </c>
      <c r="DP4" s="6" t="s">
        <v>451</v>
      </c>
      <c r="DQ4" s="6" t="s">
        <v>451</v>
      </c>
      <c r="DR4" s="6" t="s">
        <v>451</v>
      </c>
      <c r="DS4" s="6" t="s">
        <v>451</v>
      </c>
      <c r="DT4" s="6" t="s">
        <v>451</v>
      </c>
      <c r="DU4" s="6" t="s">
        <v>451</v>
      </c>
      <c r="DV4" s="6" t="s">
        <v>451</v>
      </c>
      <c r="DW4" s="6" t="s">
        <v>451</v>
      </c>
      <c r="DX4" s="6" t="s">
        <v>451</v>
      </c>
      <c r="DY4" s="6" t="s">
        <v>451</v>
      </c>
      <c r="DZ4" s="6" t="s">
        <v>451</v>
      </c>
      <c r="EA4" s="6" t="s">
        <v>451</v>
      </c>
      <c r="EB4" s="6" t="s">
        <v>451</v>
      </c>
      <c r="EC4" s="6" t="s">
        <v>451</v>
      </c>
      <c r="ED4" s="6" t="s">
        <v>451</v>
      </c>
      <c r="EE4" s="6" t="s">
        <v>451</v>
      </c>
      <c r="EF4" s="6" t="s">
        <v>451</v>
      </c>
      <c r="EG4" s="6" t="s">
        <v>451</v>
      </c>
      <c r="EH4" s="6" t="s">
        <v>451</v>
      </c>
      <c r="EI4" s="6" t="s">
        <v>451</v>
      </c>
      <c r="EJ4" s="6" t="s">
        <v>451</v>
      </c>
      <c r="EK4" s="6" t="s">
        <v>451</v>
      </c>
      <c r="EL4" s="6" t="s">
        <v>451</v>
      </c>
      <c r="EM4" s="68">
        <f t="shared" si="9"/>
        <v>24</v>
      </c>
      <c r="EN4" s="69">
        <f t="shared" si="10"/>
        <v>10</v>
      </c>
      <c r="EO4" s="6" t="s">
        <v>474</v>
      </c>
      <c r="EP4" s="68">
        <f t="shared" si="11"/>
        <v>10</v>
      </c>
      <c r="EQ4" s="6" t="s">
        <v>475</v>
      </c>
      <c r="ER4" s="68">
        <f t="shared" si="12"/>
        <v>10</v>
      </c>
      <c r="ES4" s="70">
        <f t="shared" ref="ES4:ES67" si="14">DN4*$DN$1+EN4*$EN$1+EP4*$EP$1+ER4*$ER$1</f>
        <v>9</v>
      </c>
      <c r="ET4" s="6" t="str">
        <f t="shared" si="13"/>
        <v xml:space="preserve">Accepté pour le Conseil 4round IS -5 </v>
      </c>
    </row>
    <row r="5" spans="1:150" x14ac:dyDescent="0.2">
      <c r="A5" s="6">
        <v>4</v>
      </c>
      <c r="B5" s="6" t="s">
        <v>481</v>
      </c>
      <c r="C5" s="6" t="s">
        <v>413</v>
      </c>
      <c r="D5" s="6" t="s">
        <v>415</v>
      </c>
      <c r="E5" s="6" t="s">
        <v>462</v>
      </c>
      <c r="F5" s="6" t="s">
        <v>462</v>
      </c>
      <c r="G5" s="6" t="s">
        <v>415</v>
      </c>
      <c r="H5" s="6" t="s">
        <v>462</v>
      </c>
      <c r="I5" s="6" t="s">
        <v>414</v>
      </c>
      <c r="J5" s="6" t="s">
        <v>415</v>
      </c>
      <c r="K5" s="6" t="s">
        <v>416</v>
      </c>
      <c r="L5" s="6" t="s">
        <v>415</v>
      </c>
      <c r="M5" s="63">
        <f>VLOOKUP(D5,Echelle!$B$3:$K$7,M$1,FALSE)</f>
        <v>0.5</v>
      </c>
      <c r="N5" s="63">
        <f>VLOOKUP(E5,Echelle!$B$3:$K$7,N$1,FALSE)</f>
        <v>0</v>
      </c>
      <c r="O5" s="63">
        <f>VLOOKUP(F5,Echelle!$B$3:$K$7,O$1,FALSE)</f>
        <v>0</v>
      </c>
      <c r="P5" s="63">
        <f>VLOOKUP(G5,Echelle!$B$3:$K$7,P$1,FALSE)</f>
        <v>-0.5</v>
      </c>
      <c r="Q5" s="63">
        <f>VLOOKUP(H5,Echelle!$B$3:$K$7,Q$1,FALSE)</f>
        <v>0</v>
      </c>
      <c r="R5" s="63">
        <f>VLOOKUP(I5,Echelle!$B$3:$K$7,R$1,FALSE)</f>
        <v>-0.5</v>
      </c>
      <c r="S5" s="63">
        <f>VLOOKUP(J5,Echelle!$B$3:$K$7,S$1,FALSE)</f>
        <v>0.5</v>
      </c>
      <c r="T5" s="63">
        <f>VLOOKUP(K5,Echelle!$B$3:$K$7,T$1,FALSE)</f>
        <v>1</v>
      </c>
      <c r="U5" s="63">
        <f>VLOOKUP(L5,Echelle!$B$3:$K$7,U$1,FALSE)</f>
        <v>0.5</v>
      </c>
      <c r="V5" s="64">
        <f t="shared" si="2"/>
        <v>1.5</v>
      </c>
      <c r="W5" s="65">
        <f t="shared" si="3"/>
        <v>5.833333333333333</v>
      </c>
      <c r="X5" s="6" t="s">
        <v>463</v>
      </c>
      <c r="Y5" s="6" t="s">
        <v>424</v>
      </c>
      <c r="Z5" s="6" t="s">
        <v>424</v>
      </c>
      <c r="AA5" s="6" t="s">
        <v>423</v>
      </c>
      <c r="AB5" s="6" t="s">
        <v>151</v>
      </c>
      <c r="AC5" s="6" t="s">
        <v>424</v>
      </c>
      <c r="AD5" s="6" t="s">
        <v>151</v>
      </c>
      <c r="AE5" s="6" t="s">
        <v>424</v>
      </c>
      <c r="AF5" s="6" t="s">
        <v>151</v>
      </c>
      <c r="AG5" s="6" t="s">
        <v>423</v>
      </c>
      <c r="AH5" s="6" t="s">
        <v>423</v>
      </c>
      <c r="AI5" s="6" t="s">
        <v>151</v>
      </c>
      <c r="AJ5" s="6" t="s">
        <v>423</v>
      </c>
      <c r="AK5" s="6" t="s">
        <v>151</v>
      </c>
      <c r="AL5" s="6" t="s">
        <v>151</v>
      </c>
      <c r="AM5" s="6" t="s">
        <v>151</v>
      </c>
      <c r="AN5" s="6" t="s">
        <v>151</v>
      </c>
      <c r="AO5" s="6" t="s">
        <v>151</v>
      </c>
      <c r="AP5" s="6" t="s">
        <v>151</v>
      </c>
      <c r="AQ5" s="6" t="s">
        <v>151</v>
      </c>
      <c r="AR5" s="6" t="s">
        <v>151</v>
      </c>
      <c r="AS5" s="6" t="s">
        <v>151</v>
      </c>
      <c r="AT5" s="6" t="s">
        <v>423</v>
      </c>
      <c r="AU5" s="6" t="s">
        <v>423</v>
      </c>
      <c r="AV5" s="6" t="s">
        <v>423</v>
      </c>
      <c r="AW5" s="6" t="s">
        <v>176</v>
      </c>
      <c r="AX5" s="6" t="s">
        <v>176</v>
      </c>
      <c r="AY5" s="6" t="s">
        <v>428</v>
      </c>
      <c r="AZ5" s="6" t="s">
        <v>176</v>
      </c>
      <c r="BA5" s="6" t="s">
        <v>428</v>
      </c>
      <c r="BB5" s="64">
        <f>VLOOKUP(Y5,Echelle!$B$11:$Z$15,BB$1,FALSE)</f>
        <v>1</v>
      </c>
      <c r="BC5" s="64">
        <f>VLOOKUP(Z5,Echelle!$B$11:$Z$15,BC$1,FALSE)</f>
        <v>1</v>
      </c>
      <c r="BD5" s="64">
        <f>VLOOKUP(AA5,Echelle!$B$11:$Z$15,BD$1,FALSE)</f>
        <v>0.5</v>
      </c>
      <c r="BE5" s="64">
        <f>VLOOKUP(AB5,Echelle!$B$11:$Z$15,BE$1,FALSE)</f>
        <v>2</v>
      </c>
      <c r="BF5" s="64">
        <f>VLOOKUP(AC5,Echelle!$B$11:$Z$15,BF$1,FALSE)</f>
        <v>1</v>
      </c>
      <c r="BG5" s="64">
        <f>VLOOKUP(AD5,Echelle!$B$11:$Z$15,BG$1,FALSE)</f>
        <v>2</v>
      </c>
      <c r="BH5" s="64">
        <f>VLOOKUP(AE5,Echelle!$B$11:$Z$15,BH$1,FALSE)</f>
        <v>1</v>
      </c>
      <c r="BI5" s="64">
        <f>VLOOKUP(AF5,Echelle!$B$11:$Z$15,BI$1,FALSE)</f>
        <v>2</v>
      </c>
      <c r="BJ5" s="64">
        <f>VLOOKUP(AG5,Echelle!$B$11:$Z$15,BJ$1,FALSE)</f>
        <v>0.5</v>
      </c>
      <c r="BK5" s="64">
        <f>VLOOKUP(AH5,Echelle!$B$11:$Z$15,BK$1,FALSE)</f>
        <v>0.5</v>
      </c>
      <c r="BL5" s="64">
        <f>VLOOKUP(AI5,Echelle!$B$11:$Z$15,BL$1,FALSE)</f>
        <v>2</v>
      </c>
      <c r="BM5" s="64">
        <f>VLOOKUP(AJ5,Echelle!$B$11:$Z$15,BM$1,FALSE)</f>
        <v>0.5</v>
      </c>
      <c r="BN5" s="64">
        <f>VLOOKUP(AK5,Echelle!$B$11:$Z$15,BN$1,FALSE)</f>
        <v>2</v>
      </c>
      <c r="BO5" s="64">
        <f>VLOOKUP(AL5,Echelle!$B$11:$Z$15,BO$1,FALSE)</f>
        <v>2</v>
      </c>
      <c r="BP5" s="64">
        <f>VLOOKUP(AM5,Echelle!$B$11:$Z$15,BP$1,FALSE)</f>
        <v>2</v>
      </c>
      <c r="BQ5" s="64">
        <f>VLOOKUP(AN5,Echelle!$B$11:$Z$15,BQ$1,FALSE)</f>
        <v>2</v>
      </c>
      <c r="BR5" s="64">
        <f>VLOOKUP(AO5,Echelle!$B$11:$Z$15,BR$1,FALSE)</f>
        <v>2</v>
      </c>
      <c r="BS5" s="64">
        <f>VLOOKUP(AP5,Echelle!$B$11:$Z$15,BS$1,FALSE)</f>
        <v>2</v>
      </c>
      <c r="BT5" s="64">
        <f>VLOOKUP(AQ5,Echelle!$B$11:$Z$15,BT$1,FALSE)</f>
        <v>2</v>
      </c>
      <c r="BU5" s="64">
        <f>VLOOKUP(AR5,Echelle!$B$11:$Z$15,BU$1,FALSE)</f>
        <v>2</v>
      </c>
      <c r="BV5" s="64">
        <f>VLOOKUP(AS5,Echelle!$B$11:$Z$15,BV$1,FALSE)</f>
        <v>3</v>
      </c>
      <c r="BW5" s="64">
        <f>VLOOKUP(AT5,Echelle!$B$11:$Z$15,BW$1,FALSE)</f>
        <v>1</v>
      </c>
      <c r="BX5" s="64">
        <f>VLOOKUP(AU5,Echelle!$B$11:$Z$15,BX$1,FALSE)</f>
        <v>1</v>
      </c>
      <c r="BY5" s="64">
        <f>VLOOKUP(AV5,Echelle!$B$11:$Z$15,BY$1,FALSE)</f>
        <v>1</v>
      </c>
      <c r="BZ5" s="64">
        <f>VLOOKUP(AW5,Echelle!$B$20:$E$23,BZ$1,FALSE)</f>
        <v>2</v>
      </c>
      <c r="CA5" s="64">
        <f>VLOOKUP(AX5,Echelle!$B$20:$E$23,CA$1,FALSE)</f>
        <v>2</v>
      </c>
      <c r="CB5" s="64">
        <f>VLOOKUP(AY5,Echelle!$B$20:$E$23,CB$1,FALSE)</f>
        <v>-1</v>
      </c>
      <c r="CC5" s="6">
        <v>1</v>
      </c>
      <c r="CD5" s="6">
        <v>1</v>
      </c>
      <c r="CE5" s="6">
        <v>1</v>
      </c>
      <c r="CF5" s="6">
        <v>1</v>
      </c>
      <c r="CG5" s="6">
        <v>1</v>
      </c>
      <c r="CH5" s="6">
        <v>1</v>
      </c>
      <c r="CI5" s="6">
        <v>1</v>
      </c>
      <c r="CJ5" s="66">
        <f t="shared" si="4"/>
        <v>9</v>
      </c>
      <c r="CK5" s="66">
        <f t="shared" si="5"/>
        <v>48</v>
      </c>
      <c r="CL5" s="65">
        <f t="shared" si="6"/>
        <v>7.9347826086956523</v>
      </c>
      <c r="CM5" s="6" t="s">
        <v>488</v>
      </c>
      <c r="CN5" s="6" t="s">
        <v>489</v>
      </c>
      <c r="CO5" s="6" t="s">
        <v>438</v>
      </c>
      <c r="CP5" s="6" t="s">
        <v>439</v>
      </c>
      <c r="CQ5" s="6" t="s">
        <v>440</v>
      </c>
      <c r="CS5" s="6" t="s">
        <v>491</v>
      </c>
      <c r="CT5" s="6" t="s">
        <v>443</v>
      </c>
      <c r="CU5" s="6" t="s">
        <v>462</v>
      </c>
      <c r="CV5" s="6" t="s">
        <v>416</v>
      </c>
      <c r="CW5" s="6" t="s">
        <v>415</v>
      </c>
      <c r="CX5" s="6" t="s">
        <v>414</v>
      </c>
      <c r="CY5" s="6" t="s">
        <v>462</v>
      </c>
      <c r="CZ5" s="6" t="s">
        <v>462</v>
      </c>
      <c r="DA5" s="6" t="s">
        <v>462</v>
      </c>
      <c r="DB5" s="6" t="s">
        <v>462</v>
      </c>
      <c r="DC5" s="6" t="s">
        <v>462</v>
      </c>
      <c r="DD5" s="67">
        <f>VLOOKUP(CU5,Echelle!$B$3:$K$7,DD$1,FALSE)</f>
        <v>0</v>
      </c>
      <c r="DE5" s="67">
        <f>VLOOKUP(CV5,Echelle!$B$3:$K$7,DE$1,FALSE)</f>
        <v>1</v>
      </c>
      <c r="DF5" s="67">
        <f>VLOOKUP(CW5,Echelle!$B$3:$K$7,DF$1,FALSE)</f>
        <v>0.5</v>
      </c>
      <c r="DG5" s="67">
        <f>VLOOKUP(CX5,Echelle!$B$3:$K$7,DG$1,FALSE)</f>
        <v>0.5</v>
      </c>
      <c r="DH5" s="67">
        <f>VLOOKUP(CY5,Echelle!$B$3:$K$7,DH$1,FALSE)</f>
        <v>0</v>
      </c>
      <c r="DI5" s="67">
        <f>VLOOKUP(CZ5,Echelle!$B$3:$K$7,DI$1,FALSE)</f>
        <v>0</v>
      </c>
      <c r="DJ5" s="67">
        <f>VLOOKUP(DA5,Echelle!$B$3:$K$7,DJ$1,FALSE)</f>
        <v>0</v>
      </c>
      <c r="DK5" s="67">
        <f>VLOOKUP(DB5,Echelle!$B$3:$K$7,DK$1,FALSE)</f>
        <v>0</v>
      </c>
      <c r="DL5" s="67">
        <f>VLOOKUP(DC5,Echelle!$B$3:$K$7,DL$1,FALSE)</f>
        <v>0</v>
      </c>
      <c r="DM5" s="64">
        <f t="shared" si="7"/>
        <v>2</v>
      </c>
      <c r="DN5" s="65">
        <f t="shared" si="8"/>
        <v>6.1111111111111107</v>
      </c>
      <c r="DO5" s="6" t="s">
        <v>451</v>
      </c>
      <c r="DP5" s="6" t="s">
        <v>451</v>
      </c>
      <c r="DQ5" s="6" t="s">
        <v>451</v>
      </c>
      <c r="DR5" s="6" t="s">
        <v>451</v>
      </c>
      <c r="DS5" s="6" t="s">
        <v>451</v>
      </c>
      <c r="DT5" s="6" t="s">
        <v>451</v>
      </c>
      <c r="DU5" s="6" t="s">
        <v>451</v>
      </c>
      <c r="DV5" s="6" t="s">
        <v>451</v>
      </c>
      <c r="DW5" s="6" t="s">
        <v>451</v>
      </c>
      <c r="DX5" s="6" t="s">
        <v>451</v>
      </c>
      <c r="DY5" s="6" t="s">
        <v>451</v>
      </c>
      <c r="DZ5" s="6" t="s">
        <v>451</v>
      </c>
      <c r="EA5" s="6" t="s">
        <v>451</v>
      </c>
      <c r="EB5" s="6" t="s">
        <v>451</v>
      </c>
      <c r="EC5" s="6" t="s">
        <v>451</v>
      </c>
      <c r="ED5" s="6" t="s">
        <v>451</v>
      </c>
      <c r="EE5" s="6" t="s">
        <v>451</v>
      </c>
      <c r="EF5" s="6" t="s">
        <v>451</v>
      </c>
      <c r="EG5" s="6" t="s">
        <v>451</v>
      </c>
      <c r="EH5" s="6" t="s">
        <v>451</v>
      </c>
      <c r="EI5" s="6" t="s">
        <v>451</v>
      </c>
      <c r="EJ5" s="6" t="s">
        <v>451</v>
      </c>
      <c r="EK5" s="6" t="s">
        <v>452</v>
      </c>
      <c r="EL5" s="6" t="s">
        <v>451</v>
      </c>
      <c r="EM5" s="68">
        <f t="shared" si="9"/>
        <v>23</v>
      </c>
      <c r="EN5" s="69">
        <f t="shared" si="10"/>
        <v>9.5833333333333339</v>
      </c>
      <c r="EO5" s="6" t="s">
        <v>474</v>
      </c>
      <c r="EP5" s="68">
        <f t="shared" si="11"/>
        <v>10</v>
      </c>
      <c r="EQ5" s="6" t="s">
        <v>496</v>
      </c>
      <c r="ER5" s="68">
        <f t="shared" si="12"/>
        <v>10</v>
      </c>
      <c r="ES5" s="70">
        <f t="shared" si="14"/>
        <v>8.625</v>
      </c>
      <c r="ET5" s="6" t="str">
        <f t="shared" si="13"/>
        <v xml:space="preserve">Accepté pour le Conseil 4round IS -5 </v>
      </c>
    </row>
    <row r="6" spans="1:150" x14ac:dyDescent="0.2">
      <c r="A6" s="6">
        <v>5</v>
      </c>
      <c r="B6" s="6" t="s">
        <v>411</v>
      </c>
      <c r="C6" s="6" t="s">
        <v>413</v>
      </c>
      <c r="D6" s="6" t="s">
        <v>415</v>
      </c>
      <c r="E6" s="6" t="s">
        <v>416</v>
      </c>
      <c r="F6" s="6" t="s">
        <v>414</v>
      </c>
      <c r="G6" s="6" t="s">
        <v>131</v>
      </c>
      <c r="H6" s="6" t="s">
        <v>131</v>
      </c>
      <c r="I6" s="6" t="s">
        <v>131</v>
      </c>
      <c r="J6" s="6" t="s">
        <v>416</v>
      </c>
      <c r="K6" s="6" t="s">
        <v>416</v>
      </c>
      <c r="L6" s="6" t="s">
        <v>414</v>
      </c>
      <c r="M6" s="63">
        <f>VLOOKUP(D6,Echelle!$B$3:$K$7,M$1,FALSE)</f>
        <v>0.5</v>
      </c>
      <c r="N6" s="63">
        <f>VLOOKUP(E6,Echelle!$B$3:$K$7,N$1,FALSE)</f>
        <v>1</v>
      </c>
      <c r="O6" s="63">
        <f>VLOOKUP(F6,Echelle!$B$3:$K$7,O$1,FALSE)</f>
        <v>-0.5</v>
      </c>
      <c r="P6" s="63">
        <f>VLOOKUP(G6,Echelle!$B$3:$K$7,P$1,FALSE)</f>
        <v>1</v>
      </c>
      <c r="Q6" s="63">
        <f>VLOOKUP(H6,Echelle!$B$3:$K$7,Q$1,FALSE)</f>
        <v>1</v>
      </c>
      <c r="R6" s="63">
        <f>VLOOKUP(I6,Echelle!$B$3:$K$7,R$1,FALSE)</f>
        <v>-1</v>
      </c>
      <c r="S6" s="63">
        <f>VLOOKUP(J6,Echelle!$B$3:$K$7,S$1,FALSE)</f>
        <v>1</v>
      </c>
      <c r="T6" s="63">
        <f>VLOOKUP(K6,Echelle!$B$3:$K$7,T$1,FALSE)</f>
        <v>1</v>
      </c>
      <c r="U6" s="63">
        <f>VLOOKUP(L6,Echelle!$B$3:$K$7,U$1,FALSE)</f>
        <v>-0.5</v>
      </c>
      <c r="V6" s="64">
        <f t="shared" si="2"/>
        <v>3.5</v>
      </c>
      <c r="W6" s="65">
        <f t="shared" si="3"/>
        <v>6.9444444444444446</v>
      </c>
      <c r="X6" s="6" t="s">
        <v>418</v>
      </c>
      <c r="Y6" s="6" t="s">
        <v>423</v>
      </c>
      <c r="Z6" s="6" t="s">
        <v>425</v>
      </c>
      <c r="AA6" s="6" t="s">
        <v>424</v>
      </c>
      <c r="AB6" s="6" t="s">
        <v>423</v>
      </c>
      <c r="AC6" s="6" t="s">
        <v>423</v>
      </c>
      <c r="AD6" s="6" t="s">
        <v>423</v>
      </c>
      <c r="AE6" s="6" t="s">
        <v>423</v>
      </c>
      <c r="AF6" s="6" t="s">
        <v>423</v>
      </c>
      <c r="AG6" s="6" t="s">
        <v>423</v>
      </c>
      <c r="AH6" s="6" t="s">
        <v>425</v>
      </c>
      <c r="AI6" s="6" t="s">
        <v>425</v>
      </c>
      <c r="AJ6" s="6" t="s">
        <v>425</v>
      </c>
      <c r="AK6" s="6" t="s">
        <v>425</v>
      </c>
      <c r="AL6" s="6" t="s">
        <v>424</v>
      </c>
      <c r="AM6" s="6" t="s">
        <v>424</v>
      </c>
      <c r="AN6" s="6" t="s">
        <v>423</v>
      </c>
      <c r="AO6" s="6" t="s">
        <v>424</v>
      </c>
      <c r="AP6" s="6" t="s">
        <v>424</v>
      </c>
      <c r="AQ6" s="6" t="s">
        <v>424</v>
      </c>
      <c r="AR6" s="6" t="s">
        <v>424</v>
      </c>
      <c r="AS6" s="6" t="s">
        <v>423</v>
      </c>
      <c r="AT6" s="6" t="s">
        <v>425</v>
      </c>
      <c r="AU6" s="6" t="s">
        <v>423</v>
      </c>
      <c r="AV6" s="6" t="s">
        <v>423</v>
      </c>
      <c r="AW6" s="6" t="s">
        <v>506</v>
      </c>
      <c r="AX6" s="6" t="s">
        <v>427</v>
      </c>
      <c r="AY6" s="6" t="s">
        <v>176</v>
      </c>
      <c r="AZ6" s="6" t="s">
        <v>428</v>
      </c>
      <c r="BA6" s="6" t="s">
        <v>428</v>
      </c>
      <c r="BB6" s="64">
        <f>VLOOKUP(Y6,Echelle!$B$11:$Z$15,BB$1,FALSE)</f>
        <v>0.5</v>
      </c>
      <c r="BC6" s="64">
        <f>VLOOKUP(Z6,Echelle!$B$11:$Z$15,BC$1,FALSE)</f>
        <v>0</v>
      </c>
      <c r="BD6" s="64">
        <f>VLOOKUP(AA6,Echelle!$B$11:$Z$15,BD$1,FALSE)</f>
        <v>1</v>
      </c>
      <c r="BE6" s="64">
        <f>VLOOKUP(AB6,Echelle!$B$11:$Z$15,BE$1,FALSE)</f>
        <v>0.5</v>
      </c>
      <c r="BF6" s="64">
        <f>VLOOKUP(AC6,Echelle!$B$11:$Z$15,BF$1,FALSE)</f>
        <v>0.5</v>
      </c>
      <c r="BG6" s="64">
        <f>VLOOKUP(AD6,Echelle!$B$11:$Z$15,BG$1,FALSE)</f>
        <v>0.5</v>
      </c>
      <c r="BH6" s="64">
        <f>VLOOKUP(AE6,Echelle!$B$11:$Z$15,BH$1,FALSE)</f>
        <v>0.5</v>
      </c>
      <c r="BI6" s="64">
        <f>VLOOKUP(AF6,Echelle!$B$11:$Z$15,BI$1,FALSE)</f>
        <v>0.5</v>
      </c>
      <c r="BJ6" s="64">
        <f>VLOOKUP(AG6,Echelle!$B$11:$Z$15,BJ$1,FALSE)</f>
        <v>0.5</v>
      </c>
      <c r="BK6" s="64">
        <f>VLOOKUP(AH6,Echelle!$B$11:$Z$15,BK$1,FALSE)</f>
        <v>0</v>
      </c>
      <c r="BL6" s="64">
        <f>VLOOKUP(AI6,Echelle!$B$11:$Z$15,BL$1,FALSE)</f>
        <v>0</v>
      </c>
      <c r="BM6" s="64">
        <f>VLOOKUP(AJ6,Echelle!$B$11:$Z$15,BM$1,FALSE)</f>
        <v>0</v>
      </c>
      <c r="BN6" s="64">
        <f>VLOOKUP(AK6,Echelle!$B$11:$Z$15,BN$1,FALSE)</f>
        <v>0</v>
      </c>
      <c r="BO6" s="64">
        <f>VLOOKUP(AL6,Echelle!$B$11:$Z$15,BO$1,FALSE)</f>
        <v>1</v>
      </c>
      <c r="BP6" s="64">
        <f>VLOOKUP(AM6,Echelle!$B$11:$Z$15,BP$1,FALSE)</f>
        <v>1</v>
      </c>
      <c r="BQ6" s="64">
        <f>VLOOKUP(AN6,Echelle!$B$11:$Z$15,BQ$1,FALSE)</f>
        <v>0.5</v>
      </c>
      <c r="BR6" s="64">
        <f>VLOOKUP(AO6,Echelle!$B$11:$Z$15,BR$1,FALSE)</f>
        <v>1</v>
      </c>
      <c r="BS6" s="64">
        <f>VLOOKUP(AP6,Echelle!$B$11:$Z$15,BS$1,FALSE)</f>
        <v>1</v>
      </c>
      <c r="BT6" s="64">
        <f>VLOOKUP(AQ6,Echelle!$B$11:$Z$15,BT$1,FALSE)</f>
        <v>1</v>
      </c>
      <c r="BU6" s="64">
        <f>VLOOKUP(AR6,Echelle!$B$11:$Z$15,BU$1,FALSE)</f>
        <v>1</v>
      </c>
      <c r="BV6" s="64">
        <f>VLOOKUP(AS6,Echelle!$B$11:$Z$15,BV$1,FALSE)</f>
        <v>1</v>
      </c>
      <c r="BW6" s="64">
        <f>VLOOKUP(AT6,Echelle!$B$11:$Z$15,BW$1,FALSE)</f>
        <v>0</v>
      </c>
      <c r="BX6" s="64">
        <f>VLOOKUP(AU6,Echelle!$B$11:$Z$15,BX$1,FALSE)</f>
        <v>1</v>
      </c>
      <c r="BY6" s="64">
        <f>VLOOKUP(AV6,Echelle!$B$11:$Z$15,BY$1,FALSE)</f>
        <v>1</v>
      </c>
      <c r="BZ6" s="64">
        <f>VLOOKUP(AW6,Echelle!$B$20:$E$23,BZ$1,FALSE)</f>
        <v>0.5</v>
      </c>
      <c r="CA6" s="64">
        <f>VLOOKUP(AX6,Echelle!$B$20:$E$23,CA$1,FALSE)</f>
        <v>1</v>
      </c>
      <c r="CB6" s="64">
        <f>VLOOKUP(AY6,Echelle!$B$20:$E$23,CB$1,FALSE)</f>
        <v>2</v>
      </c>
      <c r="CC6" s="6">
        <v>1</v>
      </c>
      <c r="CD6" s="6">
        <v>1</v>
      </c>
      <c r="CE6" s="6">
        <v>0</v>
      </c>
      <c r="CF6" s="6">
        <v>1</v>
      </c>
      <c r="CG6" s="6">
        <v>0</v>
      </c>
      <c r="CH6" s="6">
        <v>1</v>
      </c>
      <c r="CI6" s="6">
        <v>1</v>
      </c>
      <c r="CJ6" s="66">
        <f t="shared" si="4"/>
        <v>6</v>
      </c>
      <c r="CK6" s="66">
        <f t="shared" si="5"/>
        <v>23.5</v>
      </c>
      <c r="CL6" s="65">
        <f t="shared" si="6"/>
        <v>5.2717391304347823</v>
      </c>
      <c r="CM6" s="6" t="s">
        <v>2707</v>
      </c>
      <c r="CN6" s="6" t="s">
        <v>509</v>
      </c>
      <c r="CO6" s="6" t="s">
        <v>438</v>
      </c>
      <c r="CP6" s="6" t="s">
        <v>439</v>
      </c>
      <c r="CQ6" s="6" t="s">
        <v>440</v>
      </c>
      <c r="CS6" s="6" t="s">
        <v>491</v>
      </c>
      <c r="CT6" s="6" t="s">
        <v>443</v>
      </c>
      <c r="CU6" s="6" t="s">
        <v>416</v>
      </c>
      <c r="CV6" s="6" t="s">
        <v>416</v>
      </c>
      <c r="CW6" s="6" t="s">
        <v>462</v>
      </c>
      <c r="CX6" s="6" t="s">
        <v>416</v>
      </c>
      <c r="CY6" s="6" t="s">
        <v>131</v>
      </c>
      <c r="CZ6" s="6" t="s">
        <v>131</v>
      </c>
      <c r="DA6" s="6" t="s">
        <v>416</v>
      </c>
      <c r="DB6" s="6" t="s">
        <v>416</v>
      </c>
      <c r="DC6" s="6" t="s">
        <v>131</v>
      </c>
      <c r="DD6" s="67">
        <f>VLOOKUP(CU6,Echelle!$B$3:$K$7,DD$1,FALSE)</f>
        <v>1</v>
      </c>
      <c r="DE6" s="67">
        <f>VLOOKUP(CV6,Echelle!$B$3:$K$7,DE$1,FALSE)</f>
        <v>1</v>
      </c>
      <c r="DF6" s="67">
        <f>VLOOKUP(CW6,Echelle!$B$3:$K$7,DF$1,FALSE)</f>
        <v>0</v>
      </c>
      <c r="DG6" s="67">
        <f>VLOOKUP(CX6,Echelle!$B$3:$K$7,DG$1,FALSE)</f>
        <v>-1</v>
      </c>
      <c r="DH6" s="67">
        <f>VLOOKUP(CY6,Echelle!$B$3:$K$7,DH$1,FALSE)</f>
        <v>1</v>
      </c>
      <c r="DI6" s="67">
        <f>VLOOKUP(CZ6,Echelle!$B$3:$K$7,DI$1,FALSE)</f>
        <v>-1</v>
      </c>
      <c r="DJ6" s="67">
        <f>VLOOKUP(DA6,Echelle!$B$3:$K$7,DJ$1,FALSE)</f>
        <v>1</v>
      </c>
      <c r="DK6" s="67">
        <f>VLOOKUP(DB6,Echelle!$B$3:$K$7,DK$1,FALSE)</f>
        <v>1</v>
      </c>
      <c r="DL6" s="67">
        <f>VLOOKUP(DC6,Echelle!$B$3:$K$7,DL$1,FALSE)</f>
        <v>-1</v>
      </c>
      <c r="DM6" s="64">
        <f t="shared" si="7"/>
        <v>2</v>
      </c>
      <c r="DN6" s="65">
        <f t="shared" si="8"/>
        <v>6.1111111111111107</v>
      </c>
      <c r="DO6" s="6" t="s">
        <v>451</v>
      </c>
      <c r="DP6" s="6" t="s">
        <v>451</v>
      </c>
      <c r="DQ6" s="6" t="s">
        <v>451</v>
      </c>
      <c r="DR6" s="6" t="s">
        <v>451</v>
      </c>
      <c r="DS6" s="6" t="s">
        <v>452</v>
      </c>
      <c r="DT6" s="6" t="s">
        <v>451</v>
      </c>
      <c r="DU6" s="6" t="s">
        <v>451</v>
      </c>
      <c r="DV6" s="6" t="s">
        <v>451</v>
      </c>
      <c r="DW6" s="6" t="s">
        <v>451</v>
      </c>
      <c r="DX6" s="6" t="s">
        <v>451</v>
      </c>
      <c r="DY6" s="6" t="s">
        <v>451</v>
      </c>
      <c r="DZ6" s="6" t="s">
        <v>451</v>
      </c>
      <c r="EA6" s="6" t="s">
        <v>451</v>
      </c>
      <c r="EB6" s="6" t="s">
        <v>451</v>
      </c>
      <c r="EC6" s="6" t="s">
        <v>451</v>
      </c>
      <c r="ED6" s="6" t="s">
        <v>452</v>
      </c>
      <c r="EE6" s="6" t="s">
        <v>452</v>
      </c>
      <c r="EF6" s="6" t="s">
        <v>451</v>
      </c>
      <c r="EG6" s="6" t="s">
        <v>451</v>
      </c>
      <c r="EH6" s="6" t="s">
        <v>451</v>
      </c>
      <c r="EI6" s="6" t="s">
        <v>451</v>
      </c>
      <c r="EJ6" s="6" t="s">
        <v>451</v>
      </c>
      <c r="EK6" s="6" t="s">
        <v>451</v>
      </c>
      <c r="EL6" s="6" t="s">
        <v>451</v>
      </c>
      <c r="EM6" s="68">
        <f t="shared" si="9"/>
        <v>21</v>
      </c>
      <c r="EN6" s="69">
        <f t="shared" si="10"/>
        <v>8.75</v>
      </c>
      <c r="EO6" s="6" t="s">
        <v>517</v>
      </c>
      <c r="EP6" s="68">
        <f t="shared" si="11"/>
        <v>10</v>
      </c>
      <c r="EQ6" s="6" t="s">
        <v>496</v>
      </c>
      <c r="ER6" s="68">
        <f t="shared" si="12"/>
        <v>10</v>
      </c>
      <c r="ES6" s="70">
        <f t="shared" si="14"/>
        <v>8.2083333333333321</v>
      </c>
      <c r="ET6" s="6" t="str">
        <f t="shared" si="13"/>
        <v xml:space="preserve">Accepté pour le Conseil 4round IS -5 </v>
      </c>
    </row>
    <row r="7" spans="1:150" x14ac:dyDescent="0.2">
      <c r="A7" s="6">
        <v>7</v>
      </c>
      <c r="B7" s="6" t="s">
        <v>481</v>
      </c>
      <c r="C7" s="6" t="s">
        <v>525</v>
      </c>
      <c r="D7" s="6" t="s">
        <v>414</v>
      </c>
      <c r="E7" s="6" t="s">
        <v>414</v>
      </c>
      <c r="F7" s="6" t="s">
        <v>416</v>
      </c>
      <c r="G7" s="6" t="s">
        <v>414</v>
      </c>
      <c r="H7" s="6" t="s">
        <v>131</v>
      </c>
      <c r="I7" s="6" t="s">
        <v>414</v>
      </c>
      <c r="J7" s="6" t="s">
        <v>416</v>
      </c>
      <c r="K7" s="6" t="s">
        <v>415</v>
      </c>
      <c r="L7" s="6" t="s">
        <v>131</v>
      </c>
      <c r="M7" s="63">
        <f>VLOOKUP(D7,Echelle!$B$3:$K$7,M$1,FALSE)</f>
        <v>-0.5</v>
      </c>
      <c r="N7" s="63">
        <f>VLOOKUP(E7,Echelle!$B$3:$K$7,N$1,FALSE)</f>
        <v>-0.5</v>
      </c>
      <c r="O7" s="63">
        <f>VLOOKUP(F7,Echelle!$B$3:$K$7,O$1,FALSE)</f>
        <v>1</v>
      </c>
      <c r="P7" s="63">
        <f>VLOOKUP(G7,Echelle!$B$3:$K$7,P$1,FALSE)</f>
        <v>0.5</v>
      </c>
      <c r="Q7" s="63">
        <f>VLOOKUP(H7,Echelle!$B$3:$K$7,Q$1,FALSE)</f>
        <v>1</v>
      </c>
      <c r="R7" s="63">
        <f>VLOOKUP(I7,Echelle!$B$3:$K$7,R$1,FALSE)</f>
        <v>-0.5</v>
      </c>
      <c r="S7" s="63">
        <f>VLOOKUP(J7,Echelle!$B$3:$K$7,S$1,FALSE)</f>
        <v>1</v>
      </c>
      <c r="T7" s="63">
        <f>VLOOKUP(K7,Echelle!$B$3:$K$7,T$1,FALSE)</f>
        <v>0.5</v>
      </c>
      <c r="U7" s="63">
        <f>VLOOKUP(L7,Echelle!$B$3:$K$7,U$1,FALSE)</f>
        <v>-1</v>
      </c>
      <c r="V7" s="64">
        <f t="shared" si="2"/>
        <v>1.5</v>
      </c>
      <c r="W7" s="65">
        <f t="shared" si="3"/>
        <v>5.833333333333333</v>
      </c>
      <c r="X7" s="6" t="s">
        <v>527</v>
      </c>
      <c r="Y7" s="6" t="s">
        <v>423</v>
      </c>
      <c r="Z7" s="6" t="s">
        <v>423</v>
      </c>
      <c r="AA7" s="6" t="s">
        <v>424</v>
      </c>
      <c r="AB7" s="6" t="s">
        <v>424</v>
      </c>
      <c r="AC7" s="6" t="s">
        <v>423</v>
      </c>
      <c r="AD7" s="6" t="s">
        <v>423</v>
      </c>
      <c r="AE7" s="6" t="s">
        <v>423</v>
      </c>
      <c r="AF7" s="6" t="s">
        <v>423</v>
      </c>
      <c r="AG7" s="6" t="s">
        <v>423</v>
      </c>
      <c r="AH7" s="6" t="s">
        <v>426</v>
      </c>
      <c r="AI7" s="6" t="s">
        <v>423</v>
      </c>
      <c r="AJ7" s="6" t="s">
        <v>426</v>
      </c>
      <c r="AK7" s="6" t="s">
        <v>423</v>
      </c>
      <c r="AL7" s="6" t="s">
        <v>423</v>
      </c>
      <c r="AM7" s="6" t="s">
        <v>423</v>
      </c>
      <c r="AN7" s="6" t="s">
        <v>423</v>
      </c>
      <c r="AO7" s="6" t="s">
        <v>423</v>
      </c>
      <c r="AP7" s="6" t="s">
        <v>423</v>
      </c>
      <c r="AQ7" s="6" t="s">
        <v>424</v>
      </c>
      <c r="AR7" s="6" t="s">
        <v>424</v>
      </c>
      <c r="AS7" s="6" t="s">
        <v>424</v>
      </c>
      <c r="AT7" s="6" t="s">
        <v>426</v>
      </c>
      <c r="AU7" s="6" t="s">
        <v>426</v>
      </c>
      <c r="AV7" s="6" t="s">
        <v>426</v>
      </c>
      <c r="AW7" s="6" t="s">
        <v>428</v>
      </c>
      <c r="AX7" s="6" t="s">
        <v>427</v>
      </c>
      <c r="AY7" s="6" t="s">
        <v>428</v>
      </c>
      <c r="AZ7" s="6" t="s">
        <v>427</v>
      </c>
      <c r="BA7" s="6" t="s">
        <v>427</v>
      </c>
      <c r="BB7" s="64">
        <f>VLOOKUP(Y7,Echelle!$B$11:$Z$15,BB$1,FALSE)</f>
        <v>0.5</v>
      </c>
      <c r="BC7" s="64">
        <f>VLOOKUP(Z7,Echelle!$B$11:$Z$15,BC$1,FALSE)</f>
        <v>0.5</v>
      </c>
      <c r="BD7" s="64">
        <f>VLOOKUP(AA7,Echelle!$B$11:$Z$15,BD$1,FALSE)</f>
        <v>1</v>
      </c>
      <c r="BE7" s="64">
        <f>VLOOKUP(AB7,Echelle!$B$11:$Z$15,BE$1,FALSE)</f>
        <v>1</v>
      </c>
      <c r="BF7" s="64">
        <f>VLOOKUP(AC7,Echelle!$B$11:$Z$15,BF$1,FALSE)</f>
        <v>0.5</v>
      </c>
      <c r="BG7" s="64">
        <f>VLOOKUP(AD7,Echelle!$B$11:$Z$15,BG$1,FALSE)</f>
        <v>0.5</v>
      </c>
      <c r="BH7" s="64">
        <f>VLOOKUP(AE7,Echelle!$B$11:$Z$15,BH$1,FALSE)</f>
        <v>0.5</v>
      </c>
      <c r="BI7" s="64">
        <f>VLOOKUP(AF7,Echelle!$B$11:$Z$15,BI$1,FALSE)</f>
        <v>0.5</v>
      </c>
      <c r="BJ7" s="64">
        <f>VLOOKUP(AG7,Echelle!$B$11:$Z$15,BJ$1,FALSE)</f>
        <v>0.5</v>
      </c>
      <c r="BK7" s="64">
        <f>VLOOKUP(AH7,Echelle!$B$11:$Z$15,BK$1,FALSE)</f>
        <v>-1</v>
      </c>
      <c r="BL7" s="64">
        <f>VLOOKUP(AI7,Echelle!$B$11:$Z$15,BL$1,FALSE)</f>
        <v>0.5</v>
      </c>
      <c r="BM7" s="64">
        <f>VLOOKUP(AJ7,Echelle!$B$11:$Z$15,BM$1,FALSE)</f>
        <v>-1</v>
      </c>
      <c r="BN7" s="64">
        <f>VLOOKUP(AK7,Echelle!$B$11:$Z$15,BN$1,FALSE)</f>
        <v>0.5</v>
      </c>
      <c r="BO7" s="64">
        <f>VLOOKUP(AL7,Echelle!$B$11:$Z$15,BO$1,FALSE)</f>
        <v>0.5</v>
      </c>
      <c r="BP7" s="64">
        <f>VLOOKUP(AM7,Echelle!$B$11:$Z$15,BP$1,FALSE)</f>
        <v>0.5</v>
      </c>
      <c r="BQ7" s="64">
        <f>VLOOKUP(AN7,Echelle!$B$11:$Z$15,BQ$1,FALSE)</f>
        <v>0.5</v>
      </c>
      <c r="BR7" s="64">
        <f>VLOOKUP(AO7,Echelle!$B$11:$Z$15,BR$1,FALSE)</f>
        <v>0.5</v>
      </c>
      <c r="BS7" s="64">
        <f>VLOOKUP(AP7,Echelle!$B$11:$Z$15,BS$1,FALSE)</f>
        <v>0.5</v>
      </c>
      <c r="BT7" s="64">
        <f>VLOOKUP(AQ7,Echelle!$B$11:$Z$15,BT$1,FALSE)</f>
        <v>1</v>
      </c>
      <c r="BU7" s="64">
        <f>VLOOKUP(AR7,Echelle!$B$11:$Z$15,BU$1,FALSE)</f>
        <v>1</v>
      </c>
      <c r="BV7" s="64">
        <f>VLOOKUP(AS7,Echelle!$B$11:$Z$15,BV$1,FALSE)</f>
        <v>2</v>
      </c>
      <c r="BW7" s="64">
        <f>VLOOKUP(AT7,Echelle!$B$11:$Z$15,BW$1,FALSE)</f>
        <v>-0.5</v>
      </c>
      <c r="BX7" s="64">
        <f>VLOOKUP(AU7,Echelle!$B$11:$Z$15,BX$1,FALSE)</f>
        <v>-0.5</v>
      </c>
      <c r="BY7" s="64">
        <f>VLOOKUP(AV7,Echelle!$B$11:$Z$15,BY$1,FALSE)</f>
        <v>-0.5</v>
      </c>
      <c r="BZ7" s="64">
        <f>VLOOKUP(AW7,Echelle!$B$20:$E$23,BZ$1,FALSE)</f>
        <v>-1</v>
      </c>
      <c r="CA7" s="64">
        <f>VLOOKUP(AX7,Echelle!$B$20:$E$23,CA$1,FALSE)</f>
        <v>1</v>
      </c>
      <c r="CB7" s="64">
        <f>VLOOKUP(AY7,Echelle!$B$20:$E$23,CB$1,FALSE)</f>
        <v>-1</v>
      </c>
      <c r="CC7" s="6">
        <v>0</v>
      </c>
      <c r="CD7" s="6">
        <v>0</v>
      </c>
      <c r="CE7" s="6">
        <v>0</v>
      </c>
      <c r="CF7" s="6">
        <v>1</v>
      </c>
      <c r="CG7" s="6">
        <v>0</v>
      </c>
      <c r="CH7" s="6">
        <v>0</v>
      </c>
      <c r="CI7" s="6">
        <v>0</v>
      </c>
      <c r="CJ7" s="66">
        <f t="shared" si="4"/>
        <v>1</v>
      </c>
      <c r="CK7" s="66">
        <f t="shared" si="5"/>
        <v>9.5</v>
      </c>
      <c r="CL7" s="65">
        <f t="shared" si="6"/>
        <v>3.75</v>
      </c>
      <c r="CM7" s="6" t="s">
        <v>530</v>
      </c>
      <c r="CN7" s="6" t="s">
        <v>531</v>
      </c>
      <c r="CO7" s="6" t="s">
        <v>438</v>
      </c>
      <c r="CP7" s="6" t="s">
        <v>439</v>
      </c>
      <c r="CQ7" s="6" t="s">
        <v>440</v>
      </c>
      <c r="CS7" s="6" t="s">
        <v>442</v>
      </c>
      <c r="CT7" s="6" t="s">
        <v>532</v>
      </c>
      <c r="CU7" s="6" t="s">
        <v>414</v>
      </c>
      <c r="CV7" s="6" t="s">
        <v>416</v>
      </c>
      <c r="CW7" s="6" t="s">
        <v>416</v>
      </c>
      <c r="CX7" s="6" t="s">
        <v>414</v>
      </c>
      <c r="CY7" s="6" t="s">
        <v>414</v>
      </c>
      <c r="CZ7" s="6" t="s">
        <v>414</v>
      </c>
      <c r="DA7" s="6" t="s">
        <v>416</v>
      </c>
      <c r="DB7" s="6" t="s">
        <v>416</v>
      </c>
      <c r="DC7" s="6" t="s">
        <v>131</v>
      </c>
      <c r="DD7" s="67">
        <f>VLOOKUP(CU7,Echelle!$B$3:$K$7,DD$1,FALSE)</f>
        <v>-0.5</v>
      </c>
      <c r="DE7" s="67">
        <f>VLOOKUP(CV7,Echelle!$B$3:$K$7,DE$1,FALSE)</f>
        <v>1</v>
      </c>
      <c r="DF7" s="67">
        <f>VLOOKUP(CW7,Echelle!$B$3:$K$7,DF$1,FALSE)</f>
        <v>1</v>
      </c>
      <c r="DG7" s="67">
        <f>VLOOKUP(CX7,Echelle!$B$3:$K$7,DG$1,FALSE)</f>
        <v>0.5</v>
      </c>
      <c r="DH7" s="67">
        <f>VLOOKUP(CY7,Echelle!$B$3:$K$7,DH$1,FALSE)</f>
        <v>0.5</v>
      </c>
      <c r="DI7" s="67">
        <f>VLOOKUP(CZ7,Echelle!$B$3:$K$7,DI$1,FALSE)</f>
        <v>-0.5</v>
      </c>
      <c r="DJ7" s="67">
        <f>VLOOKUP(DA7,Echelle!$B$3:$K$7,DJ$1,FALSE)</f>
        <v>1</v>
      </c>
      <c r="DK7" s="67">
        <f>VLOOKUP(DB7,Echelle!$B$3:$K$7,DK$1,FALSE)</f>
        <v>1</v>
      </c>
      <c r="DL7" s="67">
        <f>VLOOKUP(DC7,Echelle!$B$3:$K$7,DL$1,FALSE)</f>
        <v>-1</v>
      </c>
      <c r="DM7" s="64">
        <f t="shared" si="7"/>
        <v>3</v>
      </c>
      <c r="DN7" s="65">
        <f t="shared" si="8"/>
        <v>6.666666666666667</v>
      </c>
      <c r="DO7" s="6" t="s">
        <v>451</v>
      </c>
      <c r="DP7" s="6" t="s">
        <v>451</v>
      </c>
      <c r="DQ7" s="6" t="s">
        <v>451</v>
      </c>
      <c r="DR7" s="6" t="s">
        <v>451</v>
      </c>
      <c r="DS7" s="6" t="s">
        <v>451</v>
      </c>
      <c r="DT7" s="6" t="s">
        <v>451</v>
      </c>
      <c r="DU7" s="6" t="s">
        <v>451</v>
      </c>
      <c r="DV7" s="6" t="s">
        <v>451</v>
      </c>
      <c r="DW7" s="6" t="s">
        <v>451</v>
      </c>
      <c r="DX7" s="6" t="s">
        <v>451</v>
      </c>
      <c r="DY7" s="6" t="s">
        <v>451</v>
      </c>
      <c r="DZ7" s="6" t="s">
        <v>451</v>
      </c>
      <c r="EA7" s="6" t="s">
        <v>451</v>
      </c>
      <c r="EB7" s="6" t="s">
        <v>451</v>
      </c>
      <c r="EC7" s="6" t="s">
        <v>451</v>
      </c>
      <c r="ED7" s="6" t="s">
        <v>451</v>
      </c>
      <c r="EE7" s="6" t="s">
        <v>451</v>
      </c>
      <c r="EF7" s="6" t="s">
        <v>451</v>
      </c>
      <c r="EG7" s="6" t="s">
        <v>451</v>
      </c>
      <c r="EH7" s="6" t="s">
        <v>451</v>
      </c>
      <c r="EI7" s="6" t="s">
        <v>451</v>
      </c>
      <c r="EJ7" s="6" t="s">
        <v>452</v>
      </c>
      <c r="EK7" s="6" t="s">
        <v>452</v>
      </c>
      <c r="EL7" s="6" t="s">
        <v>451</v>
      </c>
      <c r="EM7" s="68">
        <f t="shared" si="9"/>
        <v>22</v>
      </c>
      <c r="EN7" s="69">
        <f t="shared" si="10"/>
        <v>9.1666666666666661</v>
      </c>
      <c r="EO7" s="6" t="s">
        <v>453</v>
      </c>
      <c r="EP7" s="68">
        <f t="shared" si="11"/>
        <v>0</v>
      </c>
      <c r="EQ7" s="6" t="s">
        <v>496</v>
      </c>
      <c r="ER7" s="68">
        <f t="shared" si="12"/>
        <v>10</v>
      </c>
      <c r="ES7" s="70">
        <f t="shared" si="14"/>
        <v>7.083333333333333</v>
      </c>
      <c r="ET7" s="6" t="str">
        <f t="shared" si="13"/>
        <v>Accepté pour Conseil 2eme round Sect</v>
      </c>
    </row>
    <row r="8" spans="1:150" x14ac:dyDescent="0.2">
      <c r="A8" s="6">
        <v>8</v>
      </c>
      <c r="B8" s="6" t="s">
        <v>460</v>
      </c>
      <c r="C8" s="6" t="s">
        <v>413</v>
      </c>
      <c r="D8" s="6" t="s">
        <v>415</v>
      </c>
      <c r="E8" s="6" t="s">
        <v>415</v>
      </c>
      <c r="F8" s="6" t="s">
        <v>462</v>
      </c>
      <c r="G8" s="6" t="s">
        <v>462</v>
      </c>
      <c r="H8" s="6" t="s">
        <v>416</v>
      </c>
      <c r="I8" s="6" t="s">
        <v>462</v>
      </c>
      <c r="J8" s="6" t="s">
        <v>415</v>
      </c>
      <c r="K8" s="6" t="s">
        <v>415</v>
      </c>
      <c r="L8" s="6" t="s">
        <v>415</v>
      </c>
      <c r="M8" s="63">
        <f>VLOOKUP(D8,Echelle!$B$3:$K$7,M$1,FALSE)</f>
        <v>0.5</v>
      </c>
      <c r="N8" s="63">
        <f>VLOOKUP(E8,Echelle!$B$3:$K$7,N$1,FALSE)</f>
        <v>0.5</v>
      </c>
      <c r="O8" s="63">
        <f>VLOOKUP(F8,Echelle!$B$3:$K$7,O$1,FALSE)</f>
        <v>0</v>
      </c>
      <c r="P8" s="63">
        <f>VLOOKUP(G8,Echelle!$B$3:$K$7,P$1,FALSE)</f>
        <v>0</v>
      </c>
      <c r="Q8" s="63">
        <f>VLOOKUP(H8,Echelle!$B$3:$K$7,Q$1,FALSE)</f>
        <v>-1</v>
      </c>
      <c r="R8" s="63">
        <f>VLOOKUP(I8,Echelle!$B$3:$K$7,R$1,FALSE)</f>
        <v>0</v>
      </c>
      <c r="S8" s="63">
        <f>VLOOKUP(J8,Echelle!$B$3:$K$7,S$1,FALSE)</f>
        <v>0.5</v>
      </c>
      <c r="T8" s="63">
        <f>VLOOKUP(K8,Echelle!$B$3:$K$7,T$1,FALSE)</f>
        <v>0.5</v>
      </c>
      <c r="U8" s="63">
        <f>VLOOKUP(L8,Echelle!$B$3:$K$7,U$1,FALSE)</f>
        <v>0.5</v>
      </c>
      <c r="V8" s="64">
        <f t="shared" si="2"/>
        <v>1.5</v>
      </c>
      <c r="W8" s="65">
        <f t="shared" si="3"/>
        <v>5.833333333333333</v>
      </c>
      <c r="X8" s="6" t="s">
        <v>547</v>
      </c>
      <c r="Y8" s="6" t="s">
        <v>423</v>
      </c>
      <c r="Z8" s="6" t="s">
        <v>423</v>
      </c>
      <c r="AA8" s="6" t="s">
        <v>426</v>
      </c>
      <c r="AB8" s="6" t="s">
        <v>423</v>
      </c>
      <c r="AC8" s="6" t="s">
        <v>426</v>
      </c>
      <c r="AD8" s="6" t="s">
        <v>425</v>
      </c>
      <c r="AE8" s="6" t="s">
        <v>425</v>
      </c>
      <c r="AF8" s="6" t="s">
        <v>425</v>
      </c>
      <c r="AG8" s="6" t="s">
        <v>425</v>
      </c>
      <c r="AH8" s="6" t="s">
        <v>426</v>
      </c>
      <c r="AI8" s="6" t="s">
        <v>423</v>
      </c>
      <c r="AJ8" s="6" t="s">
        <v>426</v>
      </c>
      <c r="AK8" s="6" t="s">
        <v>423</v>
      </c>
      <c r="AL8" s="6" t="s">
        <v>151</v>
      </c>
      <c r="AM8" s="6" t="s">
        <v>423</v>
      </c>
      <c r="AN8" s="6" t="s">
        <v>425</v>
      </c>
      <c r="AO8" s="6" t="s">
        <v>423</v>
      </c>
      <c r="AP8" s="6" t="s">
        <v>426</v>
      </c>
      <c r="AQ8" s="6" t="s">
        <v>425</v>
      </c>
      <c r="AR8" s="6" t="s">
        <v>151</v>
      </c>
      <c r="AS8" s="6" t="s">
        <v>426</v>
      </c>
      <c r="AT8" s="6" t="s">
        <v>426</v>
      </c>
      <c r="AU8" s="6" t="s">
        <v>426</v>
      </c>
      <c r="AV8" s="6" t="s">
        <v>426</v>
      </c>
      <c r="AW8" s="6" t="s">
        <v>427</v>
      </c>
      <c r="AX8" s="6" t="s">
        <v>427</v>
      </c>
      <c r="AY8" s="6" t="s">
        <v>428</v>
      </c>
      <c r="AZ8" s="6" t="s">
        <v>428</v>
      </c>
      <c r="BA8" s="6" t="s">
        <v>428</v>
      </c>
      <c r="BB8" s="64">
        <f>VLOOKUP(Y8,Echelle!$B$11:$Z$15,BB$1,FALSE)</f>
        <v>0.5</v>
      </c>
      <c r="BC8" s="64">
        <f>VLOOKUP(Z8,Echelle!$B$11:$Z$15,BC$1,FALSE)</f>
        <v>0.5</v>
      </c>
      <c r="BD8" s="64">
        <f>VLOOKUP(AA8,Echelle!$B$11:$Z$15,BD$1,FALSE)</f>
        <v>-1</v>
      </c>
      <c r="BE8" s="64">
        <f>VLOOKUP(AB8,Echelle!$B$11:$Z$15,BE$1,FALSE)</f>
        <v>0.5</v>
      </c>
      <c r="BF8" s="64">
        <f>VLOOKUP(AC8,Echelle!$B$11:$Z$15,BF$1,FALSE)</f>
        <v>-1</v>
      </c>
      <c r="BG8" s="64">
        <f>VLOOKUP(AD8,Echelle!$B$11:$Z$15,BG$1,FALSE)</f>
        <v>0</v>
      </c>
      <c r="BH8" s="64">
        <f>VLOOKUP(AE8,Echelle!$B$11:$Z$15,BH$1,FALSE)</f>
        <v>0</v>
      </c>
      <c r="BI8" s="64">
        <f>VLOOKUP(AF8,Echelle!$B$11:$Z$15,BI$1,FALSE)</f>
        <v>0</v>
      </c>
      <c r="BJ8" s="64">
        <f>VLOOKUP(AG8,Echelle!$B$11:$Z$15,BJ$1,FALSE)</f>
        <v>0</v>
      </c>
      <c r="BK8" s="64">
        <f>VLOOKUP(AH8,Echelle!$B$11:$Z$15,BK$1,FALSE)</f>
        <v>-1</v>
      </c>
      <c r="BL8" s="64">
        <f>VLOOKUP(AI8,Echelle!$B$11:$Z$15,BL$1,FALSE)</f>
        <v>0.5</v>
      </c>
      <c r="BM8" s="64">
        <f>VLOOKUP(AJ8,Echelle!$B$11:$Z$15,BM$1,FALSE)</f>
        <v>-1</v>
      </c>
      <c r="BN8" s="64">
        <f>VLOOKUP(AK8,Echelle!$B$11:$Z$15,BN$1,FALSE)</f>
        <v>0.5</v>
      </c>
      <c r="BO8" s="64">
        <f>VLOOKUP(AL8,Echelle!$B$11:$Z$15,BO$1,FALSE)</f>
        <v>2</v>
      </c>
      <c r="BP8" s="64">
        <f>VLOOKUP(AM8,Echelle!$B$11:$Z$15,BP$1,FALSE)</f>
        <v>0.5</v>
      </c>
      <c r="BQ8" s="64">
        <f>VLOOKUP(AN8,Echelle!$B$11:$Z$15,BQ$1,FALSE)</f>
        <v>0</v>
      </c>
      <c r="BR8" s="64">
        <f>VLOOKUP(AO8,Echelle!$B$11:$Z$15,BR$1,FALSE)</f>
        <v>0.5</v>
      </c>
      <c r="BS8" s="64">
        <f>VLOOKUP(AP8,Echelle!$B$11:$Z$15,BS$1,FALSE)</f>
        <v>-1</v>
      </c>
      <c r="BT8" s="64">
        <f>VLOOKUP(AQ8,Echelle!$B$11:$Z$15,BT$1,FALSE)</f>
        <v>0</v>
      </c>
      <c r="BU8" s="64">
        <f>VLOOKUP(AR8,Echelle!$B$11:$Z$15,BU$1,FALSE)</f>
        <v>2</v>
      </c>
      <c r="BV8" s="64">
        <f>VLOOKUP(AS8,Echelle!$B$11:$Z$15,BV$1,FALSE)</f>
        <v>-0.5</v>
      </c>
      <c r="BW8" s="64">
        <f>VLOOKUP(AT8,Echelle!$B$11:$Z$15,BW$1,FALSE)</f>
        <v>-0.5</v>
      </c>
      <c r="BX8" s="64">
        <f>VLOOKUP(AU8,Echelle!$B$11:$Z$15,BX$1,FALSE)</f>
        <v>-0.5</v>
      </c>
      <c r="BY8" s="64">
        <f>VLOOKUP(AV8,Echelle!$B$11:$Z$15,BY$1,FALSE)</f>
        <v>-0.5</v>
      </c>
      <c r="BZ8" s="64">
        <f>VLOOKUP(AW8,Echelle!$B$20:$E$23,BZ$1,FALSE)</f>
        <v>1</v>
      </c>
      <c r="CA8" s="64">
        <f>VLOOKUP(AX8,Echelle!$B$20:$E$23,CA$1,FALSE)</f>
        <v>1</v>
      </c>
      <c r="CB8" s="64">
        <f>VLOOKUP(AY8,Echelle!$B$20:$E$23,CB$1,FALSE)</f>
        <v>-1</v>
      </c>
      <c r="CC8" s="6">
        <v>0</v>
      </c>
      <c r="CD8" s="6">
        <v>1</v>
      </c>
      <c r="CE8" s="6">
        <v>0</v>
      </c>
      <c r="CF8" s="6">
        <v>1</v>
      </c>
      <c r="CG8" s="6">
        <v>0</v>
      </c>
      <c r="CH8" s="6">
        <v>0</v>
      </c>
      <c r="CI8" s="6">
        <v>0</v>
      </c>
      <c r="CJ8" s="66">
        <f t="shared" si="4"/>
        <v>2</v>
      </c>
      <c r="CK8" s="66">
        <f t="shared" si="5"/>
        <v>3.5</v>
      </c>
      <c r="CL8" s="65">
        <f t="shared" si="6"/>
        <v>3.097826086956522</v>
      </c>
      <c r="CM8" s="6" t="s">
        <v>2707</v>
      </c>
      <c r="CN8" s="6" t="s">
        <v>549</v>
      </c>
      <c r="CO8" s="6" t="s">
        <v>438</v>
      </c>
      <c r="CP8" s="6" t="s">
        <v>439</v>
      </c>
      <c r="CQ8" s="6" t="s">
        <v>440</v>
      </c>
      <c r="CS8" s="6" t="s">
        <v>491</v>
      </c>
      <c r="CT8" s="6" t="s">
        <v>443</v>
      </c>
      <c r="CU8" s="6" t="s">
        <v>414</v>
      </c>
      <c r="CV8" s="6" t="s">
        <v>416</v>
      </c>
      <c r="CW8" s="6" t="s">
        <v>462</v>
      </c>
      <c r="CX8" s="6" t="s">
        <v>414</v>
      </c>
      <c r="CY8" s="6" t="s">
        <v>415</v>
      </c>
      <c r="CZ8" s="6" t="s">
        <v>462</v>
      </c>
      <c r="DA8" s="6" t="s">
        <v>416</v>
      </c>
      <c r="DB8" s="6" t="s">
        <v>415</v>
      </c>
      <c r="DC8" s="6" t="s">
        <v>415</v>
      </c>
      <c r="DD8" s="67">
        <f>VLOOKUP(CU8,Echelle!$B$3:$K$7,DD$1,FALSE)</f>
        <v>-0.5</v>
      </c>
      <c r="DE8" s="67">
        <f>VLOOKUP(CV8,Echelle!$B$3:$K$7,DE$1,FALSE)</f>
        <v>1</v>
      </c>
      <c r="DF8" s="67">
        <f>VLOOKUP(CW8,Echelle!$B$3:$K$7,DF$1,FALSE)</f>
        <v>0</v>
      </c>
      <c r="DG8" s="67">
        <f>VLOOKUP(CX8,Echelle!$B$3:$K$7,DG$1,FALSE)</f>
        <v>0.5</v>
      </c>
      <c r="DH8" s="67">
        <f>VLOOKUP(CY8,Echelle!$B$3:$K$7,DH$1,FALSE)</f>
        <v>-0.5</v>
      </c>
      <c r="DI8" s="67">
        <f>VLOOKUP(CZ8,Echelle!$B$3:$K$7,DI$1,FALSE)</f>
        <v>0</v>
      </c>
      <c r="DJ8" s="67">
        <f>VLOOKUP(DA8,Echelle!$B$3:$K$7,DJ$1,FALSE)</f>
        <v>1</v>
      </c>
      <c r="DK8" s="67">
        <f>VLOOKUP(DB8,Echelle!$B$3:$K$7,DK$1,FALSE)</f>
        <v>0.5</v>
      </c>
      <c r="DL8" s="67">
        <f>VLOOKUP(DC8,Echelle!$B$3:$K$7,DL$1,FALSE)</f>
        <v>0.5</v>
      </c>
      <c r="DM8" s="64">
        <f t="shared" si="7"/>
        <v>2.5</v>
      </c>
      <c r="DN8" s="65">
        <f t="shared" si="8"/>
        <v>6.3888888888888893</v>
      </c>
      <c r="DO8" s="6" t="s">
        <v>451</v>
      </c>
      <c r="DP8" s="6" t="s">
        <v>451</v>
      </c>
      <c r="DQ8" s="6" t="s">
        <v>452</v>
      </c>
      <c r="DR8" s="6" t="s">
        <v>451</v>
      </c>
      <c r="DS8" s="6" t="s">
        <v>452</v>
      </c>
      <c r="DT8" s="6" t="s">
        <v>452</v>
      </c>
      <c r="DU8" s="6" t="s">
        <v>451</v>
      </c>
      <c r="DV8" s="6" t="s">
        <v>452</v>
      </c>
      <c r="DW8" s="6" t="s">
        <v>452</v>
      </c>
      <c r="DX8" s="6" t="s">
        <v>451</v>
      </c>
      <c r="DY8" s="6" t="s">
        <v>451</v>
      </c>
      <c r="DZ8" s="6" t="s">
        <v>451</v>
      </c>
      <c r="EA8" s="6" t="s">
        <v>451</v>
      </c>
      <c r="EB8" s="6" t="s">
        <v>452</v>
      </c>
      <c r="EC8" s="6" t="s">
        <v>452</v>
      </c>
      <c r="ED8" s="6" t="s">
        <v>452</v>
      </c>
      <c r="EE8" s="6" t="s">
        <v>452</v>
      </c>
      <c r="EF8" s="6" t="s">
        <v>452</v>
      </c>
      <c r="EG8" s="6" t="s">
        <v>451</v>
      </c>
      <c r="EH8" s="6" t="s">
        <v>451</v>
      </c>
      <c r="EI8" s="6" t="s">
        <v>451</v>
      </c>
      <c r="EJ8" s="6" t="s">
        <v>451</v>
      </c>
      <c r="EK8" s="6" t="s">
        <v>451</v>
      </c>
      <c r="EL8" s="6" t="s">
        <v>452</v>
      </c>
      <c r="EM8" s="68">
        <f t="shared" si="9"/>
        <v>13</v>
      </c>
      <c r="EN8" s="69">
        <f t="shared" si="10"/>
        <v>5.416666666666667</v>
      </c>
      <c r="EO8" s="6" t="s">
        <v>555</v>
      </c>
      <c r="EP8" s="68">
        <f t="shared" si="11"/>
        <v>10</v>
      </c>
      <c r="EQ8" s="6" t="s">
        <v>454</v>
      </c>
      <c r="ER8" s="68">
        <f t="shared" si="12"/>
        <v>0</v>
      </c>
      <c r="ES8" s="70">
        <f t="shared" si="14"/>
        <v>6.125</v>
      </c>
      <c r="ET8" s="6" t="str">
        <f t="shared" si="13"/>
        <v>Liste d'attente</v>
      </c>
    </row>
    <row r="9" spans="1:150" x14ac:dyDescent="0.2">
      <c r="A9" s="6">
        <v>11</v>
      </c>
      <c r="B9" s="6" t="s">
        <v>411</v>
      </c>
      <c r="C9" s="6" t="s">
        <v>413</v>
      </c>
      <c r="D9" s="6" t="s">
        <v>131</v>
      </c>
      <c r="E9" s="6" t="s">
        <v>462</v>
      </c>
      <c r="F9" s="6" t="s">
        <v>462</v>
      </c>
      <c r="G9" s="6" t="s">
        <v>131</v>
      </c>
      <c r="H9" s="6" t="s">
        <v>414</v>
      </c>
      <c r="I9" s="6" t="s">
        <v>131</v>
      </c>
      <c r="J9" s="6" t="s">
        <v>131</v>
      </c>
      <c r="K9" s="6" t="s">
        <v>131</v>
      </c>
      <c r="L9" s="6" t="s">
        <v>414</v>
      </c>
      <c r="M9" s="63">
        <f>VLOOKUP(D9,Echelle!$B$3:$K$7,M$1,FALSE)</f>
        <v>-1</v>
      </c>
      <c r="N9" s="63">
        <f>VLOOKUP(E9,Echelle!$B$3:$K$7,N$1,FALSE)</f>
        <v>0</v>
      </c>
      <c r="O9" s="63">
        <f>VLOOKUP(F9,Echelle!$B$3:$K$7,O$1,FALSE)</f>
        <v>0</v>
      </c>
      <c r="P9" s="63">
        <f>VLOOKUP(G9,Echelle!$B$3:$K$7,P$1,FALSE)</f>
        <v>1</v>
      </c>
      <c r="Q9" s="63">
        <f>VLOOKUP(H9,Echelle!$B$3:$K$7,Q$1,FALSE)</f>
        <v>0.5</v>
      </c>
      <c r="R9" s="63">
        <f>VLOOKUP(I9,Echelle!$B$3:$K$7,R$1,FALSE)</f>
        <v>-1</v>
      </c>
      <c r="S9" s="63">
        <f>VLOOKUP(J9,Echelle!$B$3:$K$7,S$1,FALSE)</f>
        <v>-1</v>
      </c>
      <c r="T9" s="63">
        <f>VLOOKUP(K9,Echelle!$B$3:$K$7,T$1,FALSE)</f>
        <v>-1</v>
      </c>
      <c r="U9" s="63">
        <f>VLOOKUP(L9,Echelle!$B$3:$K$7,U$1,FALSE)</f>
        <v>-0.5</v>
      </c>
      <c r="V9" s="64">
        <f t="shared" si="2"/>
        <v>-3</v>
      </c>
      <c r="W9" s="65">
        <f t="shared" si="3"/>
        <v>3.3333333333333335</v>
      </c>
      <c r="X9" s="6" t="s">
        <v>564</v>
      </c>
      <c r="Y9" s="6" t="s">
        <v>426</v>
      </c>
      <c r="Z9" s="6" t="s">
        <v>426</v>
      </c>
      <c r="AA9" s="6" t="s">
        <v>426</v>
      </c>
      <c r="AB9" s="6" t="s">
        <v>151</v>
      </c>
      <c r="AC9" s="6" t="s">
        <v>426</v>
      </c>
      <c r="AD9" s="6" t="s">
        <v>426</v>
      </c>
      <c r="AE9" s="6" t="s">
        <v>426</v>
      </c>
      <c r="AF9" s="6" t="s">
        <v>426</v>
      </c>
      <c r="AG9" s="6" t="s">
        <v>423</v>
      </c>
      <c r="AH9" s="6" t="s">
        <v>423</v>
      </c>
      <c r="AI9" s="6" t="s">
        <v>423</v>
      </c>
      <c r="AJ9" s="6" t="s">
        <v>423</v>
      </c>
      <c r="AK9" s="6" t="s">
        <v>425</v>
      </c>
      <c r="AL9" s="6" t="s">
        <v>425</v>
      </c>
      <c r="AM9" s="6" t="s">
        <v>425</v>
      </c>
      <c r="AN9" s="6" t="s">
        <v>425</v>
      </c>
      <c r="AO9" s="6" t="s">
        <v>425</v>
      </c>
      <c r="AP9" s="6" t="s">
        <v>425</v>
      </c>
      <c r="AQ9" s="6" t="s">
        <v>423</v>
      </c>
      <c r="AR9" s="6" t="s">
        <v>423</v>
      </c>
      <c r="AS9" s="6" t="s">
        <v>423</v>
      </c>
      <c r="AT9" s="6" t="s">
        <v>423</v>
      </c>
      <c r="AU9" s="6" t="s">
        <v>425</v>
      </c>
      <c r="AV9" s="6" t="s">
        <v>426</v>
      </c>
      <c r="AW9" s="6" t="s">
        <v>427</v>
      </c>
      <c r="AX9" s="6" t="s">
        <v>427</v>
      </c>
      <c r="AY9" s="6" t="s">
        <v>428</v>
      </c>
      <c r="AZ9" s="6" t="s">
        <v>428</v>
      </c>
      <c r="BA9" s="6" t="s">
        <v>428</v>
      </c>
      <c r="BB9" s="64">
        <f>VLOOKUP(Y9,Echelle!$B$11:$Z$15,BB$1,FALSE)</f>
        <v>-1</v>
      </c>
      <c r="BC9" s="64">
        <f>VLOOKUP(Z9,Echelle!$B$11:$Z$15,BC$1,FALSE)</f>
        <v>-1</v>
      </c>
      <c r="BD9" s="64">
        <f>VLOOKUP(AA9,Echelle!$B$11:$Z$15,BD$1,FALSE)</f>
        <v>-1</v>
      </c>
      <c r="BE9" s="64">
        <f>VLOOKUP(AB9,Echelle!$B$11:$Z$15,BE$1,FALSE)</f>
        <v>2</v>
      </c>
      <c r="BF9" s="64">
        <f>VLOOKUP(AC9,Echelle!$B$11:$Z$15,BF$1,FALSE)</f>
        <v>-1</v>
      </c>
      <c r="BG9" s="64">
        <f>VLOOKUP(AD9,Echelle!$B$11:$Z$15,BG$1,FALSE)</f>
        <v>-1</v>
      </c>
      <c r="BH9" s="64">
        <f>VLOOKUP(AE9,Echelle!$B$11:$Z$15,BH$1,FALSE)</f>
        <v>-1</v>
      </c>
      <c r="BI9" s="64">
        <f>VLOOKUP(AF9,Echelle!$B$11:$Z$15,BI$1,FALSE)</f>
        <v>-1</v>
      </c>
      <c r="BJ9" s="64">
        <f>VLOOKUP(AG9,Echelle!$B$11:$Z$15,BJ$1,FALSE)</f>
        <v>0.5</v>
      </c>
      <c r="BK9" s="64">
        <f>VLOOKUP(AH9,Echelle!$B$11:$Z$15,BK$1,FALSE)</f>
        <v>0.5</v>
      </c>
      <c r="BL9" s="64">
        <f>VLOOKUP(AI9,Echelle!$B$11:$Z$15,BL$1,FALSE)</f>
        <v>0.5</v>
      </c>
      <c r="BM9" s="64">
        <f>VLOOKUP(AJ9,Echelle!$B$11:$Z$15,BM$1,FALSE)</f>
        <v>0.5</v>
      </c>
      <c r="BN9" s="64">
        <f>VLOOKUP(AK9,Echelle!$B$11:$Z$15,BN$1,FALSE)</f>
        <v>0</v>
      </c>
      <c r="BO9" s="64">
        <f>VLOOKUP(AL9,Echelle!$B$11:$Z$15,BO$1,FALSE)</f>
        <v>0</v>
      </c>
      <c r="BP9" s="64">
        <f>VLOOKUP(AM9,Echelle!$B$11:$Z$15,BP$1,FALSE)</f>
        <v>0</v>
      </c>
      <c r="BQ9" s="64">
        <f>VLOOKUP(AN9,Echelle!$B$11:$Z$15,BQ$1,FALSE)</f>
        <v>0</v>
      </c>
      <c r="BR9" s="64">
        <f>VLOOKUP(AO9,Echelle!$B$11:$Z$15,BR$1,FALSE)</f>
        <v>0</v>
      </c>
      <c r="BS9" s="64">
        <f>VLOOKUP(AP9,Echelle!$B$11:$Z$15,BS$1,FALSE)</f>
        <v>0</v>
      </c>
      <c r="BT9" s="64">
        <f>VLOOKUP(AQ9,Echelle!$B$11:$Z$15,BT$1,FALSE)</f>
        <v>0.5</v>
      </c>
      <c r="BU9" s="64">
        <f>VLOOKUP(AR9,Echelle!$B$11:$Z$15,BU$1,FALSE)</f>
        <v>0.5</v>
      </c>
      <c r="BV9" s="64">
        <f>VLOOKUP(AS9,Echelle!$B$11:$Z$15,BV$1,FALSE)</f>
        <v>1</v>
      </c>
      <c r="BW9" s="64">
        <f>VLOOKUP(AT9,Echelle!$B$11:$Z$15,BW$1,FALSE)</f>
        <v>1</v>
      </c>
      <c r="BX9" s="64">
        <f>VLOOKUP(AU9,Echelle!$B$11:$Z$15,BX$1,FALSE)</f>
        <v>0</v>
      </c>
      <c r="BY9" s="64">
        <f>VLOOKUP(AV9,Echelle!$B$11:$Z$15,BY$1,FALSE)</f>
        <v>-0.5</v>
      </c>
      <c r="BZ9" s="64">
        <f>VLOOKUP(AW9,Echelle!$B$20:$E$23,BZ$1,FALSE)</f>
        <v>1</v>
      </c>
      <c r="CA9" s="64">
        <f>VLOOKUP(AX9,Echelle!$B$20:$E$23,CA$1,FALSE)</f>
        <v>1</v>
      </c>
      <c r="CB9" s="64">
        <f>VLOOKUP(AY9,Echelle!$B$20:$E$23,CB$1,FALSE)</f>
        <v>-1</v>
      </c>
      <c r="CC9" s="6">
        <v>0</v>
      </c>
      <c r="CD9" s="6">
        <v>0</v>
      </c>
      <c r="CE9" s="6">
        <v>0</v>
      </c>
      <c r="CF9" s="6">
        <v>1</v>
      </c>
      <c r="CG9" s="6">
        <v>0</v>
      </c>
      <c r="CH9" s="6">
        <v>0</v>
      </c>
      <c r="CI9" s="6">
        <v>0</v>
      </c>
      <c r="CJ9" s="66">
        <f t="shared" si="4"/>
        <v>1</v>
      </c>
      <c r="CK9" s="66">
        <f t="shared" si="5"/>
        <v>1.5</v>
      </c>
      <c r="CL9" s="65">
        <f t="shared" si="6"/>
        <v>2.8804347826086958</v>
      </c>
      <c r="CM9" s="6" t="s">
        <v>2707</v>
      </c>
      <c r="CN9" s="6" t="s">
        <v>565</v>
      </c>
      <c r="CO9" s="6" t="s">
        <v>438</v>
      </c>
      <c r="CP9" s="6" t="s">
        <v>439</v>
      </c>
      <c r="CQ9" s="6" t="s">
        <v>440</v>
      </c>
      <c r="CR9" s="6" t="s">
        <v>441</v>
      </c>
      <c r="CS9" s="6" t="s">
        <v>491</v>
      </c>
      <c r="CT9" s="6" t="s">
        <v>532</v>
      </c>
      <c r="CU9" s="6" t="s">
        <v>414</v>
      </c>
      <c r="CV9" s="6" t="s">
        <v>415</v>
      </c>
      <c r="CW9" s="6" t="s">
        <v>415</v>
      </c>
      <c r="CX9" s="6" t="s">
        <v>414</v>
      </c>
      <c r="CY9" s="6" t="s">
        <v>414</v>
      </c>
      <c r="CZ9" s="6" t="s">
        <v>414</v>
      </c>
      <c r="DA9" s="6" t="s">
        <v>415</v>
      </c>
      <c r="DB9" s="6" t="s">
        <v>415</v>
      </c>
      <c r="DC9" s="6" t="s">
        <v>414</v>
      </c>
      <c r="DD9" s="67">
        <f>VLOOKUP(CU9,Echelle!$B$3:$K$7,DD$1,FALSE)</f>
        <v>-0.5</v>
      </c>
      <c r="DE9" s="67">
        <f>VLOOKUP(CV9,Echelle!$B$3:$K$7,DE$1,FALSE)</f>
        <v>0.5</v>
      </c>
      <c r="DF9" s="67">
        <f>VLOOKUP(CW9,Echelle!$B$3:$K$7,DF$1,FALSE)</f>
        <v>0.5</v>
      </c>
      <c r="DG9" s="67">
        <f>VLOOKUP(CX9,Echelle!$B$3:$K$7,DG$1,FALSE)</f>
        <v>0.5</v>
      </c>
      <c r="DH9" s="67">
        <f>VLOOKUP(CY9,Echelle!$B$3:$K$7,DH$1,FALSE)</f>
        <v>0.5</v>
      </c>
      <c r="DI9" s="67">
        <f>VLOOKUP(CZ9,Echelle!$B$3:$K$7,DI$1,FALSE)</f>
        <v>-0.5</v>
      </c>
      <c r="DJ9" s="67">
        <f>VLOOKUP(DA9,Echelle!$B$3:$K$7,DJ$1,FALSE)</f>
        <v>0.5</v>
      </c>
      <c r="DK9" s="67">
        <f>VLOOKUP(DB9,Echelle!$B$3:$K$7,DK$1,FALSE)</f>
        <v>0.5</v>
      </c>
      <c r="DL9" s="67">
        <f>VLOOKUP(DC9,Echelle!$B$3:$K$7,DL$1,FALSE)</f>
        <v>-0.5</v>
      </c>
      <c r="DM9" s="64">
        <f t="shared" si="7"/>
        <v>1.5</v>
      </c>
      <c r="DN9" s="65">
        <f t="shared" si="8"/>
        <v>5.833333333333333</v>
      </c>
      <c r="DO9" s="6" t="s">
        <v>451</v>
      </c>
      <c r="DP9" s="6" t="s">
        <v>451</v>
      </c>
      <c r="DQ9" s="6" t="s">
        <v>451</v>
      </c>
      <c r="DR9" s="6" t="s">
        <v>451</v>
      </c>
      <c r="DS9" s="6" t="s">
        <v>452</v>
      </c>
      <c r="DT9" s="6" t="s">
        <v>451</v>
      </c>
      <c r="DU9" s="6" t="s">
        <v>451</v>
      </c>
      <c r="DV9" s="6" t="s">
        <v>451</v>
      </c>
      <c r="DW9" s="6" t="s">
        <v>452</v>
      </c>
      <c r="DX9" s="6" t="s">
        <v>451</v>
      </c>
      <c r="DY9" s="6" t="s">
        <v>451</v>
      </c>
      <c r="DZ9" s="6" t="s">
        <v>451</v>
      </c>
      <c r="EA9" s="6" t="s">
        <v>451</v>
      </c>
      <c r="EB9" s="6" t="s">
        <v>451</v>
      </c>
      <c r="EC9" s="6" t="s">
        <v>451</v>
      </c>
      <c r="ED9" s="6" t="s">
        <v>451</v>
      </c>
      <c r="EE9" s="6" t="s">
        <v>451</v>
      </c>
      <c r="EF9" s="6" t="s">
        <v>451</v>
      </c>
      <c r="EG9" s="6" t="s">
        <v>451</v>
      </c>
      <c r="EH9" s="6" t="s">
        <v>451</v>
      </c>
      <c r="EI9" s="6" t="s">
        <v>452</v>
      </c>
      <c r="EJ9" s="6" t="s">
        <v>452</v>
      </c>
      <c r="EK9" s="6" t="s">
        <v>452</v>
      </c>
      <c r="EL9" s="6" t="s">
        <v>452</v>
      </c>
      <c r="EM9" s="68">
        <f t="shared" si="9"/>
        <v>18</v>
      </c>
      <c r="EN9" s="69">
        <f t="shared" si="10"/>
        <v>7.5</v>
      </c>
      <c r="EO9" s="6" t="s">
        <v>453</v>
      </c>
      <c r="EP9" s="68">
        <f t="shared" si="11"/>
        <v>0</v>
      </c>
      <c r="EQ9" s="6" t="s">
        <v>496</v>
      </c>
      <c r="ER9" s="68">
        <f t="shared" si="12"/>
        <v>10</v>
      </c>
      <c r="ES9" s="70">
        <f t="shared" si="14"/>
        <v>6</v>
      </c>
      <c r="ET9" s="6" t="str">
        <f t="shared" si="13"/>
        <v>Accepté pour Conseil 1er round Fem</v>
      </c>
    </row>
    <row r="10" spans="1:150" x14ac:dyDescent="0.2">
      <c r="A10" s="6">
        <v>13</v>
      </c>
      <c r="B10" s="6" t="s">
        <v>411</v>
      </c>
      <c r="C10" s="6" t="s">
        <v>413</v>
      </c>
      <c r="D10" s="6" t="s">
        <v>131</v>
      </c>
      <c r="E10" s="6" t="s">
        <v>416</v>
      </c>
      <c r="F10" s="6" t="s">
        <v>415</v>
      </c>
      <c r="G10" s="6" t="s">
        <v>414</v>
      </c>
      <c r="H10" s="6" t="s">
        <v>462</v>
      </c>
      <c r="I10" s="6" t="s">
        <v>131</v>
      </c>
      <c r="J10" s="6" t="s">
        <v>415</v>
      </c>
      <c r="K10" s="6" t="s">
        <v>415</v>
      </c>
      <c r="L10" s="6" t="s">
        <v>414</v>
      </c>
      <c r="M10" s="63">
        <f>VLOOKUP(D10,Echelle!$B$3:$K$7,M$1,FALSE)</f>
        <v>-1</v>
      </c>
      <c r="N10" s="63">
        <f>VLOOKUP(E10,Echelle!$B$3:$K$7,N$1,FALSE)</f>
        <v>1</v>
      </c>
      <c r="O10" s="63">
        <f>VLOOKUP(F10,Echelle!$B$3:$K$7,O$1,FALSE)</f>
        <v>0.5</v>
      </c>
      <c r="P10" s="63">
        <f>VLOOKUP(G10,Echelle!$B$3:$K$7,P$1,FALSE)</f>
        <v>0.5</v>
      </c>
      <c r="Q10" s="63">
        <f>VLOOKUP(H10,Echelle!$B$3:$K$7,Q$1,FALSE)</f>
        <v>0</v>
      </c>
      <c r="R10" s="63">
        <f>VLOOKUP(I10,Echelle!$B$3:$K$7,R$1,FALSE)</f>
        <v>-1</v>
      </c>
      <c r="S10" s="63">
        <f>VLOOKUP(J10,Echelle!$B$3:$K$7,S$1,FALSE)</f>
        <v>0.5</v>
      </c>
      <c r="T10" s="63">
        <f>VLOOKUP(K10,Echelle!$B$3:$K$7,T$1,FALSE)</f>
        <v>0.5</v>
      </c>
      <c r="U10" s="63">
        <f>VLOOKUP(L10,Echelle!$B$3:$K$7,U$1,FALSE)</f>
        <v>-0.5</v>
      </c>
      <c r="V10" s="64">
        <f t="shared" si="2"/>
        <v>0.5</v>
      </c>
      <c r="W10" s="65">
        <f t="shared" si="3"/>
        <v>5.2777777777777777</v>
      </c>
      <c r="X10" s="6" t="s">
        <v>463</v>
      </c>
      <c r="Y10" s="6" t="s">
        <v>424</v>
      </c>
      <c r="Z10" s="6" t="s">
        <v>424</v>
      </c>
      <c r="AA10" s="6" t="s">
        <v>426</v>
      </c>
      <c r="AB10" s="6" t="s">
        <v>424</v>
      </c>
      <c r="AC10" s="6" t="s">
        <v>426</v>
      </c>
      <c r="AD10" s="6" t="s">
        <v>423</v>
      </c>
      <c r="AE10" s="6" t="s">
        <v>425</v>
      </c>
      <c r="AF10" s="6" t="s">
        <v>425</v>
      </c>
      <c r="AG10" s="6" t="s">
        <v>423</v>
      </c>
      <c r="AH10" s="6" t="s">
        <v>423</v>
      </c>
      <c r="AI10" s="6" t="s">
        <v>423</v>
      </c>
      <c r="AJ10" s="6" t="s">
        <v>423</v>
      </c>
      <c r="AK10" s="6" t="s">
        <v>423</v>
      </c>
      <c r="AL10" s="6" t="s">
        <v>423</v>
      </c>
      <c r="AM10" s="6" t="s">
        <v>423</v>
      </c>
      <c r="AN10" s="6" t="s">
        <v>423</v>
      </c>
      <c r="AO10" s="6" t="s">
        <v>423</v>
      </c>
      <c r="AP10" s="6" t="s">
        <v>423</v>
      </c>
      <c r="AQ10" s="6" t="s">
        <v>424</v>
      </c>
      <c r="AR10" s="6" t="s">
        <v>424</v>
      </c>
      <c r="AS10" s="6" t="s">
        <v>424</v>
      </c>
      <c r="AT10" s="6" t="s">
        <v>151</v>
      </c>
      <c r="AU10" s="6" t="s">
        <v>426</v>
      </c>
      <c r="AV10" s="6" t="s">
        <v>426</v>
      </c>
      <c r="AW10" s="6" t="s">
        <v>176</v>
      </c>
      <c r="AX10" s="6" t="s">
        <v>427</v>
      </c>
      <c r="AY10" s="6" t="s">
        <v>428</v>
      </c>
      <c r="AZ10" s="6" t="s">
        <v>428</v>
      </c>
      <c r="BA10" s="6" t="s">
        <v>428</v>
      </c>
      <c r="BB10" s="64">
        <f>VLOOKUP(Y10,Echelle!$B$11:$Z$15,BB$1,FALSE)</f>
        <v>1</v>
      </c>
      <c r="BC10" s="64">
        <f>VLOOKUP(Z10,Echelle!$B$11:$Z$15,BC$1,FALSE)</f>
        <v>1</v>
      </c>
      <c r="BD10" s="64">
        <f>VLOOKUP(AA10,Echelle!$B$11:$Z$15,BD$1,FALSE)</f>
        <v>-1</v>
      </c>
      <c r="BE10" s="64">
        <f>VLOOKUP(AB10,Echelle!$B$11:$Z$15,BE$1,FALSE)</f>
        <v>1</v>
      </c>
      <c r="BF10" s="64">
        <f>VLOOKUP(AC10,Echelle!$B$11:$Z$15,BF$1,FALSE)</f>
        <v>-1</v>
      </c>
      <c r="BG10" s="64">
        <f>VLOOKUP(AD10,Echelle!$B$11:$Z$15,BG$1,FALSE)</f>
        <v>0.5</v>
      </c>
      <c r="BH10" s="64">
        <f>VLOOKUP(AE10,Echelle!$B$11:$Z$15,BH$1,FALSE)</f>
        <v>0</v>
      </c>
      <c r="BI10" s="64">
        <f>VLOOKUP(AF10,Echelle!$B$11:$Z$15,BI$1,FALSE)</f>
        <v>0</v>
      </c>
      <c r="BJ10" s="64">
        <f>VLOOKUP(AG10,Echelle!$B$11:$Z$15,BJ$1,FALSE)</f>
        <v>0.5</v>
      </c>
      <c r="BK10" s="64">
        <f>VLOOKUP(AH10,Echelle!$B$11:$Z$15,BK$1,FALSE)</f>
        <v>0.5</v>
      </c>
      <c r="BL10" s="64">
        <f>VLOOKUP(AI10,Echelle!$B$11:$Z$15,BL$1,FALSE)</f>
        <v>0.5</v>
      </c>
      <c r="BM10" s="64">
        <f>VLOOKUP(AJ10,Echelle!$B$11:$Z$15,BM$1,FALSE)</f>
        <v>0.5</v>
      </c>
      <c r="BN10" s="64">
        <f>VLOOKUP(AK10,Echelle!$B$11:$Z$15,BN$1,FALSE)</f>
        <v>0.5</v>
      </c>
      <c r="BO10" s="64">
        <f>VLOOKUP(AL10,Echelle!$B$11:$Z$15,BO$1,FALSE)</f>
        <v>0.5</v>
      </c>
      <c r="BP10" s="64">
        <f>VLOOKUP(AM10,Echelle!$B$11:$Z$15,BP$1,FALSE)</f>
        <v>0.5</v>
      </c>
      <c r="BQ10" s="64">
        <f>VLOOKUP(AN10,Echelle!$B$11:$Z$15,BQ$1,FALSE)</f>
        <v>0.5</v>
      </c>
      <c r="BR10" s="64">
        <f>VLOOKUP(AO10,Echelle!$B$11:$Z$15,BR$1,FALSE)</f>
        <v>0.5</v>
      </c>
      <c r="BS10" s="64">
        <f>VLOOKUP(AP10,Echelle!$B$11:$Z$15,BS$1,FALSE)</f>
        <v>0.5</v>
      </c>
      <c r="BT10" s="64">
        <f>VLOOKUP(AQ10,Echelle!$B$11:$Z$15,BT$1,FALSE)</f>
        <v>1</v>
      </c>
      <c r="BU10" s="64">
        <f>VLOOKUP(AR10,Echelle!$B$11:$Z$15,BU$1,FALSE)</f>
        <v>1</v>
      </c>
      <c r="BV10" s="64">
        <f>VLOOKUP(AS10,Echelle!$B$11:$Z$15,BV$1,FALSE)</f>
        <v>2</v>
      </c>
      <c r="BW10" s="64">
        <f>VLOOKUP(AT10,Echelle!$B$11:$Z$15,BW$1,FALSE)</f>
        <v>3</v>
      </c>
      <c r="BX10" s="64">
        <f>VLOOKUP(AU10,Echelle!$B$11:$Z$15,BX$1,FALSE)</f>
        <v>-0.5</v>
      </c>
      <c r="BY10" s="64">
        <f>VLOOKUP(AV10,Echelle!$B$11:$Z$15,BY$1,FALSE)</f>
        <v>-0.5</v>
      </c>
      <c r="BZ10" s="64">
        <f>VLOOKUP(AW10,Echelle!$B$20:$E$23,BZ$1,FALSE)</f>
        <v>2</v>
      </c>
      <c r="CA10" s="64">
        <f>VLOOKUP(AX10,Echelle!$B$20:$E$23,CA$1,FALSE)</f>
        <v>1</v>
      </c>
      <c r="CB10" s="64">
        <f>VLOOKUP(AY10,Echelle!$B$20:$E$23,CB$1,FALSE)</f>
        <v>-1</v>
      </c>
      <c r="CC10" s="6">
        <v>0</v>
      </c>
      <c r="CD10" s="6">
        <v>1</v>
      </c>
      <c r="CE10" s="6">
        <v>0</v>
      </c>
      <c r="CF10" s="6">
        <v>1</v>
      </c>
      <c r="CG10" s="6">
        <v>0</v>
      </c>
      <c r="CH10" s="6">
        <v>0</v>
      </c>
      <c r="CI10" s="6">
        <v>0</v>
      </c>
      <c r="CJ10" s="66">
        <f t="shared" si="4"/>
        <v>2</v>
      </c>
      <c r="CK10" s="66">
        <f t="shared" si="5"/>
        <v>16.5</v>
      </c>
      <c r="CL10" s="65">
        <f t="shared" si="6"/>
        <v>4.5108695652173916</v>
      </c>
      <c r="CM10" s="6" t="s">
        <v>581</v>
      </c>
      <c r="CN10" s="6" t="s">
        <v>582</v>
      </c>
      <c r="CO10" s="6" t="s">
        <v>438</v>
      </c>
      <c r="CP10" s="6" t="s">
        <v>439</v>
      </c>
      <c r="CQ10" s="6" t="s">
        <v>440</v>
      </c>
      <c r="CS10" s="6" t="s">
        <v>583</v>
      </c>
      <c r="CT10" s="6" t="s">
        <v>443</v>
      </c>
      <c r="CU10" s="6" t="s">
        <v>414</v>
      </c>
      <c r="CV10" s="6" t="s">
        <v>416</v>
      </c>
      <c r="CW10" s="6" t="s">
        <v>416</v>
      </c>
      <c r="CX10" s="6" t="s">
        <v>414</v>
      </c>
      <c r="CY10" s="6" t="s">
        <v>414</v>
      </c>
      <c r="CZ10" s="6" t="s">
        <v>415</v>
      </c>
      <c r="DA10" s="6" t="s">
        <v>416</v>
      </c>
      <c r="DB10" s="6" t="s">
        <v>416</v>
      </c>
      <c r="DC10" s="6" t="s">
        <v>462</v>
      </c>
      <c r="DD10" s="67">
        <f>VLOOKUP(CU10,Echelle!$B$3:$K$7,DD$1,FALSE)</f>
        <v>-0.5</v>
      </c>
      <c r="DE10" s="67">
        <f>VLOOKUP(CV10,Echelle!$B$3:$K$7,DE$1,FALSE)</f>
        <v>1</v>
      </c>
      <c r="DF10" s="67">
        <f>VLOOKUP(CW10,Echelle!$B$3:$K$7,DF$1,FALSE)</f>
        <v>1</v>
      </c>
      <c r="DG10" s="67">
        <f>VLOOKUP(CX10,Echelle!$B$3:$K$7,DG$1,FALSE)</f>
        <v>0.5</v>
      </c>
      <c r="DH10" s="67">
        <f>VLOOKUP(CY10,Echelle!$B$3:$K$7,DH$1,FALSE)</f>
        <v>0.5</v>
      </c>
      <c r="DI10" s="67">
        <f>VLOOKUP(CZ10,Echelle!$B$3:$K$7,DI$1,FALSE)</f>
        <v>0.5</v>
      </c>
      <c r="DJ10" s="67">
        <f>VLOOKUP(DA10,Echelle!$B$3:$K$7,DJ$1,FALSE)</f>
        <v>1</v>
      </c>
      <c r="DK10" s="67">
        <f>VLOOKUP(DB10,Echelle!$B$3:$K$7,DK$1,FALSE)</f>
        <v>1</v>
      </c>
      <c r="DL10" s="67">
        <f>VLOOKUP(DC10,Echelle!$B$3:$K$7,DL$1,FALSE)</f>
        <v>0</v>
      </c>
      <c r="DM10" s="64">
        <f t="shared" si="7"/>
        <v>5</v>
      </c>
      <c r="DN10" s="65">
        <f t="shared" si="8"/>
        <v>7.7777777777777777</v>
      </c>
      <c r="DO10" s="6" t="s">
        <v>451</v>
      </c>
      <c r="DP10" s="6" t="s">
        <v>451</v>
      </c>
      <c r="DQ10" s="6" t="s">
        <v>451</v>
      </c>
      <c r="DR10" s="6" t="s">
        <v>451</v>
      </c>
      <c r="DS10" s="6" t="s">
        <v>451</v>
      </c>
      <c r="DT10" s="6" t="s">
        <v>451</v>
      </c>
      <c r="DU10" s="6" t="s">
        <v>451</v>
      </c>
      <c r="DV10" s="6" t="s">
        <v>451</v>
      </c>
      <c r="DW10" s="6" t="s">
        <v>451</v>
      </c>
      <c r="DX10" s="6" t="s">
        <v>451</v>
      </c>
      <c r="DY10" s="6" t="s">
        <v>451</v>
      </c>
      <c r="DZ10" s="6" t="s">
        <v>451</v>
      </c>
      <c r="EA10" s="6" t="s">
        <v>451</v>
      </c>
      <c r="EB10" s="6" t="s">
        <v>451</v>
      </c>
      <c r="EC10" s="6" t="s">
        <v>451</v>
      </c>
      <c r="ED10" s="6" t="s">
        <v>451</v>
      </c>
      <c r="EE10" s="6" t="s">
        <v>451</v>
      </c>
      <c r="EF10" s="6" t="s">
        <v>451</v>
      </c>
      <c r="EG10" s="6" t="s">
        <v>451</v>
      </c>
      <c r="EH10" s="6" t="s">
        <v>451</v>
      </c>
      <c r="EI10" s="6" t="s">
        <v>451</v>
      </c>
      <c r="EJ10" s="6" t="s">
        <v>451</v>
      </c>
      <c r="EK10" s="6" t="s">
        <v>452</v>
      </c>
      <c r="EL10" s="6" t="s">
        <v>451</v>
      </c>
      <c r="EM10" s="68">
        <f t="shared" si="9"/>
        <v>23</v>
      </c>
      <c r="EN10" s="69">
        <f t="shared" si="10"/>
        <v>9.5833333333333339</v>
      </c>
      <c r="EO10" s="6" t="s">
        <v>453</v>
      </c>
      <c r="EP10" s="68">
        <f t="shared" si="11"/>
        <v>0</v>
      </c>
      <c r="EQ10" s="6" t="s">
        <v>454</v>
      </c>
      <c r="ER10" s="68">
        <f t="shared" si="12"/>
        <v>0</v>
      </c>
      <c r="ES10" s="70">
        <f t="shared" si="14"/>
        <v>7.125</v>
      </c>
      <c r="ET10" s="6" t="str">
        <f t="shared" si="13"/>
        <v>Accepté pour Conseil 2eme round Sect</v>
      </c>
    </row>
    <row r="11" spans="1:150" x14ac:dyDescent="0.2">
      <c r="A11" s="6">
        <v>14</v>
      </c>
      <c r="B11" s="6" t="s">
        <v>460</v>
      </c>
      <c r="C11" s="6" t="s">
        <v>413</v>
      </c>
      <c r="D11" s="6" t="s">
        <v>415</v>
      </c>
      <c r="E11" s="6" t="s">
        <v>462</v>
      </c>
      <c r="F11" s="6" t="s">
        <v>416</v>
      </c>
      <c r="G11" s="6" t="s">
        <v>414</v>
      </c>
      <c r="H11" s="6" t="s">
        <v>414</v>
      </c>
      <c r="I11" s="6" t="s">
        <v>414</v>
      </c>
      <c r="J11" s="6" t="s">
        <v>416</v>
      </c>
      <c r="K11" s="6" t="s">
        <v>415</v>
      </c>
      <c r="L11" s="6" t="s">
        <v>414</v>
      </c>
      <c r="M11" s="63">
        <f>VLOOKUP(D11,Echelle!$B$3:$K$7,M$1,FALSE)</f>
        <v>0.5</v>
      </c>
      <c r="N11" s="63">
        <f>VLOOKUP(E11,Echelle!$B$3:$K$7,N$1,FALSE)</f>
        <v>0</v>
      </c>
      <c r="O11" s="63">
        <f>VLOOKUP(F11,Echelle!$B$3:$K$7,O$1,FALSE)</f>
        <v>1</v>
      </c>
      <c r="P11" s="63">
        <f>VLOOKUP(G11,Echelle!$B$3:$K$7,P$1,FALSE)</f>
        <v>0.5</v>
      </c>
      <c r="Q11" s="63">
        <f>VLOOKUP(H11,Echelle!$B$3:$K$7,Q$1,FALSE)</f>
        <v>0.5</v>
      </c>
      <c r="R11" s="63">
        <f>VLOOKUP(I11,Echelle!$B$3:$K$7,R$1,FALSE)</f>
        <v>-0.5</v>
      </c>
      <c r="S11" s="63">
        <f>VLOOKUP(J11,Echelle!$B$3:$K$7,S$1,FALSE)</f>
        <v>1</v>
      </c>
      <c r="T11" s="63">
        <f>VLOOKUP(K11,Echelle!$B$3:$K$7,T$1,FALSE)</f>
        <v>0.5</v>
      </c>
      <c r="U11" s="63">
        <f>VLOOKUP(L11,Echelle!$B$3:$K$7,U$1,FALSE)</f>
        <v>-0.5</v>
      </c>
      <c r="V11" s="64">
        <f t="shared" si="2"/>
        <v>3</v>
      </c>
      <c r="W11" s="65">
        <f t="shared" si="3"/>
        <v>6.666666666666667</v>
      </c>
      <c r="X11" s="6" t="s">
        <v>527</v>
      </c>
      <c r="Y11" s="6" t="s">
        <v>423</v>
      </c>
      <c r="Z11" s="6" t="s">
        <v>423</v>
      </c>
      <c r="AA11" s="6" t="s">
        <v>423</v>
      </c>
      <c r="AB11" s="6" t="s">
        <v>424</v>
      </c>
      <c r="AC11" s="6" t="s">
        <v>423</v>
      </c>
      <c r="AD11" s="6" t="s">
        <v>425</v>
      </c>
      <c r="AE11" s="6" t="s">
        <v>425</v>
      </c>
      <c r="AF11" s="6" t="s">
        <v>425</v>
      </c>
      <c r="AG11" s="6" t="s">
        <v>425</v>
      </c>
      <c r="AH11" s="6" t="s">
        <v>426</v>
      </c>
      <c r="AI11" s="6" t="s">
        <v>423</v>
      </c>
      <c r="AJ11" s="6" t="s">
        <v>426</v>
      </c>
      <c r="AK11" s="6" t="s">
        <v>424</v>
      </c>
      <c r="AL11" s="6" t="s">
        <v>424</v>
      </c>
      <c r="AM11" s="6" t="s">
        <v>424</v>
      </c>
      <c r="AN11" s="6" t="s">
        <v>423</v>
      </c>
      <c r="AO11" s="6" t="s">
        <v>423</v>
      </c>
      <c r="AP11" s="6" t="s">
        <v>423</v>
      </c>
      <c r="AQ11" s="6" t="s">
        <v>423</v>
      </c>
      <c r="AR11" s="6" t="s">
        <v>424</v>
      </c>
      <c r="AS11" s="6" t="s">
        <v>423</v>
      </c>
      <c r="AT11" s="6" t="s">
        <v>425</v>
      </c>
      <c r="AU11" s="6" t="s">
        <v>425</v>
      </c>
      <c r="AV11" s="6" t="s">
        <v>424</v>
      </c>
      <c r="AW11" s="6" t="s">
        <v>428</v>
      </c>
      <c r="AX11" s="6" t="s">
        <v>506</v>
      </c>
      <c r="AY11" s="6" t="s">
        <v>428</v>
      </c>
      <c r="AZ11" s="6" t="s">
        <v>428</v>
      </c>
      <c r="BA11" s="6" t="s">
        <v>428</v>
      </c>
      <c r="BB11" s="64">
        <f>VLOOKUP(Y11,Echelle!$B$11:$Z$15,BB$1,FALSE)</f>
        <v>0.5</v>
      </c>
      <c r="BC11" s="64">
        <f>VLOOKUP(Z11,Echelle!$B$11:$Z$15,BC$1,FALSE)</f>
        <v>0.5</v>
      </c>
      <c r="BD11" s="64">
        <f>VLOOKUP(AA11,Echelle!$B$11:$Z$15,BD$1,FALSE)</f>
        <v>0.5</v>
      </c>
      <c r="BE11" s="64">
        <f>VLOOKUP(AB11,Echelle!$B$11:$Z$15,BE$1,FALSE)</f>
        <v>1</v>
      </c>
      <c r="BF11" s="64">
        <f>VLOOKUP(AC11,Echelle!$B$11:$Z$15,BF$1,FALSE)</f>
        <v>0.5</v>
      </c>
      <c r="BG11" s="64">
        <f>VLOOKUP(AD11,Echelle!$B$11:$Z$15,BG$1,FALSE)</f>
        <v>0</v>
      </c>
      <c r="BH11" s="64">
        <f>VLOOKUP(AE11,Echelle!$B$11:$Z$15,BH$1,FALSE)</f>
        <v>0</v>
      </c>
      <c r="BI11" s="64">
        <f>VLOOKUP(AF11,Echelle!$B$11:$Z$15,BI$1,FALSE)</f>
        <v>0</v>
      </c>
      <c r="BJ11" s="64">
        <f>VLOOKUP(AG11,Echelle!$B$11:$Z$15,BJ$1,FALSE)</f>
        <v>0</v>
      </c>
      <c r="BK11" s="64">
        <f>VLOOKUP(AH11,Echelle!$B$11:$Z$15,BK$1,FALSE)</f>
        <v>-1</v>
      </c>
      <c r="BL11" s="64">
        <f>VLOOKUP(AI11,Echelle!$B$11:$Z$15,BL$1,FALSE)</f>
        <v>0.5</v>
      </c>
      <c r="BM11" s="64">
        <f>VLOOKUP(AJ11,Echelle!$B$11:$Z$15,BM$1,FALSE)</f>
        <v>-1</v>
      </c>
      <c r="BN11" s="64">
        <f>VLOOKUP(AK11,Echelle!$B$11:$Z$15,BN$1,FALSE)</f>
        <v>1</v>
      </c>
      <c r="BO11" s="64">
        <f>VLOOKUP(AL11,Echelle!$B$11:$Z$15,BO$1,FALSE)</f>
        <v>1</v>
      </c>
      <c r="BP11" s="64">
        <f>VLOOKUP(AM11,Echelle!$B$11:$Z$15,BP$1,FALSE)</f>
        <v>1</v>
      </c>
      <c r="BQ11" s="64">
        <f>VLOOKUP(AN11,Echelle!$B$11:$Z$15,BQ$1,FALSE)</f>
        <v>0.5</v>
      </c>
      <c r="BR11" s="64">
        <f>VLOOKUP(AO11,Echelle!$B$11:$Z$15,BR$1,FALSE)</f>
        <v>0.5</v>
      </c>
      <c r="BS11" s="64">
        <f>VLOOKUP(AP11,Echelle!$B$11:$Z$15,BS$1,FALSE)</f>
        <v>0.5</v>
      </c>
      <c r="BT11" s="64">
        <f>VLOOKUP(AQ11,Echelle!$B$11:$Z$15,BT$1,FALSE)</f>
        <v>0.5</v>
      </c>
      <c r="BU11" s="64">
        <f>VLOOKUP(AR11,Echelle!$B$11:$Z$15,BU$1,FALSE)</f>
        <v>1</v>
      </c>
      <c r="BV11" s="64">
        <f>VLOOKUP(AS11,Echelle!$B$11:$Z$15,BV$1,FALSE)</f>
        <v>1</v>
      </c>
      <c r="BW11" s="64">
        <f>VLOOKUP(AT11,Echelle!$B$11:$Z$15,BW$1,FALSE)</f>
        <v>0</v>
      </c>
      <c r="BX11" s="64">
        <f>VLOOKUP(AU11,Echelle!$B$11:$Z$15,BX$1,FALSE)</f>
        <v>0</v>
      </c>
      <c r="BY11" s="64">
        <f>VLOOKUP(AV11,Echelle!$B$11:$Z$15,BY$1,FALSE)</f>
        <v>2</v>
      </c>
      <c r="BZ11" s="64">
        <f>VLOOKUP(AW11,Echelle!$B$20:$E$23,BZ$1,FALSE)</f>
        <v>-1</v>
      </c>
      <c r="CA11" s="64">
        <f>VLOOKUP(AX11,Echelle!$B$20:$E$23,CA$1,FALSE)</f>
        <v>0.5</v>
      </c>
      <c r="CB11" s="64">
        <f>VLOOKUP(AY11,Echelle!$B$20:$E$23,CB$1,FALSE)</f>
        <v>-1</v>
      </c>
      <c r="CC11" s="6">
        <v>1</v>
      </c>
      <c r="CD11" s="6">
        <v>1</v>
      </c>
      <c r="CE11" s="6">
        <v>0</v>
      </c>
      <c r="CF11" s="6">
        <v>0</v>
      </c>
      <c r="CG11" s="6">
        <v>0</v>
      </c>
      <c r="CH11" s="6">
        <v>0</v>
      </c>
      <c r="CI11" s="6">
        <v>0</v>
      </c>
      <c r="CJ11" s="66">
        <f t="shared" si="4"/>
        <v>2</v>
      </c>
      <c r="CK11" s="66">
        <f t="shared" si="5"/>
        <v>11</v>
      </c>
      <c r="CL11" s="65">
        <f t="shared" si="6"/>
        <v>3.9130434782608696</v>
      </c>
      <c r="CM11" s="6" t="s">
        <v>2707</v>
      </c>
      <c r="CN11" s="6" t="s">
        <v>596</v>
      </c>
      <c r="CO11" s="6" t="s">
        <v>438</v>
      </c>
      <c r="CP11" s="6" t="s">
        <v>439</v>
      </c>
      <c r="CQ11" s="6" t="s">
        <v>440</v>
      </c>
      <c r="CS11" s="6" t="s">
        <v>442</v>
      </c>
      <c r="CT11" s="6" t="s">
        <v>443</v>
      </c>
      <c r="CU11" s="6" t="s">
        <v>414</v>
      </c>
      <c r="CV11" s="6" t="s">
        <v>415</v>
      </c>
      <c r="CW11" s="6" t="s">
        <v>416</v>
      </c>
      <c r="CX11" s="6" t="s">
        <v>462</v>
      </c>
      <c r="CY11" s="6" t="s">
        <v>414</v>
      </c>
      <c r="CZ11" s="6" t="s">
        <v>414</v>
      </c>
      <c r="DA11" s="6" t="s">
        <v>416</v>
      </c>
      <c r="DB11" s="6" t="s">
        <v>416</v>
      </c>
      <c r="DC11" s="6" t="s">
        <v>414</v>
      </c>
      <c r="DD11" s="67">
        <f>VLOOKUP(CU11,Echelle!$B$3:$K$7,DD$1,FALSE)</f>
        <v>-0.5</v>
      </c>
      <c r="DE11" s="67">
        <f>VLOOKUP(CV11,Echelle!$B$3:$K$7,DE$1,FALSE)</f>
        <v>0.5</v>
      </c>
      <c r="DF11" s="67">
        <f>VLOOKUP(CW11,Echelle!$B$3:$K$7,DF$1,FALSE)</f>
        <v>1</v>
      </c>
      <c r="DG11" s="67">
        <f>VLOOKUP(CX11,Echelle!$B$3:$K$7,DG$1,FALSE)</f>
        <v>0</v>
      </c>
      <c r="DH11" s="67">
        <f>VLOOKUP(CY11,Echelle!$B$3:$K$7,DH$1,FALSE)</f>
        <v>0.5</v>
      </c>
      <c r="DI11" s="67">
        <f>VLOOKUP(CZ11,Echelle!$B$3:$K$7,DI$1,FALSE)</f>
        <v>-0.5</v>
      </c>
      <c r="DJ11" s="67">
        <f>VLOOKUP(DA11,Echelle!$B$3:$K$7,DJ$1,FALSE)</f>
        <v>1</v>
      </c>
      <c r="DK11" s="67">
        <f>VLOOKUP(DB11,Echelle!$B$3:$K$7,DK$1,FALSE)</f>
        <v>1</v>
      </c>
      <c r="DL11" s="67">
        <f>VLOOKUP(DC11,Echelle!$B$3:$K$7,DL$1,FALSE)</f>
        <v>-0.5</v>
      </c>
      <c r="DM11" s="64">
        <f t="shared" si="7"/>
        <v>2.5</v>
      </c>
      <c r="DN11" s="65">
        <f t="shared" si="8"/>
        <v>6.3888888888888893</v>
      </c>
      <c r="DO11" s="6" t="s">
        <v>451</v>
      </c>
      <c r="DP11" s="6" t="s">
        <v>451</v>
      </c>
      <c r="DQ11" s="6" t="s">
        <v>452</v>
      </c>
      <c r="DR11" s="6" t="s">
        <v>451</v>
      </c>
      <c r="DS11" s="6" t="s">
        <v>451</v>
      </c>
      <c r="DT11" s="6" t="s">
        <v>451</v>
      </c>
      <c r="DU11" s="6" t="s">
        <v>451</v>
      </c>
      <c r="DV11" s="6" t="s">
        <v>451</v>
      </c>
      <c r="DW11" s="6" t="s">
        <v>451</v>
      </c>
      <c r="DX11" s="6" t="s">
        <v>451</v>
      </c>
      <c r="DY11" s="6" t="s">
        <v>451</v>
      </c>
      <c r="DZ11" s="6" t="s">
        <v>451</v>
      </c>
      <c r="EA11" s="6" t="s">
        <v>451</v>
      </c>
      <c r="EB11" s="6" t="s">
        <v>451</v>
      </c>
      <c r="EC11" s="6" t="s">
        <v>451</v>
      </c>
      <c r="ED11" s="6" t="s">
        <v>451</v>
      </c>
      <c r="EE11" s="6" t="s">
        <v>451</v>
      </c>
      <c r="EF11" s="6" t="s">
        <v>451</v>
      </c>
      <c r="EG11" s="6" t="s">
        <v>451</v>
      </c>
      <c r="EH11" s="6" t="s">
        <v>451</v>
      </c>
      <c r="EI11" s="6" t="s">
        <v>452</v>
      </c>
      <c r="EJ11" s="6" t="s">
        <v>452</v>
      </c>
      <c r="EK11" s="6" t="s">
        <v>452</v>
      </c>
      <c r="EL11" s="6" t="s">
        <v>452</v>
      </c>
      <c r="EM11" s="68">
        <f t="shared" si="9"/>
        <v>19</v>
      </c>
      <c r="EN11" s="69">
        <f t="shared" si="10"/>
        <v>7.916666666666667</v>
      </c>
      <c r="EO11" s="6" t="s">
        <v>555</v>
      </c>
      <c r="EP11" s="68">
        <f t="shared" si="11"/>
        <v>10</v>
      </c>
      <c r="EQ11" s="6" t="s">
        <v>454</v>
      </c>
      <c r="ER11" s="68">
        <f t="shared" si="12"/>
        <v>0</v>
      </c>
      <c r="ES11" s="70">
        <f t="shared" si="14"/>
        <v>7.375</v>
      </c>
      <c r="ET11" s="6" t="str">
        <f t="shared" si="13"/>
        <v>Liste d'attente</v>
      </c>
    </row>
    <row r="12" spans="1:150" x14ac:dyDescent="0.2">
      <c r="A12" s="6">
        <v>17</v>
      </c>
      <c r="B12" s="6" t="s">
        <v>460</v>
      </c>
      <c r="C12" s="6" t="s">
        <v>413</v>
      </c>
      <c r="D12" s="6" t="s">
        <v>131</v>
      </c>
      <c r="E12" s="6" t="s">
        <v>416</v>
      </c>
      <c r="F12" s="6" t="s">
        <v>416</v>
      </c>
      <c r="G12" s="6" t="s">
        <v>131</v>
      </c>
      <c r="H12" s="6" t="s">
        <v>416</v>
      </c>
      <c r="I12" s="6" t="s">
        <v>414</v>
      </c>
      <c r="J12" s="6" t="s">
        <v>416</v>
      </c>
      <c r="K12" s="6" t="s">
        <v>416</v>
      </c>
      <c r="L12" s="6" t="s">
        <v>415</v>
      </c>
      <c r="M12" s="63">
        <f>VLOOKUP(D12,Echelle!$B$3:$K$7,M$1,FALSE)</f>
        <v>-1</v>
      </c>
      <c r="N12" s="63">
        <f>VLOOKUP(E12,Echelle!$B$3:$K$7,N$1,FALSE)</f>
        <v>1</v>
      </c>
      <c r="O12" s="63">
        <f>VLOOKUP(F12,Echelle!$B$3:$K$7,O$1,FALSE)</f>
        <v>1</v>
      </c>
      <c r="P12" s="63">
        <f>VLOOKUP(G12,Echelle!$B$3:$K$7,P$1,FALSE)</f>
        <v>1</v>
      </c>
      <c r="Q12" s="63">
        <f>VLOOKUP(H12,Echelle!$B$3:$K$7,Q$1,FALSE)</f>
        <v>-1</v>
      </c>
      <c r="R12" s="63">
        <f>VLOOKUP(I12,Echelle!$B$3:$K$7,R$1,FALSE)</f>
        <v>-0.5</v>
      </c>
      <c r="S12" s="63">
        <f>VLOOKUP(J12,Echelle!$B$3:$K$7,S$1,FALSE)</f>
        <v>1</v>
      </c>
      <c r="T12" s="63">
        <f>VLOOKUP(K12,Echelle!$B$3:$K$7,T$1,FALSE)</f>
        <v>1</v>
      </c>
      <c r="U12" s="63">
        <f>VLOOKUP(L12,Echelle!$B$3:$K$7,U$1,FALSE)</f>
        <v>0.5</v>
      </c>
      <c r="V12" s="64">
        <f t="shared" si="2"/>
        <v>3</v>
      </c>
      <c r="W12" s="65">
        <f t="shared" si="3"/>
        <v>6.666666666666667</v>
      </c>
      <c r="X12" s="6" t="s">
        <v>463</v>
      </c>
      <c r="Y12" s="6" t="s">
        <v>424</v>
      </c>
      <c r="Z12" s="6" t="s">
        <v>424</v>
      </c>
      <c r="AA12" s="6" t="s">
        <v>423</v>
      </c>
      <c r="AB12" s="6" t="s">
        <v>424</v>
      </c>
      <c r="AC12" s="6" t="s">
        <v>424</v>
      </c>
      <c r="AD12" s="6" t="s">
        <v>424</v>
      </c>
      <c r="AE12" s="6" t="s">
        <v>424</v>
      </c>
      <c r="AF12" s="6" t="s">
        <v>424</v>
      </c>
      <c r="AG12" s="6" t="s">
        <v>423</v>
      </c>
      <c r="AH12" s="6" t="s">
        <v>423</v>
      </c>
      <c r="AI12" s="6" t="s">
        <v>424</v>
      </c>
      <c r="AJ12" s="6" t="s">
        <v>424</v>
      </c>
      <c r="AK12" s="6" t="s">
        <v>425</v>
      </c>
      <c r="AL12" s="6" t="s">
        <v>424</v>
      </c>
      <c r="AM12" s="6" t="s">
        <v>424</v>
      </c>
      <c r="AN12" s="6" t="s">
        <v>425</v>
      </c>
      <c r="AO12" s="6" t="s">
        <v>151</v>
      </c>
      <c r="AP12" s="6" t="s">
        <v>424</v>
      </c>
      <c r="AQ12" s="6" t="s">
        <v>424</v>
      </c>
      <c r="AR12" s="6" t="s">
        <v>424</v>
      </c>
      <c r="AS12" s="6" t="s">
        <v>423</v>
      </c>
      <c r="AT12" s="6" t="s">
        <v>424</v>
      </c>
      <c r="AU12" s="6" t="s">
        <v>424</v>
      </c>
      <c r="AV12" s="6" t="s">
        <v>425</v>
      </c>
      <c r="AW12" s="6" t="s">
        <v>176</v>
      </c>
      <c r="AX12" s="6" t="s">
        <v>506</v>
      </c>
      <c r="AY12" s="6" t="s">
        <v>176</v>
      </c>
      <c r="AZ12" s="6" t="s">
        <v>176</v>
      </c>
      <c r="BA12" s="6" t="s">
        <v>428</v>
      </c>
      <c r="BB12" s="64">
        <f>VLOOKUP(Y12,Echelle!$B$11:$Z$15,BB$1,FALSE)</f>
        <v>1</v>
      </c>
      <c r="BC12" s="64">
        <f>VLOOKUP(Z12,Echelle!$B$11:$Z$15,BC$1,FALSE)</f>
        <v>1</v>
      </c>
      <c r="BD12" s="64">
        <f>VLOOKUP(AA12,Echelle!$B$11:$Z$15,BD$1,FALSE)</f>
        <v>0.5</v>
      </c>
      <c r="BE12" s="64">
        <f>VLOOKUP(AB12,Echelle!$B$11:$Z$15,BE$1,FALSE)</f>
        <v>1</v>
      </c>
      <c r="BF12" s="64">
        <f>VLOOKUP(AC12,Echelle!$B$11:$Z$15,BF$1,FALSE)</f>
        <v>1</v>
      </c>
      <c r="BG12" s="64">
        <f>VLOOKUP(AD12,Echelle!$B$11:$Z$15,BG$1,FALSE)</f>
        <v>1</v>
      </c>
      <c r="BH12" s="64">
        <f>VLOOKUP(AE12,Echelle!$B$11:$Z$15,BH$1,FALSE)</f>
        <v>1</v>
      </c>
      <c r="BI12" s="64">
        <f>VLOOKUP(AF12,Echelle!$B$11:$Z$15,BI$1,FALSE)</f>
        <v>1</v>
      </c>
      <c r="BJ12" s="64">
        <f>VLOOKUP(AG12,Echelle!$B$11:$Z$15,BJ$1,FALSE)</f>
        <v>0.5</v>
      </c>
      <c r="BK12" s="64">
        <f>VLOOKUP(AH12,Echelle!$B$11:$Z$15,BK$1,FALSE)</f>
        <v>0.5</v>
      </c>
      <c r="BL12" s="64">
        <f>VLOOKUP(AI12,Echelle!$B$11:$Z$15,BL$1,FALSE)</f>
        <v>1</v>
      </c>
      <c r="BM12" s="64">
        <f>VLOOKUP(AJ12,Echelle!$B$11:$Z$15,BM$1,FALSE)</f>
        <v>1</v>
      </c>
      <c r="BN12" s="64">
        <f>VLOOKUP(AK12,Echelle!$B$11:$Z$15,BN$1,FALSE)</f>
        <v>0</v>
      </c>
      <c r="BO12" s="64">
        <f>VLOOKUP(AL12,Echelle!$B$11:$Z$15,BO$1,FALSE)</f>
        <v>1</v>
      </c>
      <c r="BP12" s="64">
        <f>VLOOKUP(AM12,Echelle!$B$11:$Z$15,BP$1,FALSE)</f>
        <v>1</v>
      </c>
      <c r="BQ12" s="64">
        <f>VLOOKUP(AN12,Echelle!$B$11:$Z$15,BQ$1,FALSE)</f>
        <v>0</v>
      </c>
      <c r="BR12" s="64">
        <f>VLOOKUP(AO12,Echelle!$B$11:$Z$15,BR$1,FALSE)</f>
        <v>2</v>
      </c>
      <c r="BS12" s="64">
        <f>VLOOKUP(AP12,Echelle!$B$11:$Z$15,BS$1,FALSE)</f>
        <v>1</v>
      </c>
      <c r="BT12" s="64">
        <f>VLOOKUP(AQ12,Echelle!$B$11:$Z$15,BT$1,FALSE)</f>
        <v>1</v>
      </c>
      <c r="BU12" s="64">
        <f>VLOOKUP(AR12,Echelle!$B$11:$Z$15,BU$1,FALSE)</f>
        <v>1</v>
      </c>
      <c r="BV12" s="64">
        <f>VLOOKUP(AS12,Echelle!$B$11:$Z$15,BV$1,FALSE)</f>
        <v>1</v>
      </c>
      <c r="BW12" s="64">
        <f>VLOOKUP(AT12,Echelle!$B$11:$Z$15,BW$1,FALSE)</f>
        <v>2</v>
      </c>
      <c r="BX12" s="64">
        <f>VLOOKUP(AU12,Echelle!$B$11:$Z$15,BX$1,FALSE)</f>
        <v>2</v>
      </c>
      <c r="BY12" s="64">
        <f>VLOOKUP(AV12,Echelle!$B$11:$Z$15,BY$1,FALSE)</f>
        <v>0</v>
      </c>
      <c r="BZ12" s="64">
        <f>VLOOKUP(AW12,Echelle!$B$20:$E$23,BZ$1,FALSE)</f>
        <v>2</v>
      </c>
      <c r="CA12" s="64">
        <f>VLOOKUP(AX12,Echelle!$B$20:$E$23,CA$1,FALSE)</f>
        <v>0.5</v>
      </c>
      <c r="CB12" s="64">
        <f>VLOOKUP(AY12,Echelle!$B$20:$E$23,CB$1,FALSE)</f>
        <v>2</v>
      </c>
      <c r="CC12" s="6">
        <v>1</v>
      </c>
      <c r="CD12" s="6">
        <v>0</v>
      </c>
      <c r="CE12" s="6">
        <v>0</v>
      </c>
      <c r="CF12" s="6">
        <v>0</v>
      </c>
      <c r="CG12" s="6">
        <v>0</v>
      </c>
      <c r="CH12" s="6">
        <v>0</v>
      </c>
      <c r="CI12" s="6">
        <v>0</v>
      </c>
      <c r="CJ12" s="66">
        <f t="shared" si="4"/>
        <v>1</v>
      </c>
      <c r="CK12" s="66">
        <f t="shared" si="5"/>
        <v>28</v>
      </c>
      <c r="CL12" s="65">
        <f t="shared" si="6"/>
        <v>5.7608695652173916</v>
      </c>
      <c r="CM12" s="6" t="s">
        <v>613</v>
      </c>
      <c r="CN12" s="6" t="s">
        <v>614</v>
      </c>
      <c r="CO12" s="6" t="s">
        <v>438</v>
      </c>
      <c r="CP12" s="6" t="s">
        <v>439</v>
      </c>
      <c r="CQ12" s="6" t="s">
        <v>440</v>
      </c>
      <c r="CR12" s="6" t="s">
        <v>441</v>
      </c>
      <c r="CS12" s="6" t="s">
        <v>442</v>
      </c>
      <c r="CT12" s="6" t="s">
        <v>443</v>
      </c>
      <c r="CU12" s="6" t="s">
        <v>131</v>
      </c>
      <c r="CV12" s="6" t="s">
        <v>416</v>
      </c>
      <c r="CW12" s="6" t="s">
        <v>416</v>
      </c>
      <c r="CX12" s="6" t="s">
        <v>414</v>
      </c>
      <c r="CY12" s="6" t="s">
        <v>415</v>
      </c>
      <c r="CZ12" s="6" t="s">
        <v>415</v>
      </c>
      <c r="DA12" s="6" t="s">
        <v>416</v>
      </c>
      <c r="DB12" s="6" t="s">
        <v>416</v>
      </c>
      <c r="DC12" s="6" t="s">
        <v>415</v>
      </c>
      <c r="DD12" s="67">
        <f>VLOOKUP(CU12,Echelle!$B$3:$K$7,DD$1,FALSE)</f>
        <v>-1</v>
      </c>
      <c r="DE12" s="67">
        <f>VLOOKUP(CV12,Echelle!$B$3:$K$7,DE$1,FALSE)</f>
        <v>1</v>
      </c>
      <c r="DF12" s="67">
        <f>VLOOKUP(CW12,Echelle!$B$3:$K$7,DF$1,FALSE)</f>
        <v>1</v>
      </c>
      <c r="DG12" s="67">
        <f>VLOOKUP(CX12,Echelle!$B$3:$K$7,DG$1,FALSE)</f>
        <v>0.5</v>
      </c>
      <c r="DH12" s="67">
        <f>VLOOKUP(CY12,Echelle!$B$3:$K$7,DH$1,FALSE)</f>
        <v>-0.5</v>
      </c>
      <c r="DI12" s="67">
        <f>VLOOKUP(CZ12,Echelle!$B$3:$K$7,DI$1,FALSE)</f>
        <v>0.5</v>
      </c>
      <c r="DJ12" s="67">
        <f>VLOOKUP(DA12,Echelle!$B$3:$K$7,DJ$1,FALSE)</f>
        <v>1</v>
      </c>
      <c r="DK12" s="67">
        <f>VLOOKUP(DB12,Echelle!$B$3:$K$7,DK$1,FALSE)</f>
        <v>1</v>
      </c>
      <c r="DL12" s="67">
        <f>VLOOKUP(DC12,Echelle!$B$3:$K$7,DL$1,FALSE)</f>
        <v>0.5</v>
      </c>
      <c r="DM12" s="64">
        <f t="shared" si="7"/>
        <v>4</v>
      </c>
      <c r="DN12" s="65">
        <f t="shared" si="8"/>
        <v>7.2222222222222223</v>
      </c>
      <c r="DO12" s="6" t="s">
        <v>451</v>
      </c>
      <c r="DP12" s="6" t="s">
        <v>451</v>
      </c>
      <c r="DQ12" s="6" t="s">
        <v>451</v>
      </c>
      <c r="DR12" s="6" t="s">
        <v>451</v>
      </c>
      <c r="DS12" s="6" t="s">
        <v>451</v>
      </c>
      <c r="DT12" s="6" t="s">
        <v>451</v>
      </c>
      <c r="DU12" s="6" t="s">
        <v>451</v>
      </c>
      <c r="DV12" s="6" t="s">
        <v>451</v>
      </c>
      <c r="DW12" s="6" t="s">
        <v>451</v>
      </c>
      <c r="DX12" s="6" t="s">
        <v>451</v>
      </c>
      <c r="DY12" s="6" t="s">
        <v>451</v>
      </c>
      <c r="DZ12" s="6" t="s">
        <v>451</v>
      </c>
      <c r="EA12" s="6" t="s">
        <v>451</v>
      </c>
      <c r="EB12" s="6" t="s">
        <v>451</v>
      </c>
      <c r="EC12" s="6" t="s">
        <v>451</v>
      </c>
      <c r="ED12" s="6" t="s">
        <v>451</v>
      </c>
      <c r="EE12" s="6" t="s">
        <v>451</v>
      </c>
      <c r="EF12" s="6" t="s">
        <v>451</v>
      </c>
      <c r="EG12" s="6" t="s">
        <v>451</v>
      </c>
      <c r="EH12" s="6" t="s">
        <v>451</v>
      </c>
      <c r="EI12" s="6" t="s">
        <v>451</v>
      </c>
      <c r="EJ12" s="6" t="s">
        <v>451</v>
      </c>
      <c r="EK12" s="6" t="s">
        <v>451</v>
      </c>
      <c r="EL12" s="6" t="s">
        <v>451</v>
      </c>
      <c r="EM12" s="68">
        <f t="shared" si="9"/>
        <v>24</v>
      </c>
      <c r="EN12" s="69">
        <f t="shared" si="10"/>
        <v>10</v>
      </c>
      <c r="EO12" s="6" t="s">
        <v>474</v>
      </c>
      <c r="EP12" s="68">
        <f t="shared" si="11"/>
        <v>10</v>
      </c>
      <c r="EQ12" s="6" t="s">
        <v>475</v>
      </c>
      <c r="ER12" s="68">
        <f t="shared" si="12"/>
        <v>10</v>
      </c>
      <c r="ES12" s="70">
        <f t="shared" si="14"/>
        <v>9.1666666666666661</v>
      </c>
      <c r="ET12" s="6" t="str">
        <f t="shared" si="13"/>
        <v>Accepté pour Conseil 1er round Fem</v>
      </c>
    </row>
    <row r="13" spans="1:150" x14ac:dyDescent="0.2">
      <c r="A13" s="6">
        <v>18</v>
      </c>
      <c r="B13" s="6" t="s">
        <v>481</v>
      </c>
      <c r="C13" s="6" t="s">
        <v>413</v>
      </c>
      <c r="D13" s="6" t="s">
        <v>414</v>
      </c>
      <c r="E13" s="6" t="s">
        <v>414</v>
      </c>
      <c r="F13" s="6" t="s">
        <v>131</v>
      </c>
      <c r="G13" s="6" t="s">
        <v>131</v>
      </c>
      <c r="H13" s="6" t="s">
        <v>131</v>
      </c>
      <c r="I13" s="6" t="s">
        <v>131</v>
      </c>
      <c r="J13" s="6" t="s">
        <v>131</v>
      </c>
      <c r="K13" s="6" t="s">
        <v>131</v>
      </c>
      <c r="L13" s="6" t="s">
        <v>131</v>
      </c>
      <c r="M13" s="63">
        <f>VLOOKUP(D13,Echelle!$B$3:$K$7,M$1,FALSE)</f>
        <v>-0.5</v>
      </c>
      <c r="N13" s="63">
        <f>VLOOKUP(E13,Echelle!$B$3:$K$7,N$1,FALSE)</f>
        <v>-0.5</v>
      </c>
      <c r="O13" s="63">
        <f>VLOOKUP(F13,Echelle!$B$3:$K$7,O$1,FALSE)</f>
        <v>-1</v>
      </c>
      <c r="P13" s="63">
        <f>VLOOKUP(G13,Echelle!$B$3:$K$7,P$1,FALSE)</f>
        <v>1</v>
      </c>
      <c r="Q13" s="63">
        <f>VLOOKUP(H13,Echelle!$B$3:$K$7,Q$1,FALSE)</f>
        <v>1</v>
      </c>
      <c r="R13" s="63">
        <f>VLOOKUP(I13,Echelle!$B$3:$K$7,R$1,FALSE)</f>
        <v>-1</v>
      </c>
      <c r="S13" s="63">
        <f>VLOOKUP(J13,Echelle!$B$3:$K$7,S$1,FALSE)</f>
        <v>-1</v>
      </c>
      <c r="T13" s="63">
        <f>VLOOKUP(K13,Echelle!$B$3:$K$7,T$1,FALSE)</f>
        <v>-1</v>
      </c>
      <c r="U13" s="63">
        <f>VLOOKUP(L13,Echelle!$B$3:$K$7,U$1,FALSE)</f>
        <v>-1</v>
      </c>
      <c r="V13" s="64">
        <f t="shared" si="2"/>
        <v>-4</v>
      </c>
      <c r="W13" s="65">
        <f t="shared" si="3"/>
        <v>2.7777777777777777</v>
      </c>
      <c r="X13" s="6" t="s">
        <v>547</v>
      </c>
      <c r="Y13" s="6" t="s">
        <v>423</v>
      </c>
      <c r="Z13" s="6" t="s">
        <v>151</v>
      </c>
      <c r="AA13" s="6" t="s">
        <v>426</v>
      </c>
      <c r="AB13" s="6" t="s">
        <v>425</v>
      </c>
      <c r="AC13" s="6" t="s">
        <v>426</v>
      </c>
      <c r="AD13" s="6" t="s">
        <v>151</v>
      </c>
      <c r="AE13" s="6" t="s">
        <v>151</v>
      </c>
      <c r="AF13" s="6" t="s">
        <v>151</v>
      </c>
      <c r="AG13" s="6" t="s">
        <v>426</v>
      </c>
      <c r="AH13" s="6" t="s">
        <v>151</v>
      </c>
      <c r="AI13" s="6" t="s">
        <v>151</v>
      </c>
      <c r="AJ13" s="6" t="s">
        <v>151</v>
      </c>
      <c r="AK13" s="6" t="s">
        <v>151</v>
      </c>
      <c r="AL13" s="6" t="s">
        <v>423</v>
      </c>
      <c r="AM13" s="6" t="s">
        <v>151</v>
      </c>
      <c r="AN13" s="6" t="s">
        <v>151</v>
      </c>
      <c r="AO13" s="6" t="s">
        <v>426</v>
      </c>
      <c r="AP13" s="6" t="s">
        <v>426</v>
      </c>
      <c r="AQ13" s="6" t="s">
        <v>151</v>
      </c>
      <c r="AR13" s="6" t="s">
        <v>426</v>
      </c>
      <c r="AS13" s="6" t="s">
        <v>426</v>
      </c>
      <c r="AT13" s="6" t="s">
        <v>426</v>
      </c>
      <c r="AU13" s="6" t="s">
        <v>426</v>
      </c>
      <c r="AV13" s="6" t="s">
        <v>426</v>
      </c>
      <c r="AW13" s="6" t="s">
        <v>428</v>
      </c>
      <c r="AX13" s="6" t="s">
        <v>176</v>
      </c>
      <c r="AY13" s="6" t="s">
        <v>176</v>
      </c>
      <c r="AZ13" s="6" t="s">
        <v>176</v>
      </c>
      <c r="BA13" s="6" t="s">
        <v>427</v>
      </c>
      <c r="BB13" s="64">
        <f>VLOOKUP(Y13,Echelle!$B$11:$Z$15,BB$1,FALSE)</f>
        <v>0.5</v>
      </c>
      <c r="BC13" s="64">
        <f>VLOOKUP(Z13,Echelle!$B$11:$Z$15,BC$1,FALSE)</f>
        <v>2</v>
      </c>
      <c r="BD13" s="64">
        <f>VLOOKUP(AA13,Echelle!$B$11:$Z$15,BD$1,FALSE)</f>
        <v>-1</v>
      </c>
      <c r="BE13" s="64">
        <f>VLOOKUP(AB13,Echelle!$B$11:$Z$15,BE$1,FALSE)</f>
        <v>0</v>
      </c>
      <c r="BF13" s="64">
        <f>VLOOKUP(AC13,Echelle!$B$11:$Z$15,BF$1,FALSE)</f>
        <v>-1</v>
      </c>
      <c r="BG13" s="64">
        <f>VLOOKUP(AD13,Echelle!$B$11:$Z$15,BG$1,FALSE)</f>
        <v>2</v>
      </c>
      <c r="BH13" s="64">
        <f>VLOOKUP(AE13,Echelle!$B$11:$Z$15,BH$1,FALSE)</f>
        <v>2</v>
      </c>
      <c r="BI13" s="64">
        <f>VLOOKUP(AF13,Echelle!$B$11:$Z$15,BI$1,FALSE)</f>
        <v>2</v>
      </c>
      <c r="BJ13" s="64">
        <f>VLOOKUP(AG13,Echelle!$B$11:$Z$15,BJ$1,FALSE)</f>
        <v>-1</v>
      </c>
      <c r="BK13" s="64">
        <f>VLOOKUP(AH13,Echelle!$B$11:$Z$15,BK$1,FALSE)</f>
        <v>2</v>
      </c>
      <c r="BL13" s="64">
        <f>VLOOKUP(AI13,Echelle!$B$11:$Z$15,BL$1,FALSE)</f>
        <v>2</v>
      </c>
      <c r="BM13" s="64">
        <f>VLOOKUP(AJ13,Echelle!$B$11:$Z$15,BM$1,FALSE)</f>
        <v>2</v>
      </c>
      <c r="BN13" s="64">
        <f>VLOOKUP(AK13,Echelle!$B$11:$Z$15,BN$1,FALSE)</f>
        <v>2</v>
      </c>
      <c r="BO13" s="64">
        <f>VLOOKUP(AL13,Echelle!$B$11:$Z$15,BO$1,FALSE)</f>
        <v>0.5</v>
      </c>
      <c r="BP13" s="64">
        <f>VLOOKUP(AM13,Echelle!$B$11:$Z$15,BP$1,FALSE)</f>
        <v>2</v>
      </c>
      <c r="BQ13" s="64">
        <f>VLOOKUP(AN13,Echelle!$B$11:$Z$15,BQ$1,FALSE)</f>
        <v>2</v>
      </c>
      <c r="BR13" s="64">
        <f>VLOOKUP(AO13,Echelle!$B$11:$Z$15,BR$1,FALSE)</f>
        <v>-1</v>
      </c>
      <c r="BS13" s="64">
        <f>VLOOKUP(AP13,Echelle!$B$11:$Z$15,BS$1,FALSE)</f>
        <v>-1</v>
      </c>
      <c r="BT13" s="64">
        <f>VLOOKUP(AQ13,Echelle!$B$11:$Z$15,BT$1,FALSE)</f>
        <v>2</v>
      </c>
      <c r="BU13" s="64">
        <f>VLOOKUP(AR13,Echelle!$B$11:$Z$15,BU$1,FALSE)</f>
        <v>-1</v>
      </c>
      <c r="BV13" s="64">
        <f>VLOOKUP(AS13,Echelle!$B$11:$Z$15,BV$1,FALSE)</f>
        <v>-0.5</v>
      </c>
      <c r="BW13" s="64">
        <f>VLOOKUP(AT13,Echelle!$B$11:$Z$15,BW$1,FALSE)</f>
        <v>-0.5</v>
      </c>
      <c r="BX13" s="64">
        <f>VLOOKUP(AU13,Echelle!$B$11:$Z$15,BX$1,FALSE)</f>
        <v>-0.5</v>
      </c>
      <c r="BY13" s="64">
        <f>VLOOKUP(AV13,Echelle!$B$11:$Z$15,BY$1,FALSE)</f>
        <v>-0.5</v>
      </c>
      <c r="BZ13" s="64">
        <f>VLOOKUP(AW13,Echelle!$B$20:$E$23,BZ$1,FALSE)</f>
        <v>-1</v>
      </c>
      <c r="CA13" s="64">
        <f>VLOOKUP(AX13,Echelle!$B$20:$E$23,CA$1,FALSE)</f>
        <v>2</v>
      </c>
      <c r="CB13" s="64">
        <f>VLOOKUP(AY13,Echelle!$B$20:$E$23,CB$1,FALSE)</f>
        <v>2</v>
      </c>
      <c r="CC13" s="6">
        <v>0</v>
      </c>
      <c r="CD13" s="6">
        <v>1</v>
      </c>
      <c r="CE13" s="6">
        <v>1</v>
      </c>
      <c r="CF13" s="6">
        <v>1</v>
      </c>
      <c r="CG13" s="6">
        <v>0</v>
      </c>
      <c r="CH13" s="6">
        <v>0</v>
      </c>
      <c r="CI13" s="6">
        <v>0</v>
      </c>
      <c r="CJ13" s="66">
        <f t="shared" si="4"/>
        <v>3</v>
      </c>
      <c r="CK13" s="66">
        <f t="shared" si="5"/>
        <v>21</v>
      </c>
      <c r="CL13" s="65">
        <f t="shared" si="6"/>
        <v>5</v>
      </c>
      <c r="CM13" s="6" t="s">
        <v>2707</v>
      </c>
      <c r="CN13" s="6" t="s">
        <v>630</v>
      </c>
      <c r="CO13" s="6" t="s">
        <v>438</v>
      </c>
      <c r="CP13" s="6" t="s">
        <v>439</v>
      </c>
      <c r="CQ13" s="6" t="s">
        <v>440</v>
      </c>
      <c r="CS13" s="6" t="s">
        <v>491</v>
      </c>
      <c r="CT13" s="6" t="s">
        <v>532</v>
      </c>
      <c r="CU13" s="6" t="s">
        <v>131</v>
      </c>
      <c r="CV13" s="6" t="s">
        <v>415</v>
      </c>
      <c r="CW13" s="6" t="s">
        <v>415</v>
      </c>
      <c r="CX13" s="6" t="s">
        <v>415</v>
      </c>
      <c r="CY13" s="6" t="s">
        <v>131</v>
      </c>
      <c r="CZ13" s="6" t="s">
        <v>414</v>
      </c>
      <c r="DA13" s="6" t="s">
        <v>415</v>
      </c>
      <c r="DB13" s="6" t="s">
        <v>131</v>
      </c>
      <c r="DC13" s="6" t="s">
        <v>131</v>
      </c>
      <c r="DD13" s="67">
        <f>VLOOKUP(CU13,Echelle!$B$3:$K$7,DD$1,FALSE)</f>
        <v>-1</v>
      </c>
      <c r="DE13" s="67">
        <f>VLOOKUP(CV13,Echelle!$B$3:$K$7,DE$1,FALSE)</f>
        <v>0.5</v>
      </c>
      <c r="DF13" s="67">
        <f>VLOOKUP(CW13,Echelle!$B$3:$K$7,DF$1,FALSE)</f>
        <v>0.5</v>
      </c>
      <c r="DG13" s="67">
        <f>VLOOKUP(CX13,Echelle!$B$3:$K$7,DG$1,FALSE)</f>
        <v>-0.5</v>
      </c>
      <c r="DH13" s="67">
        <f>VLOOKUP(CY13,Echelle!$B$3:$K$7,DH$1,FALSE)</f>
        <v>1</v>
      </c>
      <c r="DI13" s="67">
        <f>VLOOKUP(CZ13,Echelle!$B$3:$K$7,DI$1,FALSE)</f>
        <v>-0.5</v>
      </c>
      <c r="DJ13" s="67">
        <f>VLOOKUP(DA13,Echelle!$B$3:$K$7,DJ$1,FALSE)</f>
        <v>0.5</v>
      </c>
      <c r="DK13" s="67">
        <f>VLOOKUP(DB13,Echelle!$B$3:$K$7,DK$1,FALSE)</f>
        <v>-1</v>
      </c>
      <c r="DL13" s="67">
        <f>VLOOKUP(DC13,Echelle!$B$3:$K$7,DL$1,FALSE)</f>
        <v>-1</v>
      </c>
      <c r="DM13" s="64">
        <f t="shared" si="7"/>
        <v>-1.5</v>
      </c>
      <c r="DN13" s="65">
        <f t="shared" si="8"/>
        <v>4.166666666666667</v>
      </c>
      <c r="DO13" s="6" t="s">
        <v>451</v>
      </c>
      <c r="DP13" s="6" t="s">
        <v>451</v>
      </c>
      <c r="DQ13" s="6" t="s">
        <v>451</v>
      </c>
      <c r="DR13" s="6" t="s">
        <v>451</v>
      </c>
      <c r="DS13" s="6" t="s">
        <v>452</v>
      </c>
      <c r="DT13" s="6" t="s">
        <v>451</v>
      </c>
      <c r="DU13" s="6" t="s">
        <v>451</v>
      </c>
      <c r="DV13" s="6" t="s">
        <v>451</v>
      </c>
      <c r="DW13" s="6" t="s">
        <v>451</v>
      </c>
      <c r="DX13" s="6" t="s">
        <v>451</v>
      </c>
      <c r="DY13" s="6" t="s">
        <v>451</v>
      </c>
      <c r="DZ13" s="6" t="s">
        <v>451</v>
      </c>
      <c r="EA13" s="6" t="s">
        <v>451</v>
      </c>
      <c r="EB13" s="6" t="s">
        <v>451</v>
      </c>
      <c r="EC13" s="6" t="s">
        <v>451</v>
      </c>
      <c r="ED13" s="6" t="s">
        <v>451</v>
      </c>
      <c r="EE13" s="6" t="s">
        <v>451</v>
      </c>
      <c r="EF13" s="6" t="s">
        <v>451</v>
      </c>
      <c r="EG13" s="6" t="s">
        <v>451</v>
      </c>
      <c r="EH13" s="6" t="s">
        <v>451</v>
      </c>
      <c r="EI13" s="6" t="s">
        <v>452</v>
      </c>
      <c r="EJ13" s="6" t="s">
        <v>451</v>
      </c>
      <c r="EK13" s="6" t="s">
        <v>452</v>
      </c>
      <c r="EL13" s="6" t="s">
        <v>452</v>
      </c>
      <c r="EM13" s="68">
        <f t="shared" si="9"/>
        <v>20</v>
      </c>
      <c r="EN13" s="69">
        <f t="shared" si="10"/>
        <v>8.3333333333333339</v>
      </c>
      <c r="EO13" s="6" t="s">
        <v>517</v>
      </c>
      <c r="EP13" s="68">
        <f t="shared" si="11"/>
        <v>10</v>
      </c>
      <c r="EQ13" s="6" t="s">
        <v>496</v>
      </c>
      <c r="ER13" s="68">
        <f t="shared" si="12"/>
        <v>10</v>
      </c>
      <c r="ES13" s="70">
        <f t="shared" si="14"/>
        <v>7.416666666666667</v>
      </c>
      <c r="ET13" s="6" t="str">
        <f t="shared" si="13"/>
        <v>Liste d'attente</v>
      </c>
    </row>
    <row r="14" spans="1:150" x14ac:dyDescent="0.2">
      <c r="A14" s="6">
        <v>20</v>
      </c>
      <c r="B14" s="6" t="s">
        <v>460</v>
      </c>
      <c r="C14" s="6" t="s">
        <v>525</v>
      </c>
      <c r="D14" s="6" t="s">
        <v>131</v>
      </c>
      <c r="E14" s="6" t="s">
        <v>415</v>
      </c>
      <c r="F14" s="6" t="s">
        <v>415</v>
      </c>
      <c r="G14" s="6" t="s">
        <v>414</v>
      </c>
      <c r="H14" s="6" t="s">
        <v>414</v>
      </c>
      <c r="I14" s="6" t="s">
        <v>462</v>
      </c>
      <c r="J14" s="6" t="s">
        <v>416</v>
      </c>
      <c r="K14" s="6" t="s">
        <v>416</v>
      </c>
      <c r="L14" s="6" t="s">
        <v>414</v>
      </c>
      <c r="M14" s="63">
        <f>VLOOKUP(D14,Echelle!$B$3:$K$7,M$1,FALSE)</f>
        <v>-1</v>
      </c>
      <c r="N14" s="63">
        <f>VLOOKUP(E14,Echelle!$B$3:$K$7,N$1,FALSE)</f>
        <v>0.5</v>
      </c>
      <c r="O14" s="63">
        <f>VLOOKUP(F14,Echelle!$B$3:$K$7,O$1,FALSE)</f>
        <v>0.5</v>
      </c>
      <c r="P14" s="63">
        <f>VLOOKUP(G14,Echelle!$B$3:$K$7,P$1,FALSE)</f>
        <v>0.5</v>
      </c>
      <c r="Q14" s="63">
        <f>VLOOKUP(H14,Echelle!$B$3:$K$7,Q$1,FALSE)</f>
        <v>0.5</v>
      </c>
      <c r="R14" s="63">
        <f>VLOOKUP(I14,Echelle!$B$3:$K$7,R$1,FALSE)</f>
        <v>0</v>
      </c>
      <c r="S14" s="63">
        <f>VLOOKUP(J14,Echelle!$B$3:$K$7,S$1,FALSE)</f>
        <v>1</v>
      </c>
      <c r="T14" s="63">
        <f>VLOOKUP(K14,Echelle!$B$3:$K$7,T$1,FALSE)</f>
        <v>1</v>
      </c>
      <c r="U14" s="63">
        <f>VLOOKUP(L14,Echelle!$B$3:$K$7,U$1,FALSE)</f>
        <v>-0.5</v>
      </c>
      <c r="V14" s="64">
        <f t="shared" si="2"/>
        <v>2.5</v>
      </c>
      <c r="W14" s="65">
        <f t="shared" si="3"/>
        <v>6.3888888888888893</v>
      </c>
      <c r="X14" s="6" t="s">
        <v>527</v>
      </c>
      <c r="Y14" s="6" t="s">
        <v>423</v>
      </c>
      <c r="Z14" s="6" t="s">
        <v>423</v>
      </c>
      <c r="AA14" s="6" t="s">
        <v>423</v>
      </c>
      <c r="AB14" s="6" t="s">
        <v>423</v>
      </c>
      <c r="AC14" s="6" t="s">
        <v>426</v>
      </c>
      <c r="AD14" s="6" t="s">
        <v>426</v>
      </c>
      <c r="AE14" s="6" t="s">
        <v>423</v>
      </c>
      <c r="AF14" s="6" t="s">
        <v>423</v>
      </c>
      <c r="AG14" s="6" t="s">
        <v>426</v>
      </c>
      <c r="AH14" s="6" t="s">
        <v>426</v>
      </c>
      <c r="AI14" s="6" t="s">
        <v>426</v>
      </c>
      <c r="AJ14" s="6" t="s">
        <v>426</v>
      </c>
      <c r="AK14" s="6" t="s">
        <v>426</v>
      </c>
      <c r="AL14" s="6" t="s">
        <v>423</v>
      </c>
      <c r="AM14" s="6" t="s">
        <v>426</v>
      </c>
      <c r="AN14" s="6" t="s">
        <v>426</v>
      </c>
      <c r="AO14" s="6" t="s">
        <v>426</v>
      </c>
      <c r="AP14" s="6" t="s">
        <v>423</v>
      </c>
      <c r="AQ14" s="6" t="s">
        <v>426</v>
      </c>
      <c r="AR14" s="6" t="s">
        <v>423</v>
      </c>
      <c r="AS14" s="6" t="s">
        <v>423</v>
      </c>
      <c r="AT14" s="6" t="s">
        <v>426</v>
      </c>
      <c r="AU14" s="6" t="s">
        <v>426</v>
      </c>
      <c r="AV14" s="6" t="s">
        <v>426</v>
      </c>
      <c r="AW14" s="6" t="s">
        <v>176</v>
      </c>
      <c r="AX14" s="6" t="s">
        <v>176</v>
      </c>
      <c r="AY14" s="6" t="s">
        <v>428</v>
      </c>
      <c r="AZ14" s="6" t="s">
        <v>428</v>
      </c>
      <c r="BA14" s="6" t="s">
        <v>428</v>
      </c>
      <c r="BB14" s="64">
        <f>VLOOKUP(Y14,Echelle!$B$11:$Z$15,BB$1,FALSE)</f>
        <v>0.5</v>
      </c>
      <c r="BC14" s="64">
        <f>VLOOKUP(Z14,Echelle!$B$11:$Z$15,BC$1,FALSE)</f>
        <v>0.5</v>
      </c>
      <c r="BD14" s="64">
        <f>VLOOKUP(AA14,Echelle!$B$11:$Z$15,BD$1,FALSE)</f>
        <v>0.5</v>
      </c>
      <c r="BE14" s="64">
        <f>VLOOKUP(AB14,Echelle!$B$11:$Z$15,BE$1,FALSE)</f>
        <v>0.5</v>
      </c>
      <c r="BF14" s="64">
        <f>VLOOKUP(AC14,Echelle!$B$11:$Z$15,BF$1,FALSE)</f>
        <v>-1</v>
      </c>
      <c r="BG14" s="64">
        <f>VLOOKUP(AD14,Echelle!$B$11:$Z$15,BG$1,FALSE)</f>
        <v>-1</v>
      </c>
      <c r="BH14" s="64">
        <f>VLOOKUP(AE14,Echelle!$B$11:$Z$15,BH$1,FALSE)</f>
        <v>0.5</v>
      </c>
      <c r="BI14" s="64">
        <f>VLOOKUP(AF14,Echelle!$B$11:$Z$15,BI$1,FALSE)</f>
        <v>0.5</v>
      </c>
      <c r="BJ14" s="64">
        <f>VLOOKUP(AG14,Echelle!$B$11:$Z$15,BJ$1,FALSE)</f>
        <v>-1</v>
      </c>
      <c r="BK14" s="64">
        <f>VLOOKUP(AH14,Echelle!$B$11:$Z$15,BK$1,FALSE)</f>
        <v>-1</v>
      </c>
      <c r="BL14" s="64">
        <f>VLOOKUP(AI14,Echelle!$B$11:$Z$15,BL$1,FALSE)</f>
        <v>-1</v>
      </c>
      <c r="BM14" s="64">
        <f>VLOOKUP(AJ14,Echelle!$B$11:$Z$15,BM$1,FALSE)</f>
        <v>-1</v>
      </c>
      <c r="BN14" s="64">
        <f>VLOOKUP(AK14,Echelle!$B$11:$Z$15,BN$1,FALSE)</f>
        <v>-1</v>
      </c>
      <c r="BO14" s="64">
        <f>VLOOKUP(AL14,Echelle!$B$11:$Z$15,BO$1,FALSE)</f>
        <v>0.5</v>
      </c>
      <c r="BP14" s="64">
        <f>VLOOKUP(AM14,Echelle!$B$11:$Z$15,BP$1,FALSE)</f>
        <v>-1</v>
      </c>
      <c r="BQ14" s="64">
        <f>VLOOKUP(AN14,Echelle!$B$11:$Z$15,BQ$1,FALSE)</f>
        <v>-1</v>
      </c>
      <c r="BR14" s="64">
        <f>VLOOKUP(AO14,Echelle!$B$11:$Z$15,BR$1,FALSE)</f>
        <v>-1</v>
      </c>
      <c r="BS14" s="64">
        <f>VLOOKUP(AP14,Echelle!$B$11:$Z$15,BS$1,FALSE)</f>
        <v>0.5</v>
      </c>
      <c r="BT14" s="64">
        <f>VLOOKUP(AQ14,Echelle!$B$11:$Z$15,BT$1,FALSE)</f>
        <v>-1</v>
      </c>
      <c r="BU14" s="64">
        <f>VLOOKUP(AR14,Echelle!$B$11:$Z$15,BU$1,FALSE)</f>
        <v>0.5</v>
      </c>
      <c r="BV14" s="64">
        <f>VLOOKUP(AS14,Echelle!$B$11:$Z$15,BV$1,FALSE)</f>
        <v>1</v>
      </c>
      <c r="BW14" s="64">
        <f>VLOOKUP(AT14,Echelle!$B$11:$Z$15,BW$1,FALSE)</f>
        <v>-0.5</v>
      </c>
      <c r="BX14" s="64">
        <f>VLOOKUP(AU14,Echelle!$B$11:$Z$15,BX$1,FALSE)</f>
        <v>-0.5</v>
      </c>
      <c r="BY14" s="64">
        <f>VLOOKUP(AV14,Echelle!$B$11:$Z$15,BY$1,FALSE)</f>
        <v>-0.5</v>
      </c>
      <c r="BZ14" s="64">
        <f>VLOOKUP(AW14,Echelle!$B$20:$E$23,BZ$1,FALSE)</f>
        <v>2</v>
      </c>
      <c r="CA14" s="64">
        <f>VLOOKUP(AX14,Echelle!$B$20:$E$23,CA$1,FALSE)</f>
        <v>2</v>
      </c>
      <c r="CB14" s="64">
        <f>VLOOKUP(AY14,Echelle!$B$20:$E$23,CB$1,FALSE)</f>
        <v>-1</v>
      </c>
      <c r="CC14" s="6">
        <v>0</v>
      </c>
      <c r="CD14" s="6">
        <v>0</v>
      </c>
      <c r="CE14" s="6">
        <v>0</v>
      </c>
      <c r="CF14" s="6">
        <v>1</v>
      </c>
      <c r="CG14" s="6">
        <v>0</v>
      </c>
      <c r="CH14" s="6">
        <v>0</v>
      </c>
      <c r="CI14" s="6">
        <v>0</v>
      </c>
      <c r="CJ14" s="66">
        <f t="shared" si="4"/>
        <v>1</v>
      </c>
      <c r="CK14" s="66">
        <f t="shared" si="5"/>
        <v>-3</v>
      </c>
      <c r="CL14" s="65">
        <f t="shared" si="6"/>
        <v>2.3913043478260869</v>
      </c>
      <c r="CM14" s="6" t="s">
        <v>488</v>
      </c>
      <c r="CN14" s="6" t="s">
        <v>645</v>
      </c>
      <c r="CO14" s="6" t="s">
        <v>438</v>
      </c>
      <c r="CP14" s="6" t="s">
        <v>646</v>
      </c>
      <c r="CQ14" s="6" t="s">
        <v>440</v>
      </c>
      <c r="CS14" s="6" t="s">
        <v>491</v>
      </c>
      <c r="CT14" s="6" t="s">
        <v>532</v>
      </c>
      <c r="CU14" s="6" t="s">
        <v>462</v>
      </c>
      <c r="CV14" s="6" t="s">
        <v>416</v>
      </c>
      <c r="CW14" s="6" t="s">
        <v>416</v>
      </c>
      <c r="CX14" s="6" t="s">
        <v>415</v>
      </c>
      <c r="CY14" s="6" t="s">
        <v>415</v>
      </c>
      <c r="CZ14" s="6" t="s">
        <v>415</v>
      </c>
      <c r="DA14" s="6" t="s">
        <v>416</v>
      </c>
      <c r="DB14" s="6" t="s">
        <v>416</v>
      </c>
      <c r="DC14" s="6" t="s">
        <v>414</v>
      </c>
      <c r="DD14" s="67">
        <f>VLOOKUP(CU14,Echelle!$B$3:$K$7,DD$1,FALSE)</f>
        <v>0</v>
      </c>
      <c r="DE14" s="67">
        <f>VLOOKUP(CV14,Echelle!$B$3:$K$7,DE$1,FALSE)</f>
        <v>1</v>
      </c>
      <c r="DF14" s="67">
        <f>VLOOKUP(CW14,Echelle!$B$3:$K$7,DF$1,FALSE)</f>
        <v>1</v>
      </c>
      <c r="DG14" s="67">
        <f>VLOOKUP(CX14,Echelle!$B$3:$K$7,DG$1,FALSE)</f>
        <v>-0.5</v>
      </c>
      <c r="DH14" s="67">
        <f>VLOOKUP(CY14,Echelle!$B$3:$K$7,DH$1,FALSE)</f>
        <v>-0.5</v>
      </c>
      <c r="DI14" s="67">
        <f>VLOOKUP(CZ14,Echelle!$B$3:$K$7,DI$1,FALSE)</f>
        <v>0.5</v>
      </c>
      <c r="DJ14" s="67">
        <f>VLOOKUP(DA14,Echelle!$B$3:$K$7,DJ$1,FALSE)</f>
        <v>1</v>
      </c>
      <c r="DK14" s="67">
        <f>VLOOKUP(DB14,Echelle!$B$3:$K$7,DK$1,FALSE)</f>
        <v>1</v>
      </c>
      <c r="DL14" s="67">
        <f>VLOOKUP(DC14,Echelle!$B$3:$K$7,DL$1,FALSE)</f>
        <v>-0.5</v>
      </c>
      <c r="DM14" s="64">
        <f t="shared" si="7"/>
        <v>3</v>
      </c>
      <c r="DN14" s="65">
        <f t="shared" si="8"/>
        <v>6.666666666666667</v>
      </c>
      <c r="DO14" s="6" t="s">
        <v>451</v>
      </c>
      <c r="DP14" s="6" t="s">
        <v>451</v>
      </c>
      <c r="DQ14" s="6" t="s">
        <v>451</v>
      </c>
      <c r="DR14" s="6" t="s">
        <v>451</v>
      </c>
      <c r="DS14" s="6" t="s">
        <v>451</v>
      </c>
      <c r="DT14" s="6" t="s">
        <v>452</v>
      </c>
      <c r="DU14" s="6" t="s">
        <v>452</v>
      </c>
      <c r="DV14" s="6" t="s">
        <v>452</v>
      </c>
      <c r="DW14" s="6" t="s">
        <v>452</v>
      </c>
      <c r="DX14" s="6" t="s">
        <v>451</v>
      </c>
      <c r="DY14" s="6" t="s">
        <v>451</v>
      </c>
      <c r="DZ14" s="6" t="s">
        <v>451</v>
      </c>
      <c r="EA14" s="6" t="s">
        <v>451</v>
      </c>
      <c r="EB14" s="6" t="s">
        <v>451</v>
      </c>
      <c r="EC14" s="6" t="s">
        <v>451</v>
      </c>
      <c r="ED14" s="6" t="s">
        <v>451</v>
      </c>
      <c r="EE14" s="6" t="s">
        <v>451</v>
      </c>
      <c r="EF14" s="6" t="s">
        <v>451</v>
      </c>
      <c r="EG14" s="6" t="s">
        <v>451</v>
      </c>
      <c r="EH14" s="6" t="s">
        <v>451</v>
      </c>
      <c r="EI14" s="6" t="s">
        <v>451</v>
      </c>
      <c r="EJ14" s="6" t="s">
        <v>452</v>
      </c>
      <c r="EK14" s="6" t="s">
        <v>452</v>
      </c>
      <c r="EL14" s="6" t="s">
        <v>452</v>
      </c>
      <c r="EM14" s="68">
        <f t="shared" si="9"/>
        <v>17</v>
      </c>
      <c r="EN14" s="69">
        <f t="shared" si="10"/>
        <v>7.083333333333333</v>
      </c>
      <c r="EO14" s="6" t="s">
        <v>453</v>
      </c>
      <c r="EP14" s="68">
        <f t="shared" si="11"/>
        <v>0</v>
      </c>
      <c r="EQ14" s="6" t="s">
        <v>454</v>
      </c>
      <c r="ER14" s="68">
        <f t="shared" si="12"/>
        <v>0</v>
      </c>
      <c r="ES14" s="70">
        <f t="shared" si="14"/>
        <v>5.5416666666666661</v>
      </c>
      <c r="ET14" s="6" t="str">
        <f t="shared" si="13"/>
        <v>Liste d'attente</v>
      </c>
    </row>
    <row r="15" spans="1:150" x14ac:dyDescent="0.2">
      <c r="A15" s="6">
        <v>21</v>
      </c>
      <c r="B15" s="6" t="s">
        <v>460</v>
      </c>
      <c r="C15" s="6" t="s">
        <v>413</v>
      </c>
      <c r="D15" s="6" t="s">
        <v>131</v>
      </c>
      <c r="E15" s="6" t="s">
        <v>416</v>
      </c>
      <c r="F15" s="6" t="s">
        <v>416</v>
      </c>
      <c r="G15" s="6" t="s">
        <v>131</v>
      </c>
      <c r="H15" s="6" t="s">
        <v>131</v>
      </c>
      <c r="I15" s="6" t="s">
        <v>416</v>
      </c>
      <c r="J15" s="6" t="s">
        <v>416</v>
      </c>
      <c r="K15" s="6" t="s">
        <v>416</v>
      </c>
      <c r="L15" s="6" t="s">
        <v>416</v>
      </c>
      <c r="M15" s="63">
        <f>VLOOKUP(D15,Echelle!$B$3:$K$7,M$1,FALSE)</f>
        <v>-1</v>
      </c>
      <c r="N15" s="63">
        <f>VLOOKUP(E15,Echelle!$B$3:$K$7,N$1,FALSE)</f>
        <v>1</v>
      </c>
      <c r="O15" s="63">
        <f>VLOOKUP(F15,Echelle!$B$3:$K$7,O$1,FALSE)</f>
        <v>1</v>
      </c>
      <c r="P15" s="63">
        <f>VLOOKUP(G15,Echelle!$B$3:$K$7,P$1,FALSE)</f>
        <v>1</v>
      </c>
      <c r="Q15" s="63">
        <f>VLOOKUP(H15,Echelle!$B$3:$K$7,Q$1,FALSE)</f>
        <v>1</v>
      </c>
      <c r="R15" s="63">
        <f>VLOOKUP(I15,Echelle!$B$3:$K$7,R$1,FALSE)</f>
        <v>1</v>
      </c>
      <c r="S15" s="63">
        <f>VLOOKUP(J15,Echelle!$B$3:$K$7,S$1,FALSE)</f>
        <v>1</v>
      </c>
      <c r="T15" s="63">
        <f>VLOOKUP(K15,Echelle!$B$3:$K$7,T$1,FALSE)</f>
        <v>1</v>
      </c>
      <c r="U15" s="63">
        <f>VLOOKUP(L15,Echelle!$B$3:$K$7,U$1,FALSE)</f>
        <v>1</v>
      </c>
      <c r="V15" s="64">
        <f t="shared" si="2"/>
        <v>7</v>
      </c>
      <c r="W15" s="65">
        <f t="shared" si="3"/>
        <v>8.8888888888888893</v>
      </c>
      <c r="X15" s="6" t="s">
        <v>463</v>
      </c>
      <c r="Y15" s="6" t="s">
        <v>423</v>
      </c>
      <c r="Z15" s="6" t="s">
        <v>423</v>
      </c>
      <c r="AA15" s="6" t="s">
        <v>423</v>
      </c>
      <c r="AB15" s="6" t="s">
        <v>424</v>
      </c>
      <c r="AC15" s="6" t="s">
        <v>423</v>
      </c>
      <c r="AD15" s="6" t="s">
        <v>423</v>
      </c>
      <c r="AE15" s="6" t="s">
        <v>423</v>
      </c>
      <c r="AF15" s="6" t="s">
        <v>425</v>
      </c>
      <c r="AG15" s="6" t="s">
        <v>423</v>
      </c>
      <c r="AH15" s="6" t="s">
        <v>423</v>
      </c>
      <c r="AI15" s="6" t="s">
        <v>423</v>
      </c>
      <c r="AJ15" s="6" t="s">
        <v>425</v>
      </c>
      <c r="AK15" s="6" t="s">
        <v>425</v>
      </c>
      <c r="AL15" s="6" t="s">
        <v>423</v>
      </c>
      <c r="AM15" s="6" t="s">
        <v>425</v>
      </c>
      <c r="AN15" s="6" t="s">
        <v>425</v>
      </c>
      <c r="AO15" s="6" t="s">
        <v>423</v>
      </c>
      <c r="AP15" s="6" t="s">
        <v>423</v>
      </c>
      <c r="AQ15" s="6" t="s">
        <v>423</v>
      </c>
      <c r="AR15" s="6" t="s">
        <v>423</v>
      </c>
      <c r="AS15" s="6" t="s">
        <v>423</v>
      </c>
      <c r="AT15" s="6" t="s">
        <v>423</v>
      </c>
      <c r="AU15" s="6" t="s">
        <v>425</v>
      </c>
      <c r="AV15" s="6" t="s">
        <v>424</v>
      </c>
      <c r="AW15" s="6" t="s">
        <v>428</v>
      </c>
      <c r="AX15" s="6" t="s">
        <v>427</v>
      </c>
      <c r="AY15" s="6" t="s">
        <v>506</v>
      </c>
      <c r="AZ15" s="6" t="s">
        <v>428</v>
      </c>
      <c r="BA15" s="6" t="s">
        <v>428</v>
      </c>
      <c r="BB15" s="64">
        <f>VLOOKUP(Y15,Echelle!$B$11:$Z$15,BB$1,FALSE)</f>
        <v>0.5</v>
      </c>
      <c r="BC15" s="64">
        <f>VLOOKUP(Z15,Echelle!$B$11:$Z$15,BC$1,FALSE)</f>
        <v>0.5</v>
      </c>
      <c r="BD15" s="64">
        <f>VLOOKUP(AA15,Echelle!$B$11:$Z$15,BD$1,FALSE)</f>
        <v>0.5</v>
      </c>
      <c r="BE15" s="64">
        <f>VLOOKUP(AB15,Echelle!$B$11:$Z$15,BE$1,FALSE)</f>
        <v>1</v>
      </c>
      <c r="BF15" s="64">
        <f>VLOOKUP(AC15,Echelle!$B$11:$Z$15,BF$1,FALSE)</f>
        <v>0.5</v>
      </c>
      <c r="BG15" s="64">
        <f>VLOOKUP(AD15,Echelle!$B$11:$Z$15,BG$1,FALSE)</f>
        <v>0.5</v>
      </c>
      <c r="BH15" s="64">
        <f>VLOOKUP(AE15,Echelle!$B$11:$Z$15,BH$1,FALSE)</f>
        <v>0.5</v>
      </c>
      <c r="BI15" s="64">
        <f>VLOOKUP(AF15,Echelle!$B$11:$Z$15,BI$1,FALSE)</f>
        <v>0</v>
      </c>
      <c r="BJ15" s="64">
        <f>VLOOKUP(AG15,Echelle!$B$11:$Z$15,BJ$1,FALSE)</f>
        <v>0.5</v>
      </c>
      <c r="BK15" s="64">
        <f>VLOOKUP(AH15,Echelle!$B$11:$Z$15,BK$1,FALSE)</f>
        <v>0.5</v>
      </c>
      <c r="BL15" s="64">
        <f>VLOOKUP(AI15,Echelle!$B$11:$Z$15,BL$1,FALSE)</f>
        <v>0.5</v>
      </c>
      <c r="BM15" s="64">
        <f>VLOOKUP(AJ15,Echelle!$B$11:$Z$15,BM$1,FALSE)</f>
        <v>0</v>
      </c>
      <c r="BN15" s="64">
        <f>VLOOKUP(AK15,Echelle!$B$11:$Z$15,BN$1,FALSE)</f>
        <v>0</v>
      </c>
      <c r="BO15" s="64">
        <f>VLOOKUP(AL15,Echelle!$B$11:$Z$15,BO$1,FALSE)</f>
        <v>0.5</v>
      </c>
      <c r="BP15" s="64">
        <f>VLOOKUP(AM15,Echelle!$B$11:$Z$15,BP$1,FALSE)</f>
        <v>0</v>
      </c>
      <c r="BQ15" s="64">
        <f>VLOOKUP(AN15,Echelle!$B$11:$Z$15,BQ$1,FALSE)</f>
        <v>0</v>
      </c>
      <c r="BR15" s="64">
        <f>VLOOKUP(AO15,Echelle!$B$11:$Z$15,BR$1,FALSE)</f>
        <v>0.5</v>
      </c>
      <c r="BS15" s="64">
        <f>VLOOKUP(AP15,Echelle!$B$11:$Z$15,BS$1,FALSE)</f>
        <v>0.5</v>
      </c>
      <c r="BT15" s="64">
        <f>VLOOKUP(AQ15,Echelle!$B$11:$Z$15,BT$1,FALSE)</f>
        <v>0.5</v>
      </c>
      <c r="BU15" s="64">
        <f>VLOOKUP(AR15,Echelle!$B$11:$Z$15,BU$1,FALSE)</f>
        <v>0.5</v>
      </c>
      <c r="BV15" s="64">
        <f>VLOOKUP(AS15,Echelle!$B$11:$Z$15,BV$1,FALSE)</f>
        <v>1</v>
      </c>
      <c r="BW15" s="64">
        <f>VLOOKUP(AT15,Echelle!$B$11:$Z$15,BW$1,FALSE)</f>
        <v>1</v>
      </c>
      <c r="BX15" s="64">
        <f>VLOOKUP(AU15,Echelle!$B$11:$Z$15,BX$1,FALSE)</f>
        <v>0</v>
      </c>
      <c r="BY15" s="64">
        <f>VLOOKUP(AV15,Echelle!$B$11:$Z$15,BY$1,FALSE)</f>
        <v>2</v>
      </c>
      <c r="BZ15" s="64">
        <f>VLOOKUP(AW15,Echelle!$B$20:$E$23,BZ$1,FALSE)</f>
        <v>-1</v>
      </c>
      <c r="CA15" s="64">
        <f>VLOOKUP(AX15,Echelle!$B$20:$E$23,CA$1,FALSE)</f>
        <v>1</v>
      </c>
      <c r="CB15" s="64">
        <f>VLOOKUP(AY15,Echelle!$B$20:$E$23,CB$1,FALSE)</f>
        <v>0.5</v>
      </c>
      <c r="CC15" s="6">
        <v>0</v>
      </c>
      <c r="CD15" s="6">
        <v>1</v>
      </c>
      <c r="CE15" s="6">
        <v>1</v>
      </c>
      <c r="CF15" s="6">
        <v>0</v>
      </c>
      <c r="CG15" s="6">
        <v>0</v>
      </c>
      <c r="CH15" s="6">
        <v>0</v>
      </c>
      <c r="CI15" s="6">
        <v>0</v>
      </c>
      <c r="CJ15" s="66">
        <f t="shared" si="4"/>
        <v>2</v>
      </c>
      <c r="CK15" s="66">
        <f t="shared" si="5"/>
        <v>14.5</v>
      </c>
      <c r="CL15" s="65">
        <f t="shared" si="6"/>
        <v>4.2934782608695654</v>
      </c>
      <c r="CM15" s="6" t="s">
        <v>2707</v>
      </c>
      <c r="CN15" s="6" t="s">
        <v>658</v>
      </c>
      <c r="CO15" s="6" t="s">
        <v>438</v>
      </c>
      <c r="CP15" s="6" t="s">
        <v>646</v>
      </c>
      <c r="CQ15" s="6" t="s">
        <v>440</v>
      </c>
      <c r="CS15" s="6" t="s">
        <v>442</v>
      </c>
      <c r="CT15" s="6" t="s">
        <v>532</v>
      </c>
      <c r="CU15" s="6" t="s">
        <v>416</v>
      </c>
      <c r="CV15" s="6" t="s">
        <v>416</v>
      </c>
      <c r="CW15" s="6" t="s">
        <v>416</v>
      </c>
      <c r="CX15" s="6" t="s">
        <v>415</v>
      </c>
      <c r="CY15" s="6" t="s">
        <v>131</v>
      </c>
      <c r="CZ15" s="6" t="s">
        <v>416</v>
      </c>
      <c r="DA15" s="6" t="s">
        <v>416</v>
      </c>
      <c r="DB15" s="6" t="s">
        <v>416</v>
      </c>
      <c r="DC15" s="6" t="s">
        <v>415</v>
      </c>
      <c r="DD15" s="67">
        <f>VLOOKUP(CU15,Echelle!$B$3:$K$7,DD$1,FALSE)</f>
        <v>1</v>
      </c>
      <c r="DE15" s="67">
        <f>VLOOKUP(CV15,Echelle!$B$3:$K$7,DE$1,FALSE)</f>
        <v>1</v>
      </c>
      <c r="DF15" s="67">
        <f>VLOOKUP(CW15,Echelle!$B$3:$K$7,DF$1,FALSE)</f>
        <v>1</v>
      </c>
      <c r="DG15" s="67">
        <f>VLOOKUP(CX15,Echelle!$B$3:$K$7,DG$1,FALSE)</f>
        <v>-0.5</v>
      </c>
      <c r="DH15" s="67">
        <f>VLOOKUP(CY15,Echelle!$B$3:$K$7,DH$1,FALSE)</f>
        <v>1</v>
      </c>
      <c r="DI15" s="67">
        <f>VLOOKUP(CZ15,Echelle!$B$3:$K$7,DI$1,FALSE)</f>
        <v>1</v>
      </c>
      <c r="DJ15" s="67">
        <f>VLOOKUP(DA15,Echelle!$B$3:$K$7,DJ$1,FALSE)</f>
        <v>1</v>
      </c>
      <c r="DK15" s="67">
        <f>VLOOKUP(DB15,Echelle!$B$3:$K$7,DK$1,FALSE)</f>
        <v>1</v>
      </c>
      <c r="DL15" s="67">
        <f>VLOOKUP(DC15,Echelle!$B$3:$K$7,DL$1,FALSE)</f>
        <v>0.5</v>
      </c>
      <c r="DM15" s="64">
        <f t="shared" si="7"/>
        <v>7</v>
      </c>
      <c r="DN15" s="65">
        <f t="shared" si="8"/>
        <v>8.8888888888888893</v>
      </c>
      <c r="DO15" s="6" t="s">
        <v>451</v>
      </c>
      <c r="DP15" s="6" t="s">
        <v>451</v>
      </c>
      <c r="DQ15" s="6" t="s">
        <v>451</v>
      </c>
      <c r="DR15" s="6" t="s">
        <v>451</v>
      </c>
      <c r="DS15" s="6" t="s">
        <v>452</v>
      </c>
      <c r="DT15" s="6" t="s">
        <v>451</v>
      </c>
      <c r="DU15" s="6" t="s">
        <v>451</v>
      </c>
      <c r="DV15" s="6" t="s">
        <v>452</v>
      </c>
      <c r="DW15" s="6" t="s">
        <v>452</v>
      </c>
      <c r="DX15" s="6" t="s">
        <v>451</v>
      </c>
      <c r="DY15" s="6" t="s">
        <v>451</v>
      </c>
      <c r="DZ15" s="6" t="s">
        <v>451</v>
      </c>
      <c r="EA15" s="6" t="s">
        <v>451</v>
      </c>
      <c r="EB15" s="6" t="s">
        <v>451</v>
      </c>
      <c r="EC15" s="6" t="s">
        <v>451</v>
      </c>
      <c r="ED15" s="6" t="s">
        <v>451</v>
      </c>
      <c r="EE15" s="6" t="s">
        <v>451</v>
      </c>
      <c r="EF15" s="6" t="s">
        <v>451</v>
      </c>
      <c r="EG15" s="6" t="s">
        <v>451</v>
      </c>
      <c r="EH15" s="6" t="s">
        <v>451</v>
      </c>
      <c r="EI15" s="6" t="s">
        <v>452</v>
      </c>
      <c r="EJ15" s="6" t="s">
        <v>452</v>
      </c>
      <c r="EK15" s="6" t="s">
        <v>452</v>
      </c>
      <c r="EL15" s="6" t="s">
        <v>452</v>
      </c>
      <c r="EM15" s="68">
        <f t="shared" si="9"/>
        <v>17</v>
      </c>
      <c r="EN15" s="69">
        <f t="shared" si="10"/>
        <v>7.083333333333333</v>
      </c>
      <c r="EO15" s="6" t="s">
        <v>474</v>
      </c>
      <c r="EP15" s="68">
        <f t="shared" si="11"/>
        <v>10</v>
      </c>
      <c r="EQ15" s="6" t="s">
        <v>496</v>
      </c>
      <c r="ER15" s="68">
        <f t="shared" si="12"/>
        <v>10</v>
      </c>
      <c r="ES15" s="70">
        <f t="shared" si="14"/>
        <v>8.2083333333333321</v>
      </c>
      <c r="ET15" s="6" t="str">
        <f t="shared" si="13"/>
        <v xml:space="preserve">Accepté pour le Conseil 4round IS -5 </v>
      </c>
    </row>
    <row r="16" spans="1:150" x14ac:dyDescent="0.2">
      <c r="A16" s="6">
        <v>22</v>
      </c>
      <c r="B16" s="6" t="s">
        <v>460</v>
      </c>
      <c r="C16" s="6" t="s">
        <v>525</v>
      </c>
      <c r="D16" s="6" t="s">
        <v>131</v>
      </c>
      <c r="E16" s="6" t="s">
        <v>462</v>
      </c>
      <c r="F16" s="6" t="s">
        <v>131</v>
      </c>
      <c r="G16" s="6" t="s">
        <v>131</v>
      </c>
      <c r="H16" s="6" t="s">
        <v>131</v>
      </c>
      <c r="I16" s="6" t="s">
        <v>414</v>
      </c>
      <c r="J16" s="6" t="s">
        <v>131</v>
      </c>
      <c r="K16" s="6" t="s">
        <v>131</v>
      </c>
      <c r="L16" s="6" t="s">
        <v>131</v>
      </c>
      <c r="M16" s="63">
        <f>VLOOKUP(D16,Echelle!$B$3:$K$7,M$1,FALSE)</f>
        <v>-1</v>
      </c>
      <c r="N16" s="63">
        <f>VLOOKUP(E16,Echelle!$B$3:$K$7,N$1,FALSE)</f>
        <v>0</v>
      </c>
      <c r="O16" s="63">
        <f>VLOOKUP(F16,Echelle!$B$3:$K$7,O$1,FALSE)</f>
        <v>-1</v>
      </c>
      <c r="P16" s="63">
        <f>VLOOKUP(G16,Echelle!$B$3:$K$7,P$1,FALSE)</f>
        <v>1</v>
      </c>
      <c r="Q16" s="63">
        <f>VLOOKUP(H16,Echelle!$B$3:$K$7,Q$1,FALSE)</f>
        <v>1</v>
      </c>
      <c r="R16" s="63">
        <f>VLOOKUP(I16,Echelle!$B$3:$K$7,R$1,FALSE)</f>
        <v>-0.5</v>
      </c>
      <c r="S16" s="63">
        <f>VLOOKUP(J16,Echelle!$B$3:$K$7,S$1,FALSE)</f>
        <v>-1</v>
      </c>
      <c r="T16" s="63">
        <f>VLOOKUP(K16,Echelle!$B$3:$K$7,T$1,FALSE)</f>
        <v>-1</v>
      </c>
      <c r="U16" s="63">
        <f>VLOOKUP(L16,Echelle!$B$3:$K$7,U$1,FALSE)</f>
        <v>-1</v>
      </c>
      <c r="V16" s="64">
        <f t="shared" si="2"/>
        <v>-3.5</v>
      </c>
      <c r="W16" s="65">
        <f t="shared" si="3"/>
        <v>3.0555555555555554</v>
      </c>
      <c r="X16" s="6" t="s">
        <v>527</v>
      </c>
      <c r="Y16" s="6" t="s">
        <v>426</v>
      </c>
      <c r="Z16" s="6" t="s">
        <v>426</v>
      </c>
      <c r="AA16" s="6" t="s">
        <v>426</v>
      </c>
      <c r="AB16" s="6" t="s">
        <v>423</v>
      </c>
      <c r="AC16" s="6" t="s">
        <v>426</v>
      </c>
      <c r="AD16" s="6" t="s">
        <v>426</v>
      </c>
      <c r="AE16" s="6" t="s">
        <v>426</v>
      </c>
      <c r="AF16" s="6" t="s">
        <v>423</v>
      </c>
      <c r="AG16" s="6" t="s">
        <v>423</v>
      </c>
      <c r="AH16" s="6" t="s">
        <v>423</v>
      </c>
      <c r="AI16" s="6" t="s">
        <v>423</v>
      </c>
      <c r="AJ16" s="6" t="s">
        <v>423</v>
      </c>
      <c r="AK16" s="6" t="s">
        <v>423</v>
      </c>
      <c r="AL16" s="6" t="s">
        <v>424</v>
      </c>
      <c r="AM16" s="6" t="s">
        <v>423</v>
      </c>
      <c r="AN16" s="6" t="s">
        <v>423</v>
      </c>
      <c r="AO16" s="6" t="s">
        <v>423</v>
      </c>
      <c r="AP16" s="6" t="s">
        <v>423</v>
      </c>
      <c r="AQ16" s="6" t="s">
        <v>423</v>
      </c>
      <c r="AR16" s="6" t="s">
        <v>424</v>
      </c>
      <c r="AS16" s="6" t="s">
        <v>424</v>
      </c>
      <c r="AT16" s="6" t="s">
        <v>425</v>
      </c>
      <c r="AU16" s="6" t="s">
        <v>426</v>
      </c>
      <c r="AV16" s="6" t="s">
        <v>426</v>
      </c>
      <c r="AW16" s="6" t="s">
        <v>506</v>
      </c>
      <c r="AX16" s="6" t="s">
        <v>427</v>
      </c>
      <c r="AY16" s="6" t="s">
        <v>428</v>
      </c>
      <c r="AZ16" s="6" t="s">
        <v>428</v>
      </c>
      <c r="BA16" s="6" t="s">
        <v>428</v>
      </c>
      <c r="BB16" s="64">
        <f>VLOOKUP(Y16,Echelle!$B$11:$Z$15,BB$1,FALSE)</f>
        <v>-1</v>
      </c>
      <c r="BC16" s="64">
        <f>VLOOKUP(Z16,Echelle!$B$11:$Z$15,BC$1,FALSE)</f>
        <v>-1</v>
      </c>
      <c r="BD16" s="64">
        <f>VLOOKUP(AA16,Echelle!$B$11:$Z$15,BD$1,FALSE)</f>
        <v>-1</v>
      </c>
      <c r="BE16" s="64">
        <f>VLOOKUP(AB16,Echelle!$B$11:$Z$15,BE$1,FALSE)</f>
        <v>0.5</v>
      </c>
      <c r="BF16" s="64">
        <f>VLOOKUP(AC16,Echelle!$B$11:$Z$15,BF$1,FALSE)</f>
        <v>-1</v>
      </c>
      <c r="BG16" s="64">
        <f>VLOOKUP(AD16,Echelle!$B$11:$Z$15,BG$1,FALSE)</f>
        <v>-1</v>
      </c>
      <c r="BH16" s="64">
        <f>VLOOKUP(AE16,Echelle!$B$11:$Z$15,BH$1,FALSE)</f>
        <v>-1</v>
      </c>
      <c r="BI16" s="64">
        <f>VLOOKUP(AF16,Echelle!$B$11:$Z$15,BI$1,FALSE)</f>
        <v>0.5</v>
      </c>
      <c r="BJ16" s="64">
        <f>VLOOKUP(AG16,Echelle!$B$11:$Z$15,BJ$1,FALSE)</f>
        <v>0.5</v>
      </c>
      <c r="BK16" s="64">
        <f>VLOOKUP(AH16,Echelle!$B$11:$Z$15,BK$1,FALSE)</f>
        <v>0.5</v>
      </c>
      <c r="BL16" s="64">
        <f>VLOOKUP(AI16,Echelle!$B$11:$Z$15,BL$1,FALSE)</f>
        <v>0.5</v>
      </c>
      <c r="BM16" s="64">
        <f>VLOOKUP(AJ16,Echelle!$B$11:$Z$15,BM$1,FALSE)</f>
        <v>0.5</v>
      </c>
      <c r="BN16" s="64">
        <f>VLOOKUP(AK16,Echelle!$B$11:$Z$15,BN$1,FALSE)</f>
        <v>0.5</v>
      </c>
      <c r="BO16" s="64">
        <f>VLOOKUP(AL16,Echelle!$B$11:$Z$15,BO$1,FALSE)</f>
        <v>1</v>
      </c>
      <c r="BP16" s="64">
        <f>VLOOKUP(AM16,Echelle!$B$11:$Z$15,BP$1,FALSE)</f>
        <v>0.5</v>
      </c>
      <c r="BQ16" s="64">
        <f>VLOOKUP(AN16,Echelle!$B$11:$Z$15,BQ$1,FALSE)</f>
        <v>0.5</v>
      </c>
      <c r="BR16" s="64">
        <f>VLOOKUP(AO16,Echelle!$B$11:$Z$15,BR$1,FALSE)</f>
        <v>0.5</v>
      </c>
      <c r="BS16" s="64">
        <f>VLOOKUP(AP16,Echelle!$B$11:$Z$15,BS$1,FALSE)</f>
        <v>0.5</v>
      </c>
      <c r="BT16" s="64">
        <f>VLOOKUP(AQ16,Echelle!$B$11:$Z$15,BT$1,FALSE)</f>
        <v>0.5</v>
      </c>
      <c r="BU16" s="64">
        <f>VLOOKUP(AR16,Echelle!$B$11:$Z$15,BU$1,FALSE)</f>
        <v>1</v>
      </c>
      <c r="BV16" s="64">
        <f>VLOOKUP(AS16,Echelle!$B$11:$Z$15,BV$1,FALSE)</f>
        <v>2</v>
      </c>
      <c r="BW16" s="64">
        <f>VLOOKUP(AT16,Echelle!$B$11:$Z$15,BW$1,FALSE)</f>
        <v>0</v>
      </c>
      <c r="BX16" s="64">
        <f>VLOOKUP(AU16,Echelle!$B$11:$Z$15,BX$1,FALSE)</f>
        <v>-0.5</v>
      </c>
      <c r="BY16" s="64">
        <f>VLOOKUP(AV16,Echelle!$B$11:$Z$15,BY$1,FALSE)</f>
        <v>-0.5</v>
      </c>
      <c r="BZ16" s="64">
        <f>VLOOKUP(AW16,Echelle!$B$20:$E$23,BZ$1,FALSE)</f>
        <v>0.5</v>
      </c>
      <c r="CA16" s="64">
        <f>VLOOKUP(AX16,Echelle!$B$20:$E$23,CA$1,FALSE)</f>
        <v>1</v>
      </c>
      <c r="CB16" s="64">
        <f>VLOOKUP(AY16,Echelle!$B$20:$E$23,CB$1,FALSE)</f>
        <v>-1</v>
      </c>
      <c r="CC16" s="6">
        <v>1</v>
      </c>
      <c r="CD16" s="6">
        <v>1</v>
      </c>
      <c r="CE16" s="6">
        <v>1</v>
      </c>
      <c r="CF16" s="6">
        <v>1</v>
      </c>
      <c r="CG16" s="6">
        <v>0</v>
      </c>
      <c r="CH16" s="6">
        <v>0</v>
      </c>
      <c r="CI16" s="6">
        <v>1</v>
      </c>
      <c r="CJ16" s="66">
        <f t="shared" si="4"/>
        <v>6</v>
      </c>
      <c r="CK16" s="66">
        <f t="shared" si="5"/>
        <v>9.5</v>
      </c>
      <c r="CL16" s="65">
        <f t="shared" si="6"/>
        <v>3.75</v>
      </c>
      <c r="CM16" s="6" t="s">
        <v>672</v>
      </c>
      <c r="CN16" s="6" t="s">
        <v>673</v>
      </c>
      <c r="CO16" s="6" t="s">
        <v>438</v>
      </c>
      <c r="CP16" s="6" t="s">
        <v>646</v>
      </c>
      <c r="CQ16" s="6" t="s">
        <v>674</v>
      </c>
      <c r="CS16" s="6" t="s">
        <v>442</v>
      </c>
      <c r="CT16" s="6" t="s">
        <v>675</v>
      </c>
      <c r="CU16" s="6" t="s">
        <v>414</v>
      </c>
      <c r="CV16" s="6" t="s">
        <v>416</v>
      </c>
      <c r="CW16" s="6" t="s">
        <v>416</v>
      </c>
      <c r="CX16" s="6" t="s">
        <v>415</v>
      </c>
      <c r="CY16" s="6" t="s">
        <v>131</v>
      </c>
      <c r="CZ16" s="6" t="s">
        <v>416</v>
      </c>
      <c r="DA16" s="6" t="s">
        <v>416</v>
      </c>
      <c r="DB16" s="6" t="s">
        <v>416</v>
      </c>
      <c r="DC16" s="6" t="s">
        <v>131</v>
      </c>
      <c r="DD16" s="67">
        <f>VLOOKUP(CU16,Echelle!$B$3:$K$7,DD$1,FALSE)</f>
        <v>-0.5</v>
      </c>
      <c r="DE16" s="67">
        <f>VLOOKUP(CV16,Echelle!$B$3:$K$7,DE$1,FALSE)</f>
        <v>1</v>
      </c>
      <c r="DF16" s="67">
        <f>VLOOKUP(CW16,Echelle!$B$3:$K$7,DF$1,FALSE)</f>
        <v>1</v>
      </c>
      <c r="DG16" s="67">
        <f>VLOOKUP(CX16,Echelle!$B$3:$K$7,DG$1,FALSE)</f>
        <v>-0.5</v>
      </c>
      <c r="DH16" s="67">
        <f>VLOOKUP(CY16,Echelle!$B$3:$K$7,DH$1,FALSE)</f>
        <v>1</v>
      </c>
      <c r="DI16" s="67">
        <f>VLOOKUP(CZ16,Echelle!$B$3:$K$7,DI$1,FALSE)</f>
        <v>1</v>
      </c>
      <c r="DJ16" s="67">
        <f>VLOOKUP(DA16,Echelle!$B$3:$K$7,DJ$1,FALSE)</f>
        <v>1</v>
      </c>
      <c r="DK16" s="67">
        <f>VLOOKUP(DB16,Echelle!$B$3:$K$7,DK$1,FALSE)</f>
        <v>1</v>
      </c>
      <c r="DL16" s="67">
        <f>VLOOKUP(DC16,Echelle!$B$3:$K$7,DL$1,FALSE)</f>
        <v>-1</v>
      </c>
      <c r="DM16" s="64">
        <f t="shared" si="7"/>
        <v>4</v>
      </c>
      <c r="DN16" s="65">
        <f t="shared" si="8"/>
        <v>7.2222222222222223</v>
      </c>
      <c r="DO16" s="6" t="s">
        <v>451</v>
      </c>
      <c r="DP16" s="6" t="s">
        <v>452</v>
      </c>
      <c r="DQ16" s="6" t="s">
        <v>451</v>
      </c>
      <c r="DR16" s="6" t="s">
        <v>451</v>
      </c>
      <c r="DS16" s="6" t="s">
        <v>451</v>
      </c>
      <c r="DT16" s="6" t="s">
        <v>451</v>
      </c>
      <c r="DU16" s="6" t="s">
        <v>451</v>
      </c>
      <c r="DV16" s="6" t="s">
        <v>451</v>
      </c>
      <c r="DW16" s="6" t="s">
        <v>451</v>
      </c>
      <c r="DX16" s="6" t="s">
        <v>451</v>
      </c>
      <c r="DY16" s="6" t="s">
        <v>451</v>
      </c>
      <c r="DZ16" s="6" t="s">
        <v>451</v>
      </c>
      <c r="EA16" s="6" t="s">
        <v>451</v>
      </c>
      <c r="EB16" s="6" t="s">
        <v>451</v>
      </c>
      <c r="EC16" s="6" t="s">
        <v>451</v>
      </c>
      <c r="ED16" s="6" t="s">
        <v>451</v>
      </c>
      <c r="EE16" s="6" t="s">
        <v>451</v>
      </c>
      <c r="EF16" s="6" t="s">
        <v>451</v>
      </c>
      <c r="EG16" s="6" t="s">
        <v>451</v>
      </c>
      <c r="EH16" s="6" t="s">
        <v>451</v>
      </c>
      <c r="EI16" s="6" t="s">
        <v>451</v>
      </c>
      <c r="EJ16" s="6" t="s">
        <v>451</v>
      </c>
      <c r="EK16" s="6" t="s">
        <v>452</v>
      </c>
      <c r="EL16" s="6" t="s">
        <v>451</v>
      </c>
      <c r="EM16" s="68">
        <f t="shared" si="9"/>
        <v>22</v>
      </c>
      <c r="EN16" s="69">
        <f t="shared" si="10"/>
        <v>9.1666666666666661</v>
      </c>
      <c r="EO16" s="6" t="s">
        <v>517</v>
      </c>
      <c r="EP16" s="68">
        <f t="shared" si="11"/>
        <v>10</v>
      </c>
      <c r="EQ16" s="6" t="s">
        <v>496</v>
      </c>
      <c r="ER16" s="68">
        <f t="shared" si="12"/>
        <v>10</v>
      </c>
      <c r="ES16" s="70">
        <f t="shared" si="14"/>
        <v>8.75</v>
      </c>
      <c r="ET16" s="6" t="str">
        <f t="shared" si="13"/>
        <v>Accepté pour Conseil 2eme round Sect</v>
      </c>
    </row>
    <row r="17" spans="1:150" x14ac:dyDescent="0.2">
      <c r="A17" s="6">
        <v>23</v>
      </c>
      <c r="B17" s="6" t="s">
        <v>481</v>
      </c>
      <c r="C17" s="6" t="s">
        <v>413</v>
      </c>
      <c r="D17" s="6" t="s">
        <v>415</v>
      </c>
      <c r="E17" s="6" t="s">
        <v>462</v>
      </c>
      <c r="F17" s="6" t="s">
        <v>415</v>
      </c>
      <c r="G17" s="6" t="s">
        <v>131</v>
      </c>
      <c r="H17" s="6" t="s">
        <v>131</v>
      </c>
      <c r="I17" s="6" t="s">
        <v>131</v>
      </c>
      <c r="J17" s="6" t="s">
        <v>416</v>
      </c>
      <c r="K17" s="6" t="s">
        <v>415</v>
      </c>
      <c r="L17" s="6" t="s">
        <v>415</v>
      </c>
      <c r="M17" s="63">
        <f>VLOOKUP(D17,Echelle!$B$3:$K$7,M$1,FALSE)</f>
        <v>0.5</v>
      </c>
      <c r="N17" s="63">
        <f>VLOOKUP(E17,Echelle!$B$3:$K$7,N$1,FALSE)</f>
        <v>0</v>
      </c>
      <c r="O17" s="63">
        <f>VLOOKUP(F17,Echelle!$B$3:$K$7,O$1,FALSE)</f>
        <v>0.5</v>
      </c>
      <c r="P17" s="63">
        <f>VLOOKUP(G17,Echelle!$B$3:$K$7,P$1,FALSE)</f>
        <v>1</v>
      </c>
      <c r="Q17" s="63">
        <f>VLOOKUP(H17,Echelle!$B$3:$K$7,Q$1,FALSE)</f>
        <v>1</v>
      </c>
      <c r="R17" s="63">
        <f>VLOOKUP(I17,Echelle!$B$3:$K$7,R$1,FALSE)</f>
        <v>-1</v>
      </c>
      <c r="S17" s="63">
        <f>VLOOKUP(J17,Echelle!$B$3:$K$7,S$1,FALSE)</f>
        <v>1</v>
      </c>
      <c r="T17" s="63">
        <f>VLOOKUP(K17,Echelle!$B$3:$K$7,T$1,FALSE)</f>
        <v>0.5</v>
      </c>
      <c r="U17" s="63">
        <f>VLOOKUP(L17,Echelle!$B$3:$K$7,U$1,FALSE)</f>
        <v>0.5</v>
      </c>
      <c r="V17" s="64">
        <f t="shared" si="2"/>
        <v>4</v>
      </c>
      <c r="W17" s="65">
        <f t="shared" si="3"/>
        <v>7.2222222222222223</v>
      </c>
      <c r="X17" s="6" t="s">
        <v>527</v>
      </c>
      <c r="Y17" s="6" t="s">
        <v>426</v>
      </c>
      <c r="Z17" s="6" t="s">
        <v>423</v>
      </c>
      <c r="AA17" s="6" t="s">
        <v>423</v>
      </c>
      <c r="AB17" s="6" t="s">
        <v>424</v>
      </c>
      <c r="AC17" s="6" t="s">
        <v>423</v>
      </c>
      <c r="AD17" s="6" t="s">
        <v>423</v>
      </c>
      <c r="AE17" s="6" t="s">
        <v>426</v>
      </c>
      <c r="AF17" s="6" t="s">
        <v>425</v>
      </c>
      <c r="AG17" s="6" t="s">
        <v>425</v>
      </c>
      <c r="AH17" s="6" t="s">
        <v>426</v>
      </c>
      <c r="AI17" s="6" t="s">
        <v>423</v>
      </c>
      <c r="AJ17" s="6" t="s">
        <v>426</v>
      </c>
      <c r="AK17" s="6" t="s">
        <v>423</v>
      </c>
      <c r="AL17" s="6" t="s">
        <v>424</v>
      </c>
      <c r="AM17" s="6" t="s">
        <v>423</v>
      </c>
      <c r="AN17" s="6" t="s">
        <v>423</v>
      </c>
      <c r="AO17" s="6" t="s">
        <v>423</v>
      </c>
      <c r="AP17" s="6" t="s">
        <v>423</v>
      </c>
      <c r="AQ17" s="6" t="s">
        <v>426</v>
      </c>
      <c r="AR17" s="6" t="s">
        <v>424</v>
      </c>
      <c r="AS17" s="6" t="s">
        <v>426</v>
      </c>
      <c r="AT17" s="6" t="s">
        <v>426</v>
      </c>
      <c r="AU17" s="6" t="s">
        <v>426</v>
      </c>
      <c r="AV17" s="6" t="s">
        <v>426</v>
      </c>
      <c r="AW17" s="6" t="s">
        <v>506</v>
      </c>
      <c r="AX17" s="6" t="s">
        <v>427</v>
      </c>
      <c r="AY17" s="6" t="s">
        <v>428</v>
      </c>
      <c r="AZ17" s="6" t="s">
        <v>428</v>
      </c>
      <c r="BA17" s="6" t="s">
        <v>428</v>
      </c>
      <c r="BB17" s="64">
        <f>VLOOKUP(Y17,Echelle!$B$11:$Z$15,BB$1,FALSE)</f>
        <v>-1</v>
      </c>
      <c r="BC17" s="64">
        <f>VLOOKUP(Z17,Echelle!$B$11:$Z$15,BC$1,FALSE)</f>
        <v>0.5</v>
      </c>
      <c r="BD17" s="64">
        <f>VLOOKUP(AA17,Echelle!$B$11:$Z$15,BD$1,FALSE)</f>
        <v>0.5</v>
      </c>
      <c r="BE17" s="64">
        <f>VLOOKUP(AB17,Echelle!$B$11:$Z$15,BE$1,FALSE)</f>
        <v>1</v>
      </c>
      <c r="BF17" s="64">
        <f>VLOOKUP(AC17,Echelle!$B$11:$Z$15,BF$1,FALSE)</f>
        <v>0.5</v>
      </c>
      <c r="BG17" s="64">
        <f>VLOOKUP(AD17,Echelle!$B$11:$Z$15,BG$1,FALSE)</f>
        <v>0.5</v>
      </c>
      <c r="BH17" s="64">
        <f>VLOOKUP(AE17,Echelle!$B$11:$Z$15,BH$1,FALSE)</f>
        <v>-1</v>
      </c>
      <c r="BI17" s="64">
        <f>VLOOKUP(AF17,Echelle!$B$11:$Z$15,BI$1,FALSE)</f>
        <v>0</v>
      </c>
      <c r="BJ17" s="64">
        <f>VLOOKUP(AG17,Echelle!$B$11:$Z$15,BJ$1,FALSE)</f>
        <v>0</v>
      </c>
      <c r="BK17" s="64">
        <f>VLOOKUP(AH17,Echelle!$B$11:$Z$15,BK$1,FALSE)</f>
        <v>-1</v>
      </c>
      <c r="BL17" s="64">
        <f>VLOOKUP(AI17,Echelle!$B$11:$Z$15,BL$1,FALSE)</f>
        <v>0.5</v>
      </c>
      <c r="BM17" s="64">
        <f>VLOOKUP(AJ17,Echelle!$B$11:$Z$15,BM$1,FALSE)</f>
        <v>-1</v>
      </c>
      <c r="BN17" s="64">
        <f>VLOOKUP(AK17,Echelle!$B$11:$Z$15,BN$1,FALSE)</f>
        <v>0.5</v>
      </c>
      <c r="BO17" s="64">
        <f>VLOOKUP(AL17,Echelle!$B$11:$Z$15,BO$1,FALSE)</f>
        <v>1</v>
      </c>
      <c r="BP17" s="64">
        <f>VLOOKUP(AM17,Echelle!$B$11:$Z$15,BP$1,FALSE)</f>
        <v>0.5</v>
      </c>
      <c r="BQ17" s="64">
        <f>VLOOKUP(AN17,Echelle!$B$11:$Z$15,BQ$1,FALSE)</f>
        <v>0.5</v>
      </c>
      <c r="BR17" s="64">
        <f>VLOOKUP(AO17,Echelle!$B$11:$Z$15,BR$1,FALSE)</f>
        <v>0.5</v>
      </c>
      <c r="BS17" s="64">
        <f>VLOOKUP(AP17,Echelle!$B$11:$Z$15,BS$1,FALSE)</f>
        <v>0.5</v>
      </c>
      <c r="BT17" s="64">
        <f>VLOOKUP(AQ17,Echelle!$B$11:$Z$15,BT$1,FALSE)</f>
        <v>-1</v>
      </c>
      <c r="BU17" s="64">
        <f>VLOOKUP(AR17,Echelle!$B$11:$Z$15,BU$1,FALSE)</f>
        <v>1</v>
      </c>
      <c r="BV17" s="64">
        <f>VLOOKUP(AS17,Echelle!$B$11:$Z$15,BV$1,FALSE)</f>
        <v>-0.5</v>
      </c>
      <c r="BW17" s="64">
        <f>VLOOKUP(AT17,Echelle!$B$11:$Z$15,BW$1,FALSE)</f>
        <v>-0.5</v>
      </c>
      <c r="BX17" s="64">
        <f>VLOOKUP(AU17,Echelle!$B$11:$Z$15,BX$1,FALSE)</f>
        <v>-0.5</v>
      </c>
      <c r="BY17" s="64">
        <f>VLOOKUP(AV17,Echelle!$B$11:$Z$15,BY$1,FALSE)</f>
        <v>-0.5</v>
      </c>
      <c r="BZ17" s="64">
        <f>VLOOKUP(AW17,Echelle!$B$20:$E$23,BZ$1,FALSE)</f>
        <v>0.5</v>
      </c>
      <c r="CA17" s="64">
        <f>VLOOKUP(AX17,Echelle!$B$20:$E$23,CA$1,FALSE)</f>
        <v>1</v>
      </c>
      <c r="CB17" s="64">
        <f>VLOOKUP(AY17,Echelle!$B$20:$E$23,CB$1,FALSE)</f>
        <v>-1</v>
      </c>
      <c r="CC17" s="6">
        <v>0</v>
      </c>
      <c r="CD17" s="6">
        <v>1</v>
      </c>
      <c r="CE17" s="6">
        <v>0</v>
      </c>
      <c r="CF17" s="6">
        <v>1</v>
      </c>
      <c r="CG17" s="6">
        <v>0</v>
      </c>
      <c r="CH17" s="6">
        <v>0</v>
      </c>
      <c r="CI17" s="6">
        <v>0</v>
      </c>
      <c r="CJ17" s="66">
        <f t="shared" si="4"/>
        <v>2</v>
      </c>
      <c r="CK17" s="66">
        <f t="shared" si="5"/>
        <v>3.5</v>
      </c>
      <c r="CL17" s="65">
        <f t="shared" si="6"/>
        <v>3.097826086956522</v>
      </c>
      <c r="CM17" s="6" t="s">
        <v>2707</v>
      </c>
      <c r="CN17" s="6" t="s">
        <v>690</v>
      </c>
      <c r="CO17" s="6" t="s">
        <v>438</v>
      </c>
      <c r="CP17" s="6" t="s">
        <v>646</v>
      </c>
      <c r="CQ17" s="6" t="s">
        <v>440</v>
      </c>
      <c r="CS17" s="6" t="s">
        <v>442</v>
      </c>
      <c r="CT17" s="6" t="s">
        <v>532</v>
      </c>
      <c r="CU17" s="6" t="s">
        <v>415</v>
      </c>
      <c r="CV17" s="6" t="s">
        <v>416</v>
      </c>
      <c r="CW17" s="6" t="s">
        <v>416</v>
      </c>
      <c r="CX17" s="6" t="s">
        <v>414</v>
      </c>
      <c r="CY17" s="6" t="s">
        <v>462</v>
      </c>
      <c r="CZ17" s="6" t="s">
        <v>462</v>
      </c>
      <c r="DA17" s="6" t="s">
        <v>416</v>
      </c>
      <c r="DB17" s="6" t="s">
        <v>416</v>
      </c>
      <c r="DC17" s="6" t="s">
        <v>415</v>
      </c>
      <c r="DD17" s="67">
        <f>VLOOKUP(CU17,Echelle!$B$3:$K$7,DD$1,FALSE)</f>
        <v>0.5</v>
      </c>
      <c r="DE17" s="67">
        <f>VLOOKUP(CV17,Echelle!$B$3:$K$7,DE$1,FALSE)</f>
        <v>1</v>
      </c>
      <c r="DF17" s="67">
        <f>VLOOKUP(CW17,Echelle!$B$3:$K$7,DF$1,FALSE)</f>
        <v>1</v>
      </c>
      <c r="DG17" s="67">
        <f>VLOOKUP(CX17,Echelle!$B$3:$K$7,DG$1,FALSE)</f>
        <v>0.5</v>
      </c>
      <c r="DH17" s="67">
        <f>VLOOKUP(CY17,Echelle!$B$3:$K$7,DH$1,FALSE)</f>
        <v>0</v>
      </c>
      <c r="DI17" s="67">
        <f>VLOOKUP(CZ17,Echelle!$B$3:$K$7,DI$1,FALSE)</f>
        <v>0</v>
      </c>
      <c r="DJ17" s="67">
        <f>VLOOKUP(DA17,Echelle!$B$3:$K$7,DJ$1,FALSE)</f>
        <v>1</v>
      </c>
      <c r="DK17" s="67">
        <f>VLOOKUP(DB17,Echelle!$B$3:$K$7,DK$1,FALSE)</f>
        <v>1</v>
      </c>
      <c r="DL17" s="67">
        <f>VLOOKUP(DC17,Echelle!$B$3:$K$7,DL$1,FALSE)</f>
        <v>0.5</v>
      </c>
      <c r="DM17" s="64">
        <f t="shared" si="7"/>
        <v>5.5</v>
      </c>
      <c r="DN17" s="65">
        <f t="shared" si="8"/>
        <v>8.0555555555555554</v>
      </c>
      <c r="DO17" s="6" t="s">
        <v>451</v>
      </c>
      <c r="DP17" s="6" t="s">
        <v>451</v>
      </c>
      <c r="DQ17" s="6" t="s">
        <v>452</v>
      </c>
      <c r="DR17" s="6" t="s">
        <v>451</v>
      </c>
      <c r="DS17" s="6" t="s">
        <v>451</v>
      </c>
      <c r="DT17" s="6" t="s">
        <v>451</v>
      </c>
      <c r="DU17" s="6" t="s">
        <v>451</v>
      </c>
      <c r="DV17" s="6" t="s">
        <v>451</v>
      </c>
      <c r="DW17" s="6" t="s">
        <v>451</v>
      </c>
      <c r="DX17" s="6" t="s">
        <v>451</v>
      </c>
      <c r="DY17" s="6" t="s">
        <v>451</v>
      </c>
      <c r="DZ17" s="6" t="s">
        <v>451</v>
      </c>
      <c r="EA17" s="6" t="s">
        <v>451</v>
      </c>
      <c r="EB17" s="6" t="s">
        <v>451</v>
      </c>
      <c r="EC17" s="6" t="s">
        <v>451</v>
      </c>
      <c r="ED17" s="6" t="s">
        <v>451</v>
      </c>
      <c r="EE17" s="6" t="s">
        <v>451</v>
      </c>
      <c r="EF17" s="6" t="s">
        <v>451</v>
      </c>
      <c r="EG17" s="6" t="s">
        <v>451</v>
      </c>
      <c r="EH17" s="6" t="s">
        <v>451</v>
      </c>
      <c r="EI17" s="6" t="s">
        <v>452</v>
      </c>
      <c r="EJ17" s="6" t="s">
        <v>452</v>
      </c>
      <c r="EK17" s="6" t="s">
        <v>452</v>
      </c>
      <c r="EL17" s="6" t="s">
        <v>452</v>
      </c>
      <c r="EM17" s="68">
        <f t="shared" si="9"/>
        <v>19</v>
      </c>
      <c r="EN17" s="69">
        <f t="shared" si="10"/>
        <v>7.916666666666667</v>
      </c>
      <c r="EO17" s="6" t="s">
        <v>517</v>
      </c>
      <c r="EP17" s="68">
        <f t="shared" si="11"/>
        <v>10</v>
      </c>
      <c r="EQ17" s="6" t="s">
        <v>454</v>
      </c>
      <c r="ER17" s="68">
        <f t="shared" si="12"/>
        <v>0</v>
      </c>
      <c r="ES17" s="70">
        <f t="shared" si="14"/>
        <v>7.875</v>
      </c>
      <c r="ET17" s="6" t="str">
        <f t="shared" si="13"/>
        <v>Liste d'attente</v>
      </c>
    </row>
    <row r="18" spans="1:150" x14ac:dyDescent="0.2">
      <c r="A18" s="6">
        <v>27</v>
      </c>
      <c r="B18" s="6" t="s">
        <v>411</v>
      </c>
      <c r="C18" s="6" t="s">
        <v>413</v>
      </c>
      <c r="D18" s="6" t="s">
        <v>415</v>
      </c>
      <c r="E18" s="6" t="s">
        <v>416</v>
      </c>
      <c r="F18" s="6" t="s">
        <v>416</v>
      </c>
      <c r="G18" s="6" t="s">
        <v>414</v>
      </c>
      <c r="H18" s="6" t="s">
        <v>414</v>
      </c>
      <c r="I18" s="6" t="s">
        <v>416</v>
      </c>
      <c r="J18" s="6" t="s">
        <v>416</v>
      </c>
      <c r="K18" s="6" t="s">
        <v>416</v>
      </c>
      <c r="L18" s="6" t="s">
        <v>414</v>
      </c>
      <c r="M18" s="63">
        <f>VLOOKUP(D18,Echelle!$B$3:$K$7,M$1,FALSE)</f>
        <v>0.5</v>
      </c>
      <c r="N18" s="63">
        <f>VLOOKUP(E18,Echelle!$B$3:$K$7,N$1,FALSE)</f>
        <v>1</v>
      </c>
      <c r="O18" s="63">
        <f>VLOOKUP(F18,Echelle!$B$3:$K$7,O$1,FALSE)</f>
        <v>1</v>
      </c>
      <c r="P18" s="63">
        <f>VLOOKUP(G18,Echelle!$B$3:$K$7,P$1,FALSE)</f>
        <v>0.5</v>
      </c>
      <c r="Q18" s="63">
        <f>VLOOKUP(H18,Echelle!$B$3:$K$7,Q$1,FALSE)</f>
        <v>0.5</v>
      </c>
      <c r="R18" s="63">
        <f>VLOOKUP(I18,Echelle!$B$3:$K$7,R$1,FALSE)</f>
        <v>1</v>
      </c>
      <c r="S18" s="63">
        <f>VLOOKUP(J18,Echelle!$B$3:$K$7,S$1,FALSE)</f>
        <v>1</v>
      </c>
      <c r="T18" s="63">
        <f>VLOOKUP(K18,Echelle!$B$3:$K$7,T$1,FALSE)</f>
        <v>1</v>
      </c>
      <c r="U18" s="63">
        <f>VLOOKUP(L18,Echelle!$B$3:$K$7,U$1,FALSE)</f>
        <v>-0.5</v>
      </c>
      <c r="V18" s="64">
        <f t="shared" si="2"/>
        <v>6</v>
      </c>
      <c r="W18" s="65">
        <f t="shared" si="3"/>
        <v>8.3333333333333339</v>
      </c>
      <c r="X18" s="6" t="s">
        <v>564</v>
      </c>
      <c r="Y18" s="6" t="s">
        <v>151</v>
      </c>
      <c r="Z18" s="6" t="s">
        <v>424</v>
      </c>
      <c r="AA18" s="6" t="s">
        <v>423</v>
      </c>
      <c r="AB18" s="6" t="s">
        <v>424</v>
      </c>
      <c r="AC18" s="6" t="s">
        <v>423</v>
      </c>
      <c r="AD18" s="6" t="s">
        <v>423</v>
      </c>
      <c r="AE18" s="6" t="s">
        <v>423</v>
      </c>
      <c r="AF18" s="6" t="s">
        <v>423</v>
      </c>
      <c r="AG18" s="6" t="s">
        <v>423</v>
      </c>
      <c r="AH18" s="6" t="s">
        <v>423</v>
      </c>
      <c r="AI18" s="6" t="s">
        <v>423</v>
      </c>
      <c r="AJ18" s="6" t="s">
        <v>423</v>
      </c>
      <c r="AK18" s="6" t="s">
        <v>423</v>
      </c>
      <c r="AL18" s="6" t="s">
        <v>424</v>
      </c>
      <c r="AM18" s="6" t="s">
        <v>423</v>
      </c>
      <c r="AN18" s="6" t="s">
        <v>423</v>
      </c>
      <c r="AO18" s="6" t="s">
        <v>423</v>
      </c>
      <c r="AP18" s="6" t="s">
        <v>423</v>
      </c>
      <c r="AQ18" s="6" t="s">
        <v>423</v>
      </c>
      <c r="AR18" s="6" t="s">
        <v>424</v>
      </c>
      <c r="AS18" s="6" t="s">
        <v>424</v>
      </c>
      <c r="AT18" s="6" t="s">
        <v>425</v>
      </c>
      <c r="AU18" s="6" t="s">
        <v>425</v>
      </c>
      <c r="AV18" s="6" t="s">
        <v>426</v>
      </c>
      <c r="AW18" s="6" t="s">
        <v>428</v>
      </c>
      <c r="AX18" s="6" t="s">
        <v>427</v>
      </c>
      <c r="AY18" s="6" t="s">
        <v>176</v>
      </c>
      <c r="AZ18" s="6" t="s">
        <v>176</v>
      </c>
      <c r="BA18" s="6" t="s">
        <v>428</v>
      </c>
      <c r="BB18" s="64">
        <f>VLOOKUP(Y18,Echelle!$B$11:$Z$15,BB$1,FALSE)</f>
        <v>2</v>
      </c>
      <c r="BC18" s="64">
        <f>VLOOKUP(Z18,Echelle!$B$11:$Z$15,BC$1,FALSE)</f>
        <v>1</v>
      </c>
      <c r="BD18" s="64">
        <f>VLOOKUP(AA18,Echelle!$B$11:$Z$15,BD$1,FALSE)</f>
        <v>0.5</v>
      </c>
      <c r="BE18" s="64">
        <f>VLOOKUP(AB18,Echelle!$B$11:$Z$15,BE$1,FALSE)</f>
        <v>1</v>
      </c>
      <c r="BF18" s="64">
        <f>VLOOKUP(AC18,Echelle!$B$11:$Z$15,BF$1,FALSE)</f>
        <v>0.5</v>
      </c>
      <c r="BG18" s="64">
        <f>VLOOKUP(AD18,Echelle!$B$11:$Z$15,BG$1,FALSE)</f>
        <v>0.5</v>
      </c>
      <c r="BH18" s="64">
        <f>VLOOKUP(AE18,Echelle!$B$11:$Z$15,BH$1,FALSE)</f>
        <v>0.5</v>
      </c>
      <c r="BI18" s="64">
        <f>VLOOKUP(AF18,Echelle!$B$11:$Z$15,BI$1,FALSE)</f>
        <v>0.5</v>
      </c>
      <c r="BJ18" s="64">
        <f>VLOOKUP(AG18,Echelle!$B$11:$Z$15,BJ$1,FALSE)</f>
        <v>0.5</v>
      </c>
      <c r="BK18" s="64">
        <f>VLOOKUP(AH18,Echelle!$B$11:$Z$15,BK$1,FALSE)</f>
        <v>0.5</v>
      </c>
      <c r="BL18" s="64">
        <f>VLOOKUP(AI18,Echelle!$B$11:$Z$15,BL$1,FALSE)</f>
        <v>0.5</v>
      </c>
      <c r="BM18" s="64">
        <f>VLOOKUP(AJ18,Echelle!$B$11:$Z$15,BM$1,FALSE)</f>
        <v>0.5</v>
      </c>
      <c r="BN18" s="64">
        <f>VLOOKUP(AK18,Echelle!$B$11:$Z$15,BN$1,FALSE)</f>
        <v>0.5</v>
      </c>
      <c r="BO18" s="64">
        <f>VLOOKUP(AL18,Echelle!$B$11:$Z$15,BO$1,FALSE)</f>
        <v>1</v>
      </c>
      <c r="BP18" s="64">
        <f>VLOOKUP(AM18,Echelle!$B$11:$Z$15,BP$1,FALSE)</f>
        <v>0.5</v>
      </c>
      <c r="BQ18" s="64">
        <f>VLOOKUP(AN18,Echelle!$B$11:$Z$15,BQ$1,FALSE)</f>
        <v>0.5</v>
      </c>
      <c r="BR18" s="64">
        <f>VLOOKUP(AO18,Echelle!$B$11:$Z$15,BR$1,FALSE)</f>
        <v>0.5</v>
      </c>
      <c r="BS18" s="64">
        <f>VLOOKUP(AP18,Echelle!$B$11:$Z$15,BS$1,FALSE)</f>
        <v>0.5</v>
      </c>
      <c r="BT18" s="64">
        <f>VLOOKUP(AQ18,Echelle!$B$11:$Z$15,BT$1,FALSE)</f>
        <v>0.5</v>
      </c>
      <c r="BU18" s="64">
        <f>VLOOKUP(AR18,Echelle!$B$11:$Z$15,BU$1,FALSE)</f>
        <v>1</v>
      </c>
      <c r="BV18" s="64">
        <f>VLOOKUP(AS18,Echelle!$B$11:$Z$15,BV$1,FALSE)</f>
        <v>2</v>
      </c>
      <c r="BW18" s="64">
        <f>VLOOKUP(AT18,Echelle!$B$11:$Z$15,BW$1,FALSE)</f>
        <v>0</v>
      </c>
      <c r="BX18" s="64">
        <f>VLOOKUP(AU18,Echelle!$B$11:$Z$15,BX$1,FALSE)</f>
        <v>0</v>
      </c>
      <c r="BY18" s="64">
        <f>VLOOKUP(AV18,Echelle!$B$11:$Z$15,BY$1,FALSE)</f>
        <v>-0.5</v>
      </c>
      <c r="BZ18" s="64">
        <f>VLOOKUP(AW18,Echelle!$B$20:$E$23,BZ$1,FALSE)</f>
        <v>-1</v>
      </c>
      <c r="CA18" s="64">
        <f>VLOOKUP(AX18,Echelle!$B$20:$E$23,CA$1,FALSE)</f>
        <v>1</v>
      </c>
      <c r="CB18" s="64">
        <f>VLOOKUP(AY18,Echelle!$B$20:$E$23,CB$1,FALSE)</f>
        <v>2</v>
      </c>
      <c r="CC18" s="6">
        <v>0</v>
      </c>
      <c r="CD18" s="6">
        <v>1</v>
      </c>
      <c r="CE18" s="6">
        <v>0</v>
      </c>
      <c r="CF18" s="6">
        <v>0</v>
      </c>
      <c r="CG18" s="6">
        <v>0</v>
      </c>
      <c r="CH18" s="6">
        <v>1</v>
      </c>
      <c r="CI18" s="6">
        <v>0</v>
      </c>
      <c r="CJ18" s="66">
        <f t="shared" si="4"/>
        <v>2</v>
      </c>
      <c r="CK18" s="66">
        <f t="shared" si="5"/>
        <v>19</v>
      </c>
      <c r="CL18" s="65">
        <f t="shared" si="6"/>
        <v>4.7826086956521738</v>
      </c>
      <c r="CM18" s="6" t="s">
        <v>2707</v>
      </c>
      <c r="CN18" s="6" t="s">
        <v>704</v>
      </c>
      <c r="CO18" s="6" t="s">
        <v>438</v>
      </c>
      <c r="CP18" s="6" t="s">
        <v>706</v>
      </c>
      <c r="CQ18" s="6" t="s">
        <v>440</v>
      </c>
      <c r="CS18" s="6" t="s">
        <v>491</v>
      </c>
      <c r="CT18" s="6" t="s">
        <v>443</v>
      </c>
      <c r="CU18" s="6" t="s">
        <v>415</v>
      </c>
      <c r="CV18" s="6" t="s">
        <v>416</v>
      </c>
      <c r="CW18" s="6" t="s">
        <v>416</v>
      </c>
      <c r="CX18" s="6" t="s">
        <v>415</v>
      </c>
      <c r="CY18" s="6" t="s">
        <v>414</v>
      </c>
      <c r="CZ18" s="6" t="s">
        <v>416</v>
      </c>
      <c r="DA18" s="6" t="s">
        <v>416</v>
      </c>
      <c r="DB18" s="6" t="s">
        <v>416</v>
      </c>
      <c r="DC18" s="6" t="s">
        <v>131</v>
      </c>
      <c r="DD18" s="67">
        <f>VLOOKUP(CU18,Echelle!$B$3:$K$7,DD$1,FALSE)</f>
        <v>0.5</v>
      </c>
      <c r="DE18" s="67">
        <f>VLOOKUP(CV18,Echelle!$B$3:$K$7,DE$1,FALSE)</f>
        <v>1</v>
      </c>
      <c r="DF18" s="67">
        <f>VLOOKUP(CW18,Echelle!$B$3:$K$7,DF$1,FALSE)</f>
        <v>1</v>
      </c>
      <c r="DG18" s="67">
        <f>VLOOKUP(CX18,Echelle!$B$3:$K$7,DG$1,FALSE)</f>
        <v>-0.5</v>
      </c>
      <c r="DH18" s="67">
        <f>VLOOKUP(CY18,Echelle!$B$3:$K$7,DH$1,FALSE)</f>
        <v>0.5</v>
      </c>
      <c r="DI18" s="67">
        <f>VLOOKUP(CZ18,Echelle!$B$3:$K$7,DI$1,FALSE)</f>
        <v>1</v>
      </c>
      <c r="DJ18" s="67">
        <f>VLOOKUP(DA18,Echelle!$B$3:$K$7,DJ$1,FALSE)</f>
        <v>1</v>
      </c>
      <c r="DK18" s="67">
        <f>VLOOKUP(DB18,Echelle!$B$3:$K$7,DK$1,FALSE)</f>
        <v>1</v>
      </c>
      <c r="DL18" s="67">
        <f>VLOOKUP(DC18,Echelle!$B$3:$K$7,DL$1,FALSE)</f>
        <v>-1</v>
      </c>
      <c r="DM18" s="64">
        <f t="shared" si="7"/>
        <v>4.5</v>
      </c>
      <c r="DN18" s="65">
        <f t="shared" si="8"/>
        <v>7.5</v>
      </c>
      <c r="DO18" s="6" t="s">
        <v>451</v>
      </c>
      <c r="DP18" s="6" t="s">
        <v>451</v>
      </c>
      <c r="DQ18" s="6" t="s">
        <v>451</v>
      </c>
      <c r="DR18" s="6" t="s">
        <v>451</v>
      </c>
      <c r="DS18" s="6" t="s">
        <v>451</v>
      </c>
      <c r="DT18" s="6" t="s">
        <v>451</v>
      </c>
      <c r="DU18" s="6" t="s">
        <v>451</v>
      </c>
      <c r="DV18" s="6" t="s">
        <v>451</v>
      </c>
      <c r="DW18" s="6" t="s">
        <v>451</v>
      </c>
      <c r="DX18" s="6" t="s">
        <v>451</v>
      </c>
      <c r="DY18" s="6" t="s">
        <v>451</v>
      </c>
      <c r="DZ18" s="6" t="s">
        <v>451</v>
      </c>
      <c r="EA18" s="6" t="s">
        <v>451</v>
      </c>
      <c r="EB18" s="6" t="s">
        <v>451</v>
      </c>
      <c r="EC18" s="6" t="s">
        <v>451</v>
      </c>
      <c r="ED18" s="6" t="s">
        <v>451</v>
      </c>
      <c r="EE18" s="6" t="s">
        <v>451</v>
      </c>
      <c r="EF18" s="6" t="s">
        <v>451</v>
      </c>
      <c r="EG18" s="6" t="s">
        <v>451</v>
      </c>
      <c r="EH18" s="6" t="s">
        <v>451</v>
      </c>
      <c r="EI18" s="6" t="s">
        <v>451</v>
      </c>
      <c r="EJ18" s="6" t="s">
        <v>451</v>
      </c>
      <c r="EK18" s="6" t="s">
        <v>451</v>
      </c>
      <c r="EL18" s="6" t="s">
        <v>452</v>
      </c>
      <c r="EM18" s="68">
        <f t="shared" si="9"/>
        <v>23</v>
      </c>
      <c r="EN18" s="69">
        <f t="shared" si="10"/>
        <v>9.5833333333333339</v>
      </c>
      <c r="EO18" s="6" t="s">
        <v>474</v>
      </c>
      <c r="EP18" s="68">
        <f t="shared" si="11"/>
        <v>10</v>
      </c>
      <c r="EQ18" s="6" t="s">
        <v>475</v>
      </c>
      <c r="ER18" s="68">
        <f t="shared" si="12"/>
        <v>10</v>
      </c>
      <c r="ES18" s="70">
        <f t="shared" si="14"/>
        <v>9.0416666666666679</v>
      </c>
      <c r="ET18" s="6" t="str">
        <f t="shared" si="13"/>
        <v xml:space="preserve">Accepté pour le Conseil 4round IS -5 </v>
      </c>
    </row>
    <row r="19" spans="1:150" x14ac:dyDescent="0.2">
      <c r="A19" s="6">
        <v>28</v>
      </c>
      <c r="B19" s="6" t="s">
        <v>481</v>
      </c>
      <c r="C19" s="6" t="s">
        <v>525</v>
      </c>
      <c r="D19" s="6" t="s">
        <v>415</v>
      </c>
      <c r="E19" s="6" t="s">
        <v>416</v>
      </c>
      <c r="F19" s="6" t="s">
        <v>416</v>
      </c>
      <c r="G19" s="6" t="s">
        <v>131</v>
      </c>
      <c r="H19" s="6" t="s">
        <v>414</v>
      </c>
      <c r="I19" s="6" t="s">
        <v>414</v>
      </c>
      <c r="J19" s="6" t="s">
        <v>416</v>
      </c>
      <c r="K19" s="6" t="s">
        <v>416</v>
      </c>
      <c r="L19" s="6" t="s">
        <v>131</v>
      </c>
      <c r="M19" s="63">
        <f>VLOOKUP(D19,Echelle!$B$3:$K$7,M$1,FALSE)</f>
        <v>0.5</v>
      </c>
      <c r="N19" s="63">
        <f>VLOOKUP(E19,Echelle!$B$3:$K$7,N$1,FALSE)</f>
        <v>1</v>
      </c>
      <c r="O19" s="63">
        <f>VLOOKUP(F19,Echelle!$B$3:$K$7,O$1,FALSE)</f>
        <v>1</v>
      </c>
      <c r="P19" s="63">
        <f>VLOOKUP(G19,Echelle!$B$3:$K$7,P$1,FALSE)</f>
        <v>1</v>
      </c>
      <c r="Q19" s="63">
        <f>VLOOKUP(H19,Echelle!$B$3:$K$7,Q$1,FALSE)</f>
        <v>0.5</v>
      </c>
      <c r="R19" s="63">
        <f>VLOOKUP(I19,Echelle!$B$3:$K$7,R$1,FALSE)</f>
        <v>-0.5</v>
      </c>
      <c r="S19" s="63">
        <f>VLOOKUP(J19,Echelle!$B$3:$K$7,S$1,FALSE)</f>
        <v>1</v>
      </c>
      <c r="T19" s="63">
        <f>VLOOKUP(K19,Echelle!$B$3:$K$7,T$1,FALSE)</f>
        <v>1</v>
      </c>
      <c r="U19" s="63">
        <f>VLOOKUP(L19,Echelle!$B$3:$K$7,U$1,FALSE)</f>
        <v>-1</v>
      </c>
      <c r="V19" s="64">
        <f t="shared" si="2"/>
        <v>4.5</v>
      </c>
      <c r="W19" s="65">
        <f t="shared" si="3"/>
        <v>7.5</v>
      </c>
      <c r="X19" s="6" t="s">
        <v>463</v>
      </c>
      <c r="Y19" s="6" t="s">
        <v>423</v>
      </c>
      <c r="Z19" s="6" t="s">
        <v>423</v>
      </c>
      <c r="AA19" s="6" t="s">
        <v>423</v>
      </c>
      <c r="AB19" s="6" t="s">
        <v>424</v>
      </c>
      <c r="AC19" s="6" t="s">
        <v>423</v>
      </c>
      <c r="AD19" s="6" t="s">
        <v>423</v>
      </c>
      <c r="AE19" s="6" t="s">
        <v>423</v>
      </c>
      <c r="AF19" s="6" t="s">
        <v>423</v>
      </c>
      <c r="AG19" s="6" t="s">
        <v>424</v>
      </c>
      <c r="AH19" s="6" t="s">
        <v>426</v>
      </c>
      <c r="AI19" s="6" t="s">
        <v>424</v>
      </c>
      <c r="AJ19" s="6" t="s">
        <v>423</v>
      </c>
      <c r="AK19" s="6" t="s">
        <v>424</v>
      </c>
      <c r="AL19" s="6" t="s">
        <v>423</v>
      </c>
      <c r="AM19" s="6" t="s">
        <v>423</v>
      </c>
      <c r="AN19" s="6" t="s">
        <v>423</v>
      </c>
      <c r="AO19" s="6" t="s">
        <v>423</v>
      </c>
      <c r="AP19" s="6" t="s">
        <v>423</v>
      </c>
      <c r="AQ19" s="6" t="s">
        <v>424</v>
      </c>
      <c r="AR19" s="6" t="s">
        <v>424</v>
      </c>
      <c r="AS19" s="6" t="s">
        <v>423</v>
      </c>
      <c r="AT19" s="6" t="s">
        <v>423</v>
      </c>
      <c r="AU19" s="6" t="s">
        <v>423</v>
      </c>
      <c r="AV19" s="6" t="s">
        <v>423</v>
      </c>
      <c r="AW19" s="6" t="s">
        <v>427</v>
      </c>
      <c r="AX19" s="6" t="s">
        <v>176</v>
      </c>
      <c r="AY19" s="6" t="s">
        <v>428</v>
      </c>
      <c r="AZ19" s="6" t="s">
        <v>427</v>
      </c>
      <c r="BA19" s="6" t="s">
        <v>428</v>
      </c>
      <c r="BB19" s="64">
        <f>VLOOKUP(Y19,Echelle!$B$11:$Z$15,BB$1,FALSE)</f>
        <v>0.5</v>
      </c>
      <c r="BC19" s="64">
        <f>VLOOKUP(Z19,Echelle!$B$11:$Z$15,BC$1,FALSE)</f>
        <v>0.5</v>
      </c>
      <c r="BD19" s="64">
        <f>VLOOKUP(AA19,Echelle!$B$11:$Z$15,BD$1,FALSE)</f>
        <v>0.5</v>
      </c>
      <c r="BE19" s="64">
        <f>VLOOKUP(AB19,Echelle!$B$11:$Z$15,BE$1,FALSE)</f>
        <v>1</v>
      </c>
      <c r="BF19" s="64">
        <f>VLOOKUP(AC19,Echelle!$B$11:$Z$15,BF$1,FALSE)</f>
        <v>0.5</v>
      </c>
      <c r="BG19" s="64">
        <f>VLOOKUP(AD19,Echelle!$B$11:$Z$15,BG$1,FALSE)</f>
        <v>0.5</v>
      </c>
      <c r="BH19" s="64">
        <f>VLOOKUP(AE19,Echelle!$B$11:$Z$15,BH$1,FALSE)</f>
        <v>0.5</v>
      </c>
      <c r="BI19" s="64">
        <f>VLOOKUP(AF19,Echelle!$B$11:$Z$15,BI$1,FALSE)</f>
        <v>0.5</v>
      </c>
      <c r="BJ19" s="64">
        <f>VLOOKUP(AG19,Echelle!$B$11:$Z$15,BJ$1,FALSE)</f>
        <v>1</v>
      </c>
      <c r="BK19" s="64">
        <f>VLOOKUP(AH19,Echelle!$B$11:$Z$15,BK$1,FALSE)</f>
        <v>-1</v>
      </c>
      <c r="BL19" s="64">
        <f>VLOOKUP(AI19,Echelle!$B$11:$Z$15,BL$1,FALSE)</f>
        <v>1</v>
      </c>
      <c r="BM19" s="64">
        <f>VLOOKUP(AJ19,Echelle!$B$11:$Z$15,BM$1,FALSE)</f>
        <v>0.5</v>
      </c>
      <c r="BN19" s="64">
        <f>VLOOKUP(AK19,Echelle!$B$11:$Z$15,BN$1,FALSE)</f>
        <v>1</v>
      </c>
      <c r="BO19" s="64">
        <f>VLOOKUP(AL19,Echelle!$B$11:$Z$15,BO$1,FALSE)</f>
        <v>0.5</v>
      </c>
      <c r="BP19" s="64">
        <f>VLOOKUP(AM19,Echelle!$B$11:$Z$15,BP$1,FALSE)</f>
        <v>0.5</v>
      </c>
      <c r="BQ19" s="64">
        <f>VLOOKUP(AN19,Echelle!$B$11:$Z$15,BQ$1,FALSE)</f>
        <v>0.5</v>
      </c>
      <c r="BR19" s="64">
        <f>VLOOKUP(AO19,Echelle!$B$11:$Z$15,BR$1,FALSE)</f>
        <v>0.5</v>
      </c>
      <c r="BS19" s="64">
        <f>VLOOKUP(AP19,Echelle!$B$11:$Z$15,BS$1,FALSE)</f>
        <v>0.5</v>
      </c>
      <c r="BT19" s="64">
        <f>VLOOKUP(AQ19,Echelle!$B$11:$Z$15,BT$1,FALSE)</f>
        <v>1</v>
      </c>
      <c r="BU19" s="64">
        <f>VLOOKUP(AR19,Echelle!$B$11:$Z$15,BU$1,FALSE)</f>
        <v>1</v>
      </c>
      <c r="BV19" s="64">
        <f>VLOOKUP(AS19,Echelle!$B$11:$Z$15,BV$1,FALSE)</f>
        <v>1</v>
      </c>
      <c r="BW19" s="64">
        <f>VLOOKUP(AT19,Echelle!$B$11:$Z$15,BW$1,FALSE)</f>
        <v>1</v>
      </c>
      <c r="BX19" s="64">
        <f>VLOOKUP(AU19,Echelle!$B$11:$Z$15,BX$1,FALSE)</f>
        <v>1</v>
      </c>
      <c r="BY19" s="64">
        <f>VLOOKUP(AV19,Echelle!$B$11:$Z$15,BY$1,FALSE)</f>
        <v>1</v>
      </c>
      <c r="BZ19" s="64">
        <f>VLOOKUP(AW19,Echelle!$B$20:$E$23,BZ$1,FALSE)</f>
        <v>1</v>
      </c>
      <c r="CA19" s="64">
        <f>VLOOKUP(AX19,Echelle!$B$20:$E$23,CA$1,FALSE)</f>
        <v>2</v>
      </c>
      <c r="CB19" s="64">
        <f>VLOOKUP(AY19,Echelle!$B$20:$E$23,CB$1,FALSE)</f>
        <v>-1</v>
      </c>
      <c r="CC19" s="6">
        <v>0</v>
      </c>
      <c r="CD19" s="6">
        <v>1</v>
      </c>
      <c r="CE19" s="6">
        <v>0</v>
      </c>
      <c r="CF19" s="6">
        <v>1</v>
      </c>
      <c r="CG19" s="6">
        <v>0</v>
      </c>
      <c r="CH19" s="6">
        <v>0</v>
      </c>
      <c r="CI19" s="6">
        <v>0</v>
      </c>
      <c r="CJ19" s="66">
        <f t="shared" si="4"/>
        <v>2</v>
      </c>
      <c r="CK19" s="66">
        <f t="shared" si="5"/>
        <v>19.5</v>
      </c>
      <c r="CL19" s="65">
        <f t="shared" si="6"/>
        <v>4.8369565217391308</v>
      </c>
      <c r="CM19" s="6" t="s">
        <v>581</v>
      </c>
      <c r="CN19" s="6" t="s">
        <v>719</v>
      </c>
      <c r="CO19" s="6" t="s">
        <v>438</v>
      </c>
      <c r="CP19" s="6" t="s">
        <v>706</v>
      </c>
      <c r="CQ19" s="6" t="s">
        <v>440</v>
      </c>
      <c r="CS19" s="6" t="s">
        <v>442</v>
      </c>
      <c r="CT19" s="6" t="s">
        <v>532</v>
      </c>
      <c r="CU19" s="6" t="s">
        <v>415</v>
      </c>
      <c r="CV19" s="6" t="s">
        <v>416</v>
      </c>
      <c r="CW19" s="6" t="s">
        <v>414</v>
      </c>
      <c r="CX19" s="6" t="s">
        <v>414</v>
      </c>
      <c r="CY19" s="6" t="s">
        <v>131</v>
      </c>
      <c r="CZ19" s="6" t="s">
        <v>415</v>
      </c>
      <c r="DA19" s="6" t="s">
        <v>416</v>
      </c>
      <c r="DB19" s="6" t="s">
        <v>416</v>
      </c>
      <c r="DC19" s="6" t="s">
        <v>131</v>
      </c>
      <c r="DD19" s="67">
        <f>VLOOKUP(CU19,Echelle!$B$3:$K$7,DD$1,FALSE)</f>
        <v>0.5</v>
      </c>
      <c r="DE19" s="67">
        <f>VLOOKUP(CV19,Echelle!$B$3:$K$7,DE$1,FALSE)</f>
        <v>1</v>
      </c>
      <c r="DF19" s="67">
        <f>VLOOKUP(CW19,Echelle!$B$3:$K$7,DF$1,FALSE)</f>
        <v>-0.5</v>
      </c>
      <c r="DG19" s="67">
        <f>VLOOKUP(CX19,Echelle!$B$3:$K$7,DG$1,FALSE)</f>
        <v>0.5</v>
      </c>
      <c r="DH19" s="67">
        <f>VLOOKUP(CY19,Echelle!$B$3:$K$7,DH$1,FALSE)</f>
        <v>1</v>
      </c>
      <c r="DI19" s="67">
        <f>VLOOKUP(CZ19,Echelle!$B$3:$K$7,DI$1,FALSE)</f>
        <v>0.5</v>
      </c>
      <c r="DJ19" s="67">
        <f>VLOOKUP(DA19,Echelle!$B$3:$K$7,DJ$1,FALSE)</f>
        <v>1</v>
      </c>
      <c r="DK19" s="67">
        <f>VLOOKUP(DB19,Echelle!$B$3:$K$7,DK$1,FALSE)</f>
        <v>1</v>
      </c>
      <c r="DL19" s="67">
        <f>VLOOKUP(DC19,Echelle!$B$3:$K$7,DL$1,FALSE)</f>
        <v>-1</v>
      </c>
      <c r="DM19" s="64">
        <f t="shared" si="7"/>
        <v>4</v>
      </c>
      <c r="DN19" s="65">
        <f t="shared" si="8"/>
        <v>7.2222222222222223</v>
      </c>
      <c r="DO19" s="6" t="s">
        <v>451</v>
      </c>
      <c r="DP19" s="6" t="s">
        <v>451</v>
      </c>
      <c r="DQ19" s="6" t="s">
        <v>451</v>
      </c>
      <c r="DR19" s="6" t="s">
        <v>451</v>
      </c>
      <c r="DS19" s="6" t="s">
        <v>451</v>
      </c>
      <c r="DT19" s="6" t="s">
        <v>451</v>
      </c>
      <c r="DU19" s="6" t="s">
        <v>451</v>
      </c>
      <c r="DV19" s="6" t="s">
        <v>451</v>
      </c>
      <c r="DW19" s="6" t="s">
        <v>451</v>
      </c>
      <c r="DX19" s="6" t="s">
        <v>451</v>
      </c>
      <c r="DY19" s="6" t="s">
        <v>451</v>
      </c>
      <c r="DZ19" s="6" t="s">
        <v>451</v>
      </c>
      <c r="EA19" s="6" t="s">
        <v>451</v>
      </c>
      <c r="EB19" s="6" t="s">
        <v>451</v>
      </c>
      <c r="EC19" s="6" t="s">
        <v>451</v>
      </c>
      <c r="ED19" s="6" t="s">
        <v>451</v>
      </c>
      <c r="EE19" s="6" t="s">
        <v>451</v>
      </c>
      <c r="EF19" s="6" t="s">
        <v>451</v>
      </c>
      <c r="EG19" s="6" t="s">
        <v>451</v>
      </c>
      <c r="EH19" s="6" t="s">
        <v>451</v>
      </c>
      <c r="EI19" s="6" t="s">
        <v>451</v>
      </c>
      <c r="EJ19" s="6" t="s">
        <v>451</v>
      </c>
      <c r="EK19" s="6" t="s">
        <v>451</v>
      </c>
      <c r="EL19" s="6" t="s">
        <v>451</v>
      </c>
      <c r="EM19" s="68">
        <f t="shared" si="9"/>
        <v>24</v>
      </c>
      <c r="EN19" s="69">
        <f t="shared" si="10"/>
        <v>10</v>
      </c>
      <c r="EO19" s="6" t="s">
        <v>555</v>
      </c>
      <c r="EP19" s="68">
        <f t="shared" si="11"/>
        <v>10</v>
      </c>
      <c r="EQ19" s="6" t="s">
        <v>475</v>
      </c>
      <c r="ER19" s="68">
        <f t="shared" si="12"/>
        <v>10</v>
      </c>
      <c r="ES19" s="70">
        <f t="shared" si="14"/>
        <v>9.1666666666666661</v>
      </c>
      <c r="ET19" s="6" t="str">
        <f t="shared" si="13"/>
        <v>Accepté pour Conseil 2eme round Sect</v>
      </c>
    </row>
    <row r="20" spans="1:150" x14ac:dyDescent="0.2">
      <c r="A20" s="6">
        <v>29</v>
      </c>
      <c r="B20" s="6" t="s">
        <v>460</v>
      </c>
      <c r="C20" s="6" t="s">
        <v>525</v>
      </c>
      <c r="D20" s="6" t="s">
        <v>414</v>
      </c>
      <c r="E20" s="6" t="s">
        <v>416</v>
      </c>
      <c r="F20" s="6" t="s">
        <v>416</v>
      </c>
      <c r="G20" s="6" t="s">
        <v>414</v>
      </c>
      <c r="H20" s="6" t="s">
        <v>462</v>
      </c>
      <c r="I20" s="6" t="s">
        <v>414</v>
      </c>
      <c r="J20" s="6" t="s">
        <v>416</v>
      </c>
      <c r="K20" s="6" t="s">
        <v>416</v>
      </c>
      <c r="L20" s="6" t="s">
        <v>131</v>
      </c>
      <c r="M20" s="63">
        <f>VLOOKUP(D20,Echelle!$B$3:$K$7,M$1,FALSE)</f>
        <v>-0.5</v>
      </c>
      <c r="N20" s="63">
        <f>VLOOKUP(E20,Echelle!$B$3:$K$7,N$1,FALSE)</f>
        <v>1</v>
      </c>
      <c r="O20" s="63">
        <f>VLOOKUP(F20,Echelle!$B$3:$K$7,O$1,FALSE)</f>
        <v>1</v>
      </c>
      <c r="P20" s="63">
        <f>VLOOKUP(G20,Echelle!$B$3:$K$7,P$1,FALSE)</f>
        <v>0.5</v>
      </c>
      <c r="Q20" s="63">
        <f>VLOOKUP(H20,Echelle!$B$3:$K$7,Q$1,FALSE)</f>
        <v>0</v>
      </c>
      <c r="R20" s="63">
        <f>VLOOKUP(I20,Echelle!$B$3:$K$7,R$1,FALSE)</f>
        <v>-0.5</v>
      </c>
      <c r="S20" s="63">
        <f>VLOOKUP(J20,Echelle!$B$3:$K$7,S$1,FALSE)</f>
        <v>1</v>
      </c>
      <c r="T20" s="63">
        <f>VLOOKUP(K20,Echelle!$B$3:$K$7,T$1,FALSE)</f>
        <v>1</v>
      </c>
      <c r="U20" s="63">
        <f>VLOOKUP(L20,Echelle!$B$3:$K$7,U$1,FALSE)</f>
        <v>-1</v>
      </c>
      <c r="V20" s="64">
        <f t="shared" si="2"/>
        <v>2.5</v>
      </c>
      <c r="W20" s="65">
        <f t="shared" si="3"/>
        <v>6.3888888888888893</v>
      </c>
      <c r="X20" s="6" t="s">
        <v>463</v>
      </c>
      <c r="Y20" s="6" t="s">
        <v>423</v>
      </c>
      <c r="Z20" s="6" t="s">
        <v>423</v>
      </c>
      <c r="AA20" s="6" t="s">
        <v>423</v>
      </c>
      <c r="AB20" s="6" t="s">
        <v>424</v>
      </c>
      <c r="AC20" s="6" t="s">
        <v>424</v>
      </c>
      <c r="AD20" s="6" t="s">
        <v>423</v>
      </c>
      <c r="AE20" s="6" t="s">
        <v>423</v>
      </c>
      <c r="AF20" s="6" t="s">
        <v>423</v>
      </c>
      <c r="AG20" s="6" t="s">
        <v>425</v>
      </c>
      <c r="AH20" s="6" t="s">
        <v>426</v>
      </c>
      <c r="AI20" s="6" t="s">
        <v>423</v>
      </c>
      <c r="AJ20" s="6" t="s">
        <v>423</v>
      </c>
      <c r="AK20" s="6" t="s">
        <v>424</v>
      </c>
      <c r="AL20" s="6" t="s">
        <v>423</v>
      </c>
      <c r="AM20" s="6" t="s">
        <v>423</v>
      </c>
      <c r="AN20" s="6" t="s">
        <v>423</v>
      </c>
      <c r="AO20" s="6" t="s">
        <v>423</v>
      </c>
      <c r="AP20" s="6" t="s">
        <v>423</v>
      </c>
      <c r="AQ20" s="6" t="s">
        <v>423</v>
      </c>
      <c r="AR20" s="6" t="s">
        <v>151</v>
      </c>
      <c r="AS20" s="6" t="s">
        <v>426</v>
      </c>
      <c r="AT20" s="6" t="s">
        <v>426</v>
      </c>
      <c r="AU20" s="6" t="s">
        <v>426</v>
      </c>
      <c r="AV20" s="6" t="s">
        <v>426</v>
      </c>
      <c r="AW20" s="6" t="s">
        <v>506</v>
      </c>
      <c r="AX20" s="6" t="s">
        <v>427</v>
      </c>
      <c r="AY20" s="6" t="s">
        <v>428</v>
      </c>
      <c r="AZ20" s="6" t="s">
        <v>428</v>
      </c>
      <c r="BA20" s="6" t="s">
        <v>428</v>
      </c>
      <c r="BB20" s="64">
        <f>VLOOKUP(Y20,Echelle!$B$11:$Z$15,BB$1,FALSE)</f>
        <v>0.5</v>
      </c>
      <c r="BC20" s="64">
        <f>VLOOKUP(Z20,Echelle!$B$11:$Z$15,BC$1,FALSE)</f>
        <v>0.5</v>
      </c>
      <c r="BD20" s="64">
        <f>VLOOKUP(AA20,Echelle!$B$11:$Z$15,BD$1,FALSE)</f>
        <v>0.5</v>
      </c>
      <c r="BE20" s="64">
        <f>VLOOKUP(AB20,Echelle!$B$11:$Z$15,BE$1,FALSE)</f>
        <v>1</v>
      </c>
      <c r="BF20" s="64">
        <f>VLOOKUP(AC20,Echelle!$B$11:$Z$15,BF$1,FALSE)</f>
        <v>1</v>
      </c>
      <c r="BG20" s="64">
        <f>VLOOKUP(AD20,Echelle!$B$11:$Z$15,BG$1,FALSE)</f>
        <v>0.5</v>
      </c>
      <c r="BH20" s="64">
        <f>VLOOKUP(AE20,Echelle!$B$11:$Z$15,BH$1,FALSE)</f>
        <v>0.5</v>
      </c>
      <c r="BI20" s="64">
        <f>VLOOKUP(AF20,Echelle!$B$11:$Z$15,BI$1,FALSE)</f>
        <v>0.5</v>
      </c>
      <c r="BJ20" s="64">
        <f>VLOOKUP(AG20,Echelle!$B$11:$Z$15,BJ$1,FALSE)</f>
        <v>0</v>
      </c>
      <c r="BK20" s="64">
        <f>VLOOKUP(AH20,Echelle!$B$11:$Z$15,BK$1,FALSE)</f>
        <v>-1</v>
      </c>
      <c r="BL20" s="64">
        <f>VLOOKUP(AI20,Echelle!$B$11:$Z$15,BL$1,FALSE)</f>
        <v>0.5</v>
      </c>
      <c r="BM20" s="64">
        <f>VLOOKUP(AJ20,Echelle!$B$11:$Z$15,BM$1,FALSE)</f>
        <v>0.5</v>
      </c>
      <c r="BN20" s="64">
        <f>VLOOKUP(AK20,Echelle!$B$11:$Z$15,BN$1,FALSE)</f>
        <v>1</v>
      </c>
      <c r="BO20" s="64">
        <f>VLOOKUP(AL20,Echelle!$B$11:$Z$15,BO$1,FALSE)</f>
        <v>0.5</v>
      </c>
      <c r="BP20" s="64">
        <f>VLOOKUP(AM20,Echelle!$B$11:$Z$15,BP$1,FALSE)</f>
        <v>0.5</v>
      </c>
      <c r="BQ20" s="64">
        <f>VLOOKUP(AN20,Echelle!$B$11:$Z$15,BQ$1,FALSE)</f>
        <v>0.5</v>
      </c>
      <c r="BR20" s="64">
        <f>VLOOKUP(AO20,Echelle!$B$11:$Z$15,BR$1,FALSE)</f>
        <v>0.5</v>
      </c>
      <c r="BS20" s="64">
        <f>VLOOKUP(AP20,Echelle!$B$11:$Z$15,BS$1,FALSE)</f>
        <v>0.5</v>
      </c>
      <c r="BT20" s="64">
        <f>VLOOKUP(AQ20,Echelle!$B$11:$Z$15,BT$1,FALSE)</f>
        <v>0.5</v>
      </c>
      <c r="BU20" s="64">
        <f>VLOOKUP(AR20,Echelle!$B$11:$Z$15,BU$1,FALSE)</f>
        <v>2</v>
      </c>
      <c r="BV20" s="64">
        <f>VLOOKUP(AS20,Echelle!$B$11:$Z$15,BV$1,FALSE)</f>
        <v>-0.5</v>
      </c>
      <c r="BW20" s="64">
        <f>VLOOKUP(AT20,Echelle!$B$11:$Z$15,BW$1,FALSE)</f>
        <v>-0.5</v>
      </c>
      <c r="BX20" s="64">
        <f>VLOOKUP(AU20,Echelle!$B$11:$Z$15,BX$1,FALSE)</f>
        <v>-0.5</v>
      </c>
      <c r="BY20" s="64">
        <f>VLOOKUP(AV20,Echelle!$B$11:$Z$15,BY$1,FALSE)</f>
        <v>-0.5</v>
      </c>
      <c r="BZ20" s="64">
        <f>VLOOKUP(AW20,Echelle!$B$20:$E$23,BZ$1,FALSE)</f>
        <v>0.5</v>
      </c>
      <c r="CA20" s="64">
        <f>VLOOKUP(AX20,Echelle!$B$20:$E$23,CA$1,FALSE)</f>
        <v>1</v>
      </c>
      <c r="CB20" s="64">
        <f>VLOOKUP(AY20,Echelle!$B$20:$E$23,CB$1,FALSE)</f>
        <v>-1</v>
      </c>
      <c r="CC20" s="6">
        <v>1</v>
      </c>
      <c r="CD20" s="6">
        <v>1</v>
      </c>
      <c r="CE20" s="6">
        <v>0</v>
      </c>
      <c r="CF20" s="6">
        <v>1</v>
      </c>
      <c r="CG20" s="6">
        <v>0</v>
      </c>
      <c r="CH20" s="6">
        <v>1</v>
      </c>
      <c r="CI20" s="6">
        <v>0</v>
      </c>
      <c r="CJ20" s="66">
        <f t="shared" si="4"/>
        <v>4</v>
      </c>
      <c r="CK20" s="66">
        <f t="shared" si="5"/>
        <v>13.5</v>
      </c>
      <c r="CL20" s="65">
        <f t="shared" si="6"/>
        <v>4.1847826086956523</v>
      </c>
      <c r="CM20" s="6" t="s">
        <v>613</v>
      </c>
      <c r="CN20" s="6" t="s">
        <v>731</v>
      </c>
      <c r="CO20" s="6" t="s">
        <v>438</v>
      </c>
      <c r="CP20" s="6" t="s">
        <v>706</v>
      </c>
      <c r="CQ20" s="6" t="s">
        <v>440</v>
      </c>
      <c r="CS20" s="6" t="s">
        <v>491</v>
      </c>
      <c r="CT20" s="6" t="s">
        <v>443</v>
      </c>
      <c r="CU20" s="6" t="s">
        <v>416</v>
      </c>
      <c r="CV20" s="6" t="s">
        <v>416</v>
      </c>
      <c r="CW20" s="6" t="s">
        <v>416</v>
      </c>
      <c r="CX20" s="6" t="s">
        <v>131</v>
      </c>
      <c r="CY20" s="6" t="s">
        <v>131</v>
      </c>
      <c r="CZ20" s="6" t="s">
        <v>414</v>
      </c>
      <c r="DA20" s="6" t="s">
        <v>416</v>
      </c>
      <c r="DB20" s="6" t="s">
        <v>416</v>
      </c>
      <c r="DC20" s="6" t="s">
        <v>131</v>
      </c>
      <c r="DD20" s="67">
        <f>VLOOKUP(CU20,Echelle!$B$3:$K$7,DD$1,FALSE)</f>
        <v>1</v>
      </c>
      <c r="DE20" s="67">
        <f>VLOOKUP(CV20,Echelle!$B$3:$K$7,DE$1,FALSE)</f>
        <v>1</v>
      </c>
      <c r="DF20" s="67">
        <f>VLOOKUP(CW20,Echelle!$B$3:$K$7,DF$1,FALSE)</f>
        <v>1</v>
      </c>
      <c r="DG20" s="67">
        <f>VLOOKUP(CX20,Echelle!$B$3:$K$7,DG$1,FALSE)</f>
        <v>1</v>
      </c>
      <c r="DH20" s="67">
        <f>VLOOKUP(CY20,Echelle!$B$3:$K$7,DH$1,FALSE)</f>
        <v>1</v>
      </c>
      <c r="DI20" s="67">
        <f>VLOOKUP(CZ20,Echelle!$B$3:$K$7,DI$1,FALSE)</f>
        <v>-0.5</v>
      </c>
      <c r="DJ20" s="67">
        <f>VLOOKUP(DA20,Echelle!$B$3:$K$7,DJ$1,FALSE)</f>
        <v>1</v>
      </c>
      <c r="DK20" s="67">
        <f>VLOOKUP(DB20,Echelle!$B$3:$K$7,DK$1,FALSE)</f>
        <v>1</v>
      </c>
      <c r="DL20" s="67">
        <f>VLOOKUP(DC20,Echelle!$B$3:$K$7,DL$1,FALSE)</f>
        <v>-1</v>
      </c>
      <c r="DM20" s="64">
        <f t="shared" si="7"/>
        <v>5.5</v>
      </c>
      <c r="DN20" s="65">
        <f t="shared" si="8"/>
        <v>8.0555555555555554</v>
      </c>
      <c r="DO20" s="6" t="s">
        <v>451</v>
      </c>
      <c r="DP20" s="6" t="s">
        <v>451</v>
      </c>
      <c r="DQ20" s="6" t="s">
        <v>451</v>
      </c>
      <c r="DR20" s="6" t="s">
        <v>451</v>
      </c>
      <c r="DS20" s="6" t="s">
        <v>452</v>
      </c>
      <c r="DT20" s="6" t="s">
        <v>451</v>
      </c>
      <c r="DU20" s="6" t="s">
        <v>451</v>
      </c>
      <c r="DV20" s="6" t="s">
        <v>451</v>
      </c>
      <c r="DW20" s="6" t="s">
        <v>451</v>
      </c>
      <c r="DX20" s="6" t="s">
        <v>451</v>
      </c>
      <c r="DY20" s="6" t="s">
        <v>451</v>
      </c>
      <c r="DZ20" s="6" t="s">
        <v>452</v>
      </c>
      <c r="EA20" s="6" t="s">
        <v>451</v>
      </c>
      <c r="EB20" s="6" t="s">
        <v>451</v>
      </c>
      <c r="EC20" s="6" t="s">
        <v>451</v>
      </c>
      <c r="ED20" s="6" t="s">
        <v>451</v>
      </c>
      <c r="EE20" s="6" t="s">
        <v>451</v>
      </c>
      <c r="EF20" s="6" t="s">
        <v>451</v>
      </c>
      <c r="EG20" s="6" t="s">
        <v>451</v>
      </c>
      <c r="EH20" s="6" t="s">
        <v>451</v>
      </c>
      <c r="EI20" s="6" t="s">
        <v>451</v>
      </c>
      <c r="EJ20" s="6" t="s">
        <v>451</v>
      </c>
      <c r="EK20" s="6" t="s">
        <v>452</v>
      </c>
      <c r="EL20" s="6" t="s">
        <v>452</v>
      </c>
      <c r="EM20" s="68">
        <f t="shared" si="9"/>
        <v>20</v>
      </c>
      <c r="EN20" s="69">
        <f t="shared" si="10"/>
        <v>8.3333333333333339</v>
      </c>
      <c r="EO20" s="6" t="s">
        <v>517</v>
      </c>
      <c r="EP20" s="68">
        <f t="shared" si="11"/>
        <v>10</v>
      </c>
      <c r="EQ20" s="6" t="s">
        <v>454</v>
      </c>
      <c r="ER20" s="68">
        <f t="shared" si="12"/>
        <v>0</v>
      </c>
      <c r="ES20" s="70">
        <f t="shared" si="14"/>
        <v>8.0833333333333339</v>
      </c>
      <c r="ET20" s="6" t="str">
        <f t="shared" si="13"/>
        <v>Accepté pour Conseil 2eme round Sect</v>
      </c>
    </row>
    <row r="21" spans="1:150" x14ac:dyDescent="0.2">
      <c r="A21" s="6">
        <v>31</v>
      </c>
      <c r="B21" s="6" t="s">
        <v>481</v>
      </c>
      <c r="C21" s="6" t="s">
        <v>413</v>
      </c>
      <c r="D21" s="6" t="s">
        <v>416</v>
      </c>
      <c r="E21" s="6" t="s">
        <v>415</v>
      </c>
      <c r="F21" s="6" t="s">
        <v>415</v>
      </c>
      <c r="G21" s="6" t="s">
        <v>415</v>
      </c>
      <c r="H21" s="6" t="s">
        <v>414</v>
      </c>
      <c r="I21" s="6" t="s">
        <v>416</v>
      </c>
      <c r="J21" s="6" t="s">
        <v>415</v>
      </c>
      <c r="K21" s="6" t="s">
        <v>416</v>
      </c>
      <c r="L21" s="6" t="s">
        <v>414</v>
      </c>
      <c r="M21" s="63">
        <f>VLOOKUP(D21,Echelle!$B$3:$K$7,M$1,FALSE)</f>
        <v>1</v>
      </c>
      <c r="N21" s="63">
        <f>VLOOKUP(E21,Echelle!$B$3:$K$7,N$1,FALSE)</f>
        <v>0.5</v>
      </c>
      <c r="O21" s="63">
        <f>VLOOKUP(F21,Echelle!$B$3:$K$7,O$1,FALSE)</f>
        <v>0.5</v>
      </c>
      <c r="P21" s="63">
        <f>VLOOKUP(G21,Echelle!$B$3:$K$7,P$1,FALSE)</f>
        <v>-0.5</v>
      </c>
      <c r="Q21" s="63">
        <f>VLOOKUP(H21,Echelle!$B$3:$K$7,Q$1,FALSE)</f>
        <v>0.5</v>
      </c>
      <c r="R21" s="63">
        <f>VLOOKUP(I21,Echelle!$B$3:$K$7,R$1,FALSE)</f>
        <v>1</v>
      </c>
      <c r="S21" s="63">
        <f>VLOOKUP(J21,Echelle!$B$3:$K$7,S$1,FALSE)</f>
        <v>0.5</v>
      </c>
      <c r="T21" s="63">
        <f>VLOOKUP(K21,Echelle!$B$3:$K$7,T$1,FALSE)</f>
        <v>1</v>
      </c>
      <c r="U21" s="63">
        <f>VLOOKUP(L21,Echelle!$B$3:$K$7,U$1,FALSE)</f>
        <v>-0.5</v>
      </c>
      <c r="V21" s="64">
        <f t="shared" si="2"/>
        <v>4</v>
      </c>
      <c r="W21" s="65">
        <f t="shared" si="3"/>
        <v>7.2222222222222223</v>
      </c>
      <c r="X21" s="6" t="s">
        <v>564</v>
      </c>
      <c r="Y21" s="6" t="s">
        <v>151</v>
      </c>
      <c r="Z21" s="6" t="s">
        <v>424</v>
      </c>
      <c r="AA21" s="6" t="s">
        <v>424</v>
      </c>
      <c r="AB21" s="6" t="s">
        <v>424</v>
      </c>
      <c r="AC21" s="6" t="s">
        <v>424</v>
      </c>
      <c r="AD21" s="6" t="s">
        <v>424</v>
      </c>
      <c r="AE21" s="6" t="s">
        <v>423</v>
      </c>
      <c r="AF21" s="6" t="s">
        <v>425</v>
      </c>
      <c r="AG21" s="6" t="s">
        <v>424</v>
      </c>
      <c r="AH21" s="6" t="s">
        <v>424</v>
      </c>
      <c r="AI21" s="6" t="s">
        <v>423</v>
      </c>
      <c r="AJ21" s="6" t="s">
        <v>423</v>
      </c>
      <c r="AK21" s="6" t="s">
        <v>424</v>
      </c>
      <c r="AL21" s="6" t="s">
        <v>424</v>
      </c>
      <c r="AM21" s="6" t="s">
        <v>425</v>
      </c>
      <c r="AN21" s="6" t="s">
        <v>425</v>
      </c>
      <c r="AO21" s="6" t="s">
        <v>425</v>
      </c>
      <c r="AP21" s="6" t="s">
        <v>424</v>
      </c>
      <c r="AQ21" s="6" t="s">
        <v>424</v>
      </c>
      <c r="AR21" s="6" t="s">
        <v>151</v>
      </c>
      <c r="AS21" s="6" t="s">
        <v>424</v>
      </c>
      <c r="AT21" s="6" t="s">
        <v>423</v>
      </c>
      <c r="AU21" s="6" t="s">
        <v>424</v>
      </c>
      <c r="AV21" s="6" t="s">
        <v>423</v>
      </c>
      <c r="AW21" s="6" t="s">
        <v>428</v>
      </c>
      <c r="AX21" s="6" t="s">
        <v>427</v>
      </c>
      <c r="AY21" s="6" t="s">
        <v>176</v>
      </c>
      <c r="AZ21" s="6" t="s">
        <v>428</v>
      </c>
      <c r="BA21" s="6" t="s">
        <v>428</v>
      </c>
      <c r="BB21" s="64">
        <f>VLOOKUP(Y21,Echelle!$B$11:$Z$15,BB$1,FALSE)</f>
        <v>2</v>
      </c>
      <c r="BC21" s="64">
        <f>VLOOKUP(Z21,Echelle!$B$11:$Z$15,BC$1,FALSE)</f>
        <v>1</v>
      </c>
      <c r="BD21" s="64">
        <f>VLOOKUP(AA21,Echelle!$B$11:$Z$15,BD$1,FALSE)</f>
        <v>1</v>
      </c>
      <c r="BE21" s="64">
        <f>VLOOKUP(AB21,Echelle!$B$11:$Z$15,BE$1,FALSE)</f>
        <v>1</v>
      </c>
      <c r="BF21" s="64">
        <f>VLOOKUP(AC21,Echelle!$B$11:$Z$15,BF$1,FALSE)</f>
        <v>1</v>
      </c>
      <c r="BG21" s="64">
        <f>VLOOKUP(AD21,Echelle!$B$11:$Z$15,BG$1,FALSE)</f>
        <v>1</v>
      </c>
      <c r="BH21" s="64">
        <f>VLOOKUP(AE21,Echelle!$B$11:$Z$15,BH$1,FALSE)</f>
        <v>0.5</v>
      </c>
      <c r="BI21" s="64">
        <f>VLOOKUP(AF21,Echelle!$B$11:$Z$15,BI$1,FALSE)</f>
        <v>0</v>
      </c>
      <c r="BJ21" s="64">
        <f>VLOOKUP(AG21,Echelle!$B$11:$Z$15,BJ$1,FALSE)</f>
        <v>1</v>
      </c>
      <c r="BK21" s="64">
        <f>VLOOKUP(AH21,Echelle!$B$11:$Z$15,BK$1,FALSE)</f>
        <v>1</v>
      </c>
      <c r="BL21" s="64">
        <f>VLOOKUP(AI21,Echelle!$B$11:$Z$15,BL$1,FALSE)</f>
        <v>0.5</v>
      </c>
      <c r="BM21" s="64">
        <f>VLOOKUP(AJ21,Echelle!$B$11:$Z$15,BM$1,FALSE)</f>
        <v>0.5</v>
      </c>
      <c r="BN21" s="64">
        <f>VLOOKUP(AK21,Echelle!$B$11:$Z$15,BN$1,FALSE)</f>
        <v>1</v>
      </c>
      <c r="BO21" s="64">
        <f>VLOOKUP(AL21,Echelle!$B$11:$Z$15,BO$1,FALSE)</f>
        <v>1</v>
      </c>
      <c r="BP21" s="64">
        <f>VLOOKUP(AM21,Echelle!$B$11:$Z$15,BP$1,FALSE)</f>
        <v>0</v>
      </c>
      <c r="BQ21" s="64">
        <f>VLOOKUP(AN21,Echelle!$B$11:$Z$15,BQ$1,FALSE)</f>
        <v>0</v>
      </c>
      <c r="BR21" s="64">
        <f>VLOOKUP(AO21,Echelle!$B$11:$Z$15,BR$1,FALSE)</f>
        <v>0</v>
      </c>
      <c r="BS21" s="64">
        <f>VLOOKUP(AP21,Echelle!$B$11:$Z$15,BS$1,FALSE)</f>
        <v>1</v>
      </c>
      <c r="BT21" s="64">
        <f>VLOOKUP(AQ21,Echelle!$B$11:$Z$15,BT$1,FALSE)</f>
        <v>1</v>
      </c>
      <c r="BU21" s="64">
        <f>VLOOKUP(AR21,Echelle!$B$11:$Z$15,BU$1,FALSE)</f>
        <v>2</v>
      </c>
      <c r="BV21" s="64">
        <f>VLOOKUP(AS21,Echelle!$B$11:$Z$15,BV$1,FALSE)</f>
        <v>2</v>
      </c>
      <c r="BW21" s="64">
        <f>VLOOKUP(AT21,Echelle!$B$11:$Z$15,BW$1,FALSE)</f>
        <v>1</v>
      </c>
      <c r="BX21" s="64">
        <f>VLOOKUP(AU21,Echelle!$B$11:$Z$15,BX$1,FALSE)</f>
        <v>2</v>
      </c>
      <c r="BY21" s="64">
        <f>VLOOKUP(AV21,Echelle!$B$11:$Z$15,BY$1,FALSE)</f>
        <v>1</v>
      </c>
      <c r="BZ21" s="64">
        <f>VLOOKUP(AW21,Echelle!$B$20:$E$23,BZ$1,FALSE)</f>
        <v>-1</v>
      </c>
      <c r="CA21" s="64">
        <f>VLOOKUP(AX21,Echelle!$B$20:$E$23,CA$1,FALSE)</f>
        <v>1</v>
      </c>
      <c r="CB21" s="64">
        <f>VLOOKUP(AY21,Echelle!$B$20:$E$23,CB$1,FALSE)</f>
        <v>2</v>
      </c>
      <c r="CC21" s="6">
        <v>1</v>
      </c>
      <c r="CD21" s="6">
        <v>1</v>
      </c>
      <c r="CE21" s="6">
        <v>1</v>
      </c>
      <c r="CF21" s="6">
        <v>1</v>
      </c>
      <c r="CG21" s="6">
        <v>0</v>
      </c>
      <c r="CH21" s="6">
        <v>0</v>
      </c>
      <c r="CI21" s="6">
        <v>1</v>
      </c>
      <c r="CJ21" s="66">
        <f t="shared" si="4"/>
        <v>6</v>
      </c>
      <c r="CK21" s="66">
        <f t="shared" si="5"/>
        <v>30.5</v>
      </c>
      <c r="CL21" s="65">
        <f t="shared" si="6"/>
        <v>6.0326086956521738</v>
      </c>
      <c r="CM21" s="6" t="s">
        <v>2707</v>
      </c>
      <c r="CN21" s="6" t="s">
        <v>747</v>
      </c>
      <c r="CO21" s="6" t="s">
        <v>438</v>
      </c>
      <c r="CP21" s="6" t="s">
        <v>706</v>
      </c>
      <c r="CQ21" s="6" t="s">
        <v>440</v>
      </c>
      <c r="CS21" s="6" t="s">
        <v>442</v>
      </c>
      <c r="CT21" s="6" t="s">
        <v>443</v>
      </c>
      <c r="CU21" s="6" t="s">
        <v>416</v>
      </c>
      <c r="CV21" s="6" t="s">
        <v>415</v>
      </c>
      <c r="CW21" s="6" t="s">
        <v>416</v>
      </c>
      <c r="CX21" s="6" t="s">
        <v>415</v>
      </c>
      <c r="CY21" s="6" t="s">
        <v>414</v>
      </c>
      <c r="CZ21" s="6" t="s">
        <v>415</v>
      </c>
      <c r="DA21" s="6" t="s">
        <v>415</v>
      </c>
      <c r="DB21" s="6" t="s">
        <v>416</v>
      </c>
      <c r="DC21" s="6" t="s">
        <v>414</v>
      </c>
      <c r="DD21" s="67">
        <f>VLOOKUP(CU21,Echelle!$B$3:$K$7,DD$1,FALSE)</f>
        <v>1</v>
      </c>
      <c r="DE21" s="67">
        <f>VLOOKUP(CV21,Echelle!$B$3:$K$7,DE$1,FALSE)</f>
        <v>0.5</v>
      </c>
      <c r="DF21" s="67">
        <f>VLOOKUP(CW21,Echelle!$B$3:$K$7,DF$1,FALSE)</f>
        <v>1</v>
      </c>
      <c r="DG21" s="67">
        <f>VLOOKUP(CX21,Echelle!$B$3:$K$7,DG$1,FALSE)</f>
        <v>-0.5</v>
      </c>
      <c r="DH21" s="67">
        <f>VLOOKUP(CY21,Echelle!$B$3:$K$7,DH$1,FALSE)</f>
        <v>0.5</v>
      </c>
      <c r="DI21" s="67">
        <f>VLOOKUP(CZ21,Echelle!$B$3:$K$7,DI$1,FALSE)</f>
        <v>0.5</v>
      </c>
      <c r="DJ21" s="67">
        <f>VLOOKUP(DA21,Echelle!$B$3:$K$7,DJ$1,FALSE)</f>
        <v>0.5</v>
      </c>
      <c r="DK21" s="67">
        <f>VLOOKUP(DB21,Echelle!$B$3:$K$7,DK$1,FALSE)</f>
        <v>1</v>
      </c>
      <c r="DL21" s="67">
        <f>VLOOKUP(DC21,Echelle!$B$3:$K$7,DL$1,FALSE)</f>
        <v>-0.5</v>
      </c>
      <c r="DM21" s="64">
        <f t="shared" si="7"/>
        <v>4</v>
      </c>
      <c r="DN21" s="65">
        <f t="shared" si="8"/>
        <v>7.2222222222222223</v>
      </c>
      <c r="DO21" s="6" t="s">
        <v>451</v>
      </c>
      <c r="DP21" s="6" t="s">
        <v>451</v>
      </c>
      <c r="DQ21" s="6" t="s">
        <v>451</v>
      </c>
      <c r="DR21" s="6" t="s">
        <v>451</v>
      </c>
      <c r="DS21" s="6" t="s">
        <v>451</v>
      </c>
      <c r="DT21" s="6" t="s">
        <v>451</v>
      </c>
      <c r="DU21" s="6" t="s">
        <v>451</v>
      </c>
      <c r="DV21" s="6" t="s">
        <v>451</v>
      </c>
      <c r="DW21" s="6" t="s">
        <v>451</v>
      </c>
      <c r="DX21" s="6" t="s">
        <v>451</v>
      </c>
      <c r="DY21" s="6" t="s">
        <v>451</v>
      </c>
      <c r="DZ21" s="6" t="s">
        <v>451</v>
      </c>
      <c r="EA21" s="6" t="s">
        <v>451</v>
      </c>
      <c r="EB21" s="6" t="s">
        <v>451</v>
      </c>
      <c r="EC21" s="6" t="s">
        <v>451</v>
      </c>
      <c r="ED21" s="6" t="s">
        <v>451</v>
      </c>
      <c r="EE21" s="6" t="s">
        <v>451</v>
      </c>
      <c r="EF21" s="6" t="s">
        <v>451</v>
      </c>
      <c r="EG21" s="6" t="s">
        <v>451</v>
      </c>
      <c r="EH21" s="6" t="s">
        <v>451</v>
      </c>
      <c r="EI21" s="6" t="s">
        <v>451</v>
      </c>
      <c r="EJ21" s="6" t="s">
        <v>451</v>
      </c>
      <c r="EK21" s="6" t="s">
        <v>451</v>
      </c>
      <c r="EL21" s="6" t="s">
        <v>451</v>
      </c>
      <c r="EM21" s="68">
        <f t="shared" si="9"/>
        <v>24</v>
      </c>
      <c r="EN21" s="69">
        <f t="shared" si="10"/>
        <v>10</v>
      </c>
      <c r="EO21" s="6" t="s">
        <v>517</v>
      </c>
      <c r="EP21" s="68">
        <f t="shared" si="11"/>
        <v>10</v>
      </c>
      <c r="EQ21" s="6" t="s">
        <v>496</v>
      </c>
      <c r="ER21" s="68">
        <f t="shared" si="12"/>
        <v>10</v>
      </c>
      <c r="ES21" s="70">
        <f t="shared" si="14"/>
        <v>9.1666666666666661</v>
      </c>
      <c r="ET21" s="6" t="str">
        <f t="shared" si="13"/>
        <v xml:space="preserve">Accepté pour le Conseil 4round IS -5 </v>
      </c>
    </row>
    <row r="22" spans="1:150" x14ac:dyDescent="0.2">
      <c r="A22" s="6">
        <v>34</v>
      </c>
      <c r="B22" s="6" t="s">
        <v>760</v>
      </c>
      <c r="C22" s="6" t="s">
        <v>525</v>
      </c>
      <c r="D22" s="6" t="s">
        <v>131</v>
      </c>
      <c r="E22" s="6" t="s">
        <v>416</v>
      </c>
      <c r="F22" s="6" t="s">
        <v>415</v>
      </c>
      <c r="G22" s="6" t="s">
        <v>414</v>
      </c>
      <c r="H22" s="6" t="s">
        <v>414</v>
      </c>
      <c r="I22" s="6" t="s">
        <v>415</v>
      </c>
      <c r="J22" s="6" t="s">
        <v>415</v>
      </c>
      <c r="K22" s="6" t="s">
        <v>415</v>
      </c>
      <c r="L22" s="6" t="s">
        <v>414</v>
      </c>
      <c r="M22" s="63">
        <f>VLOOKUP(D22,Echelle!$B$3:$K$7,M$1,FALSE)</f>
        <v>-1</v>
      </c>
      <c r="N22" s="63">
        <f>VLOOKUP(E22,Echelle!$B$3:$K$7,N$1,FALSE)</f>
        <v>1</v>
      </c>
      <c r="O22" s="63">
        <f>VLOOKUP(F22,Echelle!$B$3:$K$7,O$1,FALSE)</f>
        <v>0.5</v>
      </c>
      <c r="P22" s="63">
        <f>VLOOKUP(G22,Echelle!$B$3:$K$7,P$1,FALSE)</f>
        <v>0.5</v>
      </c>
      <c r="Q22" s="63">
        <f>VLOOKUP(H22,Echelle!$B$3:$K$7,Q$1,FALSE)</f>
        <v>0.5</v>
      </c>
      <c r="R22" s="63">
        <f>VLOOKUP(I22,Echelle!$B$3:$K$7,R$1,FALSE)</f>
        <v>0.5</v>
      </c>
      <c r="S22" s="63">
        <f>VLOOKUP(J22,Echelle!$B$3:$K$7,S$1,FALSE)</f>
        <v>0.5</v>
      </c>
      <c r="T22" s="63">
        <f>VLOOKUP(K22,Echelle!$B$3:$K$7,T$1,FALSE)</f>
        <v>0.5</v>
      </c>
      <c r="U22" s="63">
        <f>VLOOKUP(L22,Echelle!$B$3:$K$7,U$1,FALSE)</f>
        <v>-0.5</v>
      </c>
      <c r="V22" s="64">
        <f t="shared" si="2"/>
        <v>2.5</v>
      </c>
      <c r="W22" s="65">
        <f t="shared" si="3"/>
        <v>6.3888888888888893</v>
      </c>
      <c r="X22" s="6" t="s">
        <v>463</v>
      </c>
      <c r="Y22" s="6" t="s">
        <v>423</v>
      </c>
      <c r="Z22" s="6" t="s">
        <v>423</v>
      </c>
      <c r="AA22" s="6" t="s">
        <v>423</v>
      </c>
      <c r="AB22" s="6" t="s">
        <v>424</v>
      </c>
      <c r="AC22" s="6" t="s">
        <v>423</v>
      </c>
      <c r="AD22" s="6" t="s">
        <v>425</v>
      </c>
      <c r="AE22" s="6" t="s">
        <v>423</v>
      </c>
      <c r="AF22" s="6" t="s">
        <v>423</v>
      </c>
      <c r="AG22" s="6" t="s">
        <v>423</v>
      </c>
      <c r="AH22" s="6" t="s">
        <v>426</v>
      </c>
      <c r="AI22" s="6" t="s">
        <v>423</v>
      </c>
      <c r="AJ22" s="6" t="s">
        <v>425</v>
      </c>
      <c r="AK22" s="6" t="s">
        <v>425</v>
      </c>
      <c r="AL22" s="6" t="s">
        <v>423</v>
      </c>
      <c r="AM22" s="6" t="s">
        <v>425</v>
      </c>
      <c r="AN22" s="6" t="s">
        <v>425</v>
      </c>
      <c r="AO22" s="6" t="s">
        <v>424</v>
      </c>
      <c r="AP22" s="6" t="s">
        <v>423</v>
      </c>
      <c r="AQ22" s="6" t="s">
        <v>423</v>
      </c>
      <c r="AR22" s="6" t="s">
        <v>424</v>
      </c>
      <c r="AS22" s="6" t="s">
        <v>425</v>
      </c>
      <c r="AT22" s="6" t="s">
        <v>425</v>
      </c>
      <c r="AU22" s="6" t="s">
        <v>426</v>
      </c>
      <c r="AV22" s="6" t="s">
        <v>425</v>
      </c>
      <c r="AW22" s="6" t="s">
        <v>428</v>
      </c>
      <c r="AX22" s="6" t="s">
        <v>427</v>
      </c>
      <c r="AY22" s="6" t="s">
        <v>428</v>
      </c>
      <c r="AZ22" s="6" t="s">
        <v>427</v>
      </c>
      <c r="BA22" s="6" t="s">
        <v>428</v>
      </c>
      <c r="BB22" s="64">
        <f>VLOOKUP(Y22,Echelle!$B$11:$Z$15,BB$1,FALSE)</f>
        <v>0.5</v>
      </c>
      <c r="BC22" s="64">
        <f>VLOOKUP(Z22,Echelle!$B$11:$Z$15,BC$1,FALSE)</f>
        <v>0.5</v>
      </c>
      <c r="BD22" s="64">
        <f>VLOOKUP(AA22,Echelle!$B$11:$Z$15,BD$1,FALSE)</f>
        <v>0.5</v>
      </c>
      <c r="BE22" s="64">
        <f>VLOOKUP(AB22,Echelle!$B$11:$Z$15,BE$1,FALSE)</f>
        <v>1</v>
      </c>
      <c r="BF22" s="64">
        <f>VLOOKUP(AC22,Echelle!$B$11:$Z$15,BF$1,FALSE)</f>
        <v>0.5</v>
      </c>
      <c r="BG22" s="64">
        <f>VLOOKUP(AD22,Echelle!$B$11:$Z$15,BG$1,FALSE)</f>
        <v>0</v>
      </c>
      <c r="BH22" s="64">
        <f>VLOOKUP(AE22,Echelle!$B$11:$Z$15,BH$1,FALSE)</f>
        <v>0.5</v>
      </c>
      <c r="BI22" s="64">
        <f>VLOOKUP(AF22,Echelle!$B$11:$Z$15,BI$1,FALSE)</f>
        <v>0.5</v>
      </c>
      <c r="BJ22" s="64">
        <f>VLOOKUP(AG22,Echelle!$B$11:$Z$15,BJ$1,FALSE)</f>
        <v>0.5</v>
      </c>
      <c r="BK22" s="64">
        <f>VLOOKUP(AH22,Echelle!$B$11:$Z$15,BK$1,FALSE)</f>
        <v>-1</v>
      </c>
      <c r="BL22" s="64">
        <f>VLOOKUP(AI22,Echelle!$B$11:$Z$15,BL$1,FALSE)</f>
        <v>0.5</v>
      </c>
      <c r="BM22" s="64">
        <f>VLOOKUP(AJ22,Echelle!$B$11:$Z$15,BM$1,FALSE)</f>
        <v>0</v>
      </c>
      <c r="BN22" s="64">
        <f>VLOOKUP(AK22,Echelle!$B$11:$Z$15,BN$1,FALSE)</f>
        <v>0</v>
      </c>
      <c r="BO22" s="64">
        <f>VLOOKUP(AL22,Echelle!$B$11:$Z$15,BO$1,FALSE)</f>
        <v>0.5</v>
      </c>
      <c r="BP22" s="64">
        <f>VLOOKUP(AM22,Echelle!$B$11:$Z$15,BP$1,FALSE)</f>
        <v>0</v>
      </c>
      <c r="BQ22" s="64">
        <f>VLOOKUP(AN22,Echelle!$B$11:$Z$15,BQ$1,FALSE)</f>
        <v>0</v>
      </c>
      <c r="BR22" s="64">
        <f>VLOOKUP(AO22,Echelle!$B$11:$Z$15,BR$1,FALSE)</f>
        <v>1</v>
      </c>
      <c r="BS22" s="64">
        <f>VLOOKUP(AP22,Echelle!$B$11:$Z$15,BS$1,FALSE)</f>
        <v>0.5</v>
      </c>
      <c r="BT22" s="64">
        <f>VLOOKUP(AQ22,Echelle!$B$11:$Z$15,BT$1,FALSE)</f>
        <v>0.5</v>
      </c>
      <c r="BU22" s="64">
        <f>VLOOKUP(AR22,Echelle!$B$11:$Z$15,BU$1,FALSE)</f>
        <v>1</v>
      </c>
      <c r="BV22" s="64">
        <f>VLOOKUP(AS22,Echelle!$B$11:$Z$15,BV$1,FALSE)</f>
        <v>0</v>
      </c>
      <c r="BW22" s="64">
        <f>VLOOKUP(AT22,Echelle!$B$11:$Z$15,BW$1,FALSE)</f>
        <v>0</v>
      </c>
      <c r="BX22" s="64">
        <f>VLOOKUP(AU22,Echelle!$B$11:$Z$15,BX$1,FALSE)</f>
        <v>-0.5</v>
      </c>
      <c r="BY22" s="64">
        <f>VLOOKUP(AV22,Echelle!$B$11:$Z$15,BY$1,FALSE)</f>
        <v>0</v>
      </c>
      <c r="BZ22" s="64">
        <f>VLOOKUP(AW22,Echelle!$B$20:$E$23,BZ$1,FALSE)</f>
        <v>-1</v>
      </c>
      <c r="CA22" s="64">
        <f>VLOOKUP(AX22,Echelle!$B$20:$E$23,CA$1,FALSE)</f>
        <v>1</v>
      </c>
      <c r="CB22" s="64">
        <f>VLOOKUP(AY22,Echelle!$B$20:$E$23,CB$1,FALSE)</f>
        <v>-1</v>
      </c>
      <c r="CC22" s="6">
        <v>1</v>
      </c>
      <c r="CD22" s="6">
        <v>1</v>
      </c>
      <c r="CE22" s="6">
        <v>0</v>
      </c>
      <c r="CF22" s="6">
        <v>1</v>
      </c>
      <c r="CG22" s="6">
        <v>0</v>
      </c>
      <c r="CH22" s="6">
        <v>1</v>
      </c>
      <c r="CI22" s="6">
        <v>0</v>
      </c>
      <c r="CJ22" s="66">
        <f t="shared" si="4"/>
        <v>4</v>
      </c>
      <c r="CK22" s="66">
        <f t="shared" si="5"/>
        <v>10</v>
      </c>
      <c r="CL22" s="65">
        <f t="shared" si="6"/>
        <v>3.8043478260869565</v>
      </c>
      <c r="CM22" s="6" t="s">
        <v>613</v>
      </c>
      <c r="CN22" s="6" t="s">
        <v>762</v>
      </c>
      <c r="CO22" s="6" t="s">
        <v>438</v>
      </c>
      <c r="CP22" s="6" t="s">
        <v>706</v>
      </c>
      <c r="CQ22" s="6" t="s">
        <v>440</v>
      </c>
      <c r="CS22" s="6" t="s">
        <v>583</v>
      </c>
      <c r="CT22" s="6" t="s">
        <v>675</v>
      </c>
      <c r="CU22" s="6" t="s">
        <v>415</v>
      </c>
      <c r="CV22" s="6" t="s">
        <v>416</v>
      </c>
      <c r="CW22" s="6" t="s">
        <v>415</v>
      </c>
      <c r="CX22" s="6" t="s">
        <v>414</v>
      </c>
      <c r="CY22" s="6" t="s">
        <v>414</v>
      </c>
      <c r="CZ22" s="6" t="s">
        <v>415</v>
      </c>
      <c r="DA22" s="6" t="s">
        <v>416</v>
      </c>
      <c r="DB22" s="6" t="s">
        <v>416</v>
      </c>
      <c r="DC22" s="6" t="s">
        <v>131</v>
      </c>
      <c r="DD22" s="67">
        <f>VLOOKUP(CU22,Echelle!$B$3:$K$7,DD$1,FALSE)</f>
        <v>0.5</v>
      </c>
      <c r="DE22" s="67">
        <f>VLOOKUP(CV22,Echelle!$B$3:$K$7,DE$1,FALSE)</f>
        <v>1</v>
      </c>
      <c r="DF22" s="67">
        <f>VLOOKUP(CW22,Echelle!$B$3:$K$7,DF$1,FALSE)</f>
        <v>0.5</v>
      </c>
      <c r="DG22" s="67">
        <f>VLOOKUP(CX22,Echelle!$B$3:$K$7,DG$1,FALSE)</f>
        <v>0.5</v>
      </c>
      <c r="DH22" s="67">
        <f>VLOOKUP(CY22,Echelle!$B$3:$K$7,DH$1,FALSE)</f>
        <v>0.5</v>
      </c>
      <c r="DI22" s="67">
        <f>VLOOKUP(CZ22,Echelle!$B$3:$K$7,DI$1,FALSE)</f>
        <v>0.5</v>
      </c>
      <c r="DJ22" s="67">
        <f>VLOOKUP(DA22,Echelle!$B$3:$K$7,DJ$1,FALSE)</f>
        <v>1</v>
      </c>
      <c r="DK22" s="67">
        <f>VLOOKUP(DB22,Echelle!$B$3:$K$7,DK$1,FALSE)</f>
        <v>1</v>
      </c>
      <c r="DL22" s="67">
        <f>VLOOKUP(DC22,Echelle!$B$3:$K$7,DL$1,FALSE)</f>
        <v>-1</v>
      </c>
      <c r="DM22" s="64">
        <f t="shared" si="7"/>
        <v>4.5</v>
      </c>
      <c r="DN22" s="65">
        <f t="shared" si="8"/>
        <v>7.5</v>
      </c>
      <c r="DO22" s="6" t="s">
        <v>451</v>
      </c>
      <c r="DP22" s="6" t="s">
        <v>452</v>
      </c>
      <c r="DQ22" s="6" t="s">
        <v>451</v>
      </c>
      <c r="DR22" s="6" t="s">
        <v>451</v>
      </c>
      <c r="DS22" s="6" t="s">
        <v>452</v>
      </c>
      <c r="DT22" s="6" t="s">
        <v>451</v>
      </c>
      <c r="DU22" s="6" t="s">
        <v>452</v>
      </c>
      <c r="DV22" s="6" t="s">
        <v>451</v>
      </c>
      <c r="DW22" s="6" t="s">
        <v>451</v>
      </c>
      <c r="DX22" s="6" t="s">
        <v>451</v>
      </c>
      <c r="DY22" s="6" t="s">
        <v>451</v>
      </c>
      <c r="DZ22" s="6" t="s">
        <v>451</v>
      </c>
      <c r="EA22" s="6" t="s">
        <v>452</v>
      </c>
      <c r="EB22" s="6" t="s">
        <v>451</v>
      </c>
      <c r="EC22" s="6" t="s">
        <v>452</v>
      </c>
      <c r="ED22" s="6" t="s">
        <v>452</v>
      </c>
      <c r="EE22" s="6" t="s">
        <v>451</v>
      </c>
      <c r="EF22" s="6" t="s">
        <v>451</v>
      </c>
      <c r="EG22" s="6" t="s">
        <v>451</v>
      </c>
      <c r="EH22" s="6" t="s">
        <v>451</v>
      </c>
      <c r="EI22" s="6" t="s">
        <v>452</v>
      </c>
      <c r="EJ22" s="6" t="s">
        <v>452</v>
      </c>
      <c r="EK22" s="6" t="s">
        <v>452</v>
      </c>
      <c r="EL22" s="6" t="s">
        <v>452</v>
      </c>
      <c r="EM22" s="68">
        <f t="shared" si="9"/>
        <v>14</v>
      </c>
      <c r="EN22" s="69">
        <f t="shared" si="10"/>
        <v>5.833333333333333</v>
      </c>
      <c r="EO22" s="6" t="s">
        <v>517</v>
      </c>
      <c r="EP22" s="68">
        <f t="shared" si="11"/>
        <v>10</v>
      </c>
      <c r="EQ22" s="6" t="s">
        <v>454</v>
      </c>
      <c r="ER22" s="68">
        <f t="shared" si="12"/>
        <v>0</v>
      </c>
      <c r="ES22" s="70">
        <f t="shared" si="14"/>
        <v>6.6666666666666661</v>
      </c>
      <c r="ET22" s="6" t="str">
        <f t="shared" si="13"/>
        <v>Accepté pour Conseil 2eme round Sect</v>
      </c>
    </row>
    <row r="23" spans="1:150" x14ac:dyDescent="0.2">
      <c r="A23" s="6">
        <v>39</v>
      </c>
      <c r="B23" s="6" t="s">
        <v>481</v>
      </c>
      <c r="C23" s="6" t="s">
        <v>525</v>
      </c>
      <c r="D23" s="6" t="s">
        <v>415</v>
      </c>
      <c r="E23" s="6" t="s">
        <v>416</v>
      </c>
      <c r="F23" s="6" t="s">
        <v>416</v>
      </c>
      <c r="G23" s="6" t="s">
        <v>414</v>
      </c>
      <c r="H23" s="6" t="s">
        <v>462</v>
      </c>
      <c r="I23" s="6" t="s">
        <v>462</v>
      </c>
      <c r="J23" s="6" t="s">
        <v>416</v>
      </c>
      <c r="K23" s="6" t="s">
        <v>416</v>
      </c>
      <c r="L23" s="6" t="s">
        <v>131</v>
      </c>
      <c r="M23" s="63">
        <f>VLOOKUP(D23,Echelle!$B$3:$K$7,M$1,FALSE)</f>
        <v>0.5</v>
      </c>
      <c r="N23" s="63">
        <f>VLOOKUP(E23,Echelle!$B$3:$K$7,N$1,FALSE)</f>
        <v>1</v>
      </c>
      <c r="O23" s="63">
        <f>VLOOKUP(F23,Echelle!$B$3:$K$7,O$1,FALSE)</f>
        <v>1</v>
      </c>
      <c r="P23" s="63">
        <f>VLOOKUP(G23,Echelle!$B$3:$K$7,P$1,FALSE)</f>
        <v>0.5</v>
      </c>
      <c r="Q23" s="63">
        <f>VLOOKUP(H23,Echelle!$B$3:$K$7,Q$1,FALSE)</f>
        <v>0</v>
      </c>
      <c r="R23" s="63">
        <f>VLOOKUP(I23,Echelle!$B$3:$K$7,R$1,FALSE)</f>
        <v>0</v>
      </c>
      <c r="S23" s="63">
        <f>VLOOKUP(J23,Echelle!$B$3:$K$7,S$1,FALSE)</f>
        <v>1</v>
      </c>
      <c r="T23" s="63">
        <f>VLOOKUP(K23,Echelle!$B$3:$K$7,T$1,FALSE)</f>
        <v>1</v>
      </c>
      <c r="U23" s="63">
        <f>VLOOKUP(L23,Echelle!$B$3:$K$7,U$1,FALSE)</f>
        <v>-1</v>
      </c>
      <c r="V23" s="64">
        <f t="shared" si="2"/>
        <v>4</v>
      </c>
      <c r="W23" s="65">
        <f t="shared" si="3"/>
        <v>7.2222222222222223</v>
      </c>
      <c r="X23" s="6" t="s">
        <v>463</v>
      </c>
      <c r="Y23" s="6" t="s">
        <v>426</v>
      </c>
      <c r="Z23" s="6" t="s">
        <v>426</v>
      </c>
      <c r="AA23" s="6" t="s">
        <v>426</v>
      </c>
      <c r="AB23" s="6" t="s">
        <v>424</v>
      </c>
      <c r="AC23" s="6" t="s">
        <v>423</v>
      </c>
      <c r="AD23" s="6" t="s">
        <v>426</v>
      </c>
      <c r="AE23" s="6" t="s">
        <v>426</v>
      </c>
      <c r="AF23" s="6" t="s">
        <v>426</v>
      </c>
      <c r="AG23" s="6" t="s">
        <v>426</v>
      </c>
      <c r="AH23" s="6" t="s">
        <v>426</v>
      </c>
      <c r="AI23" s="6" t="s">
        <v>425</v>
      </c>
      <c r="AJ23" s="6" t="s">
        <v>426</v>
      </c>
      <c r="AK23" s="6" t="s">
        <v>426</v>
      </c>
      <c r="AL23" s="6" t="s">
        <v>426</v>
      </c>
      <c r="AM23" s="6" t="s">
        <v>426</v>
      </c>
      <c r="AN23" s="6" t="s">
        <v>151</v>
      </c>
      <c r="AO23" s="6" t="s">
        <v>426</v>
      </c>
      <c r="AP23" s="6" t="s">
        <v>426</v>
      </c>
      <c r="AQ23" s="6" t="s">
        <v>426</v>
      </c>
      <c r="AR23" s="6" t="s">
        <v>426</v>
      </c>
      <c r="AS23" s="6" t="s">
        <v>426</v>
      </c>
      <c r="AT23" s="6" t="s">
        <v>426</v>
      </c>
      <c r="AU23" s="6" t="s">
        <v>426</v>
      </c>
      <c r="AV23" s="6" t="s">
        <v>426</v>
      </c>
      <c r="AW23" s="6" t="s">
        <v>428</v>
      </c>
      <c r="AX23" s="6" t="s">
        <v>427</v>
      </c>
      <c r="AY23" s="6" t="s">
        <v>427</v>
      </c>
      <c r="AZ23" s="6" t="s">
        <v>428</v>
      </c>
      <c r="BA23" s="6" t="s">
        <v>427</v>
      </c>
      <c r="BB23" s="64">
        <f>VLOOKUP(Y23,Echelle!$B$11:$Z$15,BB$1,FALSE)</f>
        <v>-1</v>
      </c>
      <c r="BC23" s="64">
        <f>VLOOKUP(Z23,Echelle!$B$11:$Z$15,BC$1,FALSE)</f>
        <v>-1</v>
      </c>
      <c r="BD23" s="64">
        <f>VLOOKUP(AA23,Echelle!$B$11:$Z$15,BD$1,FALSE)</f>
        <v>-1</v>
      </c>
      <c r="BE23" s="64">
        <f>VLOOKUP(AB23,Echelle!$B$11:$Z$15,BE$1,FALSE)</f>
        <v>1</v>
      </c>
      <c r="BF23" s="64">
        <f>VLOOKUP(AC23,Echelle!$B$11:$Z$15,BF$1,FALSE)</f>
        <v>0.5</v>
      </c>
      <c r="BG23" s="64">
        <f>VLOOKUP(AD23,Echelle!$B$11:$Z$15,BG$1,FALSE)</f>
        <v>-1</v>
      </c>
      <c r="BH23" s="64">
        <f>VLOOKUP(AE23,Echelle!$B$11:$Z$15,BH$1,FALSE)</f>
        <v>-1</v>
      </c>
      <c r="BI23" s="64">
        <f>VLOOKUP(AF23,Echelle!$B$11:$Z$15,BI$1,FALSE)</f>
        <v>-1</v>
      </c>
      <c r="BJ23" s="64">
        <f>VLOOKUP(AG23,Echelle!$B$11:$Z$15,BJ$1,FALSE)</f>
        <v>-1</v>
      </c>
      <c r="BK23" s="64">
        <f>VLOOKUP(AH23,Echelle!$B$11:$Z$15,BK$1,FALSE)</f>
        <v>-1</v>
      </c>
      <c r="BL23" s="64">
        <f>VLOOKUP(AI23,Echelle!$B$11:$Z$15,BL$1,FALSE)</f>
        <v>0</v>
      </c>
      <c r="BM23" s="64">
        <f>VLOOKUP(AJ23,Echelle!$B$11:$Z$15,BM$1,FALSE)</f>
        <v>-1</v>
      </c>
      <c r="BN23" s="64">
        <f>VLOOKUP(AK23,Echelle!$B$11:$Z$15,BN$1,FALSE)</f>
        <v>-1</v>
      </c>
      <c r="BO23" s="64">
        <f>VLOOKUP(AL23,Echelle!$B$11:$Z$15,BO$1,FALSE)</f>
        <v>-1</v>
      </c>
      <c r="BP23" s="64">
        <f>VLOOKUP(AM23,Echelle!$B$11:$Z$15,BP$1,FALSE)</f>
        <v>-1</v>
      </c>
      <c r="BQ23" s="64">
        <f>VLOOKUP(AN23,Echelle!$B$11:$Z$15,BQ$1,FALSE)</f>
        <v>2</v>
      </c>
      <c r="BR23" s="64">
        <f>VLOOKUP(AO23,Echelle!$B$11:$Z$15,BR$1,FALSE)</f>
        <v>-1</v>
      </c>
      <c r="BS23" s="64">
        <f>VLOOKUP(AP23,Echelle!$B$11:$Z$15,BS$1,FALSE)</f>
        <v>-1</v>
      </c>
      <c r="BT23" s="64">
        <f>VLOOKUP(AQ23,Echelle!$B$11:$Z$15,BT$1,FALSE)</f>
        <v>-1</v>
      </c>
      <c r="BU23" s="64">
        <f>VLOOKUP(AR23,Echelle!$B$11:$Z$15,BU$1,FALSE)</f>
        <v>-1</v>
      </c>
      <c r="BV23" s="64">
        <f>VLOOKUP(AS23,Echelle!$B$11:$Z$15,BV$1,FALSE)</f>
        <v>-0.5</v>
      </c>
      <c r="BW23" s="64">
        <f>VLOOKUP(AT23,Echelle!$B$11:$Z$15,BW$1,FALSE)</f>
        <v>-0.5</v>
      </c>
      <c r="BX23" s="64">
        <f>VLOOKUP(AU23,Echelle!$B$11:$Z$15,BX$1,FALSE)</f>
        <v>-0.5</v>
      </c>
      <c r="BY23" s="64">
        <f>VLOOKUP(AV23,Echelle!$B$11:$Z$15,BY$1,FALSE)</f>
        <v>-0.5</v>
      </c>
      <c r="BZ23" s="64">
        <f>VLOOKUP(AW23,Echelle!$B$20:$E$23,BZ$1,FALSE)</f>
        <v>-1</v>
      </c>
      <c r="CA23" s="64">
        <f>VLOOKUP(AX23,Echelle!$B$20:$E$23,CA$1,FALSE)</f>
        <v>1</v>
      </c>
      <c r="CB23" s="64">
        <f>VLOOKUP(AY23,Echelle!$B$20:$E$23,CB$1,FALSE)</f>
        <v>1</v>
      </c>
      <c r="CC23" s="6">
        <v>0</v>
      </c>
      <c r="CD23" s="6">
        <v>1</v>
      </c>
      <c r="CE23" s="6">
        <v>0</v>
      </c>
      <c r="CF23" s="6">
        <v>0</v>
      </c>
      <c r="CG23" s="6">
        <v>0</v>
      </c>
      <c r="CH23" s="6">
        <v>0</v>
      </c>
      <c r="CI23" s="6">
        <v>0</v>
      </c>
      <c r="CJ23" s="66">
        <f t="shared" si="4"/>
        <v>1</v>
      </c>
      <c r="CK23" s="66">
        <f t="shared" si="5"/>
        <v>-12.5</v>
      </c>
      <c r="CL23" s="65">
        <f t="shared" si="6"/>
        <v>1.3586956521739131</v>
      </c>
      <c r="CM23" s="6" t="s">
        <v>488</v>
      </c>
      <c r="CN23" s="6" t="s">
        <v>779</v>
      </c>
      <c r="CO23" s="6" t="s">
        <v>438</v>
      </c>
      <c r="CP23" s="6" t="s">
        <v>706</v>
      </c>
      <c r="CQ23" s="6" t="s">
        <v>440</v>
      </c>
      <c r="CS23" s="6" t="s">
        <v>491</v>
      </c>
      <c r="CT23" s="6" t="s">
        <v>532</v>
      </c>
      <c r="CU23" s="6" t="s">
        <v>131</v>
      </c>
      <c r="CV23" s="6" t="s">
        <v>414</v>
      </c>
      <c r="CW23" s="6" t="s">
        <v>415</v>
      </c>
      <c r="CX23" s="6" t="s">
        <v>415</v>
      </c>
      <c r="CY23" s="6" t="s">
        <v>415</v>
      </c>
      <c r="CZ23" s="6" t="s">
        <v>462</v>
      </c>
      <c r="DA23" s="6" t="s">
        <v>416</v>
      </c>
      <c r="DB23" s="6" t="s">
        <v>416</v>
      </c>
      <c r="DC23" s="6" t="s">
        <v>131</v>
      </c>
      <c r="DD23" s="67">
        <f>VLOOKUP(CU23,Echelle!$B$3:$K$7,DD$1,FALSE)</f>
        <v>-1</v>
      </c>
      <c r="DE23" s="67">
        <f>VLOOKUP(CV23,Echelle!$B$3:$K$7,DE$1,FALSE)</f>
        <v>-0.5</v>
      </c>
      <c r="DF23" s="67">
        <f>VLOOKUP(CW23,Echelle!$B$3:$K$7,DF$1,FALSE)</f>
        <v>0.5</v>
      </c>
      <c r="DG23" s="67">
        <f>VLOOKUP(CX23,Echelle!$B$3:$K$7,DG$1,FALSE)</f>
        <v>-0.5</v>
      </c>
      <c r="DH23" s="67">
        <f>VLOOKUP(CY23,Echelle!$B$3:$K$7,DH$1,FALSE)</f>
        <v>-0.5</v>
      </c>
      <c r="DI23" s="67">
        <f>VLOOKUP(CZ23,Echelle!$B$3:$K$7,DI$1,FALSE)</f>
        <v>0</v>
      </c>
      <c r="DJ23" s="67">
        <f>VLOOKUP(DA23,Echelle!$B$3:$K$7,DJ$1,FALSE)</f>
        <v>1</v>
      </c>
      <c r="DK23" s="67">
        <f>VLOOKUP(DB23,Echelle!$B$3:$K$7,DK$1,FALSE)</f>
        <v>1</v>
      </c>
      <c r="DL23" s="67">
        <f>VLOOKUP(DC23,Echelle!$B$3:$K$7,DL$1,FALSE)</f>
        <v>-1</v>
      </c>
      <c r="DM23" s="64">
        <f t="shared" si="7"/>
        <v>-1</v>
      </c>
      <c r="DN23" s="65">
        <f t="shared" si="8"/>
        <v>4.4444444444444446</v>
      </c>
      <c r="DO23" s="6" t="s">
        <v>451</v>
      </c>
      <c r="DP23" s="6" t="s">
        <v>451</v>
      </c>
      <c r="DQ23" s="6" t="s">
        <v>451</v>
      </c>
      <c r="DR23" s="6" t="s">
        <v>451</v>
      </c>
      <c r="DS23" s="6" t="s">
        <v>451</v>
      </c>
      <c r="DT23" s="6" t="s">
        <v>451</v>
      </c>
      <c r="DU23" s="6" t="s">
        <v>451</v>
      </c>
      <c r="DV23" s="6" t="s">
        <v>451</v>
      </c>
      <c r="DW23" s="6" t="s">
        <v>451</v>
      </c>
      <c r="DX23" s="6" t="s">
        <v>451</v>
      </c>
      <c r="DY23" s="6" t="s">
        <v>451</v>
      </c>
      <c r="DZ23" s="6" t="s">
        <v>451</v>
      </c>
      <c r="EA23" s="6" t="s">
        <v>451</v>
      </c>
      <c r="EB23" s="6" t="s">
        <v>451</v>
      </c>
      <c r="EC23" s="6" t="s">
        <v>451</v>
      </c>
      <c r="ED23" s="6" t="s">
        <v>451</v>
      </c>
      <c r="EE23" s="6" t="s">
        <v>452</v>
      </c>
      <c r="EF23" s="6" t="s">
        <v>452</v>
      </c>
      <c r="EG23" s="6" t="s">
        <v>451</v>
      </c>
      <c r="EH23" s="6" t="s">
        <v>451</v>
      </c>
      <c r="EI23" s="6" t="s">
        <v>451</v>
      </c>
      <c r="EJ23" s="6" t="s">
        <v>452</v>
      </c>
      <c r="EK23" s="6" t="s">
        <v>452</v>
      </c>
      <c r="EL23" s="6" t="s">
        <v>452</v>
      </c>
      <c r="EM23" s="68">
        <f t="shared" si="9"/>
        <v>19</v>
      </c>
      <c r="EN23" s="69">
        <f t="shared" si="10"/>
        <v>7.916666666666667</v>
      </c>
      <c r="EO23" s="6" t="s">
        <v>453</v>
      </c>
      <c r="EP23" s="68">
        <f t="shared" si="11"/>
        <v>0</v>
      </c>
      <c r="EQ23" s="6" t="s">
        <v>496</v>
      </c>
      <c r="ER23" s="68">
        <f t="shared" si="12"/>
        <v>10</v>
      </c>
      <c r="ES23" s="70">
        <f t="shared" si="14"/>
        <v>5.791666666666667</v>
      </c>
      <c r="ET23" s="6" t="str">
        <f t="shared" si="13"/>
        <v>Liste d'attente</v>
      </c>
    </row>
    <row r="24" spans="1:150" x14ac:dyDescent="0.2">
      <c r="A24" s="6">
        <v>40</v>
      </c>
      <c r="B24" s="6" t="s">
        <v>481</v>
      </c>
      <c r="C24" s="6" t="s">
        <v>525</v>
      </c>
      <c r="D24" s="6" t="s">
        <v>131</v>
      </c>
      <c r="E24" s="6" t="s">
        <v>416</v>
      </c>
      <c r="F24" s="6" t="s">
        <v>414</v>
      </c>
      <c r="G24" s="6" t="s">
        <v>131</v>
      </c>
      <c r="H24" s="6" t="s">
        <v>131</v>
      </c>
      <c r="I24" s="6" t="s">
        <v>414</v>
      </c>
      <c r="J24" s="6" t="s">
        <v>131</v>
      </c>
      <c r="K24" s="6" t="s">
        <v>415</v>
      </c>
      <c r="L24" s="6" t="s">
        <v>416</v>
      </c>
      <c r="M24" s="63">
        <f>VLOOKUP(D24,Echelle!$B$3:$K$7,M$1,FALSE)</f>
        <v>-1</v>
      </c>
      <c r="N24" s="63">
        <f>VLOOKUP(E24,Echelle!$B$3:$K$7,N$1,FALSE)</f>
        <v>1</v>
      </c>
      <c r="O24" s="63">
        <f>VLOOKUP(F24,Echelle!$B$3:$K$7,O$1,FALSE)</f>
        <v>-0.5</v>
      </c>
      <c r="P24" s="63">
        <f>VLOOKUP(G24,Echelle!$B$3:$K$7,P$1,FALSE)</f>
        <v>1</v>
      </c>
      <c r="Q24" s="63">
        <f>VLOOKUP(H24,Echelle!$B$3:$K$7,Q$1,FALSE)</f>
        <v>1</v>
      </c>
      <c r="R24" s="63">
        <f>VLOOKUP(I24,Echelle!$B$3:$K$7,R$1,FALSE)</f>
        <v>-0.5</v>
      </c>
      <c r="S24" s="63">
        <f>VLOOKUP(J24,Echelle!$B$3:$K$7,S$1,FALSE)</f>
        <v>-1</v>
      </c>
      <c r="T24" s="63">
        <f>VLOOKUP(K24,Echelle!$B$3:$K$7,T$1,FALSE)</f>
        <v>0.5</v>
      </c>
      <c r="U24" s="63">
        <f>VLOOKUP(L24,Echelle!$B$3:$K$7,U$1,FALSE)</f>
        <v>1</v>
      </c>
      <c r="V24" s="64">
        <f t="shared" si="2"/>
        <v>1.5</v>
      </c>
      <c r="W24" s="65">
        <f t="shared" si="3"/>
        <v>5.833333333333333</v>
      </c>
      <c r="X24" s="6" t="s">
        <v>547</v>
      </c>
      <c r="Y24" s="6" t="s">
        <v>423</v>
      </c>
      <c r="Z24" s="6" t="s">
        <v>423</v>
      </c>
      <c r="AA24" s="6" t="s">
        <v>426</v>
      </c>
      <c r="AB24" s="6" t="s">
        <v>426</v>
      </c>
      <c r="AC24" s="6" t="s">
        <v>426</v>
      </c>
      <c r="AD24" s="6" t="s">
        <v>423</v>
      </c>
      <c r="AE24" s="6" t="s">
        <v>423</v>
      </c>
      <c r="AF24" s="6" t="s">
        <v>423</v>
      </c>
      <c r="AG24" s="6" t="s">
        <v>423</v>
      </c>
      <c r="AH24" s="6" t="s">
        <v>425</v>
      </c>
      <c r="AI24" s="6" t="s">
        <v>425</v>
      </c>
      <c r="AJ24" s="6" t="s">
        <v>426</v>
      </c>
      <c r="AK24" s="6" t="s">
        <v>423</v>
      </c>
      <c r="AL24" s="6" t="s">
        <v>151</v>
      </c>
      <c r="AM24" s="6" t="s">
        <v>151</v>
      </c>
      <c r="AN24" s="6" t="s">
        <v>151</v>
      </c>
      <c r="AO24" s="6" t="s">
        <v>426</v>
      </c>
      <c r="AP24" s="6" t="s">
        <v>423</v>
      </c>
      <c r="AQ24" s="6" t="s">
        <v>426</v>
      </c>
      <c r="AR24" s="6" t="s">
        <v>151</v>
      </c>
      <c r="AS24" s="6" t="s">
        <v>424</v>
      </c>
      <c r="AT24" s="6" t="s">
        <v>426</v>
      </c>
      <c r="AU24" s="6" t="s">
        <v>426</v>
      </c>
      <c r="AV24" s="6" t="s">
        <v>426</v>
      </c>
      <c r="AW24" s="6" t="s">
        <v>427</v>
      </c>
      <c r="AX24" s="6" t="s">
        <v>427</v>
      </c>
      <c r="AY24" s="6" t="s">
        <v>428</v>
      </c>
      <c r="AZ24" s="6" t="s">
        <v>428</v>
      </c>
      <c r="BA24" s="6" t="s">
        <v>428</v>
      </c>
      <c r="BB24" s="64">
        <f>VLOOKUP(Y24,Echelle!$B$11:$Z$15,BB$1,FALSE)</f>
        <v>0.5</v>
      </c>
      <c r="BC24" s="64">
        <f>VLOOKUP(Z24,Echelle!$B$11:$Z$15,BC$1,FALSE)</f>
        <v>0.5</v>
      </c>
      <c r="BD24" s="64">
        <f>VLOOKUP(AA24,Echelle!$B$11:$Z$15,BD$1,FALSE)</f>
        <v>-1</v>
      </c>
      <c r="BE24" s="64">
        <f>VLOOKUP(AB24,Echelle!$B$11:$Z$15,BE$1,FALSE)</f>
        <v>-1</v>
      </c>
      <c r="BF24" s="64">
        <f>VLOOKUP(AC24,Echelle!$B$11:$Z$15,BF$1,FALSE)</f>
        <v>-1</v>
      </c>
      <c r="BG24" s="64">
        <f>VLOOKUP(AD24,Echelle!$B$11:$Z$15,BG$1,FALSE)</f>
        <v>0.5</v>
      </c>
      <c r="BH24" s="64">
        <f>VLOOKUP(AE24,Echelle!$B$11:$Z$15,BH$1,FALSE)</f>
        <v>0.5</v>
      </c>
      <c r="BI24" s="64">
        <f>VLOOKUP(AF24,Echelle!$B$11:$Z$15,BI$1,FALSE)</f>
        <v>0.5</v>
      </c>
      <c r="BJ24" s="64">
        <f>VLOOKUP(AG24,Echelle!$B$11:$Z$15,BJ$1,FALSE)</f>
        <v>0.5</v>
      </c>
      <c r="BK24" s="64">
        <f>VLOOKUP(AH24,Echelle!$B$11:$Z$15,BK$1,FALSE)</f>
        <v>0</v>
      </c>
      <c r="BL24" s="64">
        <f>VLOOKUP(AI24,Echelle!$B$11:$Z$15,BL$1,FALSE)</f>
        <v>0</v>
      </c>
      <c r="BM24" s="64">
        <f>VLOOKUP(AJ24,Echelle!$B$11:$Z$15,BM$1,FALSE)</f>
        <v>-1</v>
      </c>
      <c r="BN24" s="64">
        <f>VLOOKUP(AK24,Echelle!$B$11:$Z$15,BN$1,FALSE)</f>
        <v>0.5</v>
      </c>
      <c r="BO24" s="64">
        <f>VLOOKUP(AL24,Echelle!$B$11:$Z$15,BO$1,FALSE)</f>
        <v>2</v>
      </c>
      <c r="BP24" s="64">
        <f>VLOOKUP(AM24,Echelle!$B$11:$Z$15,BP$1,FALSE)</f>
        <v>2</v>
      </c>
      <c r="BQ24" s="64">
        <f>VLOOKUP(AN24,Echelle!$B$11:$Z$15,BQ$1,FALSE)</f>
        <v>2</v>
      </c>
      <c r="BR24" s="64">
        <f>VLOOKUP(AO24,Echelle!$B$11:$Z$15,BR$1,FALSE)</f>
        <v>-1</v>
      </c>
      <c r="BS24" s="64">
        <f>VLOOKUP(AP24,Echelle!$B$11:$Z$15,BS$1,FALSE)</f>
        <v>0.5</v>
      </c>
      <c r="BT24" s="64">
        <f>VLOOKUP(AQ24,Echelle!$B$11:$Z$15,BT$1,FALSE)</f>
        <v>-1</v>
      </c>
      <c r="BU24" s="64">
        <f>VLOOKUP(AR24,Echelle!$B$11:$Z$15,BU$1,FALSE)</f>
        <v>2</v>
      </c>
      <c r="BV24" s="64">
        <f>VLOOKUP(AS24,Echelle!$B$11:$Z$15,BV$1,FALSE)</f>
        <v>2</v>
      </c>
      <c r="BW24" s="64">
        <f>VLOOKUP(AT24,Echelle!$B$11:$Z$15,BW$1,FALSE)</f>
        <v>-0.5</v>
      </c>
      <c r="BX24" s="64">
        <f>VLOOKUP(AU24,Echelle!$B$11:$Z$15,BX$1,FALSE)</f>
        <v>-0.5</v>
      </c>
      <c r="BY24" s="64">
        <f>VLOOKUP(AV24,Echelle!$B$11:$Z$15,BY$1,FALSE)</f>
        <v>-0.5</v>
      </c>
      <c r="BZ24" s="64">
        <f>VLOOKUP(AW24,Echelle!$B$20:$E$23,BZ$1,FALSE)</f>
        <v>1</v>
      </c>
      <c r="CA24" s="64">
        <f>VLOOKUP(AX24,Echelle!$B$20:$E$23,CA$1,FALSE)</f>
        <v>1</v>
      </c>
      <c r="CB24" s="64">
        <f>VLOOKUP(AY24,Echelle!$B$20:$E$23,CB$1,FALSE)</f>
        <v>-1</v>
      </c>
      <c r="CC24" s="6">
        <v>1</v>
      </c>
      <c r="CD24" s="6">
        <v>1</v>
      </c>
      <c r="CE24" s="6">
        <v>0</v>
      </c>
      <c r="CF24" s="6">
        <v>1</v>
      </c>
      <c r="CG24" s="6">
        <v>0</v>
      </c>
      <c r="CH24" s="6">
        <v>1</v>
      </c>
      <c r="CI24" s="6">
        <v>0</v>
      </c>
      <c r="CJ24" s="66">
        <f t="shared" si="4"/>
        <v>4</v>
      </c>
      <c r="CK24" s="66">
        <f t="shared" si="5"/>
        <v>11.5</v>
      </c>
      <c r="CL24" s="65">
        <f t="shared" si="6"/>
        <v>3.9673913043478262</v>
      </c>
      <c r="CM24" s="6" t="s">
        <v>2707</v>
      </c>
      <c r="CN24" s="6" t="s">
        <v>796</v>
      </c>
      <c r="CO24" s="6" t="s">
        <v>438</v>
      </c>
      <c r="CP24" s="6" t="s">
        <v>706</v>
      </c>
      <c r="CQ24" s="6" t="s">
        <v>674</v>
      </c>
      <c r="CS24" s="6" t="s">
        <v>491</v>
      </c>
      <c r="CT24" s="6" t="s">
        <v>532</v>
      </c>
      <c r="CU24" s="6" t="s">
        <v>416</v>
      </c>
      <c r="CV24" s="6" t="s">
        <v>416</v>
      </c>
      <c r="CW24" s="6" t="s">
        <v>416</v>
      </c>
      <c r="CX24" s="6" t="s">
        <v>414</v>
      </c>
      <c r="CY24" s="6" t="s">
        <v>462</v>
      </c>
      <c r="CZ24" s="6" t="s">
        <v>415</v>
      </c>
      <c r="DA24" s="6" t="s">
        <v>416</v>
      </c>
      <c r="DB24" s="6" t="s">
        <v>416</v>
      </c>
      <c r="DC24" s="6" t="s">
        <v>414</v>
      </c>
      <c r="DD24" s="67">
        <f>VLOOKUP(CU24,Echelle!$B$3:$K$7,DD$1,FALSE)</f>
        <v>1</v>
      </c>
      <c r="DE24" s="67">
        <f>VLOOKUP(CV24,Echelle!$B$3:$K$7,DE$1,FALSE)</f>
        <v>1</v>
      </c>
      <c r="DF24" s="67">
        <f>VLOOKUP(CW24,Echelle!$B$3:$K$7,DF$1,FALSE)</f>
        <v>1</v>
      </c>
      <c r="DG24" s="67">
        <f>VLOOKUP(CX24,Echelle!$B$3:$K$7,DG$1,FALSE)</f>
        <v>0.5</v>
      </c>
      <c r="DH24" s="67">
        <f>VLOOKUP(CY24,Echelle!$B$3:$K$7,DH$1,FALSE)</f>
        <v>0</v>
      </c>
      <c r="DI24" s="67">
        <f>VLOOKUP(CZ24,Echelle!$B$3:$K$7,DI$1,FALSE)</f>
        <v>0.5</v>
      </c>
      <c r="DJ24" s="67">
        <f>VLOOKUP(DA24,Echelle!$B$3:$K$7,DJ$1,FALSE)</f>
        <v>1</v>
      </c>
      <c r="DK24" s="67">
        <f>VLOOKUP(DB24,Echelle!$B$3:$K$7,DK$1,FALSE)</f>
        <v>1</v>
      </c>
      <c r="DL24" s="67">
        <f>VLOOKUP(DC24,Echelle!$B$3:$K$7,DL$1,FALSE)</f>
        <v>-0.5</v>
      </c>
      <c r="DM24" s="64">
        <f t="shared" si="7"/>
        <v>5.5</v>
      </c>
      <c r="DN24" s="65">
        <f t="shared" si="8"/>
        <v>8.0555555555555554</v>
      </c>
      <c r="DO24" s="6" t="s">
        <v>451</v>
      </c>
      <c r="DP24" s="6" t="s">
        <v>451</v>
      </c>
      <c r="DQ24" s="6" t="s">
        <v>451</v>
      </c>
      <c r="DR24" s="6" t="s">
        <v>451</v>
      </c>
      <c r="DS24" s="6" t="s">
        <v>451</v>
      </c>
      <c r="DT24" s="6" t="s">
        <v>451</v>
      </c>
      <c r="DU24" s="6" t="s">
        <v>451</v>
      </c>
      <c r="DV24" s="6" t="s">
        <v>451</v>
      </c>
      <c r="DW24" s="6" t="s">
        <v>451</v>
      </c>
      <c r="DX24" s="6" t="s">
        <v>451</v>
      </c>
      <c r="DY24" s="6" t="s">
        <v>451</v>
      </c>
      <c r="DZ24" s="6" t="s">
        <v>451</v>
      </c>
      <c r="EA24" s="6" t="s">
        <v>451</v>
      </c>
      <c r="EB24" s="6" t="s">
        <v>451</v>
      </c>
      <c r="EC24" s="6" t="s">
        <v>451</v>
      </c>
      <c r="ED24" s="6" t="s">
        <v>451</v>
      </c>
      <c r="EE24" s="6" t="s">
        <v>451</v>
      </c>
      <c r="EF24" s="6" t="s">
        <v>451</v>
      </c>
      <c r="EG24" s="6" t="s">
        <v>451</v>
      </c>
      <c r="EH24" s="6" t="s">
        <v>451</v>
      </c>
      <c r="EI24" s="6" t="s">
        <v>451</v>
      </c>
      <c r="EJ24" s="6" t="s">
        <v>451</v>
      </c>
      <c r="EK24" s="6" t="s">
        <v>452</v>
      </c>
      <c r="EL24" s="6" t="s">
        <v>451</v>
      </c>
      <c r="EM24" s="68">
        <f t="shared" si="9"/>
        <v>23</v>
      </c>
      <c r="EN24" s="69">
        <f t="shared" si="10"/>
        <v>9.5833333333333339</v>
      </c>
      <c r="EO24" s="6" t="s">
        <v>517</v>
      </c>
      <c r="EP24" s="68">
        <f t="shared" si="11"/>
        <v>10</v>
      </c>
      <c r="EQ24" s="6" t="s">
        <v>496</v>
      </c>
      <c r="ER24" s="68">
        <f t="shared" si="12"/>
        <v>10</v>
      </c>
      <c r="ES24" s="70">
        <f t="shared" si="14"/>
        <v>9.2083333333333339</v>
      </c>
      <c r="ET24" s="6" t="str">
        <f t="shared" si="13"/>
        <v xml:space="preserve">Accepté pour le Conseil 4round IS -5 </v>
      </c>
    </row>
    <row r="25" spans="1:150" x14ac:dyDescent="0.2">
      <c r="A25" s="6">
        <v>41</v>
      </c>
      <c r="B25" s="6" t="s">
        <v>481</v>
      </c>
      <c r="C25" s="6" t="s">
        <v>413</v>
      </c>
      <c r="D25" s="6" t="s">
        <v>414</v>
      </c>
      <c r="E25" s="6" t="s">
        <v>416</v>
      </c>
      <c r="F25" s="6" t="s">
        <v>416</v>
      </c>
      <c r="G25" s="6" t="s">
        <v>415</v>
      </c>
      <c r="H25" s="6" t="s">
        <v>131</v>
      </c>
      <c r="I25" s="6" t="s">
        <v>415</v>
      </c>
      <c r="J25" s="6" t="s">
        <v>416</v>
      </c>
      <c r="K25" s="6" t="s">
        <v>416</v>
      </c>
      <c r="L25" s="6" t="s">
        <v>414</v>
      </c>
      <c r="M25" s="63">
        <f>VLOOKUP(D25,Echelle!$B$3:$K$7,M$1,FALSE)</f>
        <v>-0.5</v>
      </c>
      <c r="N25" s="63">
        <f>VLOOKUP(E25,Echelle!$B$3:$K$7,N$1,FALSE)</f>
        <v>1</v>
      </c>
      <c r="O25" s="63">
        <f>VLOOKUP(F25,Echelle!$B$3:$K$7,O$1,FALSE)</f>
        <v>1</v>
      </c>
      <c r="P25" s="63">
        <f>VLOOKUP(G25,Echelle!$B$3:$K$7,P$1,FALSE)</f>
        <v>-0.5</v>
      </c>
      <c r="Q25" s="63">
        <f>VLOOKUP(H25,Echelle!$B$3:$K$7,Q$1,FALSE)</f>
        <v>1</v>
      </c>
      <c r="R25" s="63">
        <f>VLOOKUP(I25,Echelle!$B$3:$K$7,R$1,FALSE)</f>
        <v>0.5</v>
      </c>
      <c r="S25" s="63">
        <f>VLOOKUP(J25,Echelle!$B$3:$K$7,S$1,FALSE)</f>
        <v>1</v>
      </c>
      <c r="T25" s="63">
        <f>VLOOKUP(K25,Echelle!$B$3:$K$7,T$1,FALSE)</f>
        <v>1</v>
      </c>
      <c r="U25" s="63">
        <f>VLOOKUP(L25,Echelle!$B$3:$K$7,U$1,FALSE)</f>
        <v>-0.5</v>
      </c>
      <c r="V25" s="64">
        <f t="shared" si="2"/>
        <v>4</v>
      </c>
      <c r="W25" s="65">
        <f t="shared" si="3"/>
        <v>7.2222222222222223</v>
      </c>
      <c r="X25" s="6" t="s">
        <v>463</v>
      </c>
      <c r="Y25" s="6" t="s">
        <v>423</v>
      </c>
      <c r="Z25" s="6" t="s">
        <v>423</v>
      </c>
      <c r="AA25" s="6" t="s">
        <v>423</v>
      </c>
      <c r="AB25" s="6" t="s">
        <v>151</v>
      </c>
      <c r="AC25" s="6" t="s">
        <v>423</v>
      </c>
      <c r="AD25" s="6" t="s">
        <v>423</v>
      </c>
      <c r="AE25" s="6" t="s">
        <v>423</v>
      </c>
      <c r="AF25" s="6" t="s">
        <v>423</v>
      </c>
      <c r="AG25" s="6" t="s">
        <v>425</v>
      </c>
      <c r="AH25" s="6" t="s">
        <v>426</v>
      </c>
      <c r="AI25" s="6" t="s">
        <v>423</v>
      </c>
      <c r="AJ25" s="6" t="s">
        <v>423</v>
      </c>
      <c r="AK25" s="6" t="s">
        <v>424</v>
      </c>
      <c r="AL25" s="6" t="s">
        <v>423</v>
      </c>
      <c r="AM25" s="6" t="s">
        <v>423</v>
      </c>
      <c r="AN25" s="6" t="s">
        <v>423</v>
      </c>
      <c r="AO25" s="6" t="s">
        <v>423</v>
      </c>
      <c r="AP25" s="6" t="s">
        <v>424</v>
      </c>
      <c r="AQ25" s="6" t="s">
        <v>424</v>
      </c>
      <c r="AR25" s="6" t="s">
        <v>151</v>
      </c>
      <c r="AS25" s="6" t="s">
        <v>424</v>
      </c>
      <c r="AT25" s="6" t="s">
        <v>426</v>
      </c>
      <c r="AU25" s="6" t="s">
        <v>426</v>
      </c>
      <c r="AV25" s="6" t="s">
        <v>426</v>
      </c>
      <c r="AW25" s="6" t="s">
        <v>427</v>
      </c>
      <c r="AX25" s="6" t="s">
        <v>176</v>
      </c>
      <c r="AY25" s="6" t="s">
        <v>427</v>
      </c>
      <c r="AZ25" s="6" t="s">
        <v>176</v>
      </c>
      <c r="BA25" s="6" t="s">
        <v>428</v>
      </c>
      <c r="BB25" s="64">
        <f>VLOOKUP(Y25,Echelle!$B$11:$Z$15,BB$1,FALSE)</f>
        <v>0.5</v>
      </c>
      <c r="BC25" s="64">
        <f>VLOOKUP(Z25,Echelle!$B$11:$Z$15,BC$1,FALSE)</f>
        <v>0.5</v>
      </c>
      <c r="BD25" s="64">
        <f>VLOOKUP(AA25,Echelle!$B$11:$Z$15,BD$1,FALSE)</f>
        <v>0.5</v>
      </c>
      <c r="BE25" s="64">
        <f>VLOOKUP(AB25,Echelle!$B$11:$Z$15,BE$1,FALSE)</f>
        <v>2</v>
      </c>
      <c r="BF25" s="64">
        <f>VLOOKUP(AC25,Echelle!$B$11:$Z$15,BF$1,FALSE)</f>
        <v>0.5</v>
      </c>
      <c r="BG25" s="64">
        <f>VLOOKUP(AD25,Echelle!$B$11:$Z$15,BG$1,FALSE)</f>
        <v>0.5</v>
      </c>
      <c r="BH25" s="64">
        <f>VLOOKUP(AE25,Echelle!$B$11:$Z$15,BH$1,FALSE)</f>
        <v>0.5</v>
      </c>
      <c r="BI25" s="64">
        <f>VLOOKUP(AF25,Echelle!$B$11:$Z$15,BI$1,FALSE)</f>
        <v>0.5</v>
      </c>
      <c r="BJ25" s="64">
        <f>VLOOKUP(AG25,Echelle!$B$11:$Z$15,BJ$1,FALSE)</f>
        <v>0</v>
      </c>
      <c r="BK25" s="64">
        <f>VLOOKUP(AH25,Echelle!$B$11:$Z$15,BK$1,FALSE)</f>
        <v>-1</v>
      </c>
      <c r="BL25" s="64">
        <f>VLOOKUP(AI25,Echelle!$B$11:$Z$15,BL$1,FALSE)</f>
        <v>0.5</v>
      </c>
      <c r="BM25" s="64">
        <f>VLOOKUP(AJ25,Echelle!$B$11:$Z$15,BM$1,FALSE)</f>
        <v>0.5</v>
      </c>
      <c r="BN25" s="64">
        <f>VLOOKUP(AK25,Echelle!$B$11:$Z$15,BN$1,FALSE)</f>
        <v>1</v>
      </c>
      <c r="BO25" s="64">
        <f>VLOOKUP(AL25,Echelle!$B$11:$Z$15,BO$1,FALSE)</f>
        <v>0.5</v>
      </c>
      <c r="BP25" s="64">
        <f>VLOOKUP(AM25,Echelle!$B$11:$Z$15,BP$1,FALSE)</f>
        <v>0.5</v>
      </c>
      <c r="BQ25" s="64">
        <f>VLOOKUP(AN25,Echelle!$B$11:$Z$15,BQ$1,FALSE)</f>
        <v>0.5</v>
      </c>
      <c r="BR25" s="64">
        <f>VLOOKUP(AO25,Echelle!$B$11:$Z$15,BR$1,FALSE)</f>
        <v>0.5</v>
      </c>
      <c r="BS25" s="64">
        <f>VLOOKUP(AP25,Echelle!$B$11:$Z$15,BS$1,FALSE)</f>
        <v>1</v>
      </c>
      <c r="BT25" s="64">
        <f>VLOOKUP(AQ25,Echelle!$B$11:$Z$15,BT$1,FALSE)</f>
        <v>1</v>
      </c>
      <c r="BU25" s="64">
        <f>VLOOKUP(AR25,Echelle!$B$11:$Z$15,BU$1,FALSE)</f>
        <v>2</v>
      </c>
      <c r="BV25" s="64">
        <f>VLOOKUP(AS25,Echelle!$B$11:$Z$15,BV$1,FALSE)</f>
        <v>2</v>
      </c>
      <c r="BW25" s="64">
        <f>VLOOKUP(AT25,Echelle!$B$11:$Z$15,BW$1,FALSE)</f>
        <v>-0.5</v>
      </c>
      <c r="BX25" s="64">
        <f>VLOOKUP(AU25,Echelle!$B$11:$Z$15,BX$1,FALSE)</f>
        <v>-0.5</v>
      </c>
      <c r="BY25" s="64">
        <f>VLOOKUP(AV25,Echelle!$B$11:$Z$15,BY$1,FALSE)</f>
        <v>-0.5</v>
      </c>
      <c r="BZ25" s="64">
        <f>VLOOKUP(AW25,Echelle!$B$20:$E$23,BZ$1,FALSE)</f>
        <v>1</v>
      </c>
      <c r="CA25" s="64">
        <f>VLOOKUP(AX25,Echelle!$B$20:$E$23,CA$1,FALSE)</f>
        <v>2</v>
      </c>
      <c r="CB25" s="64">
        <f>VLOOKUP(AY25,Echelle!$B$20:$E$23,CB$1,FALSE)</f>
        <v>1</v>
      </c>
      <c r="CC25" s="6">
        <v>1</v>
      </c>
      <c r="CD25" s="6">
        <v>1</v>
      </c>
      <c r="CE25" s="6">
        <v>0</v>
      </c>
      <c r="CF25" s="6">
        <v>1</v>
      </c>
      <c r="CG25" s="6">
        <v>0</v>
      </c>
      <c r="CH25" s="6">
        <v>1</v>
      </c>
      <c r="CI25" s="6">
        <v>1</v>
      </c>
      <c r="CJ25" s="66">
        <f t="shared" si="4"/>
        <v>6</v>
      </c>
      <c r="CK25" s="66">
        <f t="shared" si="5"/>
        <v>23</v>
      </c>
      <c r="CL25" s="65">
        <f t="shared" si="6"/>
        <v>5.2173913043478262</v>
      </c>
      <c r="CM25" s="6" t="s">
        <v>488</v>
      </c>
      <c r="CN25" s="6" t="s">
        <v>812</v>
      </c>
      <c r="CO25" s="6" t="s">
        <v>438</v>
      </c>
      <c r="CP25" s="6" t="s">
        <v>706</v>
      </c>
      <c r="CQ25" s="6" t="s">
        <v>440</v>
      </c>
      <c r="CR25" s="6" t="s">
        <v>441</v>
      </c>
      <c r="CS25" s="6" t="s">
        <v>442</v>
      </c>
      <c r="CT25" s="6" t="s">
        <v>532</v>
      </c>
      <c r="CU25" s="6" t="s">
        <v>414</v>
      </c>
      <c r="CV25" s="6" t="s">
        <v>416</v>
      </c>
      <c r="CW25" s="6" t="s">
        <v>416</v>
      </c>
      <c r="CX25" s="6" t="s">
        <v>415</v>
      </c>
      <c r="CY25" s="6" t="s">
        <v>131</v>
      </c>
      <c r="CZ25" s="6" t="s">
        <v>416</v>
      </c>
      <c r="DA25" s="6" t="s">
        <v>416</v>
      </c>
      <c r="DB25" s="6" t="s">
        <v>416</v>
      </c>
      <c r="DC25" s="6" t="s">
        <v>131</v>
      </c>
      <c r="DD25" s="67">
        <f>VLOOKUP(CU25,Echelle!$B$3:$K$7,DD$1,FALSE)</f>
        <v>-0.5</v>
      </c>
      <c r="DE25" s="67">
        <f>VLOOKUP(CV25,Echelle!$B$3:$K$7,DE$1,FALSE)</f>
        <v>1</v>
      </c>
      <c r="DF25" s="67">
        <f>VLOOKUP(CW25,Echelle!$B$3:$K$7,DF$1,FALSE)</f>
        <v>1</v>
      </c>
      <c r="DG25" s="67">
        <f>VLOOKUP(CX25,Echelle!$B$3:$K$7,DG$1,FALSE)</f>
        <v>-0.5</v>
      </c>
      <c r="DH25" s="67">
        <f>VLOOKUP(CY25,Echelle!$B$3:$K$7,DH$1,FALSE)</f>
        <v>1</v>
      </c>
      <c r="DI25" s="67">
        <f>VLOOKUP(CZ25,Echelle!$B$3:$K$7,DI$1,FALSE)</f>
        <v>1</v>
      </c>
      <c r="DJ25" s="67">
        <f>VLOOKUP(DA25,Echelle!$B$3:$K$7,DJ$1,FALSE)</f>
        <v>1</v>
      </c>
      <c r="DK25" s="67">
        <f>VLOOKUP(DB25,Echelle!$B$3:$K$7,DK$1,FALSE)</f>
        <v>1</v>
      </c>
      <c r="DL25" s="67">
        <f>VLOOKUP(DC25,Echelle!$B$3:$K$7,DL$1,FALSE)</f>
        <v>-1</v>
      </c>
      <c r="DM25" s="64">
        <f t="shared" si="7"/>
        <v>4</v>
      </c>
      <c r="DN25" s="65">
        <f t="shared" si="8"/>
        <v>7.2222222222222223</v>
      </c>
      <c r="DO25" s="6" t="s">
        <v>451</v>
      </c>
      <c r="DP25" s="6" t="s">
        <v>451</v>
      </c>
      <c r="DQ25" s="6" t="s">
        <v>451</v>
      </c>
      <c r="DR25" s="6" t="s">
        <v>451</v>
      </c>
      <c r="DS25" s="6" t="s">
        <v>451</v>
      </c>
      <c r="DT25" s="6" t="s">
        <v>451</v>
      </c>
      <c r="DU25" s="6" t="s">
        <v>451</v>
      </c>
      <c r="DV25" s="6" t="s">
        <v>451</v>
      </c>
      <c r="DW25" s="6" t="s">
        <v>451</v>
      </c>
      <c r="DX25" s="6" t="s">
        <v>451</v>
      </c>
      <c r="DY25" s="6" t="s">
        <v>451</v>
      </c>
      <c r="DZ25" s="6" t="s">
        <v>451</v>
      </c>
      <c r="EA25" s="6" t="s">
        <v>451</v>
      </c>
      <c r="EB25" s="6" t="s">
        <v>451</v>
      </c>
      <c r="EC25" s="6" t="s">
        <v>451</v>
      </c>
      <c r="ED25" s="6" t="s">
        <v>451</v>
      </c>
      <c r="EE25" s="6" t="s">
        <v>451</v>
      </c>
      <c r="EF25" s="6" t="s">
        <v>451</v>
      </c>
      <c r="EG25" s="6" t="s">
        <v>451</v>
      </c>
      <c r="EH25" s="6" t="s">
        <v>451</v>
      </c>
      <c r="EI25" s="6" t="s">
        <v>451</v>
      </c>
      <c r="EJ25" s="6" t="s">
        <v>451</v>
      </c>
      <c r="EK25" s="6" t="s">
        <v>451</v>
      </c>
      <c r="EL25" s="6" t="s">
        <v>451</v>
      </c>
      <c r="EM25" s="68">
        <f t="shared" si="9"/>
        <v>24</v>
      </c>
      <c r="EN25" s="69">
        <f t="shared" si="10"/>
        <v>10</v>
      </c>
      <c r="EO25" s="6" t="s">
        <v>474</v>
      </c>
      <c r="EP25" s="68">
        <f t="shared" si="11"/>
        <v>10</v>
      </c>
      <c r="EQ25" s="6" t="s">
        <v>496</v>
      </c>
      <c r="ER25" s="68">
        <f t="shared" si="12"/>
        <v>10</v>
      </c>
      <c r="ES25" s="70">
        <f t="shared" si="14"/>
        <v>9.1666666666666661</v>
      </c>
      <c r="ET25" s="6" t="str">
        <f t="shared" si="13"/>
        <v>Accepté pour Conseil 1er round Fem</v>
      </c>
    </row>
    <row r="26" spans="1:150" x14ac:dyDescent="0.2">
      <c r="A26" s="6">
        <v>46</v>
      </c>
      <c r="B26" s="6" t="s">
        <v>760</v>
      </c>
      <c r="C26" s="6" t="s">
        <v>413</v>
      </c>
      <c r="D26" s="6" t="s">
        <v>415</v>
      </c>
      <c r="E26" s="6" t="s">
        <v>416</v>
      </c>
      <c r="F26" s="6" t="s">
        <v>416</v>
      </c>
      <c r="G26" s="6" t="s">
        <v>416</v>
      </c>
      <c r="H26" s="6" t="s">
        <v>415</v>
      </c>
      <c r="I26" s="6" t="s">
        <v>416</v>
      </c>
      <c r="J26" s="6" t="s">
        <v>416</v>
      </c>
      <c r="K26" s="6" t="s">
        <v>416</v>
      </c>
      <c r="L26" s="6" t="s">
        <v>415</v>
      </c>
      <c r="M26" s="63">
        <f>VLOOKUP(D26,Echelle!$B$3:$K$7,M$1,FALSE)</f>
        <v>0.5</v>
      </c>
      <c r="N26" s="63">
        <f>VLOOKUP(E26,Echelle!$B$3:$K$7,N$1,FALSE)</f>
        <v>1</v>
      </c>
      <c r="O26" s="63">
        <f>VLOOKUP(F26,Echelle!$B$3:$K$7,O$1,FALSE)</f>
        <v>1</v>
      </c>
      <c r="P26" s="63">
        <f>VLOOKUP(G26,Echelle!$B$3:$K$7,P$1,FALSE)</f>
        <v>-1</v>
      </c>
      <c r="Q26" s="63">
        <f>VLOOKUP(H26,Echelle!$B$3:$K$7,Q$1,FALSE)</f>
        <v>-0.5</v>
      </c>
      <c r="R26" s="63">
        <f>VLOOKUP(I26,Echelle!$B$3:$K$7,R$1,FALSE)</f>
        <v>1</v>
      </c>
      <c r="S26" s="63">
        <f>VLOOKUP(J26,Echelle!$B$3:$K$7,S$1,FALSE)</f>
        <v>1</v>
      </c>
      <c r="T26" s="63">
        <f>VLOOKUP(K26,Echelle!$B$3:$K$7,T$1,FALSE)</f>
        <v>1</v>
      </c>
      <c r="U26" s="63">
        <f>VLOOKUP(L26,Echelle!$B$3:$K$7,U$1,FALSE)</f>
        <v>0.5</v>
      </c>
      <c r="V26" s="64">
        <f t="shared" si="2"/>
        <v>4.5</v>
      </c>
      <c r="W26" s="65">
        <f t="shared" si="3"/>
        <v>7.5</v>
      </c>
      <c r="X26" s="6" t="s">
        <v>463</v>
      </c>
      <c r="Y26" s="6" t="s">
        <v>423</v>
      </c>
      <c r="Z26" s="6" t="s">
        <v>423</v>
      </c>
      <c r="AA26" s="6" t="s">
        <v>423</v>
      </c>
      <c r="AB26" s="6" t="s">
        <v>424</v>
      </c>
      <c r="AC26" s="6" t="s">
        <v>423</v>
      </c>
      <c r="AD26" s="6" t="s">
        <v>423</v>
      </c>
      <c r="AE26" s="6" t="s">
        <v>423</v>
      </c>
      <c r="AF26" s="6" t="s">
        <v>423</v>
      </c>
      <c r="AG26" s="6" t="s">
        <v>423</v>
      </c>
      <c r="AH26" s="6" t="s">
        <v>423</v>
      </c>
      <c r="AI26" s="6" t="s">
        <v>423</v>
      </c>
      <c r="AJ26" s="6" t="s">
        <v>423</v>
      </c>
      <c r="AK26" s="6" t="s">
        <v>423</v>
      </c>
      <c r="AL26" s="6" t="s">
        <v>424</v>
      </c>
      <c r="AM26" s="6" t="s">
        <v>423</v>
      </c>
      <c r="AN26" s="6" t="s">
        <v>423</v>
      </c>
      <c r="AO26" s="6" t="s">
        <v>423</v>
      </c>
      <c r="AP26" s="6" t="s">
        <v>423</v>
      </c>
      <c r="AQ26" s="6" t="s">
        <v>423</v>
      </c>
      <c r="AR26" s="6" t="s">
        <v>424</v>
      </c>
      <c r="AS26" s="6" t="s">
        <v>423</v>
      </c>
      <c r="AT26" s="6" t="s">
        <v>423</v>
      </c>
      <c r="AU26" s="6" t="s">
        <v>426</v>
      </c>
      <c r="AV26" s="6" t="s">
        <v>423</v>
      </c>
      <c r="AW26" s="6" t="s">
        <v>506</v>
      </c>
      <c r="AX26" s="6" t="s">
        <v>427</v>
      </c>
      <c r="AY26" s="6" t="s">
        <v>506</v>
      </c>
      <c r="AZ26" s="6" t="s">
        <v>428</v>
      </c>
      <c r="BA26" s="6" t="s">
        <v>428</v>
      </c>
      <c r="BB26" s="64">
        <f>VLOOKUP(Y26,Echelle!$B$11:$Z$15,BB$1,FALSE)</f>
        <v>0.5</v>
      </c>
      <c r="BC26" s="64">
        <f>VLOOKUP(Z26,Echelle!$B$11:$Z$15,BC$1,FALSE)</f>
        <v>0.5</v>
      </c>
      <c r="BD26" s="64">
        <f>VLOOKUP(AA26,Echelle!$B$11:$Z$15,BD$1,FALSE)</f>
        <v>0.5</v>
      </c>
      <c r="BE26" s="64">
        <f>VLOOKUP(AB26,Echelle!$B$11:$Z$15,BE$1,FALSE)</f>
        <v>1</v>
      </c>
      <c r="BF26" s="64">
        <f>VLOOKUP(AC26,Echelle!$B$11:$Z$15,BF$1,FALSE)</f>
        <v>0.5</v>
      </c>
      <c r="BG26" s="64">
        <f>VLOOKUP(AD26,Echelle!$B$11:$Z$15,BG$1,FALSE)</f>
        <v>0.5</v>
      </c>
      <c r="BH26" s="64">
        <f>VLOOKUP(AE26,Echelle!$B$11:$Z$15,BH$1,FALSE)</f>
        <v>0.5</v>
      </c>
      <c r="BI26" s="64">
        <f>VLOOKUP(AF26,Echelle!$B$11:$Z$15,BI$1,FALSE)</f>
        <v>0.5</v>
      </c>
      <c r="BJ26" s="64">
        <f>VLOOKUP(AG26,Echelle!$B$11:$Z$15,BJ$1,FALSE)</f>
        <v>0.5</v>
      </c>
      <c r="BK26" s="64">
        <f>VLOOKUP(AH26,Echelle!$B$11:$Z$15,BK$1,FALSE)</f>
        <v>0.5</v>
      </c>
      <c r="BL26" s="64">
        <f>VLOOKUP(AI26,Echelle!$B$11:$Z$15,BL$1,FALSE)</f>
        <v>0.5</v>
      </c>
      <c r="BM26" s="64">
        <f>VLOOKUP(AJ26,Echelle!$B$11:$Z$15,BM$1,FALSE)</f>
        <v>0.5</v>
      </c>
      <c r="BN26" s="64">
        <f>VLOOKUP(AK26,Echelle!$B$11:$Z$15,BN$1,FALSE)</f>
        <v>0.5</v>
      </c>
      <c r="BO26" s="64">
        <f>VLOOKUP(AL26,Echelle!$B$11:$Z$15,BO$1,FALSE)</f>
        <v>1</v>
      </c>
      <c r="BP26" s="64">
        <f>VLOOKUP(AM26,Echelle!$B$11:$Z$15,BP$1,FALSE)</f>
        <v>0.5</v>
      </c>
      <c r="BQ26" s="64">
        <f>VLOOKUP(AN26,Echelle!$B$11:$Z$15,BQ$1,FALSE)</f>
        <v>0.5</v>
      </c>
      <c r="BR26" s="64">
        <f>VLOOKUP(AO26,Echelle!$B$11:$Z$15,BR$1,FALSE)</f>
        <v>0.5</v>
      </c>
      <c r="BS26" s="64">
        <f>VLOOKUP(AP26,Echelle!$B$11:$Z$15,BS$1,FALSE)</f>
        <v>0.5</v>
      </c>
      <c r="BT26" s="64">
        <f>VLOOKUP(AQ26,Echelle!$B$11:$Z$15,BT$1,FALSE)</f>
        <v>0.5</v>
      </c>
      <c r="BU26" s="64">
        <f>VLOOKUP(AR26,Echelle!$B$11:$Z$15,BU$1,FALSE)</f>
        <v>1</v>
      </c>
      <c r="BV26" s="64">
        <f>VLOOKUP(AS26,Echelle!$B$11:$Z$15,BV$1,FALSE)</f>
        <v>1</v>
      </c>
      <c r="BW26" s="64">
        <f>VLOOKUP(AT26,Echelle!$B$11:$Z$15,BW$1,FALSE)</f>
        <v>1</v>
      </c>
      <c r="BX26" s="64">
        <f>VLOOKUP(AU26,Echelle!$B$11:$Z$15,BX$1,FALSE)</f>
        <v>-0.5</v>
      </c>
      <c r="BY26" s="64">
        <f>VLOOKUP(AV26,Echelle!$B$11:$Z$15,BY$1,FALSE)</f>
        <v>1</v>
      </c>
      <c r="BZ26" s="64">
        <f>VLOOKUP(AW26,Echelle!$B$20:$E$23,BZ$1,FALSE)</f>
        <v>0.5</v>
      </c>
      <c r="CA26" s="64">
        <f>VLOOKUP(AX26,Echelle!$B$20:$E$23,CA$1,FALSE)</f>
        <v>1</v>
      </c>
      <c r="CB26" s="64">
        <f>VLOOKUP(AY26,Echelle!$B$20:$E$23,CB$1,FALSE)</f>
        <v>0.5</v>
      </c>
      <c r="CC26" s="6">
        <v>0</v>
      </c>
      <c r="CD26" s="6">
        <v>1</v>
      </c>
      <c r="CE26" s="6">
        <v>0</v>
      </c>
      <c r="CF26" s="6">
        <v>1</v>
      </c>
      <c r="CG26" s="6">
        <v>0</v>
      </c>
      <c r="CH26" s="6">
        <v>0</v>
      </c>
      <c r="CI26" s="6">
        <v>0</v>
      </c>
      <c r="CJ26" s="66">
        <f t="shared" si="4"/>
        <v>2</v>
      </c>
      <c r="CK26" s="66">
        <f t="shared" si="5"/>
        <v>18</v>
      </c>
      <c r="CL26" s="65">
        <f t="shared" si="6"/>
        <v>4.6739130434782608</v>
      </c>
      <c r="CM26" s="6" t="s">
        <v>613</v>
      </c>
      <c r="CN26" s="6" t="s">
        <v>825</v>
      </c>
      <c r="CO26" s="6" t="s">
        <v>438</v>
      </c>
      <c r="CP26" s="6" t="s">
        <v>827</v>
      </c>
      <c r="CQ26" s="6" t="s">
        <v>440</v>
      </c>
      <c r="CR26" s="6" t="s">
        <v>441</v>
      </c>
      <c r="CS26" s="6" t="s">
        <v>442</v>
      </c>
      <c r="CT26" s="6" t="s">
        <v>675</v>
      </c>
      <c r="CU26" s="6" t="s">
        <v>416</v>
      </c>
      <c r="CV26" s="6" t="s">
        <v>416</v>
      </c>
      <c r="CW26" s="6" t="s">
        <v>416</v>
      </c>
      <c r="CX26" s="6" t="s">
        <v>416</v>
      </c>
      <c r="CY26" s="6" t="s">
        <v>415</v>
      </c>
      <c r="CZ26" s="6" t="s">
        <v>416</v>
      </c>
      <c r="DA26" s="6" t="s">
        <v>416</v>
      </c>
      <c r="DB26" s="6" t="s">
        <v>416</v>
      </c>
      <c r="DC26" s="6" t="s">
        <v>416</v>
      </c>
      <c r="DD26" s="67">
        <f>VLOOKUP(CU26,Echelle!$B$3:$K$7,DD$1,FALSE)</f>
        <v>1</v>
      </c>
      <c r="DE26" s="67">
        <f>VLOOKUP(CV26,Echelle!$B$3:$K$7,DE$1,FALSE)</f>
        <v>1</v>
      </c>
      <c r="DF26" s="67">
        <f>VLOOKUP(CW26,Echelle!$B$3:$K$7,DF$1,FALSE)</f>
        <v>1</v>
      </c>
      <c r="DG26" s="67">
        <f>VLOOKUP(CX26,Echelle!$B$3:$K$7,DG$1,FALSE)</f>
        <v>-1</v>
      </c>
      <c r="DH26" s="67">
        <f>VLOOKUP(CY26,Echelle!$B$3:$K$7,DH$1,FALSE)</f>
        <v>-0.5</v>
      </c>
      <c r="DI26" s="67">
        <f>VLOOKUP(CZ26,Echelle!$B$3:$K$7,DI$1,FALSE)</f>
        <v>1</v>
      </c>
      <c r="DJ26" s="67">
        <f>VLOOKUP(DA26,Echelle!$B$3:$K$7,DJ$1,FALSE)</f>
        <v>1</v>
      </c>
      <c r="DK26" s="67">
        <f>VLOOKUP(DB26,Echelle!$B$3:$K$7,DK$1,FALSE)</f>
        <v>1</v>
      </c>
      <c r="DL26" s="67">
        <f>VLOOKUP(DC26,Echelle!$B$3:$K$7,DL$1,FALSE)</f>
        <v>1</v>
      </c>
      <c r="DM26" s="64">
        <f t="shared" si="7"/>
        <v>5.5</v>
      </c>
      <c r="DN26" s="65">
        <f t="shared" si="8"/>
        <v>8.0555555555555554</v>
      </c>
      <c r="DO26" s="6" t="s">
        <v>452</v>
      </c>
      <c r="DP26" s="6" t="s">
        <v>452</v>
      </c>
      <c r="DQ26" s="6" t="s">
        <v>452</v>
      </c>
      <c r="DR26" s="6" t="s">
        <v>451</v>
      </c>
      <c r="DS26" s="6" t="s">
        <v>452</v>
      </c>
      <c r="DT26" s="6" t="s">
        <v>451</v>
      </c>
      <c r="DU26" s="6" t="s">
        <v>452</v>
      </c>
      <c r="DV26" s="6" t="s">
        <v>452</v>
      </c>
      <c r="DW26" s="6" t="s">
        <v>452</v>
      </c>
      <c r="DX26" s="6" t="s">
        <v>451</v>
      </c>
      <c r="DY26" s="6" t="s">
        <v>452</v>
      </c>
      <c r="DZ26" s="6" t="s">
        <v>451</v>
      </c>
      <c r="EA26" s="6" t="s">
        <v>451</v>
      </c>
      <c r="EB26" s="6" t="s">
        <v>451</v>
      </c>
      <c r="EC26" s="6" t="s">
        <v>451</v>
      </c>
      <c r="ED26" s="6" t="s">
        <v>451</v>
      </c>
      <c r="EE26" s="6" t="s">
        <v>452</v>
      </c>
      <c r="EF26" s="6" t="s">
        <v>451</v>
      </c>
      <c r="EG26" s="6" t="s">
        <v>451</v>
      </c>
      <c r="EH26" s="6" t="s">
        <v>451</v>
      </c>
      <c r="EI26" s="6" t="s">
        <v>452</v>
      </c>
      <c r="EJ26" s="6" t="s">
        <v>452</v>
      </c>
      <c r="EK26" s="6" t="s">
        <v>452</v>
      </c>
      <c r="EL26" s="6" t="s">
        <v>452</v>
      </c>
      <c r="EM26" s="68">
        <f t="shared" si="9"/>
        <v>11</v>
      </c>
      <c r="EN26" s="69">
        <f t="shared" si="10"/>
        <v>4.583333333333333</v>
      </c>
      <c r="EO26" s="6" t="s">
        <v>453</v>
      </c>
      <c r="EP26" s="68">
        <f t="shared" si="11"/>
        <v>0</v>
      </c>
      <c r="EQ26" s="6" t="s">
        <v>454</v>
      </c>
      <c r="ER26" s="68">
        <f t="shared" si="12"/>
        <v>0</v>
      </c>
      <c r="ES26" s="70">
        <f t="shared" si="14"/>
        <v>4.708333333333333</v>
      </c>
      <c r="ET26" s="6" t="str">
        <f t="shared" si="13"/>
        <v>Accepté pour Conseil 2eme round Sect</v>
      </c>
    </row>
    <row r="27" spans="1:150" x14ac:dyDescent="0.2">
      <c r="A27" s="6">
        <v>49</v>
      </c>
      <c r="B27" s="6" t="s">
        <v>760</v>
      </c>
      <c r="C27" s="6" t="s">
        <v>525</v>
      </c>
      <c r="D27" s="6" t="s">
        <v>415</v>
      </c>
      <c r="E27" s="6" t="s">
        <v>415</v>
      </c>
      <c r="F27" s="6" t="s">
        <v>416</v>
      </c>
      <c r="G27" s="6" t="s">
        <v>414</v>
      </c>
      <c r="H27" s="6" t="s">
        <v>414</v>
      </c>
      <c r="I27" s="6" t="s">
        <v>414</v>
      </c>
      <c r="J27" s="6" t="s">
        <v>415</v>
      </c>
      <c r="K27" s="6" t="s">
        <v>416</v>
      </c>
      <c r="L27" s="6" t="s">
        <v>415</v>
      </c>
      <c r="M27" s="63">
        <f>VLOOKUP(D27,Echelle!$B$3:$K$7,M$1,FALSE)</f>
        <v>0.5</v>
      </c>
      <c r="N27" s="63">
        <f>VLOOKUP(E27,Echelle!$B$3:$K$7,N$1,FALSE)</f>
        <v>0.5</v>
      </c>
      <c r="O27" s="63">
        <f>VLOOKUP(F27,Echelle!$B$3:$K$7,O$1,FALSE)</f>
        <v>1</v>
      </c>
      <c r="P27" s="63">
        <f>VLOOKUP(G27,Echelle!$B$3:$K$7,P$1,FALSE)</f>
        <v>0.5</v>
      </c>
      <c r="Q27" s="63">
        <f>VLOOKUP(H27,Echelle!$B$3:$K$7,Q$1,FALSE)</f>
        <v>0.5</v>
      </c>
      <c r="R27" s="63">
        <f>VLOOKUP(I27,Echelle!$B$3:$K$7,R$1,FALSE)</f>
        <v>-0.5</v>
      </c>
      <c r="S27" s="63">
        <f>VLOOKUP(J27,Echelle!$B$3:$K$7,S$1,FALSE)</f>
        <v>0.5</v>
      </c>
      <c r="T27" s="63">
        <f>VLOOKUP(K27,Echelle!$B$3:$K$7,T$1,FALSE)</f>
        <v>1</v>
      </c>
      <c r="U27" s="63">
        <f>VLOOKUP(L27,Echelle!$B$3:$K$7,U$1,FALSE)</f>
        <v>0.5</v>
      </c>
      <c r="V27" s="64">
        <f t="shared" si="2"/>
        <v>4.5</v>
      </c>
      <c r="W27" s="65">
        <f t="shared" si="3"/>
        <v>7.5</v>
      </c>
      <c r="X27" s="6" t="s">
        <v>564</v>
      </c>
      <c r="Y27" s="6" t="s">
        <v>424</v>
      </c>
      <c r="Z27" s="6" t="s">
        <v>423</v>
      </c>
      <c r="AA27" s="6" t="s">
        <v>423</v>
      </c>
      <c r="AB27" s="6" t="s">
        <v>424</v>
      </c>
      <c r="AC27" s="6" t="s">
        <v>426</v>
      </c>
      <c r="AD27" s="6" t="s">
        <v>424</v>
      </c>
      <c r="AE27" s="6" t="s">
        <v>423</v>
      </c>
      <c r="AF27" s="6" t="s">
        <v>423</v>
      </c>
      <c r="AG27" s="6" t="s">
        <v>423</v>
      </c>
      <c r="AH27" s="6" t="s">
        <v>423</v>
      </c>
      <c r="AI27" s="6" t="s">
        <v>423</v>
      </c>
      <c r="AJ27" s="6" t="s">
        <v>423</v>
      </c>
      <c r="AK27" s="6" t="s">
        <v>423</v>
      </c>
      <c r="AL27" s="6" t="s">
        <v>424</v>
      </c>
      <c r="AM27" s="6" t="s">
        <v>424</v>
      </c>
      <c r="AN27" s="6" t="s">
        <v>424</v>
      </c>
      <c r="AO27" s="6" t="s">
        <v>424</v>
      </c>
      <c r="AP27" s="6" t="s">
        <v>424</v>
      </c>
      <c r="AQ27" s="6" t="s">
        <v>424</v>
      </c>
      <c r="AR27" s="6" t="s">
        <v>424</v>
      </c>
      <c r="AS27" s="6" t="s">
        <v>423</v>
      </c>
      <c r="AT27" s="6" t="s">
        <v>426</v>
      </c>
      <c r="AU27" s="6" t="s">
        <v>426</v>
      </c>
      <c r="AV27" s="6" t="s">
        <v>426</v>
      </c>
      <c r="AW27" s="6" t="s">
        <v>427</v>
      </c>
      <c r="AX27" s="6" t="s">
        <v>427</v>
      </c>
      <c r="AY27" s="6" t="s">
        <v>427</v>
      </c>
      <c r="AZ27" s="6" t="s">
        <v>428</v>
      </c>
      <c r="BA27" s="6" t="s">
        <v>428</v>
      </c>
      <c r="BB27" s="64">
        <f>VLOOKUP(Y27,Echelle!$B$11:$Z$15,BB$1,FALSE)</f>
        <v>1</v>
      </c>
      <c r="BC27" s="64">
        <f>VLOOKUP(Z27,Echelle!$B$11:$Z$15,BC$1,FALSE)</f>
        <v>0.5</v>
      </c>
      <c r="BD27" s="64">
        <f>VLOOKUP(AA27,Echelle!$B$11:$Z$15,BD$1,FALSE)</f>
        <v>0.5</v>
      </c>
      <c r="BE27" s="64">
        <f>VLOOKUP(AB27,Echelle!$B$11:$Z$15,BE$1,FALSE)</f>
        <v>1</v>
      </c>
      <c r="BF27" s="64">
        <f>VLOOKUP(AC27,Echelle!$B$11:$Z$15,BF$1,FALSE)</f>
        <v>-1</v>
      </c>
      <c r="BG27" s="64">
        <f>VLOOKUP(AD27,Echelle!$B$11:$Z$15,BG$1,FALSE)</f>
        <v>1</v>
      </c>
      <c r="BH27" s="64">
        <f>VLOOKUP(AE27,Echelle!$B$11:$Z$15,BH$1,FALSE)</f>
        <v>0.5</v>
      </c>
      <c r="BI27" s="64">
        <f>VLOOKUP(AF27,Echelle!$B$11:$Z$15,BI$1,FALSE)</f>
        <v>0.5</v>
      </c>
      <c r="BJ27" s="64">
        <f>VLOOKUP(AG27,Echelle!$B$11:$Z$15,BJ$1,FALSE)</f>
        <v>0.5</v>
      </c>
      <c r="BK27" s="64">
        <f>VLOOKUP(AH27,Echelle!$B$11:$Z$15,BK$1,FALSE)</f>
        <v>0.5</v>
      </c>
      <c r="BL27" s="64">
        <f>VLOOKUP(AI27,Echelle!$B$11:$Z$15,BL$1,FALSE)</f>
        <v>0.5</v>
      </c>
      <c r="BM27" s="64">
        <f>VLOOKUP(AJ27,Echelle!$B$11:$Z$15,BM$1,FALSE)</f>
        <v>0.5</v>
      </c>
      <c r="BN27" s="64">
        <f>VLOOKUP(AK27,Echelle!$B$11:$Z$15,BN$1,FALSE)</f>
        <v>0.5</v>
      </c>
      <c r="BO27" s="64">
        <f>VLOOKUP(AL27,Echelle!$B$11:$Z$15,BO$1,FALSE)</f>
        <v>1</v>
      </c>
      <c r="BP27" s="64">
        <f>VLOOKUP(AM27,Echelle!$B$11:$Z$15,BP$1,FALSE)</f>
        <v>1</v>
      </c>
      <c r="BQ27" s="64">
        <f>VLOOKUP(AN27,Echelle!$B$11:$Z$15,BQ$1,FALSE)</f>
        <v>1</v>
      </c>
      <c r="BR27" s="64">
        <f>VLOOKUP(AO27,Echelle!$B$11:$Z$15,BR$1,FALSE)</f>
        <v>1</v>
      </c>
      <c r="BS27" s="64">
        <f>VLOOKUP(AP27,Echelle!$B$11:$Z$15,BS$1,FALSE)</f>
        <v>1</v>
      </c>
      <c r="BT27" s="64">
        <f>VLOOKUP(AQ27,Echelle!$B$11:$Z$15,BT$1,FALSE)</f>
        <v>1</v>
      </c>
      <c r="BU27" s="64">
        <f>VLOOKUP(AR27,Echelle!$B$11:$Z$15,BU$1,FALSE)</f>
        <v>1</v>
      </c>
      <c r="BV27" s="64">
        <f>VLOOKUP(AS27,Echelle!$B$11:$Z$15,BV$1,FALSE)</f>
        <v>1</v>
      </c>
      <c r="BW27" s="64">
        <f>VLOOKUP(AT27,Echelle!$B$11:$Z$15,BW$1,FALSE)</f>
        <v>-0.5</v>
      </c>
      <c r="BX27" s="64">
        <f>VLOOKUP(AU27,Echelle!$B$11:$Z$15,BX$1,FALSE)</f>
        <v>-0.5</v>
      </c>
      <c r="BY27" s="64">
        <f>VLOOKUP(AV27,Echelle!$B$11:$Z$15,BY$1,FALSE)</f>
        <v>-0.5</v>
      </c>
      <c r="BZ27" s="64">
        <f>VLOOKUP(AW27,Echelle!$B$20:$E$23,BZ$1,FALSE)</f>
        <v>1</v>
      </c>
      <c r="CA27" s="64">
        <f>VLOOKUP(AX27,Echelle!$B$20:$E$23,CA$1,FALSE)</f>
        <v>1</v>
      </c>
      <c r="CB27" s="64">
        <f>VLOOKUP(AY27,Echelle!$B$20:$E$23,CB$1,FALSE)</f>
        <v>1</v>
      </c>
      <c r="CC27" s="6">
        <v>0</v>
      </c>
      <c r="CD27" s="6">
        <v>1</v>
      </c>
      <c r="CE27" s="6">
        <v>0</v>
      </c>
      <c r="CF27" s="6">
        <v>1</v>
      </c>
      <c r="CG27" s="6">
        <v>0</v>
      </c>
      <c r="CH27" s="6">
        <v>0</v>
      </c>
      <c r="CI27" s="6">
        <v>0</v>
      </c>
      <c r="CJ27" s="66">
        <f t="shared" si="4"/>
        <v>2</v>
      </c>
      <c r="CK27" s="66">
        <f t="shared" si="5"/>
        <v>18</v>
      </c>
      <c r="CL27" s="65">
        <f t="shared" si="6"/>
        <v>4.6739130434782608</v>
      </c>
      <c r="CM27" s="6" t="s">
        <v>488</v>
      </c>
      <c r="CN27" s="6" t="s">
        <v>841</v>
      </c>
      <c r="CO27" s="6" t="s">
        <v>438</v>
      </c>
      <c r="CP27" s="6" t="s">
        <v>827</v>
      </c>
      <c r="CQ27" s="6" t="s">
        <v>440</v>
      </c>
      <c r="CR27" s="6" t="s">
        <v>441</v>
      </c>
      <c r="CS27" s="6" t="s">
        <v>583</v>
      </c>
      <c r="CT27" s="6" t="s">
        <v>675</v>
      </c>
      <c r="CU27" s="6" t="s">
        <v>415</v>
      </c>
      <c r="CV27" s="6" t="s">
        <v>416</v>
      </c>
      <c r="CW27" s="6" t="s">
        <v>416</v>
      </c>
      <c r="CX27" s="6" t="s">
        <v>414</v>
      </c>
      <c r="CY27" s="6" t="s">
        <v>414</v>
      </c>
      <c r="CZ27" s="6" t="s">
        <v>416</v>
      </c>
      <c r="DA27" s="6" t="s">
        <v>415</v>
      </c>
      <c r="DB27" s="6" t="s">
        <v>416</v>
      </c>
      <c r="DC27" s="6" t="s">
        <v>415</v>
      </c>
      <c r="DD27" s="67">
        <f>VLOOKUP(CU27,Echelle!$B$3:$K$7,DD$1,FALSE)</f>
        <v>0.5</v>
      </c>
      <c r="DE27" s="67">
        <f>VLOOKUP(CV27,Echelle!$B$3:$K$7,DE$1,FALSE)</f>
        <v>1</v>
      </c>
      <c r="DF27" s="67">
        <f>VLOOKUP(CW27,Echelle!$B$3:$K$7,DF$1,FALSE)</f>
        <v>1</v>
      </c>
      <c r="DG27" s="67">
        <f>VLOOKUP(CX27,Echelle!$B$3:$K$7,DG$1,FALSE)</f>
        <v>0.5</v>
      </c>
      <c r="DH27" s="67">
        <f>VLOOKUP(CY27,Echelle!$B$3:$K$7,DH$1,FALSE)</f>
        <v>0.5</v>
      </c>
      <c r="DI27" s="67">
        <f>VLOOKUP(CZ27,Echelle!$B$3:$K$7,DI$1,FALSE)</f>
        <v>1</v>
      </c>
      <c r="DJ27" s="67">
        <f>VLOOKUP(DA27,Echelle!$B$3:$K$7,DJ$1,FALSE)</f>
        <v>0.5</v>
      </c>
      <c r="DK27" s="67">
        <f>VLOOKUP(DB27,Echelle!$B$3:$K$7,DK$1,FALSE)</f>
        <v>1</v>
      </c>
      <c r="DL27" s="67">
        <f>VLOOKUP(DC27,Echelle!$B$3:$K$7,DL$1,FALSE)</f>
        <v>0.5</v>
      </c>
      <c r="DM27" s="64">
        <f t="shared" si="7"/>
        <v>6.5</v>
      </c>
      <c r="DN27" s="65">
        <f t="shared" si="8"/>
        <v>8.6111111111111107</v>
      </c>
      <c r="DO27" s="6" t="s">
        <v>451</v>
      </c>
      <c r="DP27" s="6" t="s">
        <v>451</v>
      </c>
      <c r="DQ27" s="6" t="s">
        <v>451</v>
      </c>
      <c r="DR27" s="6" t="s">
        <v>451</v>
      </c>
      <c r="DS27" s="6" t="s">
        <v>451</v>
      </c>
      <c r="DT27" s="6" t="s">
        <v>451</v>
      </c>
      <c r="DU27" s="6" t="s">
        <v>451</v>
      </c>
      <c r="DV27" s="6" t="s">
        <v>452</v>
      </c>
      <c r="DW27" s="6" t="s">
        <v>452</v>
      </c>
      <c r="DX27" s="6" t="s">
        <v>451</v>
      </c>
      <c r="DY27" s="6" t="s">
        <v>451</v>
      </c>
      <c r="DZ27" s="6" t="s">
        <v>451</v>
      </c>
      <c r="EA27" s="6" t="s">
        <v>451</v>
      </c>
      <c r="EB27" s="6" t="s">
        <v>451</v>
      </c>
      <c r="EC27" s="6" t="s">
        <v>451</v>
      </c>
      <c r="ED27" s="6" t="s">
        <v>451</v>
      </c>
      <c r="EE27" s="6" t="s">
        <v>451</v>
      </c>
      <c r="EF27" s="6" t="s">
        <v>451</v>
      </c>
      <c r="EG27" s="6" t="s">
        <v>451</v>
      </c>
      <c r="EH27" s="6" t="s">
        <v>451</v>
      </c>
      <c r="EI27" s="6" t="s">
        <v>452</v>
      </c>
      <c r="EJ27" s="6" t="s">
        <v>452</v>
      </c>
      <c r="EK27" s="6" t="s">
        <v>452</v>
      </c>
      <c r="EL27" s="6" t="s">
        <v>452</v>
      </c>
      <c r="EM27" s="68">
        <f t="shared" si="9"/>
        <v>18</v>
      </c>
      <c r="EN27" s="69">
        <f t="shared" si="10"/>
        <v>7.5</v>
      </c>
      <c r="EO27" s="6" t="s">
        <v>453</v>
      </c>
      <c r="EP27" s="68">
        <f t="shared" si="11"/>
        <v>0</v>
      </c>
      <c r="EQ27" s="6" t="s">
        <v>454</v>
      </c>
      <c r="ER27" s="68">
        <f t="shared" si="12"/>
        <v>0</v>
      </c>
      <c r="ES27" s="70">
        <f t="shared" si="14"/>
        <v>6.333333333333333</v>
      </c>
      <c r="ET27" s="6" t="str">
        <f t="shared" si="13"/>
        <v>Accepté pour Conseil 1er round Fem</v>
      </c>
    </row>
    <row r="28" spans="1:150" x14ac:dyDescent="0.2">
      <c r="A28" s="6">
        <v>53</v>
      </c>
      <c r="B28" s="6" t="s">
        <v>411</v>
      </c>
      <c r="C28" s="6" t="s">
        <v>413</v>
      </c>
      <c r="D28" s="6" t="s">
        <v>414</v>
      </c>
      <c r="E28" s="6" t="s">
        <v>416</v>
      </c>
      <c r="F28" s="6" t="s">
        <v>416</v>
      </c>
      <c r="G28" s="6" t="s">
        <v>131</v>
      </c>
      <c r="H28" s="6" t="s">
        <v>131</v>
      </c>
      <c r="I28" s="6" t="s">
        <v>415</v>
      </c>
      <c r="J28" s="6" t="s">
        <v>415</v>
      </c>
      <c r="K28" s="6" t="s">
        <v>416</v>
      </c>
      <c r="L28" s="6" t="s">
        <v>415</v>
      </c>
      <c r="M28" s="63">
        <f>VLOOKUP(D28,Echelle!$B$3:$K$7,M$1,FALSE)</f>
        <v>-0.5</v>
      </c>
      <c r="N28" s="63">
        <f>VLOOKUP(E28,Echelle!$B$3:$K$7,N$1,FALSE)</f>
        <v>1</v>
      </c>
      <c r="O28" s="63">
        <f>VLOOKUP(F28,Echelle!$B$3:$K$7,O$1,FALSE)</f>
        <v>1</v>
      </c>
      <c r="P28" s="63">
        <f>VLOOKUP(G28,Echelle!$B$3:$K$7,P$1,FALSE)</f>
        <v>1</v>
      </c>
      <c r="Q28" s="63">
        <f>VLOOKUP(H28,Echelle!$B$3:$K$7,Q$1,FALSE)</f>
        <v>1</v>
      </c>
      <c r="R28" s="63">
        <f>VLOOKUP(I28,Echelle!$B$3:$K$7,R$1,FALSE)</f>
        <v>0.5</v>
      </c>
      <c r="S28" s="63">
        <f>VLOOKUP(J28,Echelle!$B$3:$K$7,S$1,FALSE)</f>
        <v>0.5</v>
      </c>
      <c r="T28" s="63">
        <f>VLOOKUP(K28,Echelle!$B$3:$K$7,T$1,FALSE)</f>
        <v>1</v>
      </c>
      <c r="U28" s="63">
        <f>VLOOKUP(L28,Echelle!$B$3:$K$7,U$1,FALSE)</f>
        <v>0.5</v>
      </c>
      <c r="V28" s="64">
        <f t="shared" si="2"/>
        <v>6</v>
      </c>
      <c r="W28" s="65">
        <f t="shared" si="3"/>
        <v>8.3333333333333339</v>
      </c>
      <c r="X28" s="6" t="s">
        <v>564</v>
      </c>
      <c r="Y28" s="6" t="s">
        <v>424</v>
      </c>
      <c r="Z28" s="6" t="s">
        <v>423</v>
      </c>
      <c r="AA28" s="6" t="s">
        <v>425</v>
      </c>
      <c r="AB28" s="6" t="s">
        <v>423</v>
      </c>
      <c r="AC28" s="6" t="s">
        <v>423</v>
      </c>
      <c r="AD28" s="6" t="s">
        <v>423</v>
      </c>
      <c r="AE28" s="6" t="s">
        <v>423</v>
      </c>
      <c r="AF28" s="6" t="s">
        <v>423</v>
      </c>
      <c r="AG28" s="6" t="s">
        <v>423</v>
      </c>
      <c r="AH28" s="6" t="s">
        <v>423</v>
      </c>
      <c r="AI28" s="6" t="s">
        <v>424</v>
      </c>
      <c r="AJ28" s="6" t="s">
        <v>426</v>
      </c>
      <c r="AK28" s="6" t="s">
        <v>424</v>
      </c>
      <c r="AL28" s="6" t="s">
        <v>423</v>
      </c>
      <c r="AM28" s="6" t="s">
        <v>423</v>
      </c>
      <c r="AN28" s="6" t="s">
        <v>425</v>
      </c>
      <c r="AO28" s="6" t="s">
        <v>423</v>
      </c>
      <c r="AP28" s="6" t="s">
        <v>423</v>
      </c>
      <c r="AQ28" s="6" t="s">
        <v>424</v>
      </c>
      <c r="AR28" s="6" t="s">
        <v>424</v>
      </c>
      <c r="AS28" s="6" t="s">
        <v>424</v>
      </c>
      <c r="AT28" s="6" t="s">
        <v>423</v>
      </c>
      <c r="AU28" s="6" t="s">
        <v>424</v>
      </c>
      <c r="AV28" s="6" t="s">
        <v>424</v>
      </c>
      <c r="AW28" s="6" t="s">
        <v>506</v>
      </c>
      <c r="AX28" s="6" t="s">
        <v>427</v>
      </c>
      <c r="AY28" s="6" t="s">
        <v>428</v>
      </c>
      <c r="AZ28" s="6" t="s">
        <v>428</v>
      </c>
      <c r="BA28" s="6" t="s">
        <v>428</v>
      </c>
      <c r="BB28" s="64">
        <f>VLOOKUP(Y28,Echelle!$B$11:$Z$15,BB$1,FALSE)</f>
        <v>1</v>
      </c>
      <c r="BC28" s="64">
        <f>VLOOKUP(Z28,Echelle!$B$11:$Z$15,BC$1,FALSE)</f>
        <v>0.5</v>
      </c>
      <c r="BD28" s="64">
        <f>VLOOKUP(AA28,Echelle!$B$11:$Z$15,BD$1,FALSE)</f>
        <v>0</v>
      </c>
      <c r="BE28" s="64">
        <f>VLOOKUP(AB28,Echelle!$B$11:$Z$15,BE$1,FALSE)</f>
        <v>0.5</v>
      </c>
      <c r="BF28" s="64">
        <f>VLOOKUP(AC28,Echelle!$B$11:$Z$15,BF$1,FALSE)</f>
        <v>0.5</v>
      </c>
      <c r="BG28" s="64">
        <f>VLOOKUP(AD28,Echelle!$B$11:$Z$15,BG$1,FALSE)</f>
        <v>0.5</v>
      </c>
      <c r="BH28" s="64">
        <f>VLOOKUP(AE28,Echelle!$B$11:$Z$15,BH$1,FALSE)</f>
        <v>0.5</v>
      </c>
      <c r="BI28" s="64">
        <f>VLOOKUP(AF28,Echelle!$B$11:$Z$15,BI$1,FALSE)</f>
        <v>0.5</v>
      </c>
      <c r="BJ28" s="64">
        <f>VLOOKUP(AG28,Echelle!$B$11:$Z$15,BJ$1,FALSE)</f>
        <v>0.5</v>
      </c>
      <c r="BK28" s="64">
        <f>VLOOKUP(AH28,Echelle!$B$11:$Z$15,BK$1,FALSE)</f>
        <v>0.5</v>
      </c>
      <c r="BL28" s="64">
        <f>VLOOKUP(AI28,Echelle!$B$11:$Z$15,BL$1,FALSE)</f>
        <v>1</v>
      </c>
      <c r="BM28" s="64">
        <f>VLOOKUP(AJ28,Echelle!$B$11:$Z$15,BM$1,FALSE)</f>
        <v>-1</v>
      </c>
      <c r="BN28" s="64">
        <f>VLOOKUP(AK28,Echelle!$B$11:$Z$15,BN$1,FALSE)</f>
        <v>1</v>
      </c>
      <c r="BO28" s="64">
        <f>VLOOKUP(AL28,Echelle!$B$11:$Z$15,BO$1,FALSE)</f>
        <v>0.5</v>
      </c>
      <c r="BP28" s="64">
        <f>VLOOKUP(AM28,Echelle!$B$11:$Z$15,BP$1,FALSE)</f>
        <v>0.5</v>
      </c>
      <c r="BQ28" s="64">
        <f>VLOOKUP(AN28,Echelle!$B$11:$Z$15,BQ$1,FALSE)</f>
        <v>0</v>
      </c>
      <c r="BR28" s="64">
        <f>VLOOKUP(AO28,Echelle!$B$11:$Z$15,BR$1,FALSE)</f>
        <v>0.5</v>
      </c>
      <c r="BS28" s="64">
        <f>VLOOKUP(AP28,Echelle!$B$11:$Z$15,BS$1,FALSE)</f>
        <v>0.5</v>
      </c>
      <c r="BT28" s="64">
        <f>VLOOKUP(AQ28,Echelle!$B$11:$Z$15,BT$1,FALSE)</f>
        <v>1</v>
      </c>
      <c r="BU28" s="64">
        <f>VLOOKUP(AR28,Echelle!$B$11:$Z$15,BU$1,FALSE)</f>
        <v>1</v>
      </c>
      <c r="BV28" s="64">
        <f>VLOOKUP(AS28,Echelle!$B$11:$Z$15,BV$1,FALSE)</f>
        <v>2</v>
      </c>
      <c r="BW28" s="64">
        <f>VLOOKUP(AT28,Echelle!$B$11:$Z$15,BW$1,FALSE)</f>
        <v>1</v>
      </c>
      <c r="BX28" s="64">
        <f>VLOOKUP(AU28,Echelle!$B$11:$Z$15,BX$1,FALSE)</f>
        <v>2</v>
      </c>
      <c r="BY28" s="64">
        <f>VLOOKUP(AV28,Echelle!$B$11:$Z$15,BY$1,FALSE)</f>
        <v>2</v>
      </c>
      <c r="BZ28" s="64">
        <f>VLOOKUP(AW28,Echelle!$B$20:$E$23,BZ$1,FALSE)</f>
        <v>0.5</v>
      </c>
      <c r="CA28" s="64">
        <f>VLOOKUP(AX28,Echelle!$B$20:$E$23,CA$1,FALSE)</f>
        <v>1</v>
      </c>
      <c r="CB28" s="64">
        <f>VLOOKUP(AY28,Echelle!$B$20:$E$23,CB$1,FALSE)</f>
        <v>-1</v>
      </c>
      <c r="CC28" s="6">
        <v>0</v>
      </c>
      <c r="CD28" s="6">
        <v>0</v>
      </c>
      <c r="CE28" s="6">
        <v>1</v>
      </c>
      <c r="CF28" s="6">
        <v>1</v>
      </c>
      <c r="CG28" s="6">
        <v>0</v>
      </c>
      <c r="CH28" s="6">
        <v>0</v>
      </c>
      <c r="CI28" s="6">
        <v>0</v>
      </c>
      <c r="CJ28" s="66">
        <f t="shared" si="4"/>
        <v>2</v>
      </c>
      <c r="CK28" s="66">
        <f t="shared" si="5"/>
        <v>19.5</v>
      </c>
      <c r="CL28" s="65">
        <f t="shared" si="6"/>
        <v>4.8369565217391308</v>
      </c>
      <c r="CM28" s="6" t="s">
        <v>581</v>
      </c>
      <c r="CN28" s="6" t="s">
        <v>856</v>
      </c>
      <c r="CO28" s="6" t="s">
        <v>438</v>
      </c>
      <c r="CP28" s="6" t="s">
        <v>857</v>
      </c>
      <c r="CQ28" s="6" t="s">
        <v>440</v>
      </c>
      <c r="CR28" s="6" t="s">
        <v>441</v>
      </c>
      <c r="CS28" s="6" t="s">
        <v>491</v>
      </c>
      <c r="CT28" s="6" t="s">
        <v>443</v>
      </c>
      <c r="CU28" s="6" t="s">
        <v>414</v>
      </c>
      <c r="CV28" s="6" t="s">
        <v>416</v>
      </c>
      <c r="CW28" s="6" t="s">
        <v>416</v>
      </c>
      <c r="CX28" s="6" t="s">
        <v>131</v>
      </c>
      <c r="CY28" s="6" t="s">
        <v>131</v>
      </c>
      <c r="CZ28" s="6" t="s">
        <v>416</v>
      </c>
      <c r="DA28" s="6" t="s">
        <v>416</v>
      </c>
      <c r="DB28" s="6" t="s">
        <v>416</v>
      </c>
      <c r="DC28" s="6" t="s">
        <v>414</v>
      </c>
      <c r="DD28" s="67">
        <f>VLOOKUP(CU28,Echelle!$B$3:$K$7,DD$1,FALSE)</f>
        <v>-0.5</v>
      </c>
      <c r="DE28" s="67">
        <f>VLOOKUP(CV28,Echelle!$B$3:$K$7,DE$1,FALSE)</f>
        <v>1</v>
      </c>
      <c r="DF28" s="67">
        <f>VLOOKUP(CW28,Echelle!$B$3:$K$7,DF$1,FALSE)</f>
        <v>1</v>
      </c>
      <c r="DG28" s="67">
        <f>VLOOKUP(CX28,Echelle!$B$3:$K$7,DG$1,FALSE)</f>
        <v>1</v>
      </c>
      <c r="DH28" s="67">
        <f>VLOOKUP(CY28,Echelle!$B$3:$K$7,DH$1,FALSE)</f>
        <v>1</v>
      </c>
      <c r="DI28" s="67">
        <f>VLOOKUP(CZ28,Echelle!$B$3:$K$7,DI$1,FALSE)</f>
        <v>1</v>
      </c>
      <c r="DJ28" s="67">
        <f>VLOOKUP(DA28,Echelle!$B$3:$K$7,DJ$1,FALSE)</f>
        <v>1</v>
      </c>
      <c r="DK28" s="67">
        <f>VLOOKUP(DB28,Echelle!$B$3:$K$7,DK$1,FALSE)</f>
        <v>1</v>
      </c>
      <c r="DL28" s="67">
        <f>VLOOKUP(DC28,Echelle!$B$3:$K$7,DL$1,FALSE)</f>
        <v>-0.5</v>
      </c>
      <c r="DM28" s="64">
        <f t="shared" si="7"/>
        <v>6</v>
      </c>
      <c r="DN28" s="65">
        <f t="shared" si="8"/>
        <v>8.3333333333333339</v>
      </c>
      <c r="DO28" s="6" t="s">
        <v>451</v>
      </c>
      <c r="DP28" s="6" t="s">
        <v>451</v>
      </c>
      <c r="DQ28" s="6" t="s">
        <v>451</v>
      </c>
      <c r="DR28" s="6" t="s">
        <v>451</v>
      </c>
      <c r="DS28" s="6" t="s">
        <v>451</v>
      </c>
      <c r="DT28" s="6" t="s">
        <v>451</v>
      </c>
      <c r="DU28" s="6" t="s">
        <v>451</v>
      </c>
      <c r="DV28" s="6" t="s">
        <v>451</v>
      </c>
      <c r="DW28" s="6" t="s">
        <v>451</v>
      </c>
      <c r="DX28" s="6" t="s">
        <v>451</v>
      </c>
      <c r="DY28" s="6" t="s">
        <v>451</v>
      </c>
      <c r="DZ28" s="6" t="s">
        <v>451</v>
      </c>
      <c r="EA28" s="6" t="s">
        <v>451</v>
      </c>
      <c r="EB28" s="6" t="s">
        <v>451</v>
      </c>
      <c r="EC28" s="6" t="s">
        <v>451</v>
      </c>
      <c r="ED28" s="6" t="s">
        <v>451</v>
      </c>
      <c r="EE28" s="6" t="s">
        <v>451</v>
      </c>
      <c r="EF28" s="6" t="s">
        <v>451</v>
      </c>
      <c r="EG28" s="6" t="s">
        <v>451</v>
      </c>
      <c r="EH28" s="6" t="s">
        <v>451</v>
      </c>
      <c r="EI28" s="6" t="s">
        <v>451</v>
      </c>
      <c r="EJ28" s="6" t="s">
        <v>452</v>
      </c>
      <c r="EK28" s="6" t="s">
        <v>451</v>
      </c>
      <c r="EL28" s="6" t="s">
        <v>451</v>
      </c>
      <c r="EM28" s="68">
        <f t="shared" si="9"/>
        <v>23</v>
      </c>
      <c r="EN28" s="69">
        <f t="shared" si="10"/>
        <v>9.5833333333333339</v>
      </c>
      <c r="EO28" s="6" t="s">
        <v>517</v>
      </c>
      <c r="EP28" s="68">
        <f t="shared" si="11"/>
        <v>10</v>
      </c>
      <c r="EQ28" s="6" t="s">
        <v>496</v>
      </c>
      <c r="ER28" s="68">
        <f t="shared" si="12"/>
        <v>10</v>
      </c>
      <c r="ES28" s="70">
        <f t="shared" si="14"/>
        <v>9.2916666666666679</v>
      </c>
      <c r="ET28" s="6" t="str">
        <f t="shared" si="13"/>
        <v>Accepté pour Conseil 1er round Fem</v>
      </c>
    </row>
    <row r="29" spans="1:150" x14ac:dyDescent="0.2">
      <c r="A29" s="6">
        <v>54</v>
      </c>
      <c r="B29" s="6" t="s">
        <v>460</v>
      </c>
      <c r="C29" s="6" t="s">
        <v>413</v>
      </c>
      <c r="D29" s="6" t="s">
        <v>131</v>
      </c>
      <c r="E29" s="6" t="s">
        <v>131</v>
      </c>
      <c r="F29" s="6" t="s">
        <v>131</v>
      </c>
      <c r="G29" s="6" t="s">
        <v>131</v>
      </c>
      <c r="H29" s="6" t="s">
        <v>131</v>
      </c>
      <c r="I29" s="6" t="s">
        <v>131</v>
      </c>
      <c r="J29" s="6" t="s">
        <v>131</v>
      </c>
      <c r="K29" s="6" t="s">
        <v>131</v>
      </c>
      <c r="L29" s="6" t="s">
        <v>131</v>
      </c>
      <c r="M29" s="63">
        <f>VLOOKUP(D29,Echelle!$B$3:$K$7,M$1,FALSE)</f>
        <v>-1</v>
      </c>
      <c r="N29" s="63">
        <f>VLOOKUP(E29,Echelle!$B$3:$K$7,N$1,FALSE)</f>
        <v>-1</v>
      </c>
      <c r="O29" s="63">
        <f>VLOOKUP(F29,Echelle!$B$3:$K$7,O$1,FALSE)</f>
        <v>-1</v>
      </c>
      <c r="P29" s="63">
        <f>VLOOKUP(G29,Echelle!$B$3:$K$7,P$1,FALSE)</f>
        <v>1</v>
      </c>
      <c r="Q29" s="63">
        <f>VLOOKUP(H29,Echelle!$B$3:$K$7,Q$1,FALSE)</f>
        <v>1</v>
      </c>
      <c r="R29" s="63">
        <f>VLOOKUP(I29,Echelle!$B$3:$K$7,R$1,FALSE)</f>
        <v>-1</v>
      </c>
      <c r="S29" s="63">
        <f>VLOOKUP(J29,Echelle!$B$3:$K$7,S$1,FALSE)</f>
        <v>-1</v>
      </c>
      <c r="T29" s="63">
        <f>VLOOKUP(K29,Echelle!$B$3:$K$7,T$1,FALSE)</f>
        <v>-1</v>
      </c>
      <c r="U29" s="63">
        <f>VLOOKUP(L29,Echelle!$B$3:$K$7,U$1,FALSE)</f>
        <v>-1</v>
      </c>
      <c r="V29" s="64">
        <f t="shared" si="2"/>
        <v>-5</v>
      </c>
      <c r="W29" s="65">
        <f t="shared" si="3"/>
        <v>2.2222222222222223</v>
      </c>
      <c r="X29" s="6" t="s">
        <v>463</v>
      </c>
      <c r="Y29" s="6" t="s">
        <v>426</v>
      </c>
      <c r="Z29" s="6" t="s">
        <v>426</v>
      </c>
      <c r="AA29" s="6" t="s">
        <v>426</v>
      </c>
      <c r="AB29" s="6" t="s">
        <v>426</v>
      </c>
      <c r="AC29" s="6" t="s">
        <v>426</v>
      </c>
      <c r="AD29" s="6" t="s">
        <v>426</v>
      </c>
      <c r="AE29" s="6" t="s">
        <v>426</v>
      </c>
      <c r="AF29" s="6" t="s">
        <v>426</v>
      </c>
      <c r="AG29" s="6" t="s">
        <v>426</v>
      </c>
      <c r="AH29" s="6" t="s">
        <v>426</v>
      </c>
      <c r="AI29" s="6" t="s">
        <v>426</v>
      </c>
      <c r="AJ29" s="6" t="s">
        <v>426</v>
      </c>
      <c r="AK29" s="6" t="s">
        <v>426</v>
      </c>
      <c r="AL29" s="6" t="s">
        <v>426</v>
      </c>
      <c r="AM29" s="6" t="s">
        <v>426</v>
      </c>
      <c r="AN29" s="6" t="s">
        <v>426</v>
      </c>
      <c r="AO29" s="6" t="s">
        <v>426</v>
      </c>
      <c r="AP29" s="6" t="s">
        <v>426</v>
      </c>
      <c r="AQ29" s="6" t="s">
        <v>426</v>
      </c>
      <c r="AR29" s="6" t="s">
        <v>426</v>
      </c>
      <c r="AS29" s="6" t="s">
        <v>426</v>
      </c>
      <c r="AT29" s="6" t="s">
        <v>426</v>
      </c>
      <c r="AU29" s="6" t="s">
        <v>426</v>
      </c>
      <c r="AV29" s="6" t="s">
        <v>425</v>
      </c>
      <c r="AW29" s="6" t="s">
        <v>428</v>
      </c>
      <c r="AX29" s="6" t="s">
        <v>176</v>
      </c>
      <c r="AY29" s="6" t="s">
        <v>428</v>
      </c>
      <c r="AZ29" s="6" t="s">
        <v>428</v>
      </c>
      <c r="BA29" s="6" t="s">
        <v>428</v>
      </c>
      <c r="BB29" s="64">
        <f>VLOOKUP(Y29,Echelle!$B$11:$Z$15,BB$1,FALSE)</f>
        <v>-1</v>
      </c>
      <c r="BC29" s="64">
        <f>VLOOKUP(Z29,Echelle!$B$11:$Z$15,BC$1,FALSE)</f>
        <v>-1</v>
      </c>
      <c r="BD29" s="64">
        <f>VLOOKUP(AA29,Echelle!$B$11:$Z$15,BD$1,FALSE)</f>
        <v>-1</v>
      </c>
      <c r="BE29" s="64">
        <f>VLOOKUP(AB29,Echelle!$B$11:$Z$15,BE$1,FALSE)</f>
        <v>-1</v>
      </c>
      <c r="BF29" s="64">
        <f>VLOOKUP(AC29,Echelle!$B$11:$Z$15,BF$1,FALSE)</f>
        <v>-1</v>
      </c>
      <c r="BG29" s="64">
        <f>VLOOKUP(AD29,Echelle!$B$11:$Z$15,BG$1,FALSE)</f>
        <v>-1</v>
      </c>
      <c r="BH29" s="64">
        <f>VLOOKUP(AE29,Echelle!$B$11:$Z$15,BH$1,FALSE)</f>
        <v>-1</v>
      </c>
      <c r="BI29" s="64">
        <f>VLOOKUP(AF29,Echelle!$B$11:$Z$15,BI$1,FALSE)</f>
        <v>-1</v>
      </c>
      <c r="BJ29" s="64">
        <f>VLOOKUP(AG29,Echelle!$B$11:$Z$15,BJ$1,FALSE)</f>
        <v>-1</v>
      </c>
      <c r="BK29" s="64">
        <f>VLOOKUP(AH29,Echelle!$B$11:$Z$15,BK$1,FALSE)</f>
        <v>-1</v>
      </c>
      <c r="BL29" s="64">
        <f>VLOOKUP(AI29,Echelle!$B$11:$Z$15,BL$1,FALSE)</f>
        <v>-1</v>
      </c>
      <c r="BM29" s="64">
        <f>VLOOKUP(AJ29,Echelle!$B$11:$Z$15,BM$1,FALSE)</f>
        <v>-1</v>
      </c>
      <c r="BN29" s="64">
        <f>VLOOKUP(AK29,Echelle!$B$11:$Z$15,BN$1,FALSE)</f>
        <v>-1</v>
      </c>
      <c r="BO29" s="64">
        <f>VLOOKUP(AL29,Echelle!$B$11:$Z$15,BO$1,FALSE)</f>
        <v>-1</v>
      </c>
      <c r="BP29" s="64">
        <f>VLOOKUP(AM29,Echelle!$B$11:$Z$15,BP$1,FALSE)</f>
        <v>-1</v>
      </c>
      <c r="BQ29" s="64">
        <f>VLOOKUP(AN29,Echelle!$B$11:$Z$15,BQ$1,FALSE)</f>
        <v>-1</v>
      </c>
      <c r="BR29" s="64">
        <f>VLOOKUP(AO29,Echelle!$B$11:$Z$15,BR$1,FALSE)</f>
        <v>-1</v>
      </c>
      <c r="BS29" s="64">
        <f>VLOOKUP(AP29,Echelle!$B$11:$Z$15,BS$1,FALSE)</f>
        <v>-1</v>
      </c>
      <c r="BT29" s="64">
        <f>VLOOKUP(AQ29,Echelle!$B$11:$Z$15,BT$1,FALSE)</f>
        <v>-1</v>
      </c>
      <c r="BU29" s="64">
        <f>VLOOKUP(AR29,Echelle!$B$11:$Z$15,BU$1,FALSE)</f>
        <v>-1</v>
      </c>
      <c r="BV29" s="64">
        <f>VLOOKUP(AS29,Echelle!$B$11:$Z$15,BV$1,FALSE)</f>
        <v>-0.5</v>
      </c>
      <c r="BW29" s="64">
        <f>VLOOKUP(AT29,Echelle!$B$11:$Z$15,BW$1,FALSE)</f>
        <v>-0.5</v>
      </c>
      <c r="BX29" s="64">
        <f>VLOOKUP(AU29,Echelle!$B$11:$Z$15,BX$1,FALSE)</f>
        <v>-0.5</v>
      </c>
      <c r="BY29" s="64">
        <f>VLOOKUP(AV29,Echelle!$B$11:$Z$15,BY$1,FALSE)</f>
        <v>0</v>
      </c>
      <c r="BZ29" s="64">
        <f>VLOOKUP(AW29,Echelle!$B$20:$E$23,BZ$1,FALSE)</f>
        <v>-1</v>
      </c>
      <c r="CA29" s="64">
        <f>VLOOKUP(AX29,Echelle!$B$20:$E$23,CA$1,FALSE)</f>
        <v>2</v>
      </c>
      <c r="CB29" s="64">
        <f>VLOOKUP(AY29,Echelle!$B$20:$E$23,CB$1,FALSE)</f>
        <v>-1</v>
      </c>
      <c r="CC29" s="6">
        <v>1</v>
      </c>
      <c r="CD29" s="6">
        <v>0</v>
      </c>
      <c r="CE29" s="6">
        <v>0</v>
      </c>
      <c r="CF29" s="6">
        <v>1</v>
      </c>
      <c r="CG29" s="6">
        <v>0</v>
      </c>
      <c r="CH29" s="6">
        <v>0</v>
      </c>
      <c r="CI29" s="6">
        <v>0</v>
      </c>
      <c r="CJ29" s="66">
        <f t="shared" si="4"/>
        <v>2</v>
      </c>
      <c r="CK29" s="66">
        <f t="shared" si="5"/>
        <v>-19.5</v>
      </c>
      <c r="CL29" s="65">
        <f t="shared" si="6"/>
        <v>0.59782608695652173</v>
      </c>
      <c r="CM29" s="6" t="s">
        <v>2707</v>
      </c>
      <c r="CN29" s="6" t="s">
        <v>869</v>
      </c>
      <c r="CO29" s="6" t="s">
        <v>438</v>
      </c>
      <c r="CP29" s="6" t="s">
        <v>857</v>
      </c>
      <c r="CQ29" s="6" t="s">
        <v>440</v>
      </c>
      <c r="CS29" s="6" t="s">
        <v>583</v>
      </c>
      <c r="CT29" s="6" t="s">
        <v>443</v>
      </c>
      <c r="CU29" s="6" t="s">
        <v>462</v>
      </c>
      <c r="CV29" s="6" t="s">
        <v>416</v>
      </c>
      <c r="CW29" s="6" t="s">
        <v>416</v>
      </c>
      <c r="CX29" s="6" t="s">
        <v>415</v>
      </c>
      <c r="CY29" s="6" t="s">
        <v>416</v>
      </c>
      <c r="CZ29" s="6" t="s">
        <v>416</v>
      </c>
      <c r="DA29" s="6" t="s">
        <v>416</v>
      </c>
      <c r="DB29" s="6" t="s">
        <v>416</v>
      </c>
      <c r="DC29" s="6" t="s">
        <v>131</v>
      </c>
      <c r="DD29" s="67">
        <f>VLOOKUP(CU29,Echelle!$B$3:$K$7,DD$1,FALSE)</f>
        <v>0</v>
      </c>
      <c r="DE29" s="67">
        <f>VLOOKUP(CV29,Echelle!$B$3:$K$7,DE$1,FALSE)</f>
        <v>1</v>
      </c>
      <c r="DF29" s="67">
        <f>VLOOKUP(CW29,Echelle!$B$3:$K$7,DF$1,FALSE)</f>
        <v>1</v>
      </c>
      <c r="DG29" s="67">
        <f>VLOOKUP(CX29,Echelle!$B$3:$K$7,DG$1,FALSE)</f>
        <v>-0.5</v>
      </c>
      <c r="DH29" s="67">
        <f>VLOOKUP(CY29,Echelle!$B$3:$K$7,DH$1,FALSE)</f>
        <v>-1</v>
      </c>
      <c r="DI29" s="67">
        <f>VLOOKUP(CZ29,Echelle!$B$3:$K$7,DI$1,FALSE)</f>
        <v>1</v>
      </c>
      <c r="DJ29" s="67">
        <f>VLOOKUP(DA29,Echelle!$B$3:$K$7,DJ$1,FALSE)</f>
        <v>1</v>
      </c>
      <c r="DK29" s="67">
        <f>VLOOKUP(DB29,Echelle!$B$3:$K$7,DK$1,FALSE)</f>
        <v>1</v>
      </c>
      <c r="DL29" s="67">
        <f>VLOOKUP(DC29,Echelle!$B$3:$K$7,DL$1,FALSE)</f>
        <v>-1</v>
      </c>
      <c r="DM29" s="64">
        <f t="shared" si="7"/>
        <v>2.5</v>
      </c>
      <c r="DN29" s="65">
        <f t="shared" si="8"/>
        <v>6.3888888888888893</v>
      </c>
      <c r="DO29" s="6" t="s">
        <v>451</v>
      </c>
      <c r="DP29" s="6" t="s">
        <v>451</v>
      </c>
      <c r="DQ29" s="6" t="s">
        <v>451</v>
      </c>
      <c r="DR29" s="6" t="s">
        <v>451</v>
      </c>
      <c r="DS29" s="6" t="s">
        <v>451</v>
      </c>
      <c r="DT29" s="6" t="s">
        <v>451</v>
      </c>
      <c r="DU29" s="6" t="s">
        <v>451</v>
      </c>
      <c r="DV29" s="6" t="s">
        <v>451</v>
      </c>
      <c r="DW29" s="6" t="s">
        <v>451</v>
      </c>
      <c r="DX29" s="6" t="s">
        <v>451</v>
      </c>
      <c r="DY29" s="6" t="s">
        <v>451</v>
      </c>
      <c r="DZ29" s="6" t="s">
        <v>451</v>
      </c>
      <c r="EA29" s="6" t="s">
        <v>451</v>
      </c>
      <c r="EB29" s="6" t="s">
        <v>451</v>
      </c>
      <c r="EC29" s="6" t="s">
        <v>451</v>
      </c>
      <c r="ED29" s="6" t="s">
        <v>451</v>
      </c>
      <c r="EE29" s="6" t="s">
        <v>451</v>
      </c>
      <c r="EF29" s="6" t="s">
        <v>451</v>
      </c>
      <c r="EG29" s="6" t="s">
        <v>451</v>
      </c>
      <c r="EH29" s="6" t="s">
        <v>451</v>
      </c>
      <c r="EI29" s="6" t="s">
        <v>452</v>
      </c>
      <c r="EJ29" s="6" t="s">
        <v>452</v>
      </c>
      <c r="EK29" s="6" t="s">
        <v>452</v>
      </c>
      <c r="EL29" s="6" t="s">
        <v>452</v>
      </c>
      <c r="EM29" s="68">
        <f t="shared" si="9"/>
        <v>20</v>
      </c>
      <c r="EN29" s="69">
        <f t="shared" si="10"/>
        <v>8.3333333333333339</v>
      </c>
      <c r="EO29" s="6" t="s">
        <v>555</v>
      </c>
      <c r="EP29" s="68">
        <f t="shared" si="11"/>
        <v>10</v>
      </c>
      <c r="EQ29" s="6" t="s">
        <v>475</v>
      </c>
      <c r="ER29" s="68">
        <f t="shared" si="12"/>
        <v>10</v>
      </c>
      <c r="ES29" s="70">
        <f t="shared" si="14"/>
        <v>8.0833333333333339</v>
      </c>
      <c r="ET29" s="6" t="str">
        <f t="shared" si="13"/>
        <v>Accepté pour Conseil 3eme round Prov</v>
      </c>
    </row>
    <row r="30" spans="1:150" x14ac:dyDescent="0.2">
      <c r="A30" s="6">
        <v>58</v>
      </c>
      <c r="B30" s="6" t="s">
        <v>411</v>
      </c>
      <c r="C30" s="6" t="s">
        <v>881</v>
      </c>
      <c r="D30" s="6" t="s">
        <v>414</v>
      </c>
      <c r="E30" s="6" t="s">
        <v>415</v>
      </c>
      <c r="F30" s="6" t="s">
        <v>414</v>
      </c>
      <c r="G30" s="6" t="s">
        <v>414</v>
      </c>
      <c r="H30" s="6" t="s">
        <v>416</v>
      </c>
      <c r="I30" s="6" t="s">
        <v>462</v>
      </c>
      <c r="J30" s="6" t="s">
        <v>416</v>
      </c>
      <c r="K30" s="6" t="s">
        <v>416</v>
      </c>
      <c r="L30" s="6" t="s">
        <v>131</v>
      </c>
      <c r="M30" s="63">
        <f>VLOOKUP(D30,Echelle!$B$3:$K$7,M$1,FALSE)</f>
        <v>-0.5</v>
      </c>
      <c r="N30" s="63">
        <f>VLOOKUP(E30,Echelle!$B$3:$K$7,N$1,FALSE)</f>
        <v>0.5</v>
      </c>
      <c r="O30" s="63">
        <f>VLOOKUP(F30,Echelle!$B$3:$K$7,O$1,FALSE)</f>
        <v>-0.5</v>
      </c>
      <c r="P30" s="63">
        <f>VLOOKUP(G30,Echelle!$B$3:$K$7,P$1,FALSE)</f>
        <v>0.5</v>
      </c>
      <c r="Q30" s="63">
        <f>VLOOKUP(H30,Echelle!$B$3:$K$7,Q$1,FALSE)</f>
        <v>-1</v>
      </c>
      <c r="R30" s="63">
        <f>VLOOKUP(I30,Echelle!$B$3:$K$7,R$1,FALSE)</f>
        <v>0</v>
      </c>
      <c r="S30" s="63">
        <f>VLOOKUP(J30,Echelle!$B$3:$K$7,S$1,FALSE)</f>
        <v>1</v>
      </c>
      <c r="T30" s="63">
        <f>VLOOKUP(K30,Echelle!$B$3:$K$7,T$1,FALSE)</f>
        <v>1</v>
      </c>
      <c r="U30" s="63">
        <f>VLOOKUP(L30,Echelle!$B$3:$K$7,U$1,FALSE)</f>
        <v>-1</v>
      </c>
      <c r="V30" s="64">
        <f t="shared" si="2"/>
        <v>0</v>
      </c>
      <c r="W30" s="65">
        <f t="shared" si="3"/>
        <v>5</v>
      </c>
      <c r="X30" s="6" t="s">
        <v>547</v>
      </c>
      <c r="Y30" s="6" t="s">
        <v>426</v>
      </c>
      <c r="Z30" s="6" t="s">
        <v>426</v>
      </c>
      <c r="AA30" s="6" t="s">
        <v>426</v>
      </c>
      <c r="AB30" s="6" t="s">
        <v>424</v>
      </c>
      <c r="AC30" s="6" t="s">
        <v>426</v>
      </c>
      <c r="AD30" s="6" t="s">
        <v>426</v>
      </c>
      <c r="AE30" s="6" t="s">
        <v>426</v>
      </c>
      <c r="AF30" s="6" t="s">
        <v>426</v>
      </c>
      <c r="AG30" s="6" t="s">
        <v>425</v>
      </c>
      <c r="AH30" s="6" t="s">
        <v>425</v>
      </c>
      <c r="AI30" s="6" t="s">
        <v>425</v>
      </c>
      <c r="AJ30" s="6" t="s">
        <v>425</v>
      </c>
      <c r="AK30" s="6" t="s">
        <v>425</v>
      </c>
      <c r="AL30" s="6" t="s">
        <v>423</v>
      </c>
      <c r="AM30" s="6" t="s">
        <v>425</v>
      </c>
      <c r="AN30" s="6" t="s">
        <v>425</v>
      </c>
      <c r="AO30" s="6" t="s">
        <v>425</v>
      </c>
      <c r="AP30" s="6" t="s">
        <v>425</v>
      </c>
      <c r="AQ30" s="6" t="s">
        <v>426</v>
      </c>
      <c r="AR30" s="6" t="s">
        <v>424</v>
      </c>
      <c r="AS30" s="6" t="s">
        <v>426</v>
      </c>
      <c r="AT30" s="6" t="s">
        <v>425</v>
      </c>
      <c r="AU30" s="6" t="s">
        <v>426</v>
      </c>
      <c r="AV30" s="6" t="s">
        <v>426</v>
      </c>
      <c r="AW30" s="6" t="s">
        <v>428</v>
      </c>
      <c r="AX30" s="6" t="s">
        <v>427</v>
      </c>
      <c r="AY30" s="6" t="s">
        <v>428</v>
      </c>
      <c r="AZ30" s="6" t="s">
        <v>428</v>
      </c>
      <c r="BA30" s="6" t="s">
        <v>176</v>
      </c>
      <c r="BB30" s="64">
        <f>VLOOKUP(Y30,Echelle!$B$11:$Z$15,BB$1,FALSE)</f>
        <v>-1</v>
      </c>
      <c r="BC30" s="64">
        <f>VLOOKUP(Z30,Echelle!$B$11:$Z$15,BC$1,FALSE)</f>
        <v>-1</v>
      </c>
      <c r="BD30" s="64">
        <f>VLOOKUP(AA30,Echelle!$B$11:$Z$15,BD$1,FALSE)</f>
        <v>-1</v>
      </c>
      <c r="BE30" s="64">
        <f>VLOOKUP(AB30,Echelle!$B$11:$Z$15,BE$1,FALSE)</f>
        <v>1</v>
      </c>
      <c r="BF30" s="64">
        <f>VLOOKUP(AC30,Echelle!$B$11:$Z$15,BF$1,FALSE)</f>
        <v>-1</v>
      </c>
      <c r="BG30" s="64">
        <f>VLOOKUP(AD30,Echelle!$B$11:$Z$15,BG$1,FALSE)</f>
        <v>-1</v>
      </c>
      <c r="BH30" s="64">
        <f>VLOOKUP(AE30,Echelle!$B$11:$Z$15,BH$1,FALSE)</f>
        <v>-1</v>
      </c>
      <c r="BI30" s="64">
        <f>VLOOKUP(AF30,Echelle!$B$11:$Z$15,BI$1,FALSE)</f>
        <v>-1</v>
      </c>
      <c r="BJ30" s="64">
        <f>VLOOKUP(AG30,Echelle!$B$11:$Z$15,BJ$1,FALSE)</f>
        <v>0</v>
      </c>
      <c r="BK30" s="64">
        <f>VLOOKUP(AH30,Echelle!$B$11:$Z$15,BK$1,FALSE)</f>
        <v>0</v>
      </c>
      <c r="BL30" s="64">
        <f>VLOOKUP(AI30,Echelle!$B$11:$Z$15,BL$1,FALSE)</f>
        <v>0</v>
      </c>
      <c r="BM30" s="64">
        <f>VLOOKUP(AJ30,Echelle!$B$11:$Z$15,BM$1,FALSE)</f>
        <v>0</v>
      </c>
      <c r="BN30" s="64">
        <f>VLOOKUP(AK30,Echelle!$B$11:$Z$15,BN$1,FALSE)</f>
        <v>0</v>
      </c>
      <c r="BO30" s="64">
        <f>VLOOKUP(AL30,Echelle!$B$11:$Z$15,BO$1,FALSE)</f>
        <v>0.5</v>
      </c>
      <c r="BP30" s="64">
        <f>VLOOKUP(AM30,Echelle!$B$11:$Z$15,BP$1,FALSE)</f>
        <v>0</v>
      </c>
      <c r="BQ30" s="64">
        <f>VLOOKUP(AN30,Echelle!$B$11:$Z$15,BQ$1,FALSE)</f>
        <v>0</v>
      </c>
      <c r="BR30" s="64">
        <f>VLOOKUP(AO30,Echelle!$B$11:$Z$15,BR$1,FALSE)</f>
        <v>0</v>
      </c>
      <c r="BS30" s="64">
        <f>VLOOKUP(AP30,Echelle!$B$11:$Z$15,BS$1,FALSE)</f>
        <v>0</v>
      </c>
      <c r="BT30" s="64">
        <f>VLOOKUP(AQ30,Echelle!$B$11:$Z$15,BT$1,FALSE)</f>
        <v>-1</v>
      </c>
      <c r="BU30" s="64">
        <f>VLOOKUP(AR30,Echelle!$B$11:$Z$15,BU$1,FALSE)</f>
        <v>1</v>
      </c>
      <c r="BV30" s="64">
        <f>VLOOKUP(AS30,Echelle!$B$11:$Z$15,BV$1,FALSE)</f>
        <v>-0.5</v>
      </c>
      <c r="BW30" s="64">
        <f>VLOOKUP(AT30,Echelle!$B$11:$Z$15,BW$1,FALSE)</f>
        <v>0</v>
      </c>
      <c r="BX30" s="64">
        <f>VLOOKUP(AU30,Echelle!$B$11:$Z$15,BX$1,FALSE)</f>
        <v>-0.5</v>
      </c>
      <c r="BY30" s="64">
        <f>VLOOKUP(AV30,Echelle!$B$11:$Z$15,BY$1,FALSE)</f>
        <v>-0.5</v>
      </c>
      <c r="BZ30" s="64">
        <f>VLOOKUP(AW30,Echelle!$B$20:$E$23,BZ$1,FALSE)</f>
        <v>-1</v>
      </c>
      <c r="CA30" s="64">
        <f>VLOOKUP(AX30,Echelle!$B$20:$E$23,CA$1,FALSE)</f>
        <v>1</v>
      </c>
      <c r="CB30" s="64">
        <f>VLOOKUP(AY30,Echelle!$B$20:$E$23,CB$1,FALSE)</f>
        <v>-1</v>
      </c>
      <c r="CC30" s="6">
        <v>1</v>
      </c>
      <c r="CD30" s="6">
        <v>1</v>
      </c>
      <c r="CE30" s="6">
        <v>0</v>
      </c>
      <c r="CF30" s="6">
        <v>1</v>
      </c>
      <c r="CG30" s="6">
        <v>0</v>
      </c>
      <c r="CH30" s="6">
        <v>0</v>
      </c>
      <c r="CI30" s="6">
        <v>0</v>
      </c>
      <c r="CJ30" s="66">
        <f t="shared" si="4"/>
        <v>3</v>
      </c>
      <c r="CK30" s="66">
        <f t="shared" si="5"/>
        <v>-5</v>
      </c>
      <c r="CL30" s="65">
        <f t="shared" si="6"/>
        <v>2.1739130434782608</v>
      </c>
      <c r="CM30" s="6" t="s">
        <v>2707</v>
      </c>
      <c r="CN30" s="6" t="s">
        <v>882</v>
      </c>
      <c r="CO30" s="6" t="s">
        <v>438</v>
      </c>
      <c r="CP30" s="6" t="s">
        <v>883</v>
      </c>
      <c r="CQ30" s="6" t="s">
        <v>440</v>
      </c>
      <c r="CR30" s="6" t="s">
        <v>441</v>
      </c>
      <c r="CS30" s="6" t="s">
        <v>583</v>
      </c>
      <c r="CT30" s="6" t="s">
        <v>443</v>
      </c>
      <c r="CU30" s="6" t="s">
        <v>415</v>
      </c>
      <c r="CV30" s="6" t="s">
        <v>416</v>
      </c>
      <c r="CW30" s="6" t="s">
        <v>416</v>
      </c>
      <c r="CX30" s="6" t="s">
        <v>414</v>
      </c>
      <c r="CY30" s="6" t="s">
        <v>414</v>
      </c>
      <c r="CZ30" s="6" t="s">
        <v>415</v>
      </c>
      <c r="DA30" s="6" t="s">
        <v>416</v>
      </c>
      <c r="DB30" s="6" t="s">
        <v>416</v>
      </c>
      <c r="DC30" s="6" t="s">
        <v>131</v>
      </c>
      <c r="DD30" s="67">
        <f>VLOOKUP(CU30,Echelle!$B$3:$K$7,DD$1,FALSE)</f>
        <v>0.5</v>
      </c>
      <c r="DE30" s="67">
        <f>VLOOKUP(CV30,Echelle!$B$3:$K$7,DE$1,FALSE)</f>
        <v>1</v>
      </c>
      <c r="DF30" s="67">
        <f>VLOOKUP(CW30,Echelle!$B$3:$K$7,DF$1,FALSE)</f>
        <v>1</v>
      </c>
      <c r="DG30" s="67">
        <f>VLOOKUP(CX30,Echelle!$B$3:$K$7,DG$1,FALSE)</f>
        <v>0.5</v>
      </c>
      <c r="DH30" s="67">
        <f>VLOOKUP(CY30,Echelle!$B$3:$K$7,DH$1,FALSE)</f>
        <v>0.5</v>
      </c>
      <c r="DI30" s="67">
        <f>VLOOKUP(CZ30,Echelle!$B$3:$K$7,DI$1,FALSE)</f>
        <v>0.5</v>
      </c>
      <c r="DJ30" s="67">
        <f>VLOOKUP(DA30,Echelle!$B$3:$K$7,DJ$1,FALSE)</f>
        <v>1</v>
      </c>
      <c r="DK30" s="67">
        <f>VLOOKUP(DB30,Echelle!$B$3:$K$7,DK$1,FALSE)</f>
        <v>1</v>
      </c>
      <c r="DL30" s="67">
        <f>VLOOKUP(DC30,Echelle!$B$3:$K$7,DL$1,FALSE)</f>
        <v>-1</v>
      </c>
      <c r="DM30" s="64">
        <f t="shared" si="7"/>
        <v>5</v>
      </c>
      <c r="DN30" s="65">
        <f t="shared" si="8"/>
        <v>7.7777777777777777</v>
      </c>
      <c r="DO30" s="6" t="s">
        <v>451</v>
      </c>
      <c r="DP30" s="6" t="s">
        <v>451</v>
      </c>
      <c r="DQ30" s="6" t="s">
        <v>451</v>
      </c>
      <c r="DR30" s="6" t="s">
        <v>451</v>
      </c>
      <c r="DS30" s="6" t="s">
        <v>451</v>
      </c>
      <c r="DT30" s="6" t="s">
        <v>451</v>
      </c>
      <c r="DU30" s="6" t="s">
        <v>451</v>
      </c>
      <c r="DV30" s="6" t="s">
        <v>451</v>
      </c>
      <c r="DW30" s="6" t="s">
        <v>451</v>
      </c>
      <c r="DX30" s="6" t="s">
        <v>451</v>
      </c>
      <c r="DY30" s="6" t="s">
        <v>451</v>
      </c>
      <c r="DZ30" s="6" t="s">
        <v>451</v>
      </c>
      <c r="EA30" s="6" t="s">
        <v>451</v>
      </c>
      <c r="EB30" s="6" t="s">
        <v>451</v>
      </c>
      <c r="EC30" s="6" t="s">
        <v>451</v>
      </c>
      <c r="ED30" s="6" t="s">
        <v>451</v>
      </c>
      <c r="EE30" s="6" t="s">
        <v>451</v>
      </c>
      <c r="EF30" s="6" t="s">
        <v>451</v>
      </c>
      <c r="EG30" s="6" t="s">
        <v>451</v>
      </c>
      <c r="EH30" s="6" t="s">
        <v>451</v>
      </c>
      <c r="EI30" s="6" t="s">
        <v>451</v>
      </c>
      <c r="EJ30" s="6" t="s">
        <v>452</v>
      </c>
      <c r="EK30" s="6" t="s">
        <v>451</v>
      </c>
      <c r="EL30" s="6" t="s">
        <v>451</v>
      </c>
      <c r="EM30" s="68">
        <f t="shared" si="9"/>
        <v>23</v>
      </c>
      <c r="EN30" s="69">
        <f t="shared" si="10"/>
        <v>9.5833333333333339</v>
      </c>
      <c r="EO30" s="6" t="s">
        <v>517</v>
      </c>
      <c r="EP30" s="68">
        <f t="shared" si="11"/>
        <v>10</v>
      </c>
      <c r="EQ30" s="6" t="s">
        <v>475</v>
      </c>
      <c r="ER30" s="68">
        <f t="shared" si="12"/>
        <v>10</v>
      </c>
      <c r="ES30" s="70">
        <f t="shared" si="14"/>
        <v>9.125</v>
      </c>
      <c r="ET30" s="6" t="str">
        <f t="shared" si="13"/>
        <v>Accepté pour Conseil 1er round Fem</v>
      </c>
    </row>
    <row r="31" spans="1:150" x14ac:dyDescent="0.2">
      <c r="A31" s="6">
        <v>62</v>
      </c>
      <c r="B31" s="6" t="s">
        <v>481</v>
      </c>
      <c r="C31" s="6" t="s">
        <v>413</v>
      </c>
      <c r="D31" s="6" t="s">
        <v>462</v>
      </c>
      <c r="E31" s="6" t="s">
        <v>416</v>
      </c>
      <c r="F31" s="6" t="s">
        <v>416</v>
      </c>
      <c r="G31" s="6" t="s">
        <v>415</v>
      </c>
      <c r="H31" s="6" t="s">
        <v>415</v>
      </c>
      <c r="I31" s="6" t="s">
        <v>415</v>
      </c>
      <c r="J31" s="6" t="s">
        <v>416</v>
      </c>
      <c r="K31" s="6" t="s">
        <v>416</v>
      </c>
      <c r="L31" s="6" t="s">
        <v>462</v>
      </c>
      <c r="M31" s="63">
        <f>VLOOKUP(D31,Echelle!$B$3:$K$7,M$1,FALSE)</f>
        <v>0</v>
      </c>
      <c r="N31" s="63">
        <f>VLOOKUP(E31,Echelle!$B$3:$K$7,N$1,FALSE)</f>
        <v>1</v>
      </c>
      <c r="O31" s="63">
        <f>VLOOKUP(F31,Echelle!$B$3:$K$7,O$1,FALSE)</f>
        <v>1</v>
      </c>
      <c r="P31" s="63">
        <f>VLOOKUP(G31,Echelle!$B$3:$K$7,P$1,FALSE)</f>
        <v>-0.5</v>
      </c>
      <c r="Q31" s="63">
        <f>VLOOKUP(H31,Echelle!$B$3:$K$7,Q$1,FALSE)</f>
        <v>-0.5</v>
      </c>
      <c r="R31" s="63">
        <f>VLOOKUP(I31,Echelle!$B$3:$K$7,R$1,FALSE)</f>
        <v>0.5</v>
      </c>
      <c r="S31" s="63">
        <f>VLOOKUP(J31,Echelle!$B$3:$K$7,S$1,FALSE)</f>
        <v>1</v>
      </c>
      <c r="T31" s="63">
        <f>VLOOKUP(K31,Echelle!$B$3:$K$7,T$1,FALSE)</f>
        <v>1</v>
      </c>
      <c r="U31" s="63">
        <f>VLOOKUP(L31,Echelle!$B$3:$K$7,U$1,FALSE)</f>
        <v>0</v>
      </c>
      <c r="V31" s="64">
        <f t="shared" si="2"/>
        <v>3.5</v>
      </c>
      <c r="W31" s="65">
        <f t="shared" si="3"/>
        <v>6.9444444444444446</v>
      </c>
      <c r="X31" s="6" t="s">
        <v>527</v>
      </c>
      <c r="Y31" s="6" t="s">
        <v>423</v>
      </c>
      <c r="Z31" s="6" t="s">
        <v>423</v>
      </c>
      <c r="AA31" s="6" t="s">
        <v>423</v>
      </c>
      <c r="AB31" s="6" t="s">
        <v>424</v>
      </c>
      <c r="AC31" s="6" t="s">
        <v>423</v>
      </c>
      <c r="AD31" s="6" t="s">
        <v>423</v>
      </c>
      <c r="AE31" s="6" t="s">
        <v>423</v>
      </c>
      <c r="AF31" s="6" t="s">
        <v>423</v>
      </c>
      <c r="AG31" s="6" t="s">
        <v>423</v>
      </c>
      <c r="AH31" s="6" t="s">
        <v>423</v>
      </c>
      <c r="AI31" s="6" t="s">
        <v>423</v>
      </c>
      <c r="AJ31" s="6" t="s">
        <v>423</v>
      </c>
      <c r="AK31" s="6" t="s">
        <v>423</v>
      </c>
      <c r="AL31" s="6" t="s">
        <v>423</v>
      </c>
      <c r="AM31" s="6" t="s">
        <v>425</v>
      </c>
      <c r="AN31" s="6" t="s">
        <v>423</v>
      </c>
      <c r="AO31" s="6" t="s">
        <v>425</v>
      </c>
      <c r="AP31" s="6" t="s">
        <v>423</v>
      </c>
      <c r="AQ31" s="6" t="s">
        <v>423</v>
      </c>
      <c r="AR31" s="6" t="s">
        <v>423</v>
      </c>
      <c r="AS31" s="6" t="s">
        <v>423</v>
      </c>
      <c r="AT31" s="6" t="s">
        <v>425</v>
      </c>
      <c r="AU31" s="6" t="s">
        <v>426</v>
      </c>
      <c r="AV31" s="6" t="s">
        <v>426</v>
      </c>
      <c r="AW31" s="6" t="s">
        <v>427</v>
      </c>
      <c r="AX31" s="6" t="s">
        <v>427</v>
      </c>
      <c r="AY31" s="6" t="s">
        <v>428</v>
      </c>
      <c r="AZ31" s="6" t="s">
        <v>428</v>
      </c>
      <c r="BA31" s="6" t="s">
        <v>428</v>
      </c>
      <c r="BB31" s="64">
        <f>VLOOKUP(Y31,Echelle!$B$11:$Z$15,BB$1,FALSE)</f>
        <v>0.5</v>
      </c>
      <c r="BC31" s="64">
        <f>VLOOKUP(Z31,Echelle!$B$11:$Z$15,BC$1,FALSE)</f>
        <v>0.5</v>
      </c>
      <c r="BD31" s="64">
        <f>VLOOKUP(AA31,Echelle!$B$11:$Z$15,BD$1,FALSE)</f>
        <v>0.5</v>
      </c>
      <c r="BE31" s="64">
        <f>VLOOKUP(AB31,Echelle!$B$11:$Z$15,BE$1,FALSE)</f>
        <v>1</v>
      </c>
      <c r="BF31" s="64">
        <f>VLOOKUP(AC31,Echelle!$B$11:$Z$15,BF$1,FALSE)</f>
        <v>0.5</v>
      </c>
      <c r="BG31" s="64">
        <f>VLOOKUP(AD31,Echelle!$B$11:$Z$15,BG$1,FALSE)</f>
        <v>0.5</v>
      </c>
      <c r="BH31" s="64">
        <f>VLOOKUP(AE31,Echelle!$B$11:$Z$15,BH$1,FALSE)</f>
        <v>0.5</v>
      </c>
      <c r="BI31" s="64">
        <f>VLOOKUP(AF31,Echelle!$B$11:$Z$15,BI$1,FALSE)</f>
        <v>0.5</v>
      </c>
      <c r="BJ31" s="64">
        <f>VLOOKUP(AG31,Echelle!$B$11:$Z$15,BJ$1,FALSE)</f>
        <v>0.5</v>
      </c>
      <c r="BK31" s="64">
        <f>VLOOKUP(AH31,Echelle!$B$11:$Z$15,BK$1,FALSE)</f>
        <v>0.5</v>
      </c>
      <c r="BL31" s="64">
        <f>VLOOKUP(AI31,Echelle!$B$11:$Z$15,BL$1,FALSE)</f>
        <v>0.5</v>
      </c>
      <c r="BM31" s="64">
        <f>VLOOKUP(AJ31,Echelle!$B$11:$Z$15,BM$1,FALSE)</f>
        <v>0.5</v>
      </c>
      <c r="BN31" s="64">
        <f>VLOOKUP(AK31,Echelle!$B$11:$Z$15,BN$1,FALSE)</f>
        <v>0.5</v>
      </c>
      <c r="BO31" s="64">
        <f>VLOOKUP(AL31,Echelle!$B$11:$Z$15,BO$1,FALSE)</f>
        <v>0.5</v>
      </c>
      <c r="BP31" s="64">
        <f>VLOOKUP(AM31,Echelle!$B$11:$Z$15,BP$1,FALSE)</f>
        <v>0</v>
      </c>
      <c r="BQ31" s="64">
        <f>VLOOKUP(AN31,Echelle!$B$11:$Z$15,BQ$1,FALSE)</f>
        <v>0.5</v>
      </c>
      <c r="BR31" s="64">
        <f>VLOOKUP(AO31,Echelle!$B$11:$Z$15,BR$1,FALSE)</f>
        <v>0</v>
      </c>
      <c r="BS31" s="64">
        <f>VLOOKUP(AP31,Echelle!$B$11:$Z$15,BS$1,FALSE)</f>
        <v>0.5</v>
      </c>
      <c r="BT31" s="64">
        <f>VLOOKUP(AQ31,Echelle!$B$11:$Z$15,BT$1,FALSE)</f>
        <v>0.5</v>
      </c>
      <c r="BU31" s="64">
        <f>VLOOKUP(AR31,Echelle!$B$11:$Z$15,BU$1,FALSE)</f>
        <v>0.5</v>
      </c>
      <c r="BV31" s="64">
        <f>VLOOKUP(AS31,Echelle!$B$11:$Z$15,BV$1,FALSE)</f>
        <v>1</v>
      </c>
      <c r="BW31" s="64">
        <f>VLOOKUP(AT31,Echelle!$B$11:$Z$15,BW$1,FALSE)</f>
        <v>0</v>
      </c>
      <c r="BX31" s="64">
        <f>VLOOKUP(AU31,Echelle!$B$11:$Z$15,BX$1,FALSE)</f>
        <v>-0.5</v>
      </c>
      <c r="BY31" s="64">
        <f>VLOOKUP(AV31,Echelle!$B$11:$Z$15,BY$1,FALSE)</f>
        <v>-0.5</v>
      </c>
      <c r="BZ31" s="64">
        <f>VLOOKUP(AW31,Echelle!$B$20:$E$23,BZ$1,FALSE)</f>
        <v>1</v>
      </c>
      <c r="CA31" s="64">
        <f>VLOOKUP(AX31,Echelle!$B$20:$E$23,CA$1,FALSE)</f>
        <v>1</v>
      </c>
      <c r="CB31" s="64">
        <f>VLOOKUP(AY31,Echelle!$B$20:$E$23,CB$1,FALSE)</f>
        <v>-1</v>
      </c>
      <c r="CC31" s="6">
        <v>0</v>
      </c>
      <c r="CD31" s="6">
        <v>1</v>
      </c>
      <c r="CE31" s="6">
        <v>1</v>
      </c>
      <c r="CF31" s="6">
        <v>1</v>
      </c>
      <c r="CG31" s="6">
        <v>0</v>
      </c>
      <c r="CH31" s="6">
        <v>1</v>
      </c>
      <c r="CI31" s="6">
        <v>1</v>
      </c>
      <c r="CJ31" s="66">
        <f t="shared" si="4"/>
        <v>6</v>
      </c>
      <c r="CK31" s="66">
        <f t="shared" si="5"/>
        <v>16.5</v>
      </c>
      <c r="CL31" s="65">
        <f t="shared" si="6"/>
        <v>4.5108695652173916</v>
      </c>
      <c r="CM31" s="6" t="s">
        <v>2707</v>
      </c>
      <c r="CN31" s="6" t="s">
        <v>899</v>
      </c>
      <c r="CO31" s="6" t="s">
        <v>438</v>
      </c>
      <c r="CP31" s="6" t="s">
        <v>883</v>
      </c>
      <c r="CQ31" s="6" t="s">
        <v>440</v>
      </c>
      <c r="CR31" s="6" t="s">
        <v>441</v>
      </c>
      <c r="CS31" s="6" t="s">
        <v>442</v>
      </c>
      <c r="CT31" s="6" t="s">
        <v>532</v>
      </c>
      <c r="CU31" s="6" t="s">
        <v>415</v>
      </c>
      <c r="CV31" s="6" t="s">
        <v>415</v>
      </c>
      <c r="CW31" s="6" t="s">
        <v>415</v>
      </c>
      <c r="CX31" s="6" t="s">
        <v>414</v>
      </c>
      <c r="CY31" s="6" t="s">
        <v>414</v>
      </c>
      <c r="CZ31" s="6" t="s">
        <v>415</v>
      </c>
      <c r="DA31" s="6" t="s">
        <v>415</v>
      </c>
      <c r="DB31" s="6" t="s">
        <v>415</v>
      </c>
      <c r="DC31" s="6" t="s">
        <v>415</v>
      </c>
      <c r="DD31" s="67">
        <f>VLOOKUP(CU31,Echelle!$B$3:$K$7,DD$1,FALSE)</f>
        <v>0.5</v>
      </c>
      <c r="DE31" s="67">
        <f>VLOOKUP(CV31,Echelle!$B$3:$K$7,DE$1,FALSE)</f>
        <v>0.5</v>
      </c>
      <c r="DF31" s="67">
        <f>VLOOKUP(CW31,Echelle!$B$3:$K$7,DF$1,FALSE)</f>
        <v>0.5</v>
      </c>
      <c r="DG31" s="67">
        <f>VLOOKUP(CX31,Echelle!$B$3:$K$7,DG$1,FALSE)</f>
        <v>0.5</v>
      </c>
      <c r="DH31" s="67">
        <f>VLOOKUP(CY31,Echelle!$B$3:$K$7,DH$1,FALSE)</f>
        <v>0.5</v>
      </c>
      <c r="DI31" s="67">
        <f>VLOOKUP(CZ31,Echelle!$B$3:$K$7,DI$1,FALSE)</f>
        <v>0.5</v>
      </c>
      <c r="DJ31" s="67">
        <f>VLOOKUP(DA31,Echelle!$B$3:$K$7,DJ$1,FALSE)</f>
        <v>0.5</v>
      </c>
      <c r="DK31" s="67">
        <f>VLOOKUP(DB31,Echelle!$B$3:$K$7,DK$1,FALSE)</f>
        <v>0.5</v>
      </c>
      <c r="DL31" s="67">
        <f>VLOOKUP(DC31,Echelle!$B$3:$K$7,DL$1,FALSE)</f>
        <v>0.5</v>
      </c>
      <c r="DM31" s="64">
        <f t="shared" si="7"/>
        <v>4.5</v>
      </c>
      <c r="DN31" s="65">
        <f t="shared" si="8"/>
        <v>7.5</v>
      </c>
      <c r="DO31" s="6" t="s">
        <v>451</v>
      </c>
      <c r="DP31" s="6" t="s">
        <v>451</v>
      </c>
      <c r="DQ31" s="6" t="s">
        <v>451</v>
      </c>
      <c r="DR31" s="6" t="s">
        <v>451</v>
      </c>
      <c r="DS31" s="6" t="s">
        <v>451</v>
      </c>
      <c r="DT31" s="6" t="s">
        <v>451</v>
      </c>
      <c r="DU31" s="6" t="s">
        <v>451</v>
      </c>
      <c r="DV31" s="6" t="s">
        <v>452</v>
      </c>
      <c r="DW31" s="6" t="s">
        <v>451</v>
      </c>
      <c r="DX31" s="6" t="s">
        <v>451</v>
      </c>
      <c r="DY31" s="6" t="s">
        <v>451</v>
      </c>
      <c r="DZ31" s="6" t="s">
        <v>451</v>
      </c>
      <c r="EA31" s="6" t="s">
        <v>451</v>
      </c>
      <c r="EB31" s="6" t="s">
        <v>451</v>
      </c>
      <c r="EC31" s="6" t="s">
        <v>451</v>
      </c>
      <c r="ED31" s="6" t="s">
        <v>451</v>
      </c>
      <c r="EE31" s="6" t="s">
        <v>451</v>
      </c>
      <c r="EF31" s="6" t="s">
        <v>451</v>
      </c>
      <c r="EG31" s="6" t="s">
        <v>451</v>
      </c>
      <c r="EH31" s="6" t="s">
        <v>451</v>
      </c>
      <c r="EI31" s="6" t="s">
        <v>452</v>
      </c>
      <c r="EJ31" s="6" t="s">
        <v>452</v>
      </c>
      <c r="EK31" s="6" t="s">
        <v>452</v>
      </c>
      <c r="EL31" s="6" t="s">
        <v>452</v>
      </c>
      <c r="EM31" s="68">
        <f t="shared" si="9"/>
        <v>19</v>
      </c>
      <c r="EN31" s="69">
        <f t="shared" si="10"/>
        <v>7.916666666666667</v>
      </c>
      <c r="EO31" s="6" t="s">
        <v>555</v>
      </c>
      <c r="EP31" s="68">
        <f t="shared" si="11"/>
        <v>10</v>
      </c>
      <c r="EQ31" s="6" t="s">
        <v>475</v>
      </c>
      <c r="ER31" s="68">
        <f t="shared" si="12"/>
        <v>10</v>
      </c>
      <c r="ES31" s="70">
        <f t="shared" si="14"/>
        <v>8.2083333333333339</v>
      </c>
      <c r="ET31" s="6" t="str">
        <f t="shared" si="13"/>
        <v>Accepté pour Conseil 1er round Fem</v>
      </c>
    </row>
    <row r="32" spans="1:150" x14ac:dyDescent="0.2">
      <c r="A32" s="6">
        <v>66</v>
      </c>
      <c r="B32" s="6" t="s">
        <v>481</v>
      </c>
      <c r="C32" s="6" t="s">
        <v>525</v>
      </c>
      <c r="D32" s="6" t="s">
        <v>414</v>
      </c>
      <c r="E32" s="6" t="s">
        <v>415</v>
      </c>
      <c r="F32" s="6" t="s">
        <v>416</v>
      </c>
      <c r="G32" s="6" t="s">
        <v>414</v>
      </c>
      <c r="H32" s="6" t="s">
        <v>414</v>
      </c>
      <c r="I32" s="6" t="s">
        <v>414</v>
      </c>
      <c r="J32" s="6" t="s">
        <v>416</v>
      </c>
      <c r="K32" s="6" t="s">
        <v>414</v>
      </c>
      <c r="L32" s="6" t="s">
        <v>131</v>
      </c>
      <c r="M32" s="63">
        <f>VLOOKUP(D32,Echelle!$B$3:$K$7,M$1,FALSE)</f>
        <v>-0.5</v>
      </c>
      <c r="N32" s="63">
        <f>VLOOKUP(E32,Echelle!$B$3:$K$7,N$1,FALSE)</f>
        <v>0.5</v>
      </c>
      <c r="O32" s="63">
        <f>VLOOKUP(F32,Echelle!$B$3:$K$7,O$1,FALSE)</f>
        <v>1</v>
      </c>
      <c r="P32" s="63">
        <f>VLOOKUP(G32,Echelle!$B$3:$K$7,P$1,FALSE)</f>
        <v>0.5</v>
      </c>
      <c r="Q32" s="63">
        <f>VLOOKUP(H32,Echelle!$B$3:$K$7,Q$1,FALSE)</f>
        <v>0.5</v>
      </c>
      <c r="R32" s="63">
        <f>VLOOKUP(I32,Echelle!$B$3:$K$7,R$1,FALSE)</f>
        <v>-0.5</v>
      </c>
      <c r="S32" s="63">
        <f>VLOOKUP(J32,Echelle!$B$3:$K$7,S$1,FALSE)</f>
        <v>1</v>
      </c>
      <c r="T32" s="63">
        <f>VLOOKUP(K32,Echelle!$B$3:$K$7,T$1,FALSE)</f>
        <v>-0.5</v>
      </c>
      <c r="U32" s="63">
        <f>VLOOKUP(L32,Echelle!$B$3:$K$7,U$1,FALSE)</f>
        <v>-1</v>
      </c>
      <c r="V32" s="64">
        <f t="shared" si="2"/>
        <v>1</v>
      </c>
      <c r="W32" s="65">
        <f t="shared" si="3"/>
        <v>5.5555555555555554</v>
      </c>
      <c r="X32" s="6" t="s">
        <v>527</v>
      </c>
      <c r="Y32" s="6" t="s">
        <v>423</v>
      </c>
      <c r="Z32" s="6" t="s">
        <v>425</v>
      </c>
      <c r="AA32" s="6" t="s">
        <v>423</v>
      </c>
      <c r="AB32" s="6" t="s">
        <v>424</v>
      </c>
      <c r="AC32" s="6" t="s">
        <v>423</v>
      </c>
      <c r="AD32" s="6" t="s">
        <v>423</v>
      </c>
      <c r="AE32" s="6" t="s">
        <v>423</v>
      </c>
      <c r="AF32" s="6" t="s">
        <v>423</v>
      </c>
      <c r="AG32" s="6" t="s">
        <v>423</v>
      </c>
      <c r="AH32" s="6" t="s">
        <v>423</v>
      </c>
      <c r="AI32" s="6" t="s">
        <v>423</v>
      </c>
      <c r="AJ32" s="6" t="s">
        <v>423</v>
      </c>
      <c r="AK32" s="6" t="s">
        <v>423</v>
      </c>
      <c r="AL32" s="6" t="s">
        <v>423</v>
      </c>
      <c r="AM32" s="6" t="s">
        <v>423</v>
      </c>
      <c r="AN32" s="6" t="s">
        <v>423</v>
      </c>
      <c r="AO32" s="6" t="s">
        <v>151</v>
      </c>
      <c r="AP32" s="6" t="s">
        <v>424</v>
      </c>
      <c r="AQ32" s="6" t="s">
        <v>423</v>
      </c>
      <c r="AR32" s="6" t="s">
        <v>423</v>
      </c>
      <c r="AS32" s="6" t="s">
        <v>423</v>
      </c>
      <c r="AT32" s="6" t="s">
        <v>426</v>
      </c>
      <c r="AU32" s="6" t="s">
        <v>426</v>
      </c>
      <c r="AV32" s="6" t="s">
        <v>426</v>
      </c>
      <c r="AW32" s="6" t="s">
        <v>428</v>
      </c>
      <c r="AX32" s="6" t="s">
        <v>176</v>
      </c>
      <c r="AY32" s="6" t="s">
        <v>176</v>
      </c>
      <c r="AZ32" s="6" t="s">
        <v>427</v>
      </c>
      <c r="BA32" s="6" t="s">
        <v>428</v>
      </c>
      <c r="BB32" s="64">
        <f>VLOOKUP(Y32,Echelle!$B$11:$Z$15,BB$1,FALSE)</f>
        <v>0.5</v>
      </c>
      <c r="BC32" s="64">
        <f>VLOOKUP(Z32,Echelle!$B$11:$Z$15,BC$1,FALSE)</f>
        <v>0</v>
      </c>
      <c r="BD32" s="64">
        <f>VLOOKUP(AA32,Echelle!$B$11:$Z$15,BD$1,FALSE)</f>
        <v>0.5</v>
      </c>
      <c r="BE32" s="64">
        <f>VLOOKUP(AB32,Echelle!$B$11:$Z$15,BE$1,FALSE)</f>
        <v>1</v>
      </c>
      <c r="BF32" s="64">
        <f>VLOOKUP(AC32,Echelle!$B$11:$Z$15,BF$1,FALSE)</f>
        <v>0.5</v>
      </c>
      <c r="BG32" s="64">
        <f>VLOOKUP(AD32,Echelle!$B$11:$Z$15,BG$1,FALSE)</f>
        <v>0.5</v>
      </c>
      <c r="BH32" s="64">
        <f>VLOOKUP(AE32,Echelle!$B$11:$Z$15,BH$1,FALSE)</f>
        <v>0.5</v>
      </c>
      <c r="BI32" s="64">
        <f>VLOOKUP(AF32,Echelle!$B$11:$Z$15,BI$1,FALSE)</f>
        <v>0.5</v>
      </c>
      <c r="BJ32" s="64">
        <f>VLOOKUP(AG32,Echelle!$B$11:$Z$15,BJ$1,FALSE)</f>
        <v>0.5</v>
      </c>
      <c r="BK32" s="64">
        <f>VLOOKUP(AH32,Echelle!$B$11:$Z$15,BK$1,FALSE)</f>
        <v>0.5</v>
      </c>
      <c r="BL32" s="64">
        <f>VLOOKUP(AI32,Echelle!$B$11:$Z$15,BL$1,FALSE)</f>
        <v>0.5</v>
      </c>
      <c r="BM32" s="64">
        <f>VLOOKUP(AJ32,Echelle!$B$11:$Z$15,BM$1,FALSE)</f>
        <v>0.5</v>
      </c>
      <c r="BN32" s="64">
        <f>VLOOKUP(AK32,Echelle!$B$11:$Z$15,BN$1,FALSE)</f>
        <v>0.5</v>
      </c>
      <c r="BO32" s="64">
        <f>VLOOKUP(AL32,Echelle!$B$11:$Z$15,BO$1,FALSE)</f>
        <v>0.5</v>
      </c>
      <c r="BP32" s="64">
        <f>VLOOKUP(AM32,Echelle!$B$11:$Z$15,BP$1,FALSE)</f>
        <v>0.5</v>
      </c>
      <c r="BQ32" s="64">
        <f>VLOOKUP(AN32,Echelle!$B$11:$Z$15,BQ$1,FALSE)</f>
        <v>0.5</v>
      </c>
      <c r="BR32" s="64">
        <f>VLOOKUP(AO32,Echelle!$B$11:$Z$15,BR$1,FALSE)</f>
        <v>2</v>
      </c>
      <c r="BS32" s="64">
        <f>VLOOKUP(AP32,Echelle!$B$11:$Z$15,BS$1,FALSE)</f>
        <v>1</v>
      </c>
      <c r="BT32" s="64">
        <f>VLOOKUP(AQ32,Echelle!$B$11:$Z$15,BT$1,FALSE)</f>
        <v>0.5</v>
      </c>
      <c r="BU32" s="64">
        <f>VLOOKUP(AR32,Echelle!$B$11:$Z$15,BU$1,FALSE)</f>
        <v>0.5</v>
      </c>
      <c r="BV32" s="64">
        <f>VLOOKUP(AS32,Echelle!$B$11:$Z$15,BV$1,FALSE)</f>
        <v>1</v>
      </c>
      <c r="BW32" s="64">
        <f>VLOOKUP(AT32,Echelle!$B$11:$Z$15,BW$1,FALSE)</f>
        <v>-0.5</v>
      </c>
      <c r="BX32" s="64">
        <f>VLOOKUP(AU32,Echelle!$B$11:$Z$15,BX$1,FALSE)</f>
        <v>-0.5</v>
      </c>
      <c r="BY32" s="64">
        <f>VLOOKUP(AV32,Echelle!$B$11:$Z$15,BY$1,FALSE)</f>
        <v>-0.5</v>
      </c>
      <c r="BZ32" s="64">
        <f>VLOOKUP(AW32,Echelle!$B$20:$E$23,BZ$1,FALSE)</f>
        <v>-1</v>
      </c>
      <c r="CA32" s="64">
        <f>VLOOKUP(AX32,Echelle!$B$20:$E$23,CA$1,FALSE)</f>
        <v>2</v>
      </c>
      <c r="CB32" s="64">
        <f>VLOOKUP(AY32,Echelle!$B$20:$E$23,CB$1,FALSE)</f>
        <v>2</v>
      </c>
      <c r="CC32" s="6">
        <v>0</v>
      </c>
      <c r="CD32" s="6">
        <v>1</v>
      </c>
      <c r="CE32" s="6">
        <v>0</v>
      </c>
      <c r="CF32" s="6">
        <v>1</v>
      </c>
      <c r="CG32" s="6">
        <v>0</v>
      </c>
      <c r="CH32" s="6">
        <v>0</v>
      </c>
      <c r="CI32" s="6">
        <v>0</v>
      </c>
      <c r="CJ32" s="66">
        <f t="shared" si="4"/>
        <v>2</v>
      </c>
      <c r="CK32" s="66">
        <f t="shared" si="5"/>
        <v>16.5</v>
      </c>
      <c r="CL32" s="65">
        <f t="shared" si="6"/>
        <v>4.5108695652173916</v>
      </c>
      <c r="CM32" s="6" t="s">
        <v>488</v>
      </c>
      <c r="CN32" s="6" t="s">
        <v>914</v>
      </c>
      <c r="CO32" s="6" t="s">
        <v>438</v>
      </c>
      <c r="CP32" s="6" t="s">
        <v>916</v>
      </c>
      <c r="CQ32" s="6" t="s">
        <v>440</v>
      </c>
      <c r="CS32" s="6" t="s">
        <v>491</v>
      </c>
      <c r="CT32" s="6" t="s">
        <v>532</v>
      </c>
      <c r="CU32" s="6" t="s">
        <v>415</v>
      </c>
      <c r="CV32" s="6" t="s">
        <v>416</v>
      </c>
      <c r="CW32" s="6" t="s">
        <v>414</v>
      </c>
      <c r="CX32" s="6" t="s">
        <v>414</v>
      </c>
      <c r="CY32" s="6" t="s">
        <v>414</v>
      </c>
      <c r="CZ32" s="6" t="s">
        <v>416</v>
      </c>
      <c r="DA32" s="6" t="s">
        <v>416</v>
      </c>
      <c r="DB32" s="6" t="s">
        <v>416</v>
      </c>
      <c r="DC32" s="6" t="s">
        <v>131</v>
      </c>
      <c r="DD32" s="67">
        <f>VLOOKUP(CU32,Echelle!$B$3:$K$7,DD$1,FALSE)</f>
        <v>0.5</v>
      </c>
      <c r="DE32" s="67">
        <f>VLOOKUP(CV32,Echelle!$B$3:$K$7,DE$1,FALSE)</f>
        <v>1</v>
      </c>
      <c r="DF32" s="67">
        <f>VLOOKUP(CW32,Echelle!$B$3:$K$7,DF$1,FALSE)</f>
        <v>-0.5</v>
      </c>
      <c r="DG32" s="67">
        <f>VLOOKUP(CX32,Echelle!$B$3:$K$7,DG$1,FALSE)</f>
        <v>0.5</v>
      </c>
      <c r="DH32" s="67">
        <f>VLOOKUP(CY32,Echelle!$B$3:$K$7,DH$1,FALSE)</f>
        <v>0.5</v>
      </c>
      <c r="DI32" s="67">
        <f>VLOOKUP(CZ32,Echelle!$B$3:$K$7,DI$1,FALSE)</f>
        <v>1</v>
      </c>
      <c r="DJ32" s="67">
        <f>VLOOKUP(DA32,Echelle!$B$3:$K$7,DJ$1,FALSE)</f>
        <v>1</v>
      </c>
      <c r="DK32" s="67">
        <f>VLOOKUP(DB32,Echelle!$B$3:$K$7,DK$1,FALSE)</f>
        <v>1</v>
      </c>
      <c r="DL32" s="67">
        <f>VLOOKUP(DC32,Echelle!$B$3:$K$7,DL$1,FALSE)</f>
        <v>-1</v>
      </c>
      <c r="DM32" s="64">
        <f t="shared" si="7"/>
        <v>4</v>
      </c>
      <c r="DN32" s="65">
        <f t="shared" si="8"/>
        <v>7.2222222222222223</v>
      </c>
      <c r="DO32" s="6" t="s">
        <v>451</v>
      </c>
      <c r="DP32" s="6" t="s">
        <v>451</v>
      </c>
      <c r="DQ32" s="6" t="s">
        <v>451</v>
      </c>
      <c r="DR32" s="6" t="s">
        <v>451</v>
      </c>
      <c r="DS32" s="6" t="s">
        <v>451</v>
      </c>
      <c r="DT32" s="6" t="s">
        <v>451</v>
      </c>
      <c r="DU32" s="6" t="s">
        <v>451</v>
      </c>
      <c r="DV32" s="6" t="s">
        <v>451</v>
      </c>
      <c r="DW32" s="6" t="s">
        <v>451</v>
      </c>
      <c r="DX32" s="6" t="s">
        <v>451</v>
      </c>
      <c r="DY32" s="6" t="s">
        <v>451</v>
      </c>
      <c r="DZ32" s="6" t="s">
        <v>451</v>
      </c>
      <c r="EA32" s="6" t="s">
        <v>451</v>
      </c>
      <c r="EB32" s="6" t="s">
        <v>451</v>
      </c>
      <c r="EC32" s="6" t="s">
        <v>451</v>
      </c>
      <c r="ED32" s="6" t="s">
        <v>451</v>
      </c>
      <c r="EE32" s="6" t="s">
        <v>451</v>
      </c>
      <c r="EF32" s="6" t="s">
        <v>451</v>
      </c>
      <c r="EG32" s="6" t="s">
        <v>451</v>
      </c>
      <c r="EH32" s="6" t="s">
        <v>451</v>
      </c>
      <c r="EI32" s="6" t="s">
        <v>452</v>
      </c>
      <c r="EJ32" s="6" t="s">
        <v>452</v>
      </c>
      <c r="EK32" s="6" t="s">
        <v>452</v>
      </c>
      <c r="EL32" s="6" t="s">
        <v>452</v>
      </c>
      <c r="EM32" s="68">
        <f t="shared" si="9"/>
        <v>20</v>
      </c>
      <c r="EN32" s="69">
        <f t="shared" si="10"/>
        <v>8.3333333333333339</v>
      </c>
      <c r="EO32" s="6" t="s">
        <v>517</v>
      </c>
      <c r="EP32" s="68">
        <f t="shared" si="11"/>
        <v>10</v>
      </c>
      <c r="EQ32" s="6" t="s">
        <v>496</v>
      </c>
      <c r="ER32" s="68">
        <f t="shared" si="12"/>
        <v>10</v>
      </c>
      <c r="ES32" s="70">
        <f t="shared" si="14"/>
        <v>8.3333333333333339</v>
      </c>
      <c r="ET32" s="6" t="str">
        <f t="shared" si="13"/>
        <v>Accepté pour Conseil 3eme round Prov</v>
      </c>
    </row>
    <row r="33" spans="1:150" x14ac:dyDescent="0.2">
      <c r="A33" s="6">
        <v>68</v>
      </c>
      <c r="B33" s="6" t="s">
        <v>481</v>
      </c>
      <c r="C33" s="6" t="s">
        <v>413</v>
      </c>
      <c r="D33" s="6" t="s">
        <v>414</v>
      </c>
      <c r="E33" s="6" t="s">
        <v>416</v>
      </c>
      <c r="F33" s="6" t="s">
        <v>414</v>
      </c>
      <c r="G33" s="6" t="s">
        <v>131</v>
      </c>
      <c r="H33" s="6" t="s">
        <v>131</v>
      </c>
      <c r="I33" s="6" t="s">
        <v>416</v>
      </c>
      <c r="J33" s="6" t="s">
        <v>416</v>
      </c>
      <c r="K33" s="6" t="s">
        <v>416</v>
      </c>
      <c r="L33" s="6" t="s">
        <v>414</v>
      </c>
      <c r="M33" s="63">
        <f>VLOOKUP(D33,Echelle!$B$3:$K$7,M$1,FALSE)</f>
        <v>-0.5</v>
      </c>
      <c r="N33" s="63">
        <f>VLOOKUP(E33,Echelle!$B$3:$K$7,N$1,FALSE)</f>
        <v>1</v>
      </c>
      <c r="O33" s="63">
        <f>VLOOKUP(F33,Echelle!$B$3:$K$7,O$1,FALSE)</f>
        <v>-0.5</v>
      </c>
      <c r="P33" s="63">
        <f>VLOOKUP(G33,Echelle!$B$3:$K$7,P$1,FALSE)</f>
        <v>1</v>
      </c>
      <c r="Q33" s="63">
        <f>VLOOKUP(H33,Echelle!$B$3:$K$7,Q$1,FALSE)</f>
        <v>1</v>
      </c>
      <c r="R33" s="63">
        <f>VLOOKUP(I33,Echelle!$B$3:$K$7,R$1,FALSE)</f>
        <v>1</v>
      </c>
      <c r="S33" s="63">
        <f>VLOOKUP(J33,Echelle!$B$3:$K$7,S$1,FALSE)</f>
        <v>1</v>
      </c>
      <c r="T33" s="63">
        <f>VLOOKUP(K33,Echelle!$B$3:$K$7,T$1,FALSE)</f>
        <v>1</v>
      </c>
      <c r="U33" s="63">
        <f>VLOOKUP(L33,Echelle!$B$3:$K$7,U$1,FALSE)</f>
        <v>-0.5</v>
      </c>
      <c r="V33" s="64">
        <f t="shared" si="2"/>
        <v>4.5</v>
      </c>
      <c r="W33" s="65">
        <f t="shared" si="3"/>
        <v>7.5</v>
      </c>
      <c r="X33" s="6" t="s">
        <v>527</v>
      </c>
      <c r="Y33" s="6" t="s">
        <v>426</v>
      </c>
      <c r="Z33" s="6" t="s">
        <v>426</v>
      </c>
      <c r="AA33" s="6" t="s">
        <v>426</v>
      </c>
      <c r="AB33" s="6" t="s">
        <v>426</v>
      </c>
      <c r="AC33" s="6" t="s">
        <v>426</v>
      </c>
      <c r="AD33" s="6" t="s">
        <v>426</v>
      </c>
      <c r="AE33" s="6" t="s">
        <v>426</v>
      </c>
      <c r="AF33" s="6" t="s">
        <v>426</v>
      </c>
      <c r="AG33" s="6" t="s">
        <v>426</v>
      </c>
      <c r="AH33" s="6" t="s">
        <v>426</v>
      </c>
      <c r="AI33" s="6" t="s">
        <v>426</v>
      </c>
      <c r="AJ33" s="6" t="s">
        <v>426</v>
      </c>
      <c r="AK33" s="6" t="s">
        <v>426</v>
      </c>
      <c r="AL33" s="6" t="s">
        <v>426</v>
      </c>
      <c r="AM33" s="6" t="s">
        <v>426</v>
      </c>
      <c r="AN33" s="6" t="s">
        <v>426</v>
      </c>
      <c r="AO33" s="6" t="s">
        <v>426</v>
      </c>
      <c r="AP33" s="6" t="s">
        <v>426</v>
      </c>
      <c r="AQ33" s="6" t="s">
        <v>426</v>
      </c>
      <c r="AR33" s="6" t="s">
        <v>426</v>
      </c>
      <c r="AS33" s="6" t="s">
        <v>426</v>
      </c>
      <c r="AT33" s="6" t="s">
        <v>426</v>
      </c>
      <c r="AU33" s="6" t="s">
        <v>426</v>
      </c>
      <c r="AV33" s="6" t="s">
        <v>426</v>
      </c>
      <c r="AW33" s="6" t="s">
        <v>428</v>
      </c>
      <c r="AX33" s="6" t="s">
        <v>428</v>
      </c>
      <c r="AY33" s="6" t="s">
        <v>428</v>
      </c>
      <c r="AZ33" s="6" t="s">
        <v>427</v>
      </c>
      <c r="BA33" s="6" t="s">
        <v>427</v>
      </c>
      <c r="BB33" s="64">
        <f>VLOOKUP(Y33,Echelle!$B$11:$Z$15,BB$1,FALSE)</f>
        <v>-1</v>
      </c>
      <c r="BC33" s="64">
        <f>VLOOKUP(Z33,Echelle!$B$11:$Z$15,BC$1,FALSE)</f>
        <v>-1</v>
      </c>
      <c r="BD33" s="64">
        <f>VLOOKUP(AA33,Echelle!$B$11:$Z$15,BD$1,FALSE)</f>
        <v>-1</v>
      </c>
      <c r="BE33" s="64">
        <f>VLOOKUP(AB33,Echelle!$B$11:$Z$15,BE$1,FALSE)</f>
        <v>-1</v>
      </c>
      <c r="BF33" s="64">
        <f>VLOOKUP(AC33,Echelle!$B$11:$Z$15,BF$1,FALSE)</f>
        <v>-1</v>
      </c>
      <c r="BG33" s="64">
        <f>VLOOKUP(AD33,Echelle!$B$11:$Z$15,BG$1,FALSE)</f>
        <v>-1</v>
      </c>
      <c r="BH33" s="64">
        <f>VLOOKUP(AE33,Echelle!$B$11:$Z$15,BH$1,FALSE)</f>
        <v>-1</v>
      </c>
      <c r="BI33" s="64">
        <f>VLOOKUP(AF33,Echelle!$B$11:$Z$15,BI$1,FALSE)</f>
        <v>-1</v>
      </c>
      <c r="BJ33" s="64">
        <f>VLOOKUP(AG33,Echelle!$B$11:$Z$15,BJ$1,FALSE)</f>
        <v>-1</v>
      </c>
      <c r="BK33" s="64">
        <f>VLOOKUP(AH33,Echelle!$B$11:$Z$15,BK$1,FALSE)</f>
        <v>-1</v>
      </c>
      <c r="BL33" s="64">
        <f>VLOOKUP(AI33,Echelle!$B$11:$Z$15,BL$1,FALSE)</f>
        <v>-1</v>
      </c>
      <c r="BM33" s="64">
        <f>VLOOKUP(AJ33,Echelle!$B$11:$Z$15,BM$1,FALSE)</f>
        <v>-1</v>
      </c>
      <c r="BN33" s="64">
        <f>VLOOKUP(AK33,Echelle!$B$11:$Z$15,BN$1,FALSE)</f>
        <v>-1</v>
      </c>
      <c r="BO33" s="64">
        <f>VLOOKUP(AL33,Echelle!$B$11:$Z$15,BO$1,FALSE)</f>
        <v>-1</v>
      </c>
      <c r="BP33" s="64">
        <f>VLOOKUP(AM33,Echelle!$B$11:$Z$15,BP$1,FALSE)</f>
        <v>-1</v>
      </c>
      <c r="BQ33" s="64">
        <f>VLOOKUP(AN33,Echelle!$B$11:$Z$15,BQ$1,FALSE)</f>
        <v>-1</v>
      </c>
      <c r="BR33" s="64">
        <f>VLOOKUP(AO33,Echelle!$B$11:$Z$15,BR$1,FALSE)</f>
        <v>-1</v>
      </c>
      <c r="BS33" s="64">
        <f>VLOOKUP(AP33,Echelle!$B$11:$Z$15,BS$1,FALSE)</f>
        <v>-1</v>
      </c>
      <c r="BT33" s="64">
        <f>VLOOKUP(AQ33,Echelle!$B$11:$Z$15,BT$1,FALSE)</f>
        <v>-1</v>
      </c>
      <c r="BU33" s="64">
        <f>VLOOKUP(AR33,Echelle!$B$11:$Z$15,BU$1,FALSE)</f>
        <v>-1</v>
      </c>
      <c r="BV33" s="64">
        <f>VLOOKUP(AS33,Echelle!$B$11:$Z$15,BV$1,FALSE)</f>
        <v>-0.5</v>
      </c>
      <c r="BW33" s="64">
        <f>VLOOKUP(AT33,Echelle!$B$11:$Z$15,BW$1,FALSE)</f>
        <v>-0.5</v>
      </c>
      <c r="BX33" s="64">
        <f>VLOOKUP(AU33,Echelle!$B$11:$Z$15,BX$1,FALSE)</f>
        <v>-0.5</v>
      </c>
      <c r="BY33" s="64">
        <f>VLOOKUP(AV33,Echelle!$B$11:$Z$15,BY$1,FALSE)</f>
        <v>-0.5</v>
      </c>
      <c r="BZ33" s="64">
        <f>VLOOKUP(AW33,Echelle!$B$20:$E$23,BZ$1,FALSE)</f>
        <v>-1</v>
      </c>
      <c r="CA33" s="64">
        <f>VLOOKUP(AX33,Echelle!$B$20:$E$23,CA$1,FALSE)</f>
        <v>-1</v>
      </c>
      <c r="CB33" s="64">
        <f>VLOOKUP(AY33,Echelle!$B$20:$E$23,CB$1,FALSE)</f>
        <v>-1</v>
      </c>
      <c r="CC33" s="6">
        <v>0</v>
      </c>
      <c r="CD33" s="6">
        <v>0</v>
      </c>
      <c r="CE33" s="6">
        <v>0</v>
      </c>
      <c r="CF33" s="6">
        <v>1</v>
      </c>
      <c r="CG33" s="6">
        <v>0</v>
      </c>
      <c r="CH33" s="6">
        <v>0</v>
      </c>
      <c r="CI33" s="6">
        <v>0</v>
      </c>
      <c r="CJ33" s="66">
        <f t="shared" si="4"/>
        <v>1</v>
      </c>
      <c r="CK33" s="66">
        <f t="shared" si="5"/>
        <v>-24</v>
      </c>
      <c r="CL33" s="65">
        <f t="shared" si="6"/>
        <v>0.10869565217391304</v>
      </c>
      <c r="CM33" s="6" t="s">
        <v>530</v>
      </c>
      <c r="CN33" s="6" t="s">
        <v>931</v>
      </c>
      <c r="CO33" s="6" t="s">
        <v>438</v>
      </c>
      <c r="CP33" s="6" t="s">
        <v>916</v>
      </c>
      <c r="CQ33" s="6" t="s">
        <v>440</v>
      </c>
      <c r="CS33" s="6" t="s">
        <v>442</v>
      </c>
      <c r="CT33" s="6" t="s">
        <v>532</v>
      </c>
      <c r="CU33" s="6" t="s">
        <v>131</v>
      </c>
      <c r="CV33" s="6" t="s">
        <v>416</v>
      </c>
      <c r="CW33" s="6" t="s">
        <v>416</v>
      </c>
      <c r="CX33" s="6" t="s">
        <v>414</v>
      </c>
      <c r="CY33" s="6" t="s">
        <v>131</v>
      </c>
      <c r="CZ33" s="6" t="s">
        <v>416</v>
      </c>
      <c r="DA33" s="6" t="s">
        <v>416</v>
      </c>
      <c r="DB33" s="6" t="s">
        <v>416</v>
      </c>
      <c r="DC33" s="6" t="s">
        <v>131</v>
      </c>
      <c r="DD33" s="67">
        <f>VLOOKUP(CU33,Echelle!$B$3:$K$7,DD$1,FALSE)</f>
        <v>-1</v>
      </c>
      <c r="DE33" s="67">
        <f>VLOOKUP(CV33,Echelle!$B$3:$K$7,DE$1,FALSE)</f>
        <v>1</v>
      </c>
      <c r="DF33" s="67">
        <f>VLOOKUP(CW33,Echelle!$B$3:$K$7,DF$1,FALSE)</f>
        <v>1</v>
      </c>
      <c r="DG33" s="67">
        <f>VLOOKUP(CX33,Echelle!$B$3:$K$7,DG$1,FALSE)</f>
        <v>0.5</v>
      </c>
      <c r="DH33" s="67">
        <f>VLOOKUP(CY33,Echelle!$B$3:$K$7,DH$1,FALSE)</f>
        <v>1</v>
      </c>
      <c r="DI33" s="67">
        <f>VLOOKUP(CZ33,Echelle!$B$3:$K$7,DI$1,FALSE)</f>
        <v>1</v>
      </c>
      <c r="DJ33" s="67">
        <f>VLOOKUP(DA33,Echelle!$B$3:$K$7,DJ$1,FALSE)</f>
        <v>1</v>
      </c>
      <c r="DK33" s="67">
        <f>VLOOKUP(DB33,Echelle!$B$3:$K$7,DK$1,FALSE)</f>
        <v>1</v>
      </c>
      <c r="DL33" s="67">
        <f>VLOOKUP(DC33,Echelle!$B$3:$K$7,DL$1,FALSE)</f>
        <v>-1</v>
      </c>
      <c r="DM33" s="64">
        <f t="shared" si="7"/>
        <v>4.5</v>
      </c>
      <c r="DN33" s="65">
        <f t="shared" si="8"/>
        <v>7.5</v>
      </c>
      <c r="DO33" s="6" t="s">
        <v>451</v>
      </c>
      <c r="DP33" s="6" t="s">
        <v>451</v>
      </c>
      <c r="DQ33" s="6" t="s">
        <v>451</v>
      </c>
      <c r="DR33" s="6" t="s">
        <v>452</v>
      </c>
      <c r="DS33" s="6" t="s">
        <v>451</v>
      </c>
      <c r="DT33" s="6" t="s">
        <v>451</v>
      </c>
      <c r="DU33" s="6" t="s">
        <v>451</v>
      </c>
      <c r="DV33" s="6" t="s">
        <v>451</v>
      </c>
      <c r="DW33" s="6" t="s">
        <v>452</v>
      </c>
      <c r="DX33" s="6" t="s">
        <v>451</v>
      </c>
      <c r="DY33" s="6" t="s">
        <v>451</v>
      </c>
      <c r="DZ33" s="6" t="s">
        <v>451</v>
      </c>
      <c r="EA33" s="6" t="s">
        <v>451</v>
      </c>
      <c r="EB33" s="6" t="s">
        <v>451</v>
      </c>
      <c r="EC33" s="6" t="s">
        <v>451</v>
      </c>
      <c r="ED33" s="6" t="s">
        <v>451</v>
      </c>
      <c r="EE33" s="6" t="s">
        <v>451</v>
      </c>
      <c r="EF33" s="6" t="s">
        <v>451</v>
      </c>
      <c r="EG33" s="6" t="s">
        <v>452</v>
      </c>
      <c r="EH33" s="6" t="s">
        <v>451</v>
      </c>
      <c r="EI33" s="6" t="s">
        <v>451</v>
      </c>
      <c r="EJ33" s="6" t="s">
        <v>451</v>
      </c>
      <c r="EK33" s="6" t="s">
        <v>451</v>
      </c>
      <c r="EL33" s="6" t="s">
        <v>451</v>
      </c>
      <c r="EM33" s="68">
        <f t="shared" si="9"/>
        <v>21</v>
      </c>
      <c r="EN33" s="69">
        <f t="shared" si="10"/>
        <v>8.75</v>
      </c>
      <c r="EO33" s="6" t="s">
        <v>517</v>
      </c>
      <c r="EP33" s="68">
        <f t="shared" si="11"/>
        <v>10</v>
      </c>
      <c r="EQ33" s="6" t="s">
        <v>496</v>
      </c>
      <c r="ER33" s="68">
        <f t="shared" si="12"/>
        <v>10</v>
      </c>
      <c r="ES33" s="70">
        <f t="shared" si="14"/>
        <v>8.625</v>
      </c>
      <c r="ET33" s="6" t="str">
        <f t="shared" si="13"/>
        <v>Accepté pour Conseil 2eme round Sect</v>
      </c>
    </row>
    <row r="34" spans="1:150" x14ac:dyDescent="0.2">
      <c r="A34" s="6">
        <v>71</v>
      </c>
      <c r="B34" s="6" t="s">
        <v>760</v>
      </c>
      <c r="C34" s="6" t="s">
        <v>525</v>
      </c>
      <c r="D34" s="6" t="s">
        <v>131</v>
      </c>
      <c r="E34" s="6" t="s">
        <v>462</v>
      </c>
      <c r="F34" s="6" t="s">
        <v>416</v>
      </c>
      <c r="G34" s="6" t="s">
        <v>131</v>
      </c>
      <c r="H34" s="6" t="s">
        <v>414</v>
      </c>
      <c r="I34" s="6" t="s">
        <v>462</v>
      </c>
      <c r="J34" s="6" t="s">
        <v>415</v>
      </c>
      <c r="K34" s="6" t="s">
        <v>462</v>
      </c>
      <c r="L34" s="6" t="s">
        <v>414</v>
      </c>
      <c r="M34" s="63">
        <f>VLOOKUP(D34,Echelle!$B$3:$K$7,M$1,FALSE)</f>
        <v>-1</v>
      </c>
      <c r="N34" s="63">
        <f>VLOOKUP(E34,Echelle!$B$3:$K$7,N$1,FALSE)</f>
        <v>0</v>
      </c>
      <c r="O34" s="63">
        <f>VLOOKUP(F34,Echelle!$B$3:$K$7,O$1,FALSE)</f>
        <v>1</v>
      </c>
      <c r="P34" s="63">
        <f>VLOOKUP(G34,Echelle!$B$3:$K$7,P$1,FALSE)</f>
        <v>1</v>
      </c>
      <c r="Q34" s="63">
        <f>VLOOKUP(H34,Echelle!$B$3:$K$7,Q$1,FALSE)</f>
        <v>0.5</v>
      </c>
      <c r="R34" s="63">
        <f>VLOOKUP(I34,Echelle!$B$3:$K$7,R$1,FALSE)</f>
        <v>0</v>
      </c>
      <c r="S34" s="63">
        <f>VLOOKUP(J34,Echelle!$B$3:$K$7,S$1,FALSE)</f>
        <v>0.5</v>
      </c>
      <c r="T34" s="63">
        <f>VLOOKUP(K34,Echelle!$B$3:$K$7,T$1,FALSE)</f>
        <v>0</v>
      </c>
      <c r="U34" s="63">
        <f>VLOOKUP(L34,Echelle!$B$3:$K$7,U$1,FALSE)</f>
        <v>-0.5</v>
      </c>
      <c r="V34" s="64">
        <f t="shared" si="2"/>
        <v>1.5</v>
      </c>
      <c r="W34" s="65">
        <f t="shared" si="3"/>
        <v>5.833333333333333</v>
      </c>
      <c r="X34" s="6" t="s">
        <v>527</v>
      </c>
      <c r="Y34" s="6" t="s">
        <v>423</v>
      </c>
      <c r="Z34" s="6" t="s">
        <v>423</v>
      </c>
      <c r="AA34" s="6" t="s">
        <v>423</v>
      </c>
      <c r="AB34" s="6" t="s">
        <v>423</v>
      </c>
      <c r="AC34" s="6" t="s">
        <v>423</v>
      </c>
      <c r="AD34" s="6" t="s">
        <v>423</v>
      </c>
      <c r="AE34" s="6" t="s">
        <v>423</v>
      </c>
      <c r="AF34" s="6" t="s">
        <v>425</v>
      </c>
      <c r="AG34" s="6" t="s">
        <v>423</v>
      </c>
      <c r="AH34" s="6" t="s">
        <v>426</v>
      </c>
      <c r="AI34" s="6" t="s">
        <v>423</v>
      </c>
      <c r="AJ34" s="6" t="s">
        <v>426</v>
      </c>
      <c r="AK34" s="6" t="s">
        <v>423</v>
      </c>
      <c r="AL34" s="6" t="s">
        <v>423</v>
      </c>
      <c r="AM34" s="6" t="s">
        <v>423</v>
      </c>
      <c r="AN34" s="6" t="s">
        <v>426</v>
      </c>
      <c r="AO34" s="6" t="s">
        <v>426</v>
      </c>
      <c r="AP34" s="6" t="s">
        <v>423</v>
      </c>
      <c r="AQ34" s="6" t="s">
        <v>423</v>
      </c>
      <c r="AR34" s="6" t="s">
        <v>423</v>
      </c>
      <c r="AS34" s="6" t="s">
        <v>426</v>
      </c>
      <c r="AT34" s="6" t="s">
        <v>426</v>
      </c>
      <c r="AU34" s="6" t="s">
        <v>426</v>
      </c>
      <c r="AV34" s="6" t="s">
        <v>426</v>
      </c>
      <c r="AW34" s="6" t="s">
        <v>427</v>
      </c>
      <c r="AX34" s="6" t="s">
        <v>427</v>
      </c>
      <c r="AY34" s="6" t="s">
        <v>176</v>
      </c>
      <c r="AZ34" s="6" t="s">
        <v>427</v>
      </c>
      <c r="BA34" s="6" t="s">
        <v>427</v>
      </c>
      <c r="BB34" s="64">
        <f>VLOOKUP(Y34,Echelle!$B$11:$Z$15,BB$1,FALSE)</f>
        <v>0.5</v>
      </c>
      <c r="BC34" s="64">
        <f>VLOOKUP(Z34,Echelle!$B$11:$Z$15,BC$1,FALSE)</f>
        <v>0.5</v>
      </c>
      <c r="BD34" s="64">
        <f>VLOOKUP(AA34,Echelle!$B$11:$Z$15,BD$1,FALSE)</f>
        <v>0.5</v>
      </c>
      <c r="BE34" s="64">
        <f>VLOOKUP(AB34,Echelle!$B$11:$Z$15,BE$1,FALSE)</f>
        <v>0.5</v>
      </c>
      <c r="BF34" s="64">
        <f>VLOOKUP(AC34,Echelle!$B$11:$Z$15,BF$1,FALSE)</f>
        <v>0.5</v>
      </c>
      <c r="BG34" s="64">
        <f>VLOOKUP(AD34,Echelle!$B$11:$Z$15,BG$1,FALSE)</f>
        <v>0.5</v>
      </c>
      <c r="BH34" s="64">
        <f>VLOOKUP(AE34,Echelle!$B$11:$Z$15,BH$1,FALSE)</f>
        <v>0.5</v>
      </c>
      <c r="BI34" s="64">
        <f>VLOOKUP(AF34,Echelle!$B$11:$Z$15,BI$1,FALSE)</f>
        <v>0</v>
      </c>
      <c r="BJ34" s="64">
        <f>VLOOKUP(AG34,Echelle!$B$11:$Z$15,BJ$1,FALSE)</f>
        <v>0.5</v>
      </c>
      <c r="BK34" s="64">
        <f>VLOOKUP(AH34,Echelle!$B$11:$Z$15,BK$1,FALSE)</f>
        <v>-1</v>
      </c>
      <c r="BL34" s="64">
        <f>VLOOKUP(AI34,Echelle!$B$11:$Z$15,BL$1,FALSE)</f>
        <v>0.5</v>
      </c>
      <c r="BM34" s="64">
        <f>VLOOKUP(AJ34,Echelle!$B$11:$Z$15,BM$1,FALSE)</f>
        <v>-1</v>
      </c>
      <c r="BN34" s="64">
        <f>VLOOKUP(AK34,Echelle!$B$11:$Z$15,BN$1,FALSE)</f>
        <v>0.5</v>
      </c>
      <c r="BO34" s="64">
        <f>VLOOKUP(AL34,Echelle!$B$11:$Z$15,BO$1,FALSE)</f>
        <v>0.5</v>
      </c>
      <c r="BP34" s="64">
        <f>VLOOKUP(AM34,Echelle!$B$11:$Z$15,BP$1,FALSE)</f>
        <v>0.5</v>
      </c>
      <c r="BQ34" s="64">
        <f>VLOOKUP(AN34,Echelle!$B$11:$Z$15,BQ$1,FALSE)</f>
        <v>-1</v>
      </c>
      <c r="BR34" s="64">
        <f>VLOOKUP(AO34,Echelle!$B$11:$Z$15,BR$1,FALSE)</f>
        <v>-1</v>
      </c>
      <c r="BS34" s="64">
        <f>VLOOKUP(AP34,Echelle!$B$11:$Z$15,BS$1,FALSE)</f>
        <v>0.5</v>
      </c>
      <c r="BT34" s="64">
        <f>VLOOKUP(AQ34,Echelle!$B$11:$Z$15,BT$1,FALSE)</f>
        <v>0.5</v>
      </c>
      <c r="BU34" s="64">
        <f>VLOOKUP(AR34,Echelle!$B$11:$Z$15,BU$1,FALSE)</f>
        <v>0.5</v>
      </c>
      <c r="BV34" s="64">
        <f>VLOOKUP(AS34,Echelle!$B$11:$Z$15,BV$1,FALSE)</f>
        <v>-0.5</v>
      </c>
      <c r="BW34" s="64">
        <f>VLOOKUP(AT34,Echelle!$B$11:$Z$15,BW$1,FALSE)</f>
        <v>-0.5</v>
      </c>
      <c r="BX34" s="64">
        <f>VLOOKUP(AU34,Echelle!$B$11:$Z$15,BX$1,FALSE)</f>
        <v>-0.5</v>
      </c>
      <c r="BY34" s="64">
        <f>VLOOKUP(AV34,Echelle!$B$11:$Z$15,BY$1,FALSE)</f>
        <v>-0.5</v>
      </c>
      <c r="BZ34" s="64">
        <f>VLOOKUP(AW34,Echelle!$B$20:$E$23,BZ$1,FALSE)</f>
        <v>1</v>
      </c>
      <c r="CA34" s="64">
        <f>VLOOKUP(AX34,Echelle!$B$20:$E$23,CA$1,FALSE)</f>
        <v>1</v>
      </c>
      <c r="CB34" s="64">
        <f>VLOOKUP(AY34,Echelle!$B$20:$E$23,CB$1,FALSE)</f>
        <v>2</v>
      </c>
      <c r="CC34" s="6">
        <v>0</v>
      </c>
      <c r="CD34" s="6">
        <v>0</v>
      </c>
      <c r="CE34" s="6">
        <v>0</v>
      </c>
      <c r="CF34" s="6">
        <v>1</v>
      </c>
      <c r="CG34" s="6">
        <v>0</v>
      </c>
      <c r="CH34" s="6">
        <v>0</v>
      </c>
      <c r="CI34" s="6">
        <v>0</v>
      </c>
      <c r="CJ34" s="66">
        <f t="shared" si="4"/>
        <v>1</v>
      </c>
      <c r="CK34" s="66">
        <f t="shared" si="5"/>
        <v>6.5</v>
      </c>
      <c r="CL34" s="65">
        <f t="shared" si="6"/>
        <v>3.4239130434782608</v>
      </c>
      <c r="CM34" s="6" t="s">
        <v>530</v>
      </c>
      <c r="CN34" s="6" t="s">
        <v>944</v>
      </c>
      <c r="CO34" s="6" t="s">
        <v>438</v>
      </c>
      <c r="CP34" s="6" t="s">
        <v>916</v>
      </c>
      <c r="CQ34" s="6" t="s">
        <v>440</v>
      </c>
      <c r="CS34" s="6" t="s">
        <v>583</v>
      </c>
      <c r="CT34" s="6" t="s">
        <v>675</v>
      </c>
      <c r="CU34" s="6" t="s">
        <v>131</v>
      </c>
      <c r="CV34" s="6" t="s">
        <v>416</v>
      </c>
      <c r="CW34" s="6" t="s">
        <v>416</v>
      </c>
      <c r="CX34" s="6" t="s">
        <v>131</v>
      </c>
      <c r="CY34" s="6" t="s">
        <v>414</v>
      </c>
      <c r="CZ34" s="6" t="s">
        <v>416</v>
      </c>
      <c r="DA34" s="6" t="s">
        <v>131</v>
      </c>
      <c r="DB34" s="6" t="s">
        <v>416</v>
      </c>
      <c r="DC34" s="6" t="s">
        <v>414</v>
      </c>
      <c r="DD34" s="67">
        <f>VLOOKUP(CU34,Echelle!$B$3:$K$7,DD$1,FALSE)</f>
        <v>-1</v>
      </c>
      <c r="DE34" s="67">
        <f>VLOOKUP(CV34,Echelle!$B$3:$K$7,DE$1,FALSE)</f>
        <v>1</v>
      </c>
      <c r="DF34" s="67">
        <f>VLOOKUP(CW34,Echelle!$B$3:$K$7,DF$1,FALSE)</f>
        <v>1</v>
      </c>
      <c r="DG34" s="67">
        <f>VLOOKUP(CX34,Echelle!$B$3:$K$7,DG$1,FALSE)</f>
        <v>1</v>
      </c>
      <c r="DH34" s="67">
        <f>VLOOKUP(CY34,Echelle!$B$3:$K$7,DH$1,FALSE)</f>
        <v>0.5</v>
      </c>
      <c r="DI34" s="67">
        <f>VLOOKUP(CZ34,Echelle!$B$3:$K$7,DI$1,FALSE)</f>
        <v>1</v>
      </c>
      <c r="DJ34" s="67">
        <f>VLOOKUP(DA34,Echelle!$B$3:$K$7,DJ$1,FALSE)</f>
        <v>-1</v>
      </c>
      <c r="DK34" s="67">
        <f>VLOOKUP(DB34,Echelle!$B$3:$K$7,DK$1,FALSE)</f>
        <v>1</v>
      </c>
      <c r="DL34" s="67">
        <f>VLOOKUP(DC34,Echelle!$B$3:$K$7,DL$1,FALSE)</f>
        <v>-0.5</v>
      </c>
      <c r="DM34" s="64">
        <f t="shared" si="7"/>
        <v>3</v>
      </c>
      <c r="DN34" s="65">
        <f t="shared" si="8"/>
        <v>6.666666666666667</v>
      </c>
      <c r="DO34" s="6" t="s">
        <v>451</v>
      </c>
      <c r="DP34" s="6" t="s">
        <v>451</v>
      </c>
      <c r="DQ34" s="6" t="s">
        <v>451</v>
      </c>
      <c r="DR34" s="6" t="s">
        <v>451</v>
      </c>
      <c r="DS34" s="6" t="s">
        <v>451</v>
      </c>
      <c r="DT34" s="6" t="s">
        <v>451</v>
      </c>
      <c r="DU34" s="6" t="s">
        <v>451</v>
      </c>
      <c r="DV34" s="6" t="s">
        <v>451</v>
      </c>
      <c r="DW34" s="6" t="s">
        <v>451</v>
      </c>
      <c r="DX34" s="6" t="s">
        <v>451</v>
      </c>
      <c r="DY34" s="6" t="s">
        <v>451</v>
      </c>
      <c r="DZ34" s="6" t="s">
        <v>451</v>
      </c>
      <c r="EA34" s="6" t="s">
        <v>451</v>
      </c>
      <c r="EB34" s="6" t="s">
        <v>451</v>
      </c>
      <c r="EC34" s="6" t="s">
        <v>451</v>
      </c>
      <c r="ED34" s="6" t="s">
        <v>451</v>
      </c>
      <c r="EE34" s="6" t="s">
        <v>451</v>
      </c>
      <c r="EF34" s="6" t="s">
        <v>451</v>
      </c>
      <c r="EG34" s="6" t="s">
        <v>452</v>
      </c>
      <c r="EH34" s="6" t="s">
        <v>451</v>
      </c>
      <c r="EI34" s="6" t="s">
        <v>451</v>
      </c>
      <c r="EJ34" s="6" t="s">
        <v>451</v>
      </c>
      <c r="EK34" s="6" t="s">
        <v>452</v>
      </c>
      <c r="EL34" s="6" t="s">
        <v>451</v>
      </c>
      <c r="EM34" s="68">
        <f t="shared" si="9"/>
        <v>22</v>
      </c>
      <c r="EN34" s="69">
        <f t="shared" si="10"/>
        <v>9.1666666666666661</v>
      </c>
      <c r="EO34" s="6" t="s">
        <v>453</v>
      </c>
      <c r="EP34" s="68">
        <f t="shared" si="11"/>
        <v>0</v>
      </c>
      <c r="EQ34" s="6" t="s">
        <v>496</v>
      </c>
      <c r="ER34" s="68">
        <f t="shared" si="12"/>
        <v>10</v>
      </c>
      <c r="ES34" s="70">
        <f t="shared" si="14"/>
        <v>7.083333333333333</v>
      </c>
      <c r="ET34" s="6" t="str">
        <f t="shared" si="13"/>
        <v>Accepté pour Conseil 2eme round Sect</v>
      </c>
    </row>
    <row r="35" spans="1:150" x14ac:dyDescent="0.2">
      <c r="A35" s="6">
        <v>73</v>
      </c>
      <c r="B35" s="6" t="s">
        <v>760</v>
      </c>
      <c r="C35" s="6" t="s">
        <v>525</v>
      </c>
      <c r="D35" s="6" t="s">
        <v>415</v>
      </c>
      <c r="E35" s="6" t="s">
        <v>416</v>
      </c>
      <c r="F35" s="6" t="s">
        <v>416</v>
      </c>
      <c r="G35" s="6" t="s">
        <v>414</v>
      </c>
      <c r="H35" s="6" t="s">
        <v>415</v>
      </c>
      <c r="I35" s="6" t="s">
        <v>416</v>
      </c>
      <c r="J35" s="6" t="s">
        <v>416</v>
      </c>
      <c r="K35" s="6" t="s">
        <v>416</v>
      </c>
      <c r="L35" s="6" t="s">
        <v>131</v>
      </c>
      <c r="M35" s="63">
        <f>VLOOKUP(D35,Echelle!$B$3:$K$7,M$1,FALSE)</f>
        <v>0.5</v>
      </c>
      <c r="N35" s="63">
        <f>VLOOKUP(E35,Echelle!$B$3:$K$7,N$1,FALSE)</f>
        <v>1</v>
      </c>
      <c r="O35" s="63">
        <f>VLOOKUP(F35,Echelle!$B$3:$K$7,O$1,FALSE)</f>
        <v>1</v>
      </c>
      <c r="P35" s="63">
        <f>VLOOKUP(G35,Echelle!$B$3:$K$7,P$1,FALSE)</f>
        <v>0.5</v>
      </c>
      <c r="Q35" s="63">
        <f>VLOOKUP(H35,Echelle!$B$3:$K$7,Q$1,FALSE)</f>
        <v>-0.5</v>
      </c>
      <c r="R35" s="63">
        <f>VLOOKUP(I35,Echelle!$B$3:$K$7,R$1,FALSE)</f>
        <v>1</v>
      </c>
      <c r="S35" s="63">
        <f>VLOOKUP(J35,Echelle!$B$3:$K$7,S$1,FALSE)</f>
        <v>1</v>
      </c>
      <c r="T35" s="63">
        <f>VLOOKUP(K35,Echelle!$B$3:$K$7,T$1,FALSE)</f>
        <v>1</v>
      </c>
      <c r="U35" s="63">
        <f>VLOOKUP(L35,Echelle!$B$3:$K$7,U$1,FALSE)</f>
        <v>-1</v>
      </c>
      <c r="V35" s="64">
        <f t="shared" si="2"/>
        <v>4.5</v>
      </c>
      <c r="W35" s="65">
        <f t="shared" si="3"/>
        <v>7.5</v>
      </c>
      <c r="X35" s="6" t="s">
        <v>463</v>
      </c>
      <c r="Y35" s="6" t="s">
        <v>423</v>
      </c>
      <c r="Z35" s="6" t="s">
        <v>423</v>
      </c>
      <c r="AA35" s="6" t="s">
        <v>424</v>
      </c>
      <c r="AB35" s="6" t="s">
        <v>424</v>
      </c>
      <c r="AC35" s="6" t="s">
        <v>424</v>
      </c>
      <c r="AD35" s="6" t="s">
        <v>423</v>
      </c>
      <c r="AE35" s="6" t="s">
        <v>423</v>
      </c>
      <c r="AF35" s="6" t="s">
        <v>423</v>
      </c>
      <c r="AG35" s="6" t="s">
        <v>424</v>
      </c>
      <c r="AH35" s="6" t="s">
        <v>423</v>
      </c>
      <c r="AI35" s="6" t="s">
        <v>424</v>
      </c>
      <c r="AJ35" s="6" t="s">
        <v>423</v>
      </c>
      <c r="AK35" s="6" t="s">
        <v>423</v>
      </c>
      <c r="AL35" s="6" t="s">
        <v>424</v>
      </c>
      <c r="AM35" s="6" t="s">
        <v>423</v>
      </c>
      <c r="AN35" s="6" t="s">
        <v>423</v>
      </c>
      <c r="AO35" s="6" t="s">
        <v>423</v>
      </c>
      <c r="AP35" s="6" t="s">
        <v>423</v>
      </c>
      <c r="AQ35" s="6" t="s">
        <v>423</v>
      </c>
      <c r="AR35" s="6" t="s">
        <v>424</v>
      </c>
      <c r="AS35" s="6" t="s">
        <v>424</v>
      </c>
      <c r="AT35" s="6" t="s">
        <v>423</v>
      </c>
      <c r="AU35" s="6" t="s">
        <v>423</v>
      </c>
      <c r="AV35" s="6" t="s">
        <v>423</v>
      </c>
      <c r="AW35" s="6" t="s">
        <v>428</v>
      </c>
      <c r="AX35" s="6" t="s">
        <v>427</v>
      </c>
      <c r="AY35" s="6" t="s">
        <v>428</v>
      </c>
      <c r="AZ35" s="6" t="s">
        <v>427</v>
      </c>
      <c r="BA35" s="6" t="s">
        <v>428</v>
      </c>
      <c r="BB35" s="64">
        <f>VLOOKUP(Y35,Echelle!$B$11:$Z$15,BB$1,FALSE)</f>
        <v>0.5</v>
      </c>
      <c r="BC35" s="64">
        <f>VLOOKUP(Z35,Echelle!$B$11:$Z$15,BC$1,FALSE)</f>
        <v>0.5</v>
      </c>
      <c r="BD35" s="64">
        <f>VLOOKUP(AA35,Echelle!$B$11:$Z$15,BD$1,FALSE)</f>
        <v>1</v>
      </c>
      <c r="BE35" s="64">
        <f>VLOOKUP(AB35,Echelle!$B$11:$Z$15,BE$1,FALSE)</f>
        <v>1</v>
      </c>
      <c r="BF35" s="64">
        <f>VLOOKUP(AC35,Echelle!$B$11:$Z$15,BF$1,FALSE)</f>
        <v>1</v>
      </c>
      <c r="BG35" s="64">
        <f>VLOOKUP(AD35,Echelle!$B$11:$Z$15,BG$1,FALSE)</f>
        <v>0.5</v>
      </c>
      <c r="BH35" s="64">
        <f>VLOOKUP(AE35,Echelle!$B$11:$Z$15,BH$1,FALSE)</f>
        <v>0.5</v>
      </c>
      <c r="BI35" s="64">
        <f>VLOOKUP(AF35,Echelle!$B$11:$Z$15,BI$1,FALSE)</f>
        <v>0.5</v>
      </c>
      <c r="BJ35" s="64">
        <f>VLOOKUP(AG35,Echelle!$B$11:$Z$15,BJ$1,FALSE)</f>
        <v>1</v>
      </c>
      <c r="BK35" s="64">
        <f>VLOOKUP(AH35,Echelle!$B$11:$Z$15,BK$1,FALSE)</f>
        <v>0.5</v>
      </c>
      <c r="BL35" s="64">
        <f>VLOOKUP(AI35,Echelle!$B$11:$Z$15,BL$1,FALSE)</f>
        <v>1</v>
      </c>
      <c r="BM35" s="64">
        <f>VLOOKUP(AJ35,Echelle!$B$11:$Z$15,BM$1,FALSE)</f>
        <v>0.5</v>
      </c>
      <c r="BN35" s="64">
        <f>VLOOKUP(AK35,Echelle!$B$11:$Z$15,BN$1,FALSE)</f>
        <v>0.5</v>
      </c>
      <c r="BO35" s="64">
        <f>VLOOKUP(AL35,Echelle!$B$11:$Z$15,BO$1,FALSE)</f>
        <v>1</v>
      </c>
      <c r="BP35" s="64">
        <f>VLOOKUP(AM35,Echelle!$B$11:$Z$15,BP$1,FALSE)</f>
        <v>0.5</v>
      </c>
      <c r="BQ35" s="64">
        <f>VLOOKUP(AN35,Echelle!$B$11:$Z$15,BQ$1,FALSE)</f>
        <v>0.5</v>
      </c>
      <c r="BR35" s="64">
        <f>VLOOKUP(AO35,Echelle!$B$11:$Z$15,BR$1,FALSE)</f>
        <v>0.5</v>
      </c>
      <c r="BS35" s="64">
        <f>VLOOKUP(AP35,Echelle!$B$11:$Z$15,BS$1,FALSE)</f>
        <v>0.5</v>
      </c>
      <c r="BT35" s="64">
        <f>VLOOKUP(AQ35,Echelle!$B$11:$Z$15,BT$1,FALSE)</f>
        <v>0.5</v>
      </c>
      <c r="BU35" s="64">
        <f>VLOOKUP(AR35,Echelle!$B$11:$Z$15,BU$1,FALSE)</f>
        <v>1</v>
      </c>
      <c r="BV35" s="64">
        <f>VLOOKUP(AS35,Echelle!$B$11:$Z$15,BV$1,FALSE)</f>
        <v>2</v>
      </c>
      <c r="BW35" s="64">
        <f>VLOOKUP(AT35,Echelle!$B$11:$Z$15,BW$1,FALSE)</f>
        <v>1</v>
      </c>
      <c r="BX35" s="64">
        <f>VLOOKUP(AU35,Echelle!$B$11:$Z$15,BX$1,FALSE)</f>
        <v>1</v>
      </c>
      <c r="BY35" s="64">
        <f>VLOOKUP(AV35,Echelle!$B$11:$Z$15,BY$1,FALSE)</f>
        <v>1</v>
      </c>
      <c r="BZ35" s="64">
        <f>VLOOKUP(AW35,Echelle!$B$20:$E$23,BZ$1,FALSE)</f>
        <v>-1</v>
      </c>
      <c r="CA35" s="64">
        <f>VLOOKUP(AX35,Echelle!$B$20:$E$23,CA$1,FALSE)</f>
        <v>1</v>
      </c>
      <c r="CB35" s="64">
        <f>VLOOKUP(AY35,Echelle!$B$20:$E$23,CB$1,FALSE)</f>
        <v>-1</v>
      </c>
      <c r="CC35" s="6">
        <v>0</v>
      </c>
      <c r="CD35" s="6">
        <v>1</v>
      </c>
      <c r="CE35" s="6">
        <v>0</v>
      </c>
      <c r="CF35" s="6">
        <v>1</v>
      </c>
      <c r="CG35" s="6">
        <v>0</v>
      </c>
      <c r="CH35" s="6">
        <v>0</v>
      </c>
      <c r="CI35" s="6">
        <v>0</v>
      </c>
      <c r="CJ35" s="66">
        <f t="shared" si="4"/>
        <v>2</v>
      </c>
      <c r="CK35" s="66">
        <f t="shared" si="5"/>
        <v>19.5</v>
      </c>
      <c r="CL35" s="65">
        <f t="shared" si="6"/>
        <v>4.8369565217391308</v>
      </c>
      <c r="CM35" s="6" t="s">
        <v>672</v>
      </c>
      <c r="CN35" s="6" t="s">
        <v>957</v>
      </c>
      <c r="CO35" s="6" t="s">
        <v>438</v>
      </c>
      <c r="CP35" s="6" t="s">
        <v>916</v>
      </c>
      <c r="CQ35" s="6" t="s">
        <v>440</v>
      </c>
      <c r="CR35" s="6" t="s">
        <v>441</v>
      </c>
      <c r="CS35" s="6" t="s">
        <v>442</v>
      </c>
      <c r="CT35" s="6" t="s">
        <v>675</v>
      </c>
      <c r="CU35" s="6" t="s">
        <v>416</v>
      </c>
      <c r="CV35" s="6" t="s">
        <v>416</v>
      </c>
      <c r="CW35" s="6" t="s">
        <v>416</v>
      </c>
      <c r="CX35" s="6" t="s">
        <v>416</v>
      </c>
      <c r="CY35" s="6" t="s">
        <v>416</v>
      </c>
      <c r="CZ35" s="6" t="s">
        <v>416</v>
      </c>
      <c r="DA35" s="6" t="s">
        <v>416</v>
      </c>
      <c r="DB35" s="6" t="s">
        <v>416</v>
      </c>
      <c r="DC35" s="6" t="s">
        <v>131</v>
      </c>
      <c r="DD35" s="67">
        <f>VLOOKUP(CU35,Echelle!$B$3:$K$7,DD$1,FALSE)</f>
        <v>1</v>
      </c>
      <c r="DE35" s="67">
        <f>VLOOKUP(CV35,Echelle!$B$3:$K$7,DE$1,FALSE)</f>
        <v>1</v>
      </c>
      <c r="DF35" s="67">
        <f>VLOOKUP(CW35,Echelle!$B$3:$K$7,DF$1,FALSE)</f>
        <v>1</v>
      </c>
      <c r="DG35" s="67">
        <f>VLOOKUP(CX35,Echelle!$B$3:$K$7,DG$1,FALSE)</f>
        <v>-1</v>
      </c>
      <c r="DH35" s="67">
        <f>VLOOKUP(CY35,Echelle!$B$3:$K$7,DH$1,FALSE)</f>
        <v>-1</v>
      </c>
      <c r="DI35" s="67">
        <f>VLOOKUP(CZ35,Echelle!$B$3:$K$7,DI$1,FALSE)</f>
        <v>1</v>
      </c>
      <c r="DJ35" s="67">
        <f>VLOOKUP(DA35,Echelle!$B$3:$K$7,DJ$1,FALSE)</f>
        <v>1</v>
      </c>
      <c r="DK35" s="67">
        <f>VLOOKUP(DB35,Echelle!$B$3:$K$7,DK$1,FALSE)</f>
        <v>1</v>
      </c>
      <c r="DL35" s="67">
        <f>VLOOKUP(DC35,Echelle!$B$3:$K$7,DL$1,FALSE)</f>
        <v>-1</v>
      </c>
      <c r="DM35" s="64">
        <f t="shared" si="7"/>
        <v>3</v>
      </c>
      <c r="DN35" s="65">
        <f t="shared" si="8"/>
        <v>6.666666666666667</v>
      </c>
      <c r="DO35" s="6" t="s">
        <v>451</v>
      </c>
      <c r="DP35" s="6" t="s">
        <v>451</v>
      </c>
      <c r="DQ35" s="6" t="s">
        <v>451</v>
      </c>
      <c r="DR35" s="6" t="s">
        <v>451</v>
      </c>
      <c r="DS35" s="6" t="s">
        <v>451</v>
      </c>
      <c r="DT35" s="6" t="s">
        <v>451</v>
      </c>
      <c r="DU35" s="6" t="s">
        <v>451</v>
      </c>
      <c r="DV35" s="6" t="s">
        <v>451</v>
      </c>
      <c r="DW35" s="6" t="s">
        <v>451</v>
      </c>
      <c r="DX35" s="6" t="s">
        <v>451</v>
      </c>
      <c r="DY35" s="6" t="s">
        <v>451</v>
      </c>
      <c r="DZ35" s="6" t="s">
        <v>451</v>
      </c>
      <c r="EA35" s="6" t="s">
        <v>451</v>
      </c>
      <c r="EB35" s="6" t="s">
        <v>451</v>
      </c>
      <c r="EC35" s="6" t="s">
        <v>451</v>
      </c>
      <c r="ED35" s="6" t="s">
        <v>451</v>
      </c>
      <c r="EE35" s="6" t="s">
        <v>451</v>
      </c>
      <c r="EF35" s="6" t="s">
        <v>451</v>
      </c>
      <c r="EG35" s="6" t="s">
        <v>451</v>
      </c>
      <c r="EH35" s="6" t="s">
        <v>451</v>
      </c>
      <c r="EI35" s="6" t="s">
        <v>452</v>
      </c>
      <c r="EJ35" s="6" t="s">
        <v>451</v>
      </c>
      <c r="EK35" s="6" t="s">
        <v>452</v>
      </c>
      <c r="EL35" s="6" t="s">
        <v>451</v>
      </c>
      <c r="EM35" s="68">
        <f t="shared" si="9"/>
        <v>22</v>
      </c>
      <c r="EN35" s="69">
        <f t="shared" si="10"/>
        <v>9.1666666666666661</v>
      </c>
      <c r="EO35" s="6" t="s">
        <v>474</v>
      </c>
      <c r="EP35" s="68">
        <f t="shared" si="11"/>
        <v>10</v>
      </c>
      <c r="EQ35" s="6" t="s">
        <v>496</v>
      </c>
      <c r="ER35" s="68">
        <f t="shared" si="12"/>
        <v>10</v>
      </c>
      <c r="ES35" s="70">
        <f t="shared" si="14"/>
        <v>8.5833333333333321</v>
      </c>
      <c r="ET35" s="6" t="str">
        <f t="shared" ref="ET35:ET66" si="15">VLOOKUP(A35,Statut,12,FALSE)</f>
        <v>Accepté pour Conseil 1er round Fem</v>
      </c>
    </row>
    <row r="36" spans="1:150" x14ac:dyDescent="0.2">
      <c r="A36" s="6">
        <v>77</v>
      </c>
      <c r="B36" s="6" t="s">
        <v>481</v>
      </c>
      <c r="C36" s="6" t="s">
        <v>413</v>
      </c>
      <c r="D36" s="6" t="s">
        <v>131</v>
      </c>
      <c r="E36" s="6" t="s">
        <v>415</v>
      </c>
      <c r="F36" s="6" t="s">
        <v>414</v>
      </c>
      <c r="G36" s="6" t="s">
        <v>131</v>
      </c>
      <c r="H36" s="6" t="s">
        <v>131</v>
      </c>
      <c r="I36" s="6" t="s">
        <v>462</v>
      </c>
      <c r="J36" s="6" t="s">
        <v>415</v>
      </c>
      <c r="K36" s="6" t="s">
        <v>416</v>
      </c>
      <c r="L36" s="6" t="s">
        <v>131</v>
      </c>
      <c r="M36" s="63">
        <f>VLOOKUP(D36,Echelle!$B$3:$K$7,M$1,FALSE)</f>
        <v>-1</v>
      </c>
      <c r="N36" s="63">
        <f>VLOOKUP(E36,Echelle!$B$3:$K$7,N$1,FALSE)</f>
        <v>0.5</v>
      </c>
      <c r="O36" s="63">
        <f>VLOOKUP(F36,Echelle!$B$3:$K$7,O$1,FALSE)</f>
        <v>-0.5</v>
      </c>
      <c r="P36" s="63">
        <f>VLOOKUP(G36,Echelle!$B$3:$K$7,P$1,FALSE)</f>
        <v>1</v>
      </c>
      <c r="Q36" s="63">
        <f>VLOOKUP(H36,Echelle!$B$3:$K$7,Q$1,FALSE)</f>
        <v>1</v>
      </c>
      <c r="R36" s="63">
        <f>VLOOKUP(I36,Echelle!$B$3:$K$7,R$1,FALSE)</f>
        <v>0</v>
      </c>
      <c r="S36" s="63">
        <f>VLOOKUP(J36,Echelle!$B$3:$K$7,S$1,FALSE)</f>
        <v>0.5</v>
      </c>
      <c r="T36" s="63">
        <f>VLOOKUP(K36,Echelle!$B$3:$K$7,T$1,FALSE)</f>
        <v>1</v>
      </c>
      <c r="U36" s="63">
        <f>VLOOKUP(L36,Echelle!$B$3:$K$7,U$1,FALSE)</f>
        <v>-1</v>
      </c>
      <c r="V36" s="64">
        <f t="shared" si="2"/>
        <v>1.5</v>
      </c>
      <c r="W36" s="65">
        <f t="shared" si="3"/>
        <v>5.833333333333333</v>
      </c>
      <c r="X36" s="6" t="s">
        <v>527</v>
      </c>
      <c r="Y36" s="6" t="s">
        <v>423</v>
      </c>
      <c r="Z36" s="6" t="s">
        <v>423</v>
      </c>
      <c r="AA36" s="6" t="s">
        <v>423</v>
      </c>
      <c r="AB36" s="6" t="s">
        <v>424</v>
      </c>
      <c r="AC36" s="6" t="s">
        <v>424</v>
      </c>
      <c r="AD36" s="6" t="s">
        <v>423</v>
      </c>
      <c r="AE36" s="6" t="s">
        <v>423</v>
      </c>
      <c r="AF36" s="6" t="s">
        <v>425</v>
      </c>
      <c r="AG36" s="6" t="s">
        <v>423</v>
      </c>
      <c r="AH36" s="6" t="s">
        <v>423</v>
      </c>
      <c r="AI36" s="6" t="s">
        <v>423</v>
      </c>
      <c r="AJ36" s="6" t="s">
        <v>423</v>
      </c>
      <c r="AK36" s="6" t="s">
        <v>423</v>
      </c>
      <c r="AL36" s="6" t="s">
        <v>423</v>
      </c>
      <c r="AM36" s="6" t="s">
        <v>423</v>
      </c>
      <c r="AN36" s="6" t="s">
        <v>424</v>
      </c>
      <c r="AO36" s="6" t="s">
        <v>424</v>
      </c>
      <c r="AP36" s="6" t="s">
        <v>424</v>
      </c>
      <c r="AQ36" s="6" t="s">
        <v>423</v>
      </c>
      <c r="AR36" s="6" t="s">
        <v>151</v>
      </c>
      <c r="AS36" s="6" t="s">
        <v>426</v>
      </c>
      <c r="AT36" s="6" t="s">
        <v>423</v>
      </c>
      <c r="AU36" s="6" t="s">
        <v>423</v>
      </c>
      <c r="AV36" s="6" t="s">
        <v>423</v>
      </c>
      <c r="AW36" s="6" t="s">
        <v>428</v>
      </c>
      <c r="AX36" s="6" t="s">
        <v>176</v>
      </c>
      <c r="AY36" s="6" t="s">
        <v>428</v>
      </c>
      <c r="AZ36" s="6" t="s">
        <v>428</v>
      </c>
      <c r="BA36" s="6" t="s">
        <v>428</v>
      </c>
      <c r="BB36" s="64">
        <f>VLOOKUP(Y36,Echelle!$B$11:$Z$15,BB$1,FALSE)</f>
        <v>0.5</v>
      </c>
      <c r="BC36" s="64">
        <f>VLOOKUP(Z36,Echelle!$B$11:$Z$15,BC$1,FALSE)</f>
        <v>0.5</v>
      </c>
      <c r="BD36" s="64">
        <f>VLOOKUP(AA36,Echelle!$B$11:$Z$15,BD$1,FALSE)</f>
        <v>0.5</v>
      </c>
      <c r="BE36" s="64">
        <f>VLOOKUP(AB36,Echelle!$B$11:$Z$15,BE$1,FALSE)</f>
        <v>1</v>
      </c>
      <c r="BF36" s="64">
        <f>VLOOKUP(AC36,Echelle!$B$11:$Z$15,BF$1,FALSE)</f>
        <v>1</v>
      </c>
      <c r="BG36" s="64">
        <f>VLOOKUP(AD36,Echelle!$B$11:$Z$15,BG$1,FALSE)</f>
        <v>0.5</v>
      </c>
      <c r="BH36" s="64">
        <f>VLOOKUP(AE36,Echelle!$B$11:$Z$15,BH$1,FALSE)</f>
        <v>0.5</v>
      </c>
      <c r="BI36" s="64">
        <f>VLOOKUP(AF36,Echelle!$B$11:$Z$15,BI$1,FALSE)</f>
        <v>0</v>
      </c>
      <c r="BJ36" s="64">
        <f>VLOOKUP(AG36,Echelle!$B$11:$Z$15,BJ$1,FALSE)</f>
        <v>0.5</v>
      </c>
      <c r="BK36" s="64">
        <f>VLOOKUP(AH36,Echelle!$B$11:$Z$15,BK$1,FALSE)</f>
        <v>0.5</v>
      </c>
      <c r="BL36" s="64">
        <f>VLOOKUP(AI36,Echelle!$B$11:$Z$15,BL$1,FALSE)</f>
        <v>0.5</v>
      </c>
      <c r="BM36" s="64">
        <f>VLOOKUP(AJ36,Echelle!$B$11:$Z$15,BM$1,FALSE)</f>
        <v>0.5</v>
      </c>
      <c r="BN36" s="64">
        <f>VLOOKUP(AK36,Echelle!$B$11:$Z$15,BN$1,FALSE)</f>
        <v>0.5</v>
      </c>
      <c r="BO36" s="64">
        <f>VLOOKUP(AL36,Echelle!$B$11:$Z$15,BO$1,FALSE)</f>
        <v>0.5</v>
      </c>
      <c r="BP36" s="64">
        <f>VLOOKUP(AM36,Echelle!$B$11:$Z$15,BP$1,FALSE)</f>
        <v>0.5</v>
      </c>
      <c r="BQ36" s="64">
        <f>VLOOKUP(AN36,Echelle!$B$11:$Z$15,BQ$1,FALSE)</f>
        <v>1</v>
      </c>
      <c r="BR36" s="64">
        <f>VLOOKUP(AO36,Echelle!$B$11:$Z$15,BR$1,FALSE)</f>
        <v>1</v>
      </c>
      <c r="BS36" s="64">
        <f>VLOOKUP(AP36,Echelle!$B$11:$Z$15,BS$1,FALSE)</f>
        <v>1</v>
      </c>
      <c r="BT36" s="64">
        <f>VLOOKUP(AQ36,Echelle!$B$11:$Z$15,BT$1,FALSE)</f>
        <v>0.5</v>
      </c>
      <c r="BU36" s="64">
        <f>VLOOKUP(AR36,Echelle!$B$11:$Z$15,BU$1,FALSE)</f>
        <v>2</v>
      </c>
      <c r="BV36" s="64">
        <f>VLOOKUP(AS36,Echelle!$B$11:$Z$15,BV$1,FALSE)</f>
        <v>-0.5</v>
      </c>
      <c r="BW36" s="64">
        <f>VLOOKUP(AT36,Echelle!$B$11:$Z$15,BW$1,FALSE)</f>
        <v>1</v>
      </c>
      <c r="BX36" s="64">
        <f>VLOOKUP(AU36,Echelle!$B$11:$Z$15,BX$1,FALSE)</f>
        <v>1</v>
      </c>
      <c r="BY36" s="64">
        <f>VLOOKUP(AV36,Echelle!$B$11:$Z$15,BY$1,FALSE)</f>
        <v>1</v>
      </c>
      <c r="BZ36" s="64">
        <f>VLOOKUP(AW36,Echelle!$B$20:$E$23,BZ$1,FALSE)</f>
        <v>-1</v>
      </c>
      <c r="CA36" s="64">
        <f>VLOOKUP(AX36,Echelle!$B$20:$E$23,CA$1,FALSE)</f>
        <v>2</v>
      </c>
      <c r="CB36" s="64">
        <f>VLOOKUP(AY36,Echelle!$B$20:$E$23,CB$1,FALSE)</f>
        <v>-1</v>
      </c>
      <c r="CC36" s="6">
        <v>0</v>
      </c>
      <c r="CD36" s="6">
        <v>1</v>
      </c>
      <c r="CE36" s="6">
        <v>0</v>
      </c>
      <c r="CF36" s="6">
        <v>0</v>
      </c>
      <c r="CG36" s="6">
        <v>0</v>
      </c>
      <c r="CH36" s="6">
        <v>0</v>
      </c>
      <c r="CI36" s="6">
        <v>0</v>
      </c>
      <c r="CJ36" s="66">
        <f t="shared" si="4"/>
        <v>1</v>
      </c>
      <c r="CK36" s="66">
        <f t="shared" si="5"/>
        <v>17</v>
      </c>
      <c r="CL36" s="65">
        <f t="shared" si="6"/>
        <v>4.5652173913043477</v>
      </c>
      <c r="CM36" s="6" t="s">
        <v>488</v>
      </c>
      <c r="CN36" s="6" t="s">
        <v>972</v>
      </c>
      <c r="CO36" s="6" t="s">
        <v>438</v>
      </c>
      <c r="CP36" s="6" t="s">
        <v>916</v>
      </c>
      <c r="CQ36" s="6" t="s">
        <v>973</v>
      </c>
      <c r="CS36" s="6" t="s">
        <v>442</v>
      </c>
      <c r="CT36" s="6" t="s">
        <v>443</v>
      </c>
      <c r="CU36" s="6" t="s">
        <v>416</v>
      </c>
      <c r="CV36" s="6" t="s">
        <v>416</v>
      </c>
      <c r="CW36" s="6" t="s">
        <v>416</v>
      </c>
      <c r="CX36" s="6" t="s">
        <v>416</v>
      </c>
      <c r="CY36" s="6" t="s">
        <v>416</v>
      </c>
      <c r="CZ36" s="6" t="s">
        <v>416</v>
      </c>
      <c r="DA36" s="6" t="s">
        <v>415</v>
      </c>
      <c r="DB36" s="6" t="s">
        <v>416</v>
      </c>
      <c r="DC36" s="6" t="s">
        <v>415</v>
      </c>
      <c r="DD36" s="67">
        <f>VLOOKUP(CU36,Echelle!$B$3:$K$7,DD$1,FALSE)</f>
        <v>1</v>
      </c>
      <c r="DE36" s="67">
        <f>VLOOKUP(CV36,Echelle!$B$3:$K$7,DE$1,FALSE)</f>
        <v>1</v>
      </c>
      <c r="DF36" s="67">
        <f>VLOOKUP(CW36,Echelle!$B$3:$K$7,DF$1,FALSE)</f>
        <v>1</v>
      </c>
      <c r="DG36" s="67">
        <f>VLOOKUP(CX36,Echelle!$B$3:$K$7,DG$1,FALSE)</f>
        <v>-1</v>
      </c>
      <c r="DH36" s="67">
        <f>VLOOKUP(CY36,Echelle!$B$3:$K$7,DH$1,FALSE)</f>
        <v>-1</v>
      </c>
      <c r="DI36" s="67">
        <f>VLOOKUP(CZ36,Echelle!$B$3:$K$7,DI$1,FALSE)</f>
        <v>1</v>
      </c>
      <c r="DJ36" s="67">
        <f>VLOOKUP(DA36,Echelle!$B$3:$K$7,DJ$1,FALSE)</f>
        <v>0.5</v>
      </c>
      <c r="DK36" s="67">
        <f>VLOOKUP(DB36,Echelle!$B$3:$K$7,DK$1,FALSE)</f>
        <v>1</v>
      </c>
      <c r="DL36" s="67">
        <f>VLOOKUP(DC36,Echelle!$B$3:$K$7,DL$1,FALSE)</f>
        <v>0.5</v>
      </c>
      <c r="DM36" s="64">
        <f t="shared" si="7"/>
        <v>4</v>
      </c>
      <c r="DN36" s="65">
        <f t="shared" si="8"/>
        <v>7.2222222222222223</v>
      </c>
      <c r="DO36" s="6" t="s">
        <v>451</v>
      </c>
      <c r="DP36" s="6" t="s">
        <v>451</v>
      </c>
      <c r="DQ36" s="6" t="s">
        <v>451</v>
      </c>
      <c r="DR36" s="6" t="s">
        <v>451</v>
      </c>
      <c r="DS36" s="6" t="s">
        <v>452</v>
      </c>
      <c r="DT36" s="6" t="s">
        <v>452</v>
      </c>
      <c r="DU36" s="6" t="s">
        <v>452</v>
      </c>
      <c r="DV36" s="6" t="s">
        <v>452</v>
      </c>
      <c r="DW36" s="6" t="s">
        <v>452</v>
      </c>
      <c r="DX36" s="6" t="s">
        <v>451</v>
      </c>
      <c r="DY36" s="6" t="s">
        <v>451</v>
      </c>
      <c r="DZ36" s="6" t="s">
        <v>452</v>
      </c>
      <c r="EA36" s="6" t="s">
        <v>451</v>
      </c>
      <c r="EB36" s="6" t="s">
        <v>451</v>
      </c>
      <c r="EC36" s="6" t="s">
        <v>451</v>
      </c>
      <c r="ED36" s="6" t="s">
        <v>451</v>
      </c>
      <c r="EE36" s="6" t="s">
        <v>451</v>
      </c>
      <c r="EF36" s="6" t="s">
        <v>451</v>
      </c>
      <c r="EG36" s="6" t="s">
        <v>452</v>
      </c>
      <c r="EH36" s="6" t="s">
        <v>451</v>
      </c>
      <c r="EI36" s="6" t="s">
        <v>452</v>
      </c>
      <c r="EJ36" s="6" t="s">
        <v>452</v>
      </c>
      <c r="EK36" s="6" t="s">
        <v>452</v>
      </c>
      <c r="EL36" s="6" t="s">
        <v>452</v>
      </c>
      <c r="EM36" s="68">
        <f t="shared" si="9"/>
        <v>13</v>
      </c>
      <c r="EN36" s="69">
        <f t="shared" si="10"/>
        <v>5.416666666666667</v>
      </c>
      <c r="EO36" s="6" t="s">
        <v>517</v>
      </c>
      <c r="EP36" s="68">
        <f t="shared" si="11"/>
        <v>10</v>
      </c>
      <c r="EQ36" s="6" t="s">
        <v>454</v>
      </c>
      <c r="ER36" s="68">
        <f t="shared" si="12"/>
        <v>0</v>
      </c>
      <c r="ES36" s="70">
        <f t="shared" si="14"/>
        <v>6.375</v>
      </c>
      <c r="ET36" s="6" t="str">
        <f t="shared" si="15"/>
        <v>Accepté pour Conseil 3eme round Prov</v>
      </c>
    </row>
    <row r="37" spans="1:150" x14ac:dyDescent="0.2">
      <c r="A37" s="6">
        <v>79</v>
      </c>
      <c r="B37" s="6" t="s">
        <v>460</v>
      </c>
      <c r="C37" s="6" t="s">
        <v>525</v>
      </c>
      <c r="D37" s="6" t="s">
        <v>414</v>
      </c>
      <c r="E37" s="6" t="s">
        <v>131</v>
      </c>
      <c r="F37" s="6" t="s">
        <v>415</v>
      </c>
      <c r="G37" s="6" t="s">
        <v>414</v>
      </c>
      <c r="H37" s="6" t="s">
        <v>131</v>
      </c>
      <c r="I37" s="6" t="s">
        <v>415</v>
      </c>
      <c r="J37" s="6" t="s">
        <v>416</v>
      </c>
      <c r="K37" s="6" t="s">
        <v>416</v>
      </c>
      <c r="L37" s="6" t="s">
        <v>131</v>
      </c>
      <c r="M37" s="63">
        <f>VLOOKUP(D37,Echelle!$B$3:$K$7,M$1,FALSE)</f>
        <v>-0.5</v>
      </c>
      <c r="N37" s="63">
        <f>VLOOKUP(E37,Echelle!$B$3:$K$7,N$1,FALSE)</f>
        <v>-1</v>
      </c>
      <c r="O37" s="63">
        <f>VLOOKUP(F37,Echelle!$B$3:$K$7,O$1,FALSE)</f>
        <v>0.5</v>
      </c>
      <c r="P37" s="63">
        <f>VLOOKUP(G37,Echelle!$B$3:$K$7,P$1,FALSE)</f>
        <v>0.5</v>
      </c>
      <c r="Q37" s="63">
        <f>VLOOKUP(H37,Echelle!$B$3:$K$7,Q$1,FALSE)</f>
        <v>1</v>
      </c>
      <c r="R37" s="63">
        <f>VLOOKUP(I37,Echelle!$B$3:$K$7,R$1,FALSE)</f>
        <v>0.5</v>
      </c>
      <c r="S37" s="63">
        <f>VLOOKUP(J37,Echelle!$B$3:$K$7,S$1,FALSE)</f>
        <v>1</v>
      </c>
      <c r="T37" s="63">
        <f>VLOOKUP(K37,Echelle!$B$3:$K$7,T$1,FALSE)</f>
        <v>1</v>
      </c>
      <c r="U37" s="63">
        <f>VLOOKUP(L37,Echelle!$B$3:$K$7,U$1,FALSE)</f>
        <v>-1</v>
      </c>
      <c r="V37" s="64">
        <f t="shared" si="2"/>
        <v>2</v>
      </c>
      <c r="W37" s="65">
        <f t="shared" si="3"/>
        <v>6.1111111111111107</v>
      </c>
      <c r="X37" s="6" t="s">
        <v>527</v>
      </c>
      <c r="Y37" s="6" t="s">
        <v>423</v>
      </c>
      <c r="Z37" s="6" t="s">
        <v>426</v>
      </c>
      <c r="AA37" s="6" t="s">
        <v>425</v>
      </c>
      <c r="AB37" s="6" t="s">
        <v>425</v>
      </c>
      <c r="AC37" s="6" t="s">
        <v>426</v>
      </c>
      <c r="AD37" s="6" t="s">
        <v>426</v>
      </c>
      <c r="AE37" s="6" t="s">
        <v>425</v>
      </c>
      <c r="AF37" s="6" t="s">
        <v>425</v>
      </c>
      <c r="AG37" s="6" t="s">
        <v>425</v>
      </c>
      <c r="AH37" s="6" t="s">
        <v>425</v>
      </c>
      <c r="AI37" s="6" t="s">
        <v>425</v>
      </c>
      <c r="AJ37" s="6" t="s">
        <v>425</v>
      </c>
      <c r="AK37" s="6" t="s">
        <v>425</v>
      </c>
      <c r="AL37" s="6" t="s">
        <v>425</v>
      </c>
      <c r="AM37" s="6" t="s">
        <v>425</v>
      </c>
      <c r="AN37" s="6" t="s">
        <v>425</v>
      </c>
      <c r="AO37" s="6" t="s">
        <v>425</v>
      </c>
      <c r="AP37" s="6" t="s">
        <v>425</v>
      </c>
      <c r="AQ37" s="6" t="s">
        <v>425</v>
      </c>
      <c r="AR37" s="6" t="s">
        <v>425</v>
      </c>
      <c r="AS37" s="6" t="s">
        <v>426</v>
      </c>
      <c r="AT37" s="6" t="s">
        <v>426</v>
      </c>
      <c r="AU37" s="6" t="s">
        <v>426</v>
      </c>
      <c r="AV37" s="6" t="s">
        <v>426</v>
      </c>
      <c r="AW37" s="6" t="s">
        <v>427</v>
      </c>
      <c r="AX37" s="6" t="s">
        <v>176</v>
      </c>
      <c r="AY37" s="6" t="s">
        <v>427</v>
      </c>
      <c r="AZ37" s="6" t="s">
        <v>428</v>
      </c>
      <c r="BA37" s="6" t="s">
        <v>428</v>
      </c>
      <c r="BB37" s="64">
        <f>VLOOKUP(Y37,Echelle!$B$11:$Z$15,BB$1,FALSE)</f>
        <v>0.5</v>
      </c>
      <c r="BC37" s="64">
        <f>VLOOKUP(Z37,Echelle!$B$11:$Z$15,BC$1,FALSE)</f>
        <v>-1</v>
      </c>
      <c r="BD37" s="64">
        <f>VLOOKUP(AA37,Echelle!$B$11:$Z$15,BD$1,FALSE)</f>
        <v>0</v>
      </c>
      <c r="BE37" s="64">
        <f>VLOOKUP(AB37,Echelle!$B$11:$Z$15,BE$1,FALSE)</f>
        <v>0</v>
      </c>
      <c r="BF37" s="64">
        <f>VLOOKUP(AC37,Echelle!$B$11:$Z$15,BF$1,FALSE)</f>
        <v>-1</v>
      </c>
      <c r="BG37" s="64">
        <f>VLOOKUP(AD37,Echelle!$B$11:$Z$15,BG$1,FALSE)</f>
        <v>-1</v>
      </c>
      <c r="BH37" s="64">
        <f>VLOOKUP(AE37,Echelle!$B$11:$Z$15,BH$1,FALSE)</f>
        <v>0</v>
      </c>
      <c r="BI37" s="64">
        <f>VLOOKUP(AF37,Echelle!$B$11:$Z$15,BI$1,FALSE)</f>
        <v>0</v>
      </c>
      <c r="BJ37" s="64">
        <f>VLOOKUP(AG37,Echelle!$B$11:$Z$15,BJ$1,FALSE)</f>
        <v>0</v>
      </c>
      <c r="BK37" s="64">
        <f>VLOOKUP(AH37,Echelle!$B$11:$Z$15,BK$1,FALSE)</f>
        <v>0</v>
      </c>
      <c r="BL37" s="64">
        <f>VLOOKUP(AI37,Echelle!$B$11:$Z$15,BL$1,FALSE)</f>
        <v>0</v>
      </c>
      <c r="BM37" s="64">
        <f>VLOOKUP(AJ37,Echelle!$B$11:$Z$15,BM$1,FALSE)</f>
        <v>0</v>
      </c>
      <c r="BN37" s="64">
        <f>VLOOKUP(AK37,Echelle!$B$11:$Z$15,BN$1,FALSE)</f>
        <v>0</v>
      </c>
      <c r="BO37" s="64">
        <f>VLOOKUP(AL37,Echelle!$B$11:$Z$15,BO$1,FALSE)</f>
        <v>0</v>
      </c>
      <c r="BP37" s="64">
        <f>VLOOKUP(AM37,Echelle!$B$11:$Z$15,BP$1,FALSE)</f>
        <v>0</v>
      </c>
      <c r="BQ37" s="64">
        <f>VLOOKUP(AN37,Echelle!$B$11:$Z$15,BQ$1,FALSE)</f>
        <v>0</v>
      </c>
      <c r="BR37" s="64">
        <f>VLOOKUP(AO37,Echelle!$B$11:$Z$15,BR$1,FALSE)</f>
        <v>0</v>
      </c>
      <c r="BS37" s="64">
        <f>VLOOKUP(AP37,Echelle!$B$11:$Z$15,BS$1,FALSE)</f>
        <v>0</v>
      </c>
      <c r="BT37" s="64">
        <f>VLOOKUP(AQ37,Echelle!$B$11:$Z$15,BT$1,FALSE)</f>
        <v>0</v>
      </c>
      <c r="BU37" s="64">
        <f>VLOOKUP(AR37,Echelle!$B$11:$Z$15,BU$1,FALSE)</f>
        <v>0</v>
      </c>
      <c r="BV37" s="64">
        <f>VLOOKUP(AS37,Echelle!$B$11:$Z$15,BV$1,FALSE)</f>
        <v>-0.5</v>
      </c>
      <c r="BW37" s="64">
        <f>VLOOKUP(AT37,Echelle!$B$11:$Z$15,BW$1,FALSE)</f>
        <v>-0.5</v>
      </c>
      <c r="BX37" s="64">
        <f>VLOOKUP(AU37,Echelle!$B$11:$Z$15,BX$1,FALSE)</f>
        <v>-0.5</v>
      </c>
      <c r="BY37" s="64">
        <f>VLOOKUP(AV37,Echelle!$B$11:$Z$15,BY$1,FALSE)</f>
        <v>-0.5</v>
      </c>
      <c r="BZ37" s="64">
        <f>VLOOKUP(AW37,Echelle!$B$20:$E$23,BZ$1,FALSE)</f>
        <v>1</v>
      </c>
      <c r="CA37" s="64">
        <f>VLOOKUP(AX37,Echelle!$B$20:$E$23,CA$1,FALSE)</f>
        <v>2</v>
      </c>
      <c r="CB37" s="64">
        <f>VLOOKUP(AY37,Echelle!$B$20:$E$23,CB$1,FALSE)</f>
        <v>1</v>
      </c>
      <c r="CC37" s="6">
        <v>0</v>
      </c>
      <c r="CD37" s="6">
        <v>1</v>
      </c>
      <c r="CE37" s="6">
        <v>0</v>
      </c>
      <c r="CF37" s="6">
        <v>1</v>
      </c>
      <c r="CG37" s="6">
        <v>0</v>
      </c>
      <c r="CH37" s="6">
        <v>0</v>
      </c>
      <c r="CI37" s="6">
        <v>0</v>
      </c>
      <c r="CJ37" s="66">
        <f t="shared" si="4"/>
        <v>2</v>
      </c>
      <c r="CK37" s="66">
        <f t="shared" si="5"/>
        <v>1.5</v>
      </c>
      <c r="CL37" s="65">
        <f t="shared" si="6"/>
        <v>2.8804347826086958</v>
      </c>
      <c r="CM37" s="6" t="s">
        <v>488</v>
      </c>
      <c r="CN37" s="6" t="s">
        <v>987</v>
      </c>
      <c r="CO37" s="6" t="s">
        <v>438</v>
      </c>
      <c r="CP37" s="6" t="s">
        <v>916</v>
      </c>
      <c r="CQ37" s="6" t="s">
        <v>674</v>
      </c>
      <c r="CR37" s="6" t="s">
        <v>441</v>
      </c>
      <c r="CS37" s="6" t="s">
        <v>442</v>
      </c>
      <c r="CT37" s="6" t="s">
        <v>443</v>
      </c>
      <c r="CU37" s="6" t="s">
        <v>415</v>
      </c>
      <c r="CV37" s="6" t="s">
        <v>416</v>
      </c>
      <c r="CW37" s="6" t="s">
        <v>416</v>
      </c>
      <c r="CX37" s="6" t="s">
        <v>415</v>
      </c>
      <c r="CY37" s="6" t="s">
        <v>131</v>
      </c>
      <c r="CZ37" s="6" t="s">
        <v>416</v>
      </c>
      <c r="DA37" s="6" t="s">
        <v>416</v>
      </c>
      <c r="DB37" s="6" t="s">
        <v>416</v>
      </c>
      <c r="DC37" s="6" t="s">
        <v>415</v>
      </c>
      <c r="DD37" s="67">
        <f>VLOOKUP(CU37,Echelle!$B$3:$K$7,DD$1,FALSE)</f>
        <v>0.5</v>
      </c>
      <c r="DE37" s="67">
        <f>VLOOKUP(CV37,Echelle!$B$3:$K$7,DE$1,FALSE)</f>
        <v>1</v>
      </c>
      <c r="DF37" s="67">
        <f>VLOOKUP(CW37,Echelle!$B$3:$K$7,DF$1,FALSE)</f>
        <v>1</v>
      </c>
      <c r="DG37" s="67">
        <f>VLOOKUP(CX37,Echelle!$B$3:$K$7,DG$1,FALSE)</f>
        <v>-0.5</v>
      </c>
      <c r="DH37" s="67">
        <f>VLOOKUP(CY37,Echelle!$B$3:$K$7,DH$1,FALSE)</f>
        <v>1</v>
      </c>
      <c r="DI37" s="67">
        <f>VLOOKUP(CZ37,Echelle!$B$3:$K$7,DI$1,FALSE)</f>
        <v>1</v>
      </c>
      <c r="DJ37" s="67">
        <f>VLOOKUP(DA37,Echelle!$B$3:$K$7,DJ$1,FALSE)</f>
        <v>1</v>
      </c>
      <c r="DK37" s="67">
        <f>VLOOKUP(DB37,Echelle!$B$3:$K$7,DK$1,FALSE)</f>
        <v>1</v>
      </c>
      <c r="DL37" s="67">
        <f>VLOOKUP(DC37,Echelle!$B$3:$K$7,DL$1,FALSE)</f>
        <v>0.5</v>
      </c>
      <c r="DM37" s="64">
        <f t="shared" si="7"/>
        <v>6.5</v>
      </c>
      <c r="DN37" s="65">
        <f t="shared" si="8"/>
        <v>8.6111111111111107</v>
      </c>
      <c r="DO37" s="6" t="s">
        <v>451</v>
      </c>
      <c r="DP37" s="6" t="s">
        <v>451</v>
      </c>
      <c r="DQ37" s="6" t="s">
        <v>451</v>
      </c>
      <c r="DR37" s="6" t="s">
        <v>451</v>
      </c>
      <c r="DS37" s="6" t="s">
        <v>451</v>
      </c>
      <c r="DT37" s="6" t="s">
        <v>452</v>
      </c>
      <c r="DU37" s="6" t="s">
        <v>451</v>
      </c>
      <c r="DV37" s="6" t="s">
        <v>451</v>
      </c>
      <c r="DW37" s="6" t="s">
        <v>451</v>
      </c>
      <c r="DX37" s="6" t="s">
        <v>451</v>
      </c>
      <c r="DY37" s="6" t="s">
        <v>451</v>
      </c>
      <c r="DZ37" s="6" t="s">
        <v>451</v>
      </c>
      <c r="EA37" s="6" t="s">
        <v>451</v>
      </c>
      <c r="EB37" s="6" t="s">
        <v>451</v>
      </c>
      <c r="EC37" s="6" t="s">
        <v>451</v>
      </c>
      <c r="ED37" s="6" t="s">
        <v>451</v>
      </c>
      <c r="EE37" s="6" t="s">
        <v>451</v>
      </c>
      <c r="EF37" s="6" t="s">
        <v>451</v>
      </c>
      <c r="EG37" s="6" t="s">
        <v>451</v>
      </c>
      <c r="EH37" s="6" t="s">
        <v>451</v>
      </c>
      <c r="EI37" s="6" t="s">
        <v>452</v>
      </c>
      <c r="EJ37" s="6" t="s">
        <v>452</v>
      </c>
      <c r="EK37" s="6" t="s">
        <v>452</v>
      </c>
      <c r="EL37" s="6" t="s">
        <v>452</v>
      </c>
      <c r="EM37" s="68">
        <f t="shared" si="9"/>
        <v>19</v>
      </c>
      <c r="EN37" s="69">
        <f t="shared" si="10"/>
        <v>7.916666666666667</v>
      </c>
      <c r="EO37" s="6" t="s">
        <v>474</v>
      </c>
      <c r="EP37" s="68">
        <f t="shared" si="11"/>
        <v>10</v>
      </c>
      <c r="EQ37" s="6" t="s">
        <v>496</v>
      </c>
      <c r="ER37" s="68">
        <f t="shared" si="12"/>
        <v>10</v>
      </c>
      <c r="ES37" s="70">
        <f t="shared" si="14"/>
        <v>8.5416666666666661</v>
      </c>
      <c r="ET37" s="6" t="str">
        <f t="shared" si="15"/>
        <v>Accepté pour Conseil 1er round Fem</v>
      </c>
    </row>
    <row r="38" spans="1:150" x14ac:dyDescent="0.2">
      <c r="A38" s="6">
        <v>81</v>
      </c>
      <c r="B38" s="6" t="s">
        <v>411</v>
      </c>
      <c r="C38" s="6" t="s">
        <v>413</v>
      </c>
      <c r="D38" s="6" t="s">
        <v>414</v>
      </c>
      <c r="E38" s="6" t="s">
        <v>414</v>
      </c>
      <c r="F38" s="6" t="s">
        <v>416</v>
      </c>
      <c r="G38" s="6" t="s">
        <v>414</v>
      </c>
      <c r="H38" s="6" t="s">
        <v>131</v>
      </c>
      <c r="I38" s="6" t="s">
        <v>462</v>
      </c>
      <c r="J38" s="6" t="s">
        <v>416</v>
      </c>
      <c r="K38" s="6" t="s">
        <v>416</v>
      </c>
      <c r="L38" s="6" t="s">
        <v>131</v>
      </c>
      <c r="M38" s="63">
        <f>VLOOKUP(D38,Echelle!$B$3:$K$7,M$1,FALSE)</f>
        <v>-0.5</v>
      </c>
      <c r="N38" s="63">
        <f>VLOOKUP(E38,Echelle!$B$3:$K$7,N$1,FALSE)</f>
        <v>-0.5</v>
      </c>
      <c r="O38" s="63">
        <f>VLOOKUP(F38,Echelle!$B$3:$K$7,O$1,FALSE)</f>
        <v>1</v>
      </c>
      <c r="P38" s="63">
        <f>VLOOKUP(G38,Echelle!$B$3:$K$7,P$1,FALSE)</f>
        <v>0.5</v>
      </c>
      <c r="Q38" s="63">
        <f>VLOOKUP(H38,Echelle!$B$3:$K$7,Q$1,FALSE)</f>
        <v>1</v>
      </c>
      <c r="R38" s="63">
        <f>VLOOKUP(I38,Echelle!$B$3:$K$7,R$1,FALSE)</f>
        <v>0</v>
      </c>
      <c r="S38" s="63">
        <f>VLOOKUP(J38,Echelle!$B$3:$K$7,S$1,FALSE)</f>
        <v>1</v>
      </c>
      <c r="T38" s="63">
        <f>VLOOKUP(K38,Echelle!$B$3:$K$7,T$1,FALSE)</f>
        <v>1</v>
      </c>
      <c r="U38" s="63">
        <f>VLOOKUP(L38,Echelle!$B$3:$K$7,U$1,FALSE)</f>
        <v>-1</v>
      </c>
      <c r="V38" s="64">
        <f t="shared" si="2"/>
        <v>2.5</v>
      </c>
      <c r="W38" s="65">
        <f t="shared" si="3"/>
        <v>6.3888888888888893</v>
      </c>
      <c r="X38" s="6" t="s">
        <v>527</v>
      </c>
      <c r="Y38" s="6" t="s">
        <v>423</v>
      </c>
      <c r="Z38" s="6" t="s">
        <v>423</v>
      </c>
      <c r="AA38" s="6" t="s">
        <v>423</v>
      </c>
      <c r="AB38" s="6" t="s">
        <v>424</v>
      </c>
      <c r="AC38" s="6" t="s">
        <v>423</v>
      </c>
      <c r="AD38" s="6" t="s">
        <v>423</v>
      </c>
      <c r="AE38" s="6" t="s">
        <v>423</v>
      </c>
      <c r="AF38" s="6" t="s">
        <v>423</v>
      </c>
      <c r="AG38" s="6" t="s">
        <v>423</v>
      </c>
      <c r="AH38" s="6" t="s">
        <v>423</v>
      </c>
      <c r="AI38" s="6" t="s">
        <v>423</v>
      </c>
      <c r="AJ38" s="6" t="s">
        <v>423</v>
      </c>
      <c r="AK38" s="6" t="s">
        <v>424</v>
      </c>
      <c r="AL38" s="6" t="s">
        <v>424</v>
      </c>
      <c r="AM38" s="6" t="s">
        <v>424</v>
      </c>
      <c r="AN38" s="6" t="s">
        <v>424</v>
      </c>
      <c r="AO38" s="6" t="s">
        <v>151</v>
      </c>
      <c r="AP38" s="6" t="s">
        <v>424</v>
      </c>
      <c r="AQ38" s="6" t="s">
        <v>424</v>
      </c>
      <c r="AR38" s="6" t="s">
        <v>424</v>
      </c>
      <c r="AS38" s="6" t="s">
        <v>423</v>
      </c>
      <c r="AT38" s="6" t="s">
        <v>423</v>
      </c>
      <c r="AU38" s="6" t="s">
        <v>423</v>
      </c>
      <c r="AV38" s="6" t="s">
        <v>423</v>
      </c>
      <c r="AW38" s="6" t="s">
        <v>427</v>
      </c>
      <c r="AX38" s="6" t="s">
        <v>427</v>
      </c>
      <c r="AY38" s="6" t="s">
        <v>427</v>
      </c>
      <c r="AZ38" s="6" t="s">
        <v>427</v>
      </c>
      <c r="BA38" s="6" t="s">
        <v>427</v>
      </c>
      <c r="BB38" s="64">
        <f>VLOOKUP(Y38,Echelle!$B$11:$Z$15,BB$1,FALSE)</f>
        <v>0.5</v>
      </c>
      <c r="BC38" s="64">
        <f>VLOOKUP(Z38,Echelle!$B$11:$Z$15,BC$1,FALSE)</f>
        <v>0.5</v>
      </c>
      <c r="BD38" s="64">
        <f>VLOOKUP(AA38,Echelle!$B$11:$Z$15,BD$1,FALSE)</f>
        <v>0.5</v>
      </c>
      <c r="BE38" s="64">
        <f>VLOOKUP(AB38,Echelle!$B$11:$Z$15,BE$1,FALSE)</f>
        <v>1</v>
      </c>
      <c r="BF38" s="64">
        <f>VLOOKUP(AC38,Echelle!$B$11:$Z$15,BF$1,FALSE)</f>
        <v>0.5</v>
      </c>
      <c r="BG38" s="64">
        <f>VLOOKUP(AD38,Echelle!$B$11:$Z$15,BG$1,FALSE)</f>
        <v>0.5</v>
      </c>
      <c r="BH38" s="64">
        <f>VLOOKUP(AE38,Echelle!$B$11:$Z$15,BH$1,FALSE)</f>
        <v>0.5</v>
      </c>
      <c r="BI38" s="64">
        <f>VLOOKUP(AF38,Echelle!$B$11:$Z$15,BI$1,FALSE)</f>
        <v>0.5</v>
      </c>
      <c r="BJ38" s="64">
        <f>VLOOKUP(AG38,Echelle!$B$11:$Z$15,BJ$1,FALSE)</f>
        <v>0.5</v>
      </c>
      <c r="BK38" s="64">
        <f>VLOOKUP(AH38,Echelle!$B$11:$Z$15,BK$1,FALSE)</f>
        <v>0.5</v>
      </c>
      <c r="BL38" s="64">
        <f>VLOOKUP(AI38,Echelle!$B$11:$Z$15,BL$1,FALSE)</f>
        <v>0.5</v>
      </c>
      <c r="BM38" s="64">
        <f>VLOOKUP(AJ38,Echelle!$B$11:$Z$15,BM$1,FALSE)</f>
        <v>0.5</v>
      </c>
      <c r="BN38" s="64">
        <f>VLOOKUP(AK38,Echelle!$B$11:$Z$15,BN$1,FALSE)</f>
        <v>1</v>
      </c>
      <c r="BO38" s="64">
        <f>VLOOKUP(AL38,Echelle!$B$11:$Z$15,BO$1,FALSE)</f>
        <v>1</v>
      </c>
      <c r="BP38" s="64">
        <f>VLOOKUP(AM38,Echelle!$B$11:$Z$15,BP$1,FALSE)</f>
        <v>1</v>
      </c>
      <c r="BQ38" s="64">
        <f>VLOOKUP(AN38,Echelle!$B$11:$Z$15,BQ$1,FALSE)</f>
        <v>1</v>
      </c>
      <c r="BR38" s="64">
        <f>VLOOKUP(AO38,Echelle!$B$11:$Z$15,BR$1,FALSE)</f>
        <v>2</v>
      </c>
      <c r="BS38" s="64">
        <f>VLOOKUP(AP38,Echelle!$B$11:$Z$15,BS$1,FALSE)</f>
        <v>1</v>
      </c>
      <c r="BT38" s="64">
        <f>VLOOKUP(AQ38,Echelle!$B$11:$Z$15,BT$1,FALSE)</f>
        <v>1</v>
      </c>
      <c r="BU38" s="64">
        <f>VLOOKUP(AR38,Echelle!$B$11:$Z$15,BU$1,FALSE)</f>
        <v>1</v>
      </c>
      <c r="BV38" s="64">
        <f>VLOOKUP(AS38,Echelle!$B$11:$Z$15,BV$1,FALSE)</f>
        <v>1</v>
      </c>
      <c r="BW38" s="64">
        <f>VLOOKUP(AT38,Echelle!$B$11:$Z$15,BW$1,FALSE)</f>
        <v>1</v>
      </c>
      <c r="BX38" s="64">
        <f>VLOOKUP(AU38,Echelle!$B$11:$Z$15,BX$1,FALSE)</f>
        <v>1</v>
      </c>
      <c r="BY38" s="64">
        <f>VLOOKUP(AV38,Echelle!$B$11:$Z$15,BY$1,FALSE)</f>
        <v>1</v>
      </c>
      <c r="BZ38" s="64">
        <f>VLOOKUP(AW38,Echelle!$B$20:$E$23,BZ$1,FALSE)</f>
        <v>1</v>
      </c>
      <c r="CA38" s="64">
        <f>VLOOKUP(AX38,Echelle!$B$20:$E$23,CA$1,FALSE)</f>
        <v>1</v>
      </c>
      <c r="CB38" s="64">
        <f>VLOOKUP(AY38,Echelle!$B$20:$E$23,CB$1,FALSE)</f>
        <v>1</v>
      </c>
      <c r="CC38" s="6">
        <v>0</v>
      </c>
      <c r="CD38" s="6">
        <v>1</v>
      </c>
      <c r="CE38" s="6">
        <v>1</v>
      </c>
      <c r="CF38" s="6">
        <v>0</v>
      </c>
      <c r="CG38" s="6">
        <v>1</v>
      </c>
      <c r="CH38" s="6">
        <v>0</v>
      </c>
      <c r="CI38" s="6">
        <v>1</v>
      </c>
      <c r="CJ38" s="66">
        <f t="shared" si="4"/>
        <v>6</v>
      </c>
      <c r="CK38" s="66">
        <f t="shared" si="5"/>
        <v>28.5</v>
      </c>
      <c r="CL38" s="65">
        <f t="shared" si="6"/>
        <v>5.8152173913043477</v>
      </c>
      <c r="CM38" s="6" t="s">
        <v>2707</v>
      </c>
      <c r="CN38" s="6" t="s">
        <v>1000</v>
      </c>
      <c r="CO38" s="6" t="s">
        <v>438</v>
      </c>
      <c r="CP38" s="6" t="s">
        <v>1002</v>
      </c>
      <c r="CQ38" s="6" t="s">
        <v>440</v>
      </c>
      <c r="CS38" s="6" t="s">
        <v>442</v>
      </c>
      <c r="CT38" s="6" t="s">
        <v>675</v>
      </c>
      <c r="CU38" s="6" t="s">
        <v>415</v>
      </c>
      <c r="CV38" s="6" t="s">
        <v>416</v>
      </c>
      <c r="CW38" s="6" t="s">
        <v>416</v>
      </c>
      <c r="CX38" s="6" t="s">
        <v>415</v>
      </c>
      <c r="CY38" s="6" t="s">
        <v>414</v>
      </c>
      <c r="CZ38" s="6" t="s">
        <v>416</v>
      </c>
      <c r="DA38" s="6" t="s">
        <v>416</v>
      </c>
      <c r="DB38" s="6" t="s">
        <v>416</v>
      </c>
      <c r="DC38" s="6" t="s">
        <v>131</v>
      </c>
      <c r="DD38" s="67">
        <f>VLOOKUP(CU38,Echelle!$B$3:$K$7,DD$1,FALSE)</f>
        <v>0.5</v>
      </c>
      <c r="DE38" s="67">
        <f>VLOOKUP(CV38,Echelle!$B$3:$K$7,DE$1,FALSE)</f>
        <v>1</v>
      </c>
      <c r="DF38" s="67">
        <f>VLOOKUP(CW38,Echelle!$B$3:$K$7,DF$1,FALSE)</f>
        <v>1</v>
      </c>
      <c r="DG38" s="67">
        <f>VLOOKUP(CX38,Echelle!$B$3:$K$7,DG$1,FALSE)</f>
        <v>-0.5</v>
      </c>
      <c r="DH38" s="67">
        <f>VLOOKUP(CY38,Echelle!$B$3:$K$7,DH$1,FALSE)</f>
        <v>0.5</v>
      </c>
      <c r="DI38" s="67">
        <f>VLOOKUP(CZ38,Echelle!$B$3:$K$7,DI$1,FALSE)</f>
        <v>1</v>
      </c>
      <c r="DJ38" s="67">
        <f>VLOOKUP(DA38,Echelle!$B$3:$K$7,DJ$1,FALSE)</f>
        <v>1</v>
      </c>
      <c r="DK38" s="67">
        <f>VLOOKUP(DB38,Echelle!$B$3:$K$7,DK$1,FALSE)</f>
        <v>1</v>
      </c>
      <c r="DL38" s="67">
        <f>VLOOKUP(DC38,Echelle!$B$3:$K$7,DL$1,FALSE)</f>
        <v>-1</v>
      </c>
      <c r="DM38" s="64">
        <f t="shared" si="7"/>
        <v>4.5</v>
      </c>
      <c r="DN38" s="65">
        <f t="shared" si="8"/>
        <v>7.5</v>
      </c>
      <c r="DO38" s="6" t="s">
        <v>451</v>
      </c>
      <c r="DP38" s="6" t="s">
        <v>451</v>
      </c>
      <c r="DQ38" s="6" t="s">
        <v>451</v>
      </c>
      <c r="DR38" s="6" t="s">
        <v>451</v>
      </c>
      <c r="DS38" s="6" t="s">
        <v>451</v>
      </c>
      <c r="DT38" s="6" t="s">
        <v>451</v>
      </c>
      <c r="DU38" s="6" t="s">
        <v>451</v>
      </c>
      <c r="DV38" s="6" t="s">
        <v>451</v>
      </c>
      <c r="DW38" s="6" t="s">
        <v>451</v>
      </c>
      <c r="DX38" s="6" t="s">
        <v>451</v>
      </c>
      <c r="DY38" s="6" t="s">
        <v>451</v>
      </c>
      <c r="DZ38" s="6" t="s">
        <v>451</v>
      </c>
      <c r="EA38" s="6" t="s">
        <v>451</v>
      </c>
      <c r="EB38" s="6" t="s">
        <v>451</v>
      </c>
      <c r="EC38" s="6" t="s">
        <v>451</v>
      </c>
      <c r="ED38" s="6" t="s">
        <v>451</v>
      </c>
      <c r="EE38" s="6" t="s">
        <v>451</v>
      </c>
      <c r="EF38" s="6" t="s">
        <v>451</v>
      </c>
      <c r="EG38" s="6" t="s">
        <v>451</v>
      </c>
      <c r="EH38" s="6" t="s">
        <v>451</v>
      </c>
      <c r="EI38" s="6" t="s">
        <v>451</v>
      </c>
      <c r="EJ38" s="6" t="s">
        <v>451</v>
      </c>
      <c r="EK38" s="6" t="s">
        <v>451</v>
      </c>
      <c r="EL38" s="6" t="s">
        <v>451</v>
      </c>
      <c r="EM38" s="68">
        <f t="shared" si="9"/>
        <v>24</v>
      </c>
      <c r="EN38" s="69">
        <f t="shared" si="10"/>
        <v>10</v>
      </c>
      <c r="EO38" s="6" t="s">
        <v>474</v>
      </c>
      <c r="EP38" s="68">
        <f t="shared" si="11"/>
        <v>10</v>
      </c>
      <c r="EQ38" s="6" t="s">
        <v>475</v>
      </c>
      <c r="ER38" s="68">
        <f t="shared" si="12"/>
        <v>10</v>
      </c>
      <c r="ES38" s="70">
        <f t="shared" si="14"/>
        <v>9.25</v>
      </c>
      <c r="ET38" s="6" t="str">
        <f t="shared" si="15"/>
        <v>Accepté pour Conseil 3eme round Prov</v>
      </c>
    </row>
    <row r="39" spans="1:150" x14ac:dyDescent="0.2">
      <c r="A39" s="6">
        <v>84</v>
      </c>
      <c r="B39" s="6" t="s">
        <v>411</v>
      </c>
      <c r="C39" s="6" t="s">
        <v>413</v>
      </c>
      <c r="D39" s="6" t="s">
        <v>131</v>
      </c>
      <c r="E39" s="6" t="s">
        <v>416</v>
      </c>
      <c r="F39" s="6" t="s">
        <v>416</v>
      </c>
      <c r="G39" s="6" t="s">
        <v>414</v>
      </c>
      <c r="H39" s="6" t="s">
        <v>416</v>
      </c>
      <c r="I39" s="6" t="s">
        <v>462</v>
      </c>
      <c r="J39" s="6" t="s">
        <v>416</v>
      </c>
      <c r="K39" s="6" t="s">
        <v>416</v>
      </c>
      <c r="L39" s="6" t="s">
        <v>415</v>
      </c>
      <c r="M39" s="63">
        <f>VLOOKUP(D39,Echelle!$B$3:$K$7,M$1,FALSE)</f>
        <v>-1</v>
      </c>
      <c r="N39" s="63">
        <f>VLOOKUP(E39,Echelle!$B$3:$K$7,N$1,FALSE)</f>
        <v>1</v>
      </c>
      <c r="O39" s="63">
        <f>VLOOKUP(F39,Echelle!$B$3:$K$7,O$1,FALSE)</f>
        <v>1</v>
      </c>
      <c r="P39" s="63">
        <f>VLOOKUP(G39,Echelle!$B$3:$K$7,P$1,FALSE)</f>
        <v>0.5</v>
      </c>
      <c r="Q39" s="63">
        <f>VLOOKUP(H39,Echelle!$B$3:$K$7,Q$1,FALSE)</f>
        <v>-1</v>
      </c>
      <c r="R39" s="63">
        <f>VLOOKUP(I39,Echelle!$B$3:$K$7,R$1,FALSE)</f>
        <v>0</v>
      </c>
      <c r="S39" s="63">
        <f>VLOOKUP(J39,Echelle!$B$3:$K$7,S$1,FALSE)</f>
        <v>1</v>
      </c>
      <c r="T39" s="63">
        <f>VLOOKUP(K39,Echelle!$B$3:$K$7,T$1,FALSE)</f>
        <v>1</v>
      </c>
      <c r="U39" s="63">
        <f>VLOOKUP(L39,Echelle!$B$3:$K$7,U$1,FALSE)</f>
        <v>0.5</v>
      </c>
      <c r="V39" s="64">
        <f t="shared" si="2"/>
        <v>3</v>
      </c>
      <c r="W39" s="65">
        <f t="shared" si="3"/>
        <v>6.666666666666667</v>
      </c>
      <c r="X39" s="6" t="s">
        <v>564</v>
      </c>
      <c r="Y39" s="6" t="s">
        <v>424</v>
      </c>
      <c r="Z39" s="6" t="s">
        <v>423</v>
      </c>
      <c r="AA39" s="6" t="s">
        <v>423</v>
      </c>
      <c r="AB39" s="6" t="s">
        <v>424</v>
      </c>
      <c r="AC39" s="6" t="s">
        <v>423</v>
      </c>
      <c r="AD39" s="6" t="s">
        <v>424</v>
      </c>
      <c r="AE39" s="6" t="s">
        <v>423</v>
      </c>
      <c r="AF39" s="6" t="s">
        <v>423</v>
      </c>
      <c r="AG39" s="6" t="s">
        <v>424</v>
      </c>
      <c r="AH39" s="6" t="s">
        <v>423</v>
      </c>
      <c r="AI39" s="6" t="s">
        <v>423</v>
      </c>
      <c r="AJ39" s="6" t="s">
        <v>423</v>
      </c>
      <c r="AK39" s="6" t="s">
        <v>423</v>
      </c>
      <c r="AL39" s="6" t="s">
        <v>424</v>
      </c>
      <c r="AM39" s="6" t="s">
        <v>423</v>
      </c>
      <c r="AN39" s="6" t="s">
        <v>424</v>
      </c>
      <c r="AO39" s="6" t="s">
        <v>424</v>
      </c>
      <c r="AP39" s="6" t="s">
        <v>423</v>
      </c>
      <c r="AQ39" s="6" t="s">
        <v>424</v>
      </c>
      <c r="AR39" s="6" t="s">
        <v>424</v>
      </c>
      <c r="AS39" s="6" t="s">
        <v>424</v>
      </c>
      <c r="AT39" s="6" t="s">
        <v>423</v>
      </c>
      <c r="AU39" s="6" t="s">
        <v>426</v>
      </c>
      <c r="AV39" s="6" t="s">
        <v>423</v>
      </c>
      <c r="AW39" s="6" t="s">
        <v>428</v>
      </c>
      <c r="AX39" s="6" t="s">
        <v>176</v>
      </c>
      <c r="AY39" s="6" t="s">
        <v>506</v>
      </c>
      <c r="AZ39" s="6" t="s">
        <v>428</v>
      </c>
      <c r="BA39" s="6" t="s">
        <v>428</v>
      </c>
      <c r="BB39" s="64">
        <f>VLOOKUP(Y39,Echelle!$B$11:$Z$15,BB$1,FALSE)</f>
        <v>1</v>
      </c>
      <c r="BC39" s="64">
        <f>VLOOKUP(Z39,Echelle!$B$11:$Z$15,BC$1,FALSE)</f>
        <v>0.5</v>
      </c>
      <c r="BD39" s="64">
        <f>VLOOKUP(AA39,Echelle!$B$11:$Z$15,BD$1,FALSE)</f>
        <v>0.5</v>
      </c>
      <c r="BE39" s="64">
        <f>VLOOKUP(AB39,Echelle!$B$11:$Z$15,BE$1,FALSE)</f>
        <v>1</v>
      </c>
      <c r="BF39" s="64">
        <f>VLOOKUP(AC39,Echelle!$B$11:$Z$15,BF$1,FALSE)</f>
        <v>0.5</v>
      </c>
      <c r="BG39" s="64">
        <f>VLOOKUP(AD39,Echelle!$B$11:$Z$15,BG$1,FALSE)</f>
        <v>1</v>
      </c>
      <c r="BH39" s="64">
        <f>VLOOKUP(AE39,Echelle!$B$11:$Z$15,BH$1,FALSE)</f>
        <v>0.5</v>
      </c>
      <c r="BI39" s="64">
        <f>VLOOKUP(AF39,Echelle!$B$11:$Z$15,BI$1,FALSE)</f>
        <v>0.5</v>
      </c>
      <c r="BJ39" s="64">
        <f>VLOOKUP(AG39,Echelle!$B$11:$Z$15,BJ$1,FALSE)</f>
        <v>1</v>
      </c>
      <c r="BK39" s="64">
        <f>VLOOKUP(AH39,Echelle!$B$11:$Z$15,BK$1,FALSE)</f>
        <v>0.5</v>
      </c>
      <c r="BL39" s="64">
        <f>VLOOKUP(AI39,Echelle!$B$11:$Z$15,BL$1,FALSE)</f>
        <v>0.5</v>
      </c>
      <c r="BM39" s="64">
        <f>VLOOKUP(AJ39,Echelle!$B$11:$Z$15,BM$1,FALSE)</f>
        <v>0.5</v>
      </c>
      <c r="BN39" s="64">
        <f>VLOOKUP(AK39,Echelle!$B$11:$Z$15,BN$1,FALSE)</f>
        <v>0.5</v>
      </c>
      <c r="BO39" s="64">
        <f>VLOOKUP(AL39,Echelle!$B$11:$Z$15,BO$1,FALSE)</f>
        <v>1</v>
      </c>
      <c r="BP39" s="64">
        <f>VLOOKUP(AM39,Echelle!$B$11:$Z$15,BP$1,FALSE)</f>
        <v>0.5</v>
      </c>
      <c r="BQ39" s="64">
        <f>VLOOKUP(AN39,Echelle!$B$11:$Z$15,BQ$1,FALSE)</f>
        <v>1</v>
      </c>
      <c r="BR39" s="64">
        <f>VLOOKUP(AO39,Echelle!$B$11:$Z$15,BR$1,FALSE)</f>
        <v>1</v>
      </c>
      <c r="BS39" s="64">
        <f>VLOOKUP(AP39,Echelle!$B$11:$Z$15,BS$1,FALSE)</f>
        <v>0.5</v>
      </c>
      <c r="BT39" s="64">
        <f>VLOOKUP(AQ39,Echelle!$B$11:$Z$15,BT$1,FALSE)</f>
        <v>1</v>
      </c>
      <c r="BU39" s="64">
        <f>VLOOKUP(AR39,Echelle!$B$11:$Z$15,BU$1,FALSE)</f>
        <v>1</v>
      </c>
      <c r="BV39" s="64">
        <f>VLOOKUP(AS39,Echelle!$B$11:$Z$15,BV$1,FALSE)</f>
        <v>2</v>
      </c>
      <c r="BW39" s="64">
        <f>VLOOKUP(AT39,Echelle!$B$11:$Z$15,BW$1,FALSE)</f>
        <v>1</v>
      </c>
      <c r="BX39" s="64">
        <f>VLOOKUP(AU39,Echelle!$B$11:$Z$15,BX$1,FALSE)</f>
        <v>-0.5</v>
      </c>
      <c r="BY39" s="64">
        <f>VLOOKUP(AV39,Echelle!$B$11:$Z$15,BY$1,FALSE)</f>
        <v>1</v>
      </c>
      <c r="BZ39" s="64">
        <f>VLOOKUP(AW39,Echelle!$B$20:$E$23,BZ$1,FALSE)</f>
        <v>-1</v>
      </c>
      <c r="CA39" s="64">
        <f>VLOOKUP(AX39,Echelle!$B$20:$E$23,CA$1,FALSE)</f>
        <v>2</v>
      </c>
      <c r="CB39" s="64">
        <f>VLOOKUP(AY39,Echelle!$B$20:$E$23,CB$1,FALSE)</f>
        <v>0.5</v>
      </c>
      <c r="CC39" s="6">
        <v>1</v>
      </c>
      <c r="CD39" s="6">
        <v>1</v>
      </c>
      <c r="CE39" s="6">
        <v>0</v>
      </c>
      <c r="CF39" s="6">
        <v>1</v>
      </c>
      <c r="CG39" s="6">
        <v>1</v>
      </c>
      <c r="CH39" s="6">
        <v>1</v>
      </c>
      <c r="CI39" s="6">
        <v>0</v>
      </c>
      <c r="CJ39" s="66">
        <f t="shared" si="4"/>
        <v>6</v>
      </c>
      <c r="CK39" s="66">
        <f t="shared" si="5"/>
        <v>25.5</v>
      </c>
      <c r="CL39" s="65">
        <f t="shared" si="6"/>
        <v>5.4891304347826084</v>
      </c>
      <c r="CM39" s="6" t="s">
        <v>2707</v>
      </c>
      <c r="CN39" s="6" t="s">
        <v>1015</v>
      </c>
      <c r="CO39" s="6" t="s">
        <v>438</v>
      </c>
      <c r="CP39" s="6" t="s">
        <v>1002</v>
      </c>
      <c r="CQ39" s="6" t="s">
        <v>440</v>
      </c>
      <c r="CS39" s="6" t="s">
        <v>442</v>
      </c>
      <c r="CT39" s="6" t="s">
        <v>443</v>
      </c>
      <c r="CU39" s="6" t="s">
        <v>414</v>
      </c>
      <c r="CV39" s="6" t="s">
        <v>416</v>
      </c>
      <c r="CW39" s="6" t="s">
        <v>416</v>
      </c>
      <c r="CX39" s="6" t="s">
        <v>131</v>
      </c>
      <c r="CY39" s="6" t="s">
        <v>414</v>
      </c>
      <c r="CZ39" s="6" t="s">
        <v>416</v>
      </c>
      <c r="DA39" s="6" t="s">
        <v>416</v>
      </c>
      <c r="DB39" s="6" t="s">
        <v>416</v>
      </c>
      <c r="DC39" s="6" t="s">
        <v>416</v>
      </c>
      <c r="DD39" s="67">
        <f>VLOOKUP(CU39,Echelle!$B$3:$K$7,DD$1,FALSE)</f>
        <v>-0.5</v>
      </c>
      <c r="DE39" s="67">
        <f>VLOOKUP(CV39,Echelle!$B$3:$K$7,DE$1,FALSE)</f>
        <v>1</v>
      </c>
      <c r="DF39" s="67">
        <f>VLOOKUP(CW39,Echelle!$B$3:$K$7,DF$1,FALSE)</f>
        <v>1</v>
      </c>
      <c r="DG39" s="67">
        <f>VLOOKUP(CX39,Echelle!$B$3:$K$7,DG$1,FALSE)</f>
        <v>1</v>
      </c>
      <c r="DH39" s="67">
        <f>VLOOKUP(CY39,Echelle!$B$3:$K$7,DH$1,FALSE)</f>
        <v>0.5</v>
      </c>
      <c r="DI39" s="67">
        <f>VLOOKUP(CZ39,Echelle!$B$3:$K$7,DI$1,FALSE)</f>
        <v>1</v>
      </c>
      <c r="DJ39" s="67">
        <f>VLOOKUP(DA39,Echelle!$B$3:$K$7,DJ$1,FALSE)</f>
        <v>1</v>
      </c>
      <c r="DK39" s="67">
        <f>VLOOKUP(DB39,Echelle!$B$3:$K$7,DK$1,FALSE)</f>
        <v>1</v>
      </c>
      <c r="DL39" s="67">
        <f>VLOOKUP(DC39,Echelle!$B$3:$K$7,DL$1,FALSE)</f>
        <v>1</v>
      </c>
      <c r="DM39" s="64">
        <f t="shared" si="7"/>
        <v>7</v>
      </c>
      <c r="DN39" s="65">
        <f t="shared" si="8"/>
        <v>8.8888888888888893</v>
      </c>
      <c r="DO39" s="6" t="s">
        <v>451</v>
      </c>
      <c r="DP39" s="6" t="s">
        <v>451</v>
      </c>
      <c r="DQ39" s="6" t="s">
        <v>451</v>
      </c>
      <c r="DR39" s="6" t="s">
        <v>451</v>
      </c>
      <c r="DS39" s="6" t="s">
        <v>452</v>
      </c>
      <c r="DT39" s="6" t="s">
        <v>451</v>
      </c>
      <c r="DU39" s="6" t="s">
        <v>451</v>
      </c>
      <c r="DV39" s="6" t="s">
        <v>451</v>
      </c>
      <c r="DW39" s="6" t="s">
        <v>451</v>
      </c>
      <c r="DX39" s="6" t="s">
        <v>451</v>
      </c>
      <c r="DY39" s="6" t="s">
        <v>451</v>
      </c>
      <c r="DZ39" s="6" t="s">
        <v>451</v>
      </c>
      <c r="EA39" s="6" t="s">
        <v>451</v>
      </c>
      <c r="EB39" s="6" t="s">
        <v>451</v>
      </c>
      <c r="EC39" s="6" t="s">
        <v>451</v>
      </c>
      <c r="ED39" s="6" t="s">
        <v>451</v>
      </c>
      <c r="EE39" s="6" t="s">
        <v>451</v>
      </c>
      <c r="EF39" s="6" t="s">
        <v>451</v>
      </c>
      <c r="EG39" s="6" t="s">
        <v>451</v>
      </c>
      <c r="EH39" s="6" t="s">
        <v>451</v>
      </c>
      <c r="EI39" s="6" t="s">
        <v>451</v>
      </c>
      <c r="EJ39" s="6" t="s">
        <v>452</v>
      </c>
      <c r="EK39" s="6" t="s">
        <v>452</v>
      </c>
      <c r="EL39" s="6" t="s">
        <v>451</v>
      </c>
      <c r="EM39" s="68">
        <f t="shared" si="9"/>
        <v>21</v>
      </c>
      <c r="EN39" s="69">
        <f t="shared" si="10"/>
        <v>8.75</v>
      </c>
      <c r="EO39" s="6" t="s">
        <v>555</v>
      </c>
      <c r="EP39" s="68">
        <f t="shared" si="11"/>
        <v>10</v>
      </c>
      <c r="EQ39" s="6" t="s">
        <v>475</v>
      </c>
      <c r="ER39" s="68">
        <f t="shared" si="12"/>
        <v>10</v>
      </c>
      <c r="ES39" s="70">
        <f t="shared" si="14"/>
        <v>9.0416666666666661</v>
      </c>
      <c r="ET39" s="6" t="str">
        <f t="shared" si="15"/>
        <v>Accepté pour Conseil 3eme round Prov</v>
      </c>
    </row>
    <row r="40" spans="1:150" x14ac:dyDescent="0.2">
      <c r="A40" s="6">
        <v>85</v>
      </c>
      <c r="B40" s="6" t="s">
        <v>760</v>
      </c>
      <c r="C40" s="6" t="s">
        <v>881</v>
      </c>
      <c r="D40" s="6" t="s">
        <v>416</v>
      </c>
      <c r="E40" s="6" t="s">
        <v>415</v>
      </c>
      <c r="F40" s="6" t="s">
        <v>416</v>
      </c>
      <c r="G40" s="6" t="s">
        <v>131</v>
      </c>
      <c r="H40" s="6" t="s">
        <v>131</v>
      </c>
      <c r="I40" s="6" t="s">
        <v>415</v>
      </c>
      <c r="J40" s="6" t="s">
        <v>415</v>
      </c>
      <c r="K40" s="6" t="s">
        <v>416</v>
      </c>
      <c r="L40" s="6" t="s">
        <v>131</v>
      </c>
      <c r="M40" s="63">
        <f>VLOOKUP(D40,Echelle!$B$3:$K$7,M$1,FALSE)</f>
        <v>1</v>
      </c>
      <c r="N40" s="63">
        <f>VLOOKUP(E40,Echelle!$B$3:$K$7,N$1,FALSE)</f>
        <v>0.5</v>
      </c>
      <c r="O40" s="63">
        <f>VLOOKUP(F40,Echelle!$B$3:$K$7,O$1,FALSE)</f>
        <v>1</v>
      </c>
      <c r="P40" s="63">
        <f>VLOOKUP(G40,Echelle!$B$3:$K$7,P$1,FALSE)</f>
        <v>1</v>
      </c>
      <c r="Q40" s="63">
        <f>VLOOKUP(H40,Echelle!$B$3:$K$7,Q$1,FALSE)</f>
        <v>1</v>
      </c>
      <c r="R40" s="63">
        <f>VLOOKUP(I40,Echelle!$B$3:$K$7,R$1,FALSE)</f>
        <v>0.5</v>
      </c>
      <c r="S40" s="63">
        <f>VLOOKUP(J40,Echelle!$B$3:$K$7,S$1,FALSE)</f>
        <v>0.5</v>
      </c>
      <c r="T40" s="63">
        <f>VLOOKUP(K40,Echelle!$B$3:$K$7,T$1,FALSE)</f>
        <v>1</v>
      </c>
      <c r="U40" s="63">
        <f>VLOOKUP(L40,Echelle!$B$3:$K$7,U$1,FALSE)</f>
        <v>-1</v>
      </c>
      <c r="V40" s="64">
        <f t="shared" si="2"/>
        <v>5.5</v>
      </c>
      <c r="W40" s="65">
        <f t="shared" si="3"/>
        <v>8.0555555555555554</v>
      </c>
      <c r="X40" s="6" t="s">
        <v>527</v>
      </c>
      <c r="Y40" s="6" t="s">
        <v>426</v>
      </c>
      <c r="Z40" s="6" t="s">
        <v>426</v>
      </c>
      <c r="AA40" s="6" t="s">
        <v>426</v>
      </c>
      <c r="AB40" s="6" t="s">
        <v>423</v>
      </c>
      <c r="AC40" s="6" t="s">
        <v>423</v>
      </c>
      <c r="AD40" s="6" t="s">
        <v>423</v>
      </c>
      <c r="AE40" s="6" t="s">
        <v>423</v>
      </c>
      <c r="AF40" s="6" t="s">
        <v>423</v>
      </c>
      <c r="AG40" s="6" t="s">
        <v>426</v>
      </c>
      <c r="AH40" s="6" t="s">
        <v>426</v>
      </c>
      <c r="AI40" s="6" t="s">
        <v>423</v>
      </c>
      <c r="AJ40" s="6" t="s">
        <v>423</v>
      </c>
      <c r="AK40" s="6" t="s">
        <v>423</v>
      </c>
      <c r="AL40" s="6" t="s">
        <v>424</v>
      </c>
      <c r="AM40" s="6" t="s">
        <v>425</v>
      </c>
      <c r="AN40" s="6" t="s">
        <v>425</v>
      </c>
      <c r="AO40" s="6" t="s">
        <v>424</v>
      </c>
      <c r="AP40" s="6" t="s">
        <v>424</v>
      </c>
      <c r="AQ40" s="6" t="s">
        <v>426</v>
      </c>
      <c r="AR40" s="6" t="s">
        <v>424</v>
      </c>
      <c r="AS40" s="6" t="s">
        <v>423</v>
      </c>
      <c r="AT40" s="6" t="s">
        <v>426</v>
      </c>
      <c r="AU40" s="6" t="s">
        <v>426</v>
      </c>
      <c r="AV40" s="6" t="s">
        <v>426</v>
      </c>
      <c r="AW40" s="6" t="s">
        <v>428</v>
      </c>
      <c r="AX40" s="6" t="s">
        <v>506</v>
      </c>
      <c r="AY40" s="6" t="s">
        <v>428</v>
      </c>
      <c r="AZ40" s="6" t="s">
        <v>428</v>
      </c>
      <c r="BA40" s="6" t="s">
        <v>428</v>
      </c>
      <c r="BB40" s="64">
        <f>VLOOKUP(Y40,Echelle!$B$11:$Z$15,BB$1,FALSE)</f>
        <v>-1</v>
      </c>
      <c r="BC40" s="64">
        <f>VLOOKUP(Z40,Echelle!$B$11:$Z$15,BC$1,FALSE)</f>
        <v>-1</v>
      </c>
      <c r="BD40" s="64">
        <f>VLOOKUP(AA40,Echelle!$B$11:$Z$15,BD$1,FALSE)</f>
        <v>-1</v>
      </c>
      <c r="BE40" s="64">
        <f>VLOOKUP(AB40,Echelle!$B$11:$Z$15,BE$1,FALSE)</f>
        <v>0.5</v>
      </c>
      <c r="BF40" s="64">
        <f>VLOOKUP(AC40,Echelle!$B$11:$Z$15,BF$1,FALSE)</f>
        <v>0.5</v>
      </c>
      <c r="BG40" s="64">
        <f>VLOOKUP(AD40,Echelle!$B$11:$Z$15,BG$1,FALSE)</f>
        <v>0.5</v>
      </c>
      <c r="BH40" s="64">
        <f>VLOOKUP(AE40,Echelle!$B$11:$Z$15,BH$1,FALSE)</f>
        <v>0.5</v>
      </c>
      <c r="BI40" s="64">
        <f>VLOOKUP(AF40,Echelle!$B$11:$Z$15,BI$1,FALSE)</f>
        <v>0.5</v>
      </c>
      <c r="BJ40" s="64">
        <f>VLOOKUP(AG40,Echelle!$B$11:$Z$15,BJ$1,FALSE)</f>
        <v>-1</v>
      </c>
      <c r="BK40" s="64">
        <f>VLOOKUP(AH40,Echelle!$B$11:$Z$15,BK$1,FALSE)</f>
        <v>-1</v>
      </c>
      <c r="BL40" s="64">
        <f>VLOOKUP(AI40,Echelle!$B$11:$Z$15,BL$1,FALSE)</f>
        <v>0.5</v>
      </c>
      <c r="BM40" s="64">
        <f>VLOOKUP(AJ40,Echelle!$B$11:$Z$15,BM$1,FALSE)</f>
        <v>0.5</v>
      </c>
      <c r="BN40" s="64">
        <f>VLOOKUP(AK40,Echelle!$B$11:$Z$15,BN$1,FALSE)</f>
        <v>0.5</v>
      </c>
      <c r="BO40" s="64">
        <f>VLOOKUP(AL40,Echelle!$B$11:$Z$15,BO$1,FALSE)</f>
        <v>1</v>
      </c>
      <c r="BP40" s="64">
        <f>VLOOKUP(AM40,Echelle!$B$11:$Z$15,BP$1,FALSE)</f>
        <v>0</v>
      </c>
      <c r="BQ40" s="64">
        <f>VLOOKUP(AN40,Echelle!$B$11:$Z$15,BQ$1,FALSE)</f>
        <v>0</v>
      </c>
      <c r="BR40" s="64">
        <f>VLOOKUP(AO40,Echelle!$B$11:$Z$15,BR$1,FALSE)</f>
        <v>1</v>
      </c>
      <c r="BS40" s="64">
        <f>VLOOKUP(AP40,Echelle!$B$11:$Z$15,BS$1,FALSE)</f>
        <v>1</v>
      </c>
      <c r="BT40" s="64">
        <f>VLOOKUP(AQ40,Echelle!$B$11:$Z$15,BT$1,FALSE)</f>
        <v>-1</v>
      </c>
      <c r="BU40" s="64">
        <f>VLOOKUP(AR40,Echelle!$B$11:$Z$15,BU$1,FALSE)</f>
        <v>1</v>
      </c>
      <c r="BV40" s="64">
        <f>VLOOKUP(AS40,Echelle!$B$11:$Z$15,BV$1,FALSE)</f>
        <v>1</v>
      </c>
      <c r="BW40" s="64">
        <f>VLOOKUP(AT40,Echelle!$B$11:$Z$15,BW$1,FALSE)</f>
        <v>-0.5</v>
      </c>
      <c r="BX40" s="64">
        <f>VLOOKUP(AU40,Echelle!$B$11:$Z$15,BX$1,FALSE)</f>
        <v>-0.5</v>
      </c>
      <c r="BY40" s="64">
        <f>VLOOKUP(AV40,Echelle!$B$11:$Z$15,BY$1,FALSE)</f>
        <v>-0.5</v>
      </c>
      <c r="BZ40" s="64">
        <f>VLOOKUP(AW40,Echelle!$B$20:$E$23,BZ$1,FALSE)</f>
        <v>-1</v>
      </c>
      <c r="CA40" s="64">
        <f>VLOOKUP(AX40,Echelle!$B$20:$E$23,CA$1,FALSE)</f>
        <v>0.5</v>
      </c>
      <c r="CB40" s="64">
        <f>VLOOKUP(AY40,Echelle!$B$20:$E$23,CB$1,FALSE)</f>
        <v>-1</v>
      </c>
      <c r="CC40" s="6">
        <v>0</v>
      </c>
      <c r="CD40" s="6">
        <v>1</v>
      </c>
      <c r="CE40" s="6">
        <v>0</v>
      </c>
      <c r="CF40" s="6">
        <v>0</v>
      </c>
      <c r="CG40" s="6">
        <v>0</v>
      </c>
      <c r="CH40" s="6">
        <v>0</v>
      </c>
      <c r="CI40" s="6">
        <v>0</v>
      </c>
      <c r="CJ40" s="66">
        <f t="shared" si="4"/>
        <v>1</v>
      </c>
      <c r="CK40" s="66">
        <f t="shared" si="5"/>
        <v>1</v>
      </c>
      <c r="CL40" s="65">
        <f t="shared" si="6"/>
        <v>2.8260869565217392</v>
      </c>
      <c r="CM40" s="6" t="s">
        <v>488</v>
      </c>
      <c r="CN40" s="6" t="s">
        <v>1030</v>
      </c>
      <c r="CO40" s="6" t="s">
        <v>438</v>
      </c>
      <c r="CP40" s="6" t="s">
        <v>1002</v>
      </c>
      <c r="CQ40" s="6" t="s">
        <v>440</v>
      </c>
      <c r="CR40" s="6" t="s">
        <v>441</v>
      </c>
      <c r="CS40" s="6" t="s">
        <v>442</v>
      </c>
      <c r="CT40" s="6" t="s">
        <v>675</v>
      </c>
      <c r="CU40" s="6" t="s">
        <v>415</v>
      </c>
      <c r="CV40" s="6" t="s">
        <v>416</v>
      </c>
      <c r="CW40" s="6" t="s">
        <v>416</v>
      </c>
      <c r="CX40" s="6" t="s">
        <v>131</v>
      </c>
      <c r="CY40" s="6" t="s">
        <v>414</v>
      </c>
      <c r="CZ40" s="6" t="s">
        <v>415</v>
      </c>
      <c r="DA40" s="6" t="s">
        <v>416</v>
      </c>
      <c r="DB40" s="6" t="s">
        <v>416</v>
      </c>
      <c r="DC40" s="6" t="s">
        <v>462</v>
      </c>
      <c r="DD40" s="67">
        <f>VLOOKUP(CU40,Echelle!$B$3:$K$7,DD$1,FALSE)</f>
        <v>0.5</v>
      </c>
      <c r="DE40" s="67">
        <f>VLOOKUP(CV40,Echelle!$B$3:$K$7,DE$1,FALSE)</f>
        <v>1</v>
      </c>
      <c r="DF40" s="67">
        <f>VLOOKUP(CW40,Echelle!$B$3:$K$7,DF$1,FALSE)</f>
        <v>1</v>
      </c>
      <c r="DG40" s="67">
        <f>VLOOKUP(CX40,Echelle!$B$3:$K$7,DG$1,FALSE)</f>
        <v>1</v>
      </c>
      <c r="DH40" s="67">
        <f>VLOOKUP(CY40,Echelle!$B$3:$K$7,DH$1,FALSE)</f>
        <v>0.5</v>
      </c>
      <c r="DI40" s="67">
        <f>VLOOKUP(CZ40,Echelle!$B$3:$K$7,DI$1,FALSE)</f>
        <v>0.5</v>
      </c>
      <c r="DJ40" s="67">
        <f>VLOOKUP(DA40,Echelle!$B$3:$K$7,DJ$1,FALSE)</f>
        <v>1</v>
      </c>
      <c r="DK40" s="67">
        <f>VLOOKUP(DB40,Echelle!$B$3:$K$7,DK$1,FALSE)</f>
        <v>1</v>
      </c>
      <c r="DL40" s="67">
        <f>VLOOKUP(DC40,Echelle!$B$3:$K$7,DL$1,FALSE)</f>
        <v>0</v>
      </c>
      <c r="DM40" s="64">
        <f t="shared" si="7"/>
        <v>6.5</v>
      </c>
      <c r="DN40" s="65">
        <f t="shared" si="8"/>
        <v>8.6111111111111107</v>
      </c>
      <c r="DO40" s="6" t="s">
        <v>452</v>
      </c>
      <c r="DP40" s="6" t="s">
        <v>452</v>
      </c>
      <c r="DQ40" s="6" t="s">
        <v>451</v>
      </c>
      <c r="DR40" s="6" t="s">
        <v>451</v>
      </c>
      <c r="DS40" s="6" t="s">
        <v>451</v>
      </c>
      <c r="DT40" s="6" t="s">
        <v>451</v>
      </c>
      <c r="DU40" s="6" t="s">
        <v>451</v>
      </c>
      <c r="DV40" s="6" t="s">
        <v>451</v>
      </c>
      <c r="DW40" s="6" t="s">
        <v>451</v>
      </c>
      <c r="DX40" s="6" t="s">
        <v>451</v>
      </c>
      <c r="DY40" s="6" t="s">
        <v>451</v>
      </c>
      <c r="DZ40" s="6" t="s">
        <v>451</v>
      </c>
      <c r="EA40" s="6" t="s">
        <v>451</v>
      </c>
      <c r="EB40" s="6" t="s">
        <v>451</v>
      </c>
      <c r="EC40" s="6" t="s">
        <v>451</v>
      </c>
      <c r="ED40" s="6" t="s">
        <v>451</v>
      </c>
      <c r="EE40" s="6" t="s">
        <v>451</v>
      </c>
      <c r="EF40" s="6" t="s">
        <v>452</v>
      </c>
      <c r="EG40" s="6" t="s">
        <v>451</v>
      </c>
      <c r="EH40" s="6" t="s">
        <v>451</v>
      </c>
      <c r="EI40" s="6" t="s">
        <v>451</v>
      </c>
      <c r="EJ40" s="6" t="s">
        <v>452</v>
      </c>
      <c r="EK40" s="6" t="s">
        <v>452</v>
      </c>
      <c r="EL40" s="6" t="s">
        <v>452</v>
      </c>
      <c r="EM40" s="68">
        <f t="shared" si="9"/>
        <v>18</v>
      </c>
      <c r="EN40" s="69">
        <f t="shared" si="10"/>
        <v>7.5</v>
      </c>
      <c r="EO40" s="6" t="s">
        <v>517</v>
      </c>
      <c r="EP40" s="68">
        <f t="shared" si="11"/>
        <v>10</v>
      </c>
      <c r="EQ40" s="6" t="s">
        <v>496</v>
      </c>
      <c r="ER40" s="68">
        <f t="shared" si="12"/>
        <v>10</v>
      </c>
      <c r="ES40" s="70">
        <f t="shared" si="14"/>
        <v>8.3333333333333321</v>
      </c>
      <c r="ET40" s="6" t="str">
        <f t="shared" si="15"/>
        <v>Accepté pour Conseil 1er round Fem</v>
      </c>
    </row>
    <row r="41" spans="1:150" x14ac:dyDescent="0.2">
      <c r="A41" s="6">
        <v>86</v>
      </c>
      <c r="B41" s="6" t="s">
        <v>481</v>
      </c>
      <c r="C41" s="6" t="s">
        <v>881</v>
      </c>
      <c r="D41" s="6" t="s">
        <v>414</v>
      </c>
      <c r="E41" s="6" t="s">
        <v>416</v>
      </c>
      <c r="F41" s="6" t="s">
        <v>416</v>
      </c>
      <c r="G41" s="6" t="s">
        <v>131</v>
      </c>
      <c r="H41" s="6" t="s">
        <v>415</v>
      </c>
      <c r="I41" s="6" t="s">
        <v>414</v>
      </c>
      <c r="J41" s="6" t="s">
        <v>416</v>
      </c>
      <c r="K41" s="6" t="s">
        <v>416</v>
      </c>
      <c r="L41" s="6" t="s">
        <v>462</v>
      </c>
      <c r="M41" s="63">
        <f>VLOOKUP(D41,Echelle!$B$3:$K$7,M$1,FALSE)</f>
        <v>-0.5</v>
      </c>
      <c r="N41" s="63">
        <f>VLOOKUP(E41,Echelle!$B$3:$K$7,N$1,FALSE)</f>
        <v>1</v>
      </c>
      <c r="O41" s="63">
        <f>VLOOKUP(F41,Echelle!$B$3:$K$7,O$1,FALSE)</f>
        <v>1</v>
      </c>
      <c r="P41" s="63">
        <f>VLOOKUP(G41,Echelle!$B$3:$K$7,P$1,FALSE)</f>
        <v>1</v>
      </c>
      <c r="Q41" s="63">
        <f>VLOOKUP(H41,Echelle!$B$3:$K$7,Q$1,FALSE)</f>
        <v>-0.5</v>
      </c>
      <c r="R41" s="63">
        <f>VLOOKUP(I41,Echelle!$B$3:$K$7,R$1,FALSE)</f>
        <v>-0.5</v>
      </c>
      <c r="S41" s="63">
        <f>VLOOKUP(J41,Echelle!$B$3:$K$7,S$1,FALSE)</f>
        <v>1</v>
      </c>
      <c r="T41" s="63">
        <f>VLOOKUP(K41,Echelle!$B$3:$K$7,T$1,FALSE)</f>
        <v>1</v>
      </c>
      <c r="U41" s="63">
        <f>VLOOKUP(L41,Echelle!$B$3:$K$7,U$1,FALSE)</f>
        <v>0</v>
      </c>
      <c r="V41" s="64">
        <f t="shared" si="2"/>
        <v>3.5</v>
      </c>
      <c r="W41" s="65">
        <f t="shared" si="3"/>
        <v>6.9444444444444446</v>
      </c>
      <c r="X41" s="6" t="s">
        <v>463</v>
      </c>
      <c r="Y41" s="6" t="s">
        <v>423</v>
      </c>
      <c r="Z41" s="6" t="s">
        <v>423</v>
      </c>
      <c r="AA41" s="6" t="s">
        <v>423</v>
      </c>
      <c r="AB41" s="6" t="s">
        <v>423</v>
      </c>
      <c r="AC41" s="6" t="s">
        <v>423</v>
      </c>
      <c r="AD41" s="6" t="s">
        <v>426</v>
      </c>
      <c r="AE41" s="6" t="s">
        <v>423</v>
      </c>
      <c r="AF41" s="6" t="s">
        <v>423</v>
      </c>
      <c r="AG41" s="6" t="s">
        <v>423</v>
      </c>
      <c r="AH41" s="6" t="s">
        <v>423</v>
      </c>
      <c r="AI41" s="6" t="s">
        <v>423</v>
      </c>
      <c r="AJ41" s="6" t="s">
        <v>423</v>
      </c>
      <c r="AK41" s="6" t="s">
        <v>423</v>
      </c>
      <c r="AL41" s="6" t="s">
        <v>423</v>
      </c>
      <c r="AM41" s="6" t="s">
        <v>423</v>
      </c>
      <c r="AN41" s="6" t="s">
        <v>425</v>
      </c>
      <c r="AO41" s="6" t="s">
        <v>425</v>
      </c>
      <c r="AP41" s="6" t="s">
        <v>425</v>
      </c>
      <c r="AQ41" s="6" t="s">
        <v>425</v>
      </c>
      <c r="AR41" s="6" t="s">
        <v>423</v>
      </c>
      <c r="AS41" s="6" t="s">
        <v>423</v>
      </c>
      <c r="AT41" s="6" t="s">
        <v>426</v>
      </c>
      <c r="AU41" s="6" t="s">
        <v>426</v>
      </c>
      <c r="AV41" s="6" t="s">
        <v>426</v>
      </c>
      <c r="AW41" s="6" t="s">
        <v>427</v>
      </c>
      <c r="AX41" s="6" t="s">
        <v>427</v>
      </c>
      <c r="AY41" s="6" t="s">
        <v>428</v>
      </c>
      <c r="AZ41" s="6" t="s">
        <v>506</v>
      </c>
      <c r="BA41" s="6" t="s">
        <v>428</v>
      </c>
      <c r="BB41" s="64">
        <f>VLOOKUP(Y41,Echelle!$B$11:$Z$15,BB$1,FALSE)</f>
        <v>0.5</v>
      </c>
      <c r="BC41" s="64">
        <f>VLOOKUP(Z41,Echelle!$B$11:$Z$15,BC$1,FALSE)</f>
        <v>0.5</v>
      </c>
      <c r="BD41" s="64">
        <f>VLOOKUP(AA41,Echelle!$B$11:$Z$15,BD$1,FALSE)</f>
        <v>0.5</v>
      </c>
      <c r="BE41" s="64">
        <f>VLOOKUP(AB41,Echelle!$B$11:$Z$15,BE$1,FALSE)</f>
        <v>0.5</v>
      </c>
      <c r="BF41" s="64">
        <f>VLOOKUP(AC41,Echelle!$B$11:$Z$15,BF$1,FALSE)</f>
        <v>0.5</v>
      </c>
      <c r="BG41" s="64">
        <f>VLOOKUP(AD41,Echelle!$B$11:$Z$15,BG$1,FALSE)</f>
        <v>-1</v>
      </c>
      <c r="BH41" s="64">
        <f>VLOOKUP(AE41,Echelle!$B$11:$Z$15,BH$1,FALSE)</f>
        <v>0.5</v>
      </c>
      <c r="BI41" s="64">
        <f>VLOOKUP(AF41,Echelle!$B$11:$Z$15,BI$1,FALSE)</f>
        <v>0.5</v>
      </c>
      <c r="BJ41" s="64">
        <f>VLOOKUP(AG41,Echelle!$B$11:$Z$15,BJ$1,FALSE)</f>
        <v>0.5</v>
      </c>
      <c r="BK41" s="64">
        <f>VLOOKUP(AH41,Echelle!$B$11:$Z$15,BK$1,FALSE)</f>
        <v>0.5</v>
      </c>
      <c r="BL41" s="64">
        <f>VLOOKUP(AI41,Echelle!$B$11:$Z$15,BL$1,FALSE)</f>
        <v>0.5</v>
      </c>
      <c r="BM41" s="64">
        <f>VLOOKUP(AJ41,Echelle!$B$11:$Z$15,BM$1,FALSE)</f>
        <v>0.5</v>
      </c>
      <c r="BN41" s="64">
        <f>VLOOKUP(AK41,Echelle!$B$11:$Z$15,BN$1,FALSE)</f>
        <v>0.5</v>
      </c>
      <c r="BO41" s="64">
        <f>VLOOKUP(AL41,Echelle!$B$11:$Z$15,BO$1,FALSE)</f>
        <v>0.5</v>
      </c>
      <c r="BP41" s="64">
        <f>VLOOKUP(AM41,Echelle!$B$11:$Z$15,BP$1,FALSE)</f>
        <v>0.5</v>
      </c>
      <c r="BQ41" s="64">
        <f>VLOOKUP(AN41,Echelle!$B$11:$Z$15,BQ$1,FALSE)</f>
        <v>0</v>
      </c>
      <c r="BR41" s="64">
        <f>VLOOKUP(AO41,Echelle!$B$11:$Z$15,BR$1,FALSE)</f>
        <v>0</v>
      </c>
      <c r="BS41" s="64">
        <f>VLOOKUP(AP41,Echelle!$B$11:$Z$15,BS$1,FALSE)</f>
        <v>0</v>
      </c>
      <c r="BT41" s="64">
        <f>VLOOKUP(AQ41,Echelle!$B$11:$Z$15,BT$1,FALSE)</f>
        <v>0</v>
      </c>
      <c r="BU41" s="64">
        <f>VLOOKUP(AR41,Echelle!$B$11:$Z$15,BU$1,FALSE)</f>
        <v>0.5</v>
      </c>
      <c r="BV41" s="64">
        <f>VLOOKUP(AS41,Echelle!$B$11:$Z$15,BV$1,FALSE)</f>
        <v>1</v>
      </c>
      <c r="BW41" s="64">
        <f>VLOOKUP(AT41,Echelle!$B$11:$Z$15,BW$1,FALSE)</f>
        <v>-0.5</v>
      </c>
      <c r="BX41" s="64">
        <f>VLOOKUP(AU41,Echelle!$B$11:$Z$15,BX$1,FALSE)</f>
        <v>-0.5</v>
      </c>
      <c r="BY41" s="64">
        <f>VLOOKUP(AV41,Echelle!$B$11:$Z$15,BY$1,FALSE)</f>
        <v>-0.5</v>
      </c>
      <c r="BZ41" s="64">
        <f>VLOOKUP(AW41,Echelle!$B$20:$E$23,BZ$1,FALSE)</f>
        <v>1</v>
      </c>
      <c r="CA41" s="64">
        <f>VLOOKUP(AX41,Echelle!$B$20:$E$23,CA$1,FALSE)</f>
        <v>1</v>
      </c>
      <c r="CB41" s="64">
        <f>VLOOKUP(AY41,Echelle!$B$20:$E$23,CB$1,FALSE)</f>
        <v>-1</v>
      </c>
      <c r="CC41" s="6">
        <v>1</v>
      </c>
      <c r="CD41" s="6">
        <v>0</v>
      </c>
      <c r="CE41" s="6">
        <v>1</v>
      </c>
      <c r="CF41" s="6">
        <v>1</v>
      </c>
      <c r="CG41" s="6">
        <v>0</v>
      </c>
      <c r="CH41" s="6">
        <v>0</v>
      </c>
      <c r="CI41" s="6">
        <v>0</v>
      </c>
      <c r="CJ41" s="66">
        <f t="shared" si="4"/>
        <v>3</v>
      </c>
      <c r="CK41" s="66">
        <f t="shared" si="5"/>
        <v>10</v>
      </c>
      <c r="CL41" s="65">
        <f t="shared" si="6"/>
        <v>3.8043478260869565</v>
      </c>
      <c r="CM41" s="6" t="s">
        <v>672</v>
      </c>
      <c r="CN41" s="6" t="s">
        <v>1046</v>
      </c>
      <c r="CO41" s="6" t="s">
        <v>438</v>
      </c>
      <c r="CP41" s="6" t="s">
        <v>1002</v>
      </c>
      <c r="CQ41" s="6" t="s">
        <v>440</v>
      </c>
      <c r="CS41" s="6" t="s">
        <v>583</v>
      </c>
      <c r="CT41" s="6" t="s">
        <v>532</v>
      </c>
      <c r="CU41" s="6" t="s">
        <v>416</v>
      </c>
      <c r="CV41" s="6" t="s">
        <v>416</v>
      </c>
      <c r="CW41" s="6" t="s">
        <v>416</v>
      </c>
      <c r="CX41" s="6" t="s">
        <v>131</v>
      </c>
      <c r="CY41" s="6" t="s">
        <v>415</v>
      </c>
      <c r="CZ41" s="6" t="s">
        <v>416</v>
      </c>
      <c r="DA41" s="6" t="s">
        <v>416</v>
      </c>
      <c r="DB41" s="6" t="s">
        <v>416</v>
      </c>
      <c r="DC41" s="6" t="s">
        <v>414</v>
      </c>
      <c r="DD41" s="67">
        <f>VLOOKUP(CU41,Echelle!$B$3:$K$7,DD$1,FALSE)</f>
        <v>1</v>
      </c>
      <c r="DE41" s="67">
        <f>VLOOKUP(CV41,Echelle!$B$3:$K$7,DE$1,FALSE)</f>
        <v>1</v>
      </c>
      <c r="DF41" s="67">
        <f>VLOOKUP(CW41,Echelle!$B$3:$K$7,DF$1,FALSE)</f>
        <v>1</v>
      </c>
      <c r="DG41" s="67">
        <f>VLOOKUP(CX41,Echelle!$B$3:$K$7,DG$1,FALSE)</f>
        <v>1</v>
      </c>
      <c r="DH41" s="67">
        <f>VLOOKUP(CY41,Echelle!$B$3:$K$7,DH$1,FALSE)</f>
        <v>-0.5</v>
      </c>
      <c r="DI41" s="67">
        <f>VLOOKUP(CZ41,Echelle!$B$3:$K$7,DI$1,FALSE)</f>
        <v>1</v>
      </c>
      <c r="DJ41" s="67">
        <f>VLOOKUP(DA41,Echelle!$B$3:$K$7,DJ$1,FALSE)</f>
        <v>1</v>
      </c>
      <c r="DK41" s="67">
        <f>VLOOKUP(DB41,Echelle!$B$3:$K$7,DK$1,FALSE)</f>
        <v>1</v>
      </c>
      <c r="DL41" s="67">
        <f>VLOOKUP(DC41,Echelle!$B$3:$K$7,DL$1,FALSE)</f>
        <v>-0.5</v>
      </c>
      <c r="DM41" s="64">
        <f t="shared" si="7"/>
        <v>6</v>
      </c>
      <c r="DN41" s="65">
        <f t="shared" si="8"/>
        <v>8.3333333333333339</v>
      </c>
      <c r="DO41" s="6" t="s">
        <v>451</v>
      </c>
      <c r="DP41" s="6" t="s">
        <v>451</v>
      </c>
      <c r="DQ41" s="6" t="s">
        <v>451</v>
      </c>
      <c r="DR41" s="6" t="s">
        <v>451</v>
      </c>
      <c r="DS41" s="6" t="s">
        <v>451</v>
      </c>
      <c r="DT41" s="6" t="s">
        <v>451</v>
      </c>
      <c r="DU41" s="6" t="s">
        <v>451</v>
      </c>
      <c r="DV41" s="6" t="s">
        <v>451</v>
      </c>
      <c r="DW41" s="6" t="s">
        <v>451</v>
      </c>
      <c r="DX41" s="6" t="s">
        <v>451</v>
      </c>
      <c r="DY41" s="6" t="s">
        <v>451</v>
      </c>
      <c r="DZ41" s="6" t="s">
        <v>451</v>
      </c>
      <c r="EA41" s="6" t="s">
        <v>451</v>
      </c>
      <c r="EB41" s="6" t="s">
        <v>451</v>
      </c>
      <c r="EC41" s="6" t="s">
        <v>451</v>
      </c>
      <c r="ED41" s="6" t="s">
        <v>451</v>
      </c>
      <c r="EE41" s="6" t="s">
        <v>451</v>
      </c>
      <c r="EF41" s="6" t="s">
        <v>451</v>
      </c>
      <c r="EG41" s="6" t="s">
        <v>451</v>
      </c>
      <c r="EH41" s="6" t="s">
        <v>451</v>
      </c>
      <c r="EI41" s="6" t="s">
        <v>451</v>
      </c>
      <c r="EJ41" s="6" t="s">
        <v>451</v>
      </c>
      <c r="EK41" s="6" t="s">
        <v>451</v>
      </c>
      <c r="EL41" s="6" t="s">
        <v>451</v>
      </c>
      <c r="EM41" s="68">
        <f t="shared" si="9"/>
        <v>24</v>
      </c>
      <c r="EN41" s="69">
        <f t="shared" si="10"/>
        <v>10</v>
      </c>
      <c r="EO41" s="6" t="s">
        <v>555</v>
      </c>
      <c r="EP41" s="68">
        <f t="shared" si="11"/>
        <v>10</v>
      </c>
      <c r="EQ41" s="6" t="s">
        <v>475</v>
      </c>
      <c r="ER41" s="68">
        <f t="shared" si="12"/>
        <v>10</v>
      </c>
      <c r="ES41" s="70">
        <f t="shared" si="14"/>
        <v>9.5</v>
      </c>
      <c r="ET41" s="6" t="str">
        <f t="shared" si="15"/>
        <v>Accepté pour Conseil 2eme round Sect</v>
      </c>
    </row>
    <row r="42" spans="1:150" x14ac:dyDescent="0.2">
      <c r="A42" s="6">
        <v>91</v>
      </c>
      <c r="B42" s="6" t="s">
        <v>760</v>
      </c>
      <c r="C42" s="6" t="s">
        <v>413</v>
      </c>
      <c r="D42" s="6" t="s">
        <v>131</v>
      </c>
      <c r="E42" s="6" t="s">
        <v>416</v>
      </c>
      <c r="F42" s="6" t="s">
        <v>416</v>
      </c>
      <c r="G42" s="6" t="s">
        <v>131</v>
      </c>
      <c r="H42" s="6" t="s">
        <v>131</v>
      </c>
      <c r="I42" s="6" t="s">
        <v>416</v>
      </c>
      <c r="J42" s="6" t="s">
        <v>416</v>
      </c>
      <c r="K42" s="6" t="s">
        <v>131</v>
      </c>
      <c r="L42" s="6" t="s">
        <v>131</v>
      </c>
      <c r="M42" s="63">
        <f>VLOOKUP(D42,Echelle!$B$3:$K$7,M$1,FALSE)</f>
        <v>-1</v>
      </c>
      <c r="N42" s="63">
        <f>VLOOKUP(E42,Echelle!$B$3:$K$7,N$1,FALSE)</f>
        <v>1</v>
      </c>
      <c r="O42" s="63">
        <f>VLOOKUP(F42,Echelle!$B$3:$K$7,O$1,FALSE)</f>
        <v>1</v>
      </c>
      <c r="P42" s="63">
        <f>VLOOKUP(G42,Echelle!$B$3:$K$7,P$1,FALSE)</f>
        <v>1</v>
      </c>
      <c r="Q42" s="63">
        <f>VLOOKUP(H42,Echelle!$B$3:$K$7,Q$1,FALSE)</f>
        <v>1</v>
      </c>
      <c r="R42" s="63">
        <f>VLOOKUP(I42,Echelle!$B$3:$K$7,R$1,FALSE)</f>
        <v>1</v>
      </c>
      <c r="S42" s="63">
        <f>VLOOKUP(J42,Echelle!$B$3:$K$7,S$1,FALSE)</f>
        <v>1</v>
      </c>
      <c r="T42" s="63">
        <f>VLOOKUP(K42,Echelle!$B$3:$K$7,T$1,FALSE)</f>
        <v>-1</v>
      </c>
      <c r="U42" s="63">
        <f>VLOOKUP(L42,Echelle!$B$3:$K$7,U$1,FALSE)</f>
        <v>-1</v>
      </c>
      <c r="V42" s="64">
        <f t="shared" si="2"/>
        <v>3</v>
      </c>
      <c r="W42" s="65">
        <f t="shared" si="3"/>
        <v>6.666666666666667</v>
      </c>
      <c r="X42" s="6" t="s">
        <v>463</v>
      </c>
      <c r="Y42" s="6" t="s">
        <v>424</v>
      </c>
      <c r="Z42" s="6" t="s">
        <v>423</v>
      </c>
      <c r="AA42" s="6" t="s">
        <v>423</v>
      </c>
      <c r="AB42" s="6" t="s">
        <v>424</v>
      </c>
      <c r="AC42" s="6" t="s">
        <v>423</v>
      </c>
      <c r="AD42" s="6" t="s">
        <v>423</v>
      </c>
      <c r="AE42" s="6" t="s">
        <v>423</v>
      </c>
      <c r="AF42" s="6" t="s">
        <v>423</v>
      </c>
      <c r="AG42" s="6" t="s">
        <v>423</v>
      </c>
      <c r="AH42" s="6" t="s">
        <v>423</v>
      </c>
      <c r="AI42" s="6" t="s">
        <v>423</v>
      </c>
      <c r="AJ42" s="6" t="s">
        <v>423</v>
      </c>
      <c r="AK42" s="6" t="s">
        <v>423</v>
      </c>
      <c r="AL42" s="6" t="s">
        <v>423</v>
      </c>
      <c r="AM42" s="6" t="s">
        <v>423</v>
      </c>
      <c r="AN42" s="6" t="s">
        <v>423</v>
      </c>
      <c r="AO42" s="6" t="s">
        <v>423</v>
      </c>
      <c r="AP42" s="6" t="s">
        <v>424</v>
      </c>
      <c r="AQ42" s="6" t="s">
        <v>423</v>
      </c>
      <c r="AR42" s="6" t="s">
        <v>424</v>
      </c>
      <c r="AS42" s="6" t="s">
        <v>423</v>
      </c>
      <c r="AT42" s="6" t="s">
        <v>426</v>
      </c>
      <c r="AU42" s="6" t="s">
        <v>426</v>
      </c>
      <c r="AV42" s="6" t="s">
        <v>426</v>
      </c>
      <c r="AW42" s="6" t="s">
        <v>427</v>
      </c>
      <c r="AX42" s="6" t="s">
        <v>176</v>
      </c>
      <c r="AY42" s="6" t="s">
        <v>428</v>
      </c>
      <c r="AZ42" s="6" t="s">
        <v>176</v>
      </c>
      <c r="BA42" s="6" t="s">
        <v>428</v>
      </c>
      <c r="BB42" s="64">
        <f>VLOOKUP(Y42,Echelle!$B$11:$Z$15,BB$1,FALSE)</f>
        <v>1</v>
      </c>
      <c r="BC42" s="64">
        <f>VLOOKUP(Z42,Echelle!$B$11:$Z$15,BC$1,FALSE)</f>
        <v>0.5</v>
      </c>
      <c r="BD42" s="64">
        <f>VLOOKUP(AA42,Echelle!$B$11:$Z$15,BD$1,FALSE)</f>
        <v>0.5</v>
      </c>
      <c r="BE42" s="64">
        <f>VLOOKUP(AB42,Echelle!$B$11:$Z$15,BE$1,FALSE)</f>
        <v>1</v>
      </c>
      <c r="BF42" s="64">
        <f>VLOOKUP(AC42,Echelle!$B$11:$Z$15,BF$1,FALSE)</f>
        <v>0.5</v>
      </c>
      <c r="BG42" s="64">
        <f>VLOOKUP(AD42,Echelle!$B$11:$Z$15,BG$1,FALSE)</f>
        <v>0.5</v>
      </c>
      <c r="BH42" s="64">
        <f>VLOOKUP(AE42,Echelle!$B$11:$Z$15,BH$1,FALSE)</f>
        <v>0.5</v>
      </c>
      <c r="BI42" s="64">
        <f>VLOOKUP(AF42,Echelle!$B$11:$Z$15,BI$1,FALSE)</f>
        <v>0.5</v>
      </c>
      <c r="BJ42" s="64">
        <f>VLOOKUP(AG42,Echelle!$B$11:$Z$15,BJ$1,FALSE)</f>
        <v>0.5</v>
      </c>
      <c r="BK42" s="64">
        <f>VLOOKUP(AH42,Echelle!$B$11:$Z$15,BK$1,FALSE)</f>
        <v>0.5</v>
      </c>
      <c r="BL42" s="64">
        <f>VLOOKUP(AI42,Echelle!$B$11:$Z$15,BL$1,FALSE)</f>
        <v>0.5</v>
      </c>
      <c r="BM42" s="64">
        <f>VLOOKUP(AJ42,Echelle!$B$11:$Z$15,BM$1,FALSE)</f>
        <v>0.5</v>
      </c>
      <c r="BN42" s="64">
        <f>VLOOKUP(AK42,Echelle!$B$11:$Z$15,BN$1,FALSE)</f>
        <v>0.5</v>
      </c>
      <c r="BO42" s="64">
        <f>VLOOKUP(AL42,Echelle!$B$11:$Z$15,BO$1,FALSE)</f>
        <v>0.5</v>
      </c>
      <c r="BP42" s="64">
        <f>VLOOKUP(AM42,Echelle!$B$11:$Z$15,BP$1,FALSE)</f>
        <v>0.5</v>
      </c>
      <c r="BQ42" s="64">
        <f>VLOOKUP(AN42,Echelle!$B$11:$Z$15,BQ$1,FALSE)</f>
        <v>0.5</v>
      </c>
      <c r="BR42" s="64">
        <f>VLOOKUP(AO42,Echelle!$B$11:$Z$15,BR$1,FALSE)</f>
        <v>0.5</v>
      </c>
      <c r="BS42" s="64">
        <f>VLOOKUP(AP42,Echelle!$B$11:$Z$15,BS$1,FALSE)</f>
        <v>1</v>
      </c>
      <c r="BT42" s="64">
        <f>VLOOKUP(AQ42,Echelle!$B$11:$Z$15,BT$1,FALSE)</f>
        <v>0.5</v>
      </c>
      <c r="BU42" s="64">
        <f>VLOOKUP(AR42,Echelle!$B$11:$Z$15,BU$1,FALSE)</f>
        <v>1</v>
      </c>
      <c r="BV42" s="64">
        <f>VLOOKUP(AS42,Echelle!$B$11:$Z$15,BV$1,FALSE)</f>
        <v>1</v>
      </c>
      <c r="BW42" s="64">
        <f>VLOOKUP(AT42,Echelle!$B$11:$Z$15,BW$1,FALSE)</f>
        <v>-0.5</v>
      </c>
      <c r="BX42" s="64">
        <f>VLOOKUP(AU42,Echelle!$B$11:$Z$15,BX$1,FALSE)</f>
        <v>-0.5</v>
      </c>
      <c r="BY42" s="64">
        <f>VLOOKUP(AV42,Echelle!$B$11:$Z$15,BY$1,FALSE)</f>
        <v>-0.5</v>
      </c>
      <c r="BZ42" s="64">
        <f>VLOOKUP(AW42,Echelle!$B$20:$E$23,BZ$1,FALSE)</f>
        <v>1</v>
      </c>
      <c r="CA42" s="64">
        <f>VLOOKUP(AX42,Echelle!$B$20:$E$23,CA$1,FALSE)</f>
        <v>2</v>
      </c>
      <c r="CB42" s="64">
        <f>VLOOKUP(AY42,Echelle!$B$20:$E$23,CB$1,FALSE)</f>
        <v>-1</v>
      </c>
      <c r="CC42" s="6">
        <v>1</v>
      </c>
      <c r="CD42" s="6">
        <v>0</v>
      </c>
      <c r="CE42" s="6">
        <v>0</v>
      </c>
      <c r="CF42" s="6">
        <v>1</v>
      </c>
      <c r="CG42" s="6">
        <v>0</v>
      </c>
      <c r="CH42" s="6">
        <v>0</v>
      </c>
      <c r="CI42" s="6">
        <v>0</v>
      </c>
      <c r="CJ42" s="66">
        <f t="shared" si="4"/>
        <v>2</v>
      </c>
      <c r="CK42" s="66">
        <f t="shared" si="5"/>
        <v>15.5</v>
      </c>
      <c r="CL42" s="65">
        <f t="shared" si="6"/>
        <v>4.4021739130434785</v>
      </c>
      <c r="CM42" s="6" t="s">
        <v>488</v>
      </c>
      <c r="CN42" s="6" t="s">
        <v>1060</v>
      </c>
      <c r="CO42" s="6" t="s">
        <v>438</v>
      </c>
      <c r="CP42" s="6" t="s">
        <v>1002</v>
      </c>
      <c r="CQ42" s="6" t="s">
        <v>674</v>
      </c>
      <c r="CR42" s="6" t="s">
        <v>441</v>
      </c>
      <c r="CS42" s="6" t="s">
        <v>442</v>
      </c>
      <c r="CT42" s="6" t="s">
        <v>675</v>
      </c>
      <c r="CU42" s="6" t="s">
        <v>414</v>
      </c>
      <c r="CV42" s="6" t="s">
        <v>414</v>
      </c>
      <c r="CW42" s="6" t="s">
        <v>416</v>
      </c>
      <c r="CX42" s="6" t="s">
        <v>414</v>
      </c>
      <c r="CY42" s="6" t="s">
        <v>131</v>
      </c>
      <c r="CZ42" s="6" t="s">
        <v>416</v>
      </c>
      <c r="DA42" s="6" t="s">
        <v>416</v>
      </c>
      <c r="DB42" s="6" t="s">
        <v>416</v>
      </c>
      <c r="DC42" s="6" t="s">
        <v>131</v>
      </c>
      <c r="DD42" s="67">
        <f>VLOOKUP(CU42,Echelle!$B$3:$K$7,DD$1,FALSE)</f>
        <v>-0.5</v>
      </c>
      <c r="DE42" s="67">
        <f>VLOOKUP(CV42,Echelle!$B$3:$K$7,DE$1,FALSE)</f>
        <v>-0.5</v>
      </c>
      <c r="DF42" s="67">
        <f>VLOOKUP(CW42,Echelle!$B$3:$K$7,DF$1,FALSE)</f>
        <v>1</v>
      </c>
      <c r="DG42" s="67">
        <f>VLOOKUP(CX42,Echelle!$B$3:$K$7,DG$1,FALSE)</f>
        <v>0.5</v>
      </c>
      <c r="DH42" s="67">
        <f>VLOOKUP(CY42,Echelle!$B$3:$K$7,DH$1,FALSE)</f>
        <v>1</v>
      </c>
      <c r="DI42" s="67">
        <f>VLOOKUP(CZ42,Echelle!$B$3:$K$7,DI$1,FALSE)</f>
        <v>1</v>
      </c>
      <c r="DJ42" s="67">
        <f>VLOOKUP(DA42,Echelle!$B$3:$K$7,DJ$1,FALSE)</f>
        <v>1</v>
      </c>
      <c r="DK42" s="67">
        <f>VLOOKUP(DB42,Echelle!$B$3:$K$7,DK$1,FALSE)</f>
        <v>1</v>
      </c>
      <c r="DL42" s="67">
        <f>VLOOKUP(DC42,Echelle!$B$3:$K$7,DL$1,FALSE)</f>
        <v>-1</v>
      </c>
      <c r="DM42" s="64">
        <f t="shared" si="7"/>
        <v>3.5</v>
      </c>
      <c r="DN42" s="65">
        <f t="shared" si="8"/>
        <v>6.9444444444444446</v>
      </c>
      <c r="DO42" s="6" t="s">
        <v>451</v>
      </c>
      <c r="DP42" s="6" t="s">
        <v>451</v>
      </c>
      <c r="DQ42" s="6" t="s">
        <v>451</v>
      </c>
      <c r="DR42" s="6" t="s">
        <v>451</v>
      </c>
      <c r="DS42" s="6" t="s">
        <v>451</v>
      </c>
      <c r="DT42" s="6" t="s">
        <v>451</v>
      </c>
      <c r="DU42" s="6" t="s">
        <v>451</v>
      </c>
      <c r="DV42" s="6" t="s">
        <v>451</v>
      </c>
      <c r="DW42" s="6" t="s">
        <v>451</v>
      </c>
      <c r="DX42" s="6" t="s">
        <v>451</v>
      </c>
      <c r="DY42" s="6" t="s">
        <v>451</v>
      </c>
      <c r="DZ42" s="6" t="s">
        <v>451</v>
      </c>
      <c r="EA42" s="6" t="s">
        <v>451</v>
      </c>
      <c r="EB42" s="6" t="s">
        <v>451</v>
      </c>
      <c r="EC42" s="6" t="s">
        <v>451</v>
      </c>
      <c r="ED42" s="6" t="s">
        <v>451</v>
      </c>
      <c r="EE42" s="6" t="s">
        <v>451</v>
      </c>
      <c r="EF42" s="6" t="s">
        <v>451</v>
      </c>
      <c r="EG42" s="6" t="s">
        <v>451</v>
      </c>
      <c r="EH42" s="6" t="s">
        <v>451</v>
      </c>
      <c r="EI42" s="6" t="s">
        <v>451</v>
      </c>
      <c r="EJ42" s="6" t="s">
        <v>451</v>
      </c>
      <c r="EK42" s="6" t="s">
        <v>452</v>
      </c>
      <c r="EL42" s="6" t="s">
        <v>451</v>
      </c>
      <c r="EM42" s="68">
        <f t="shared" si="9"/>
        <v>23</v>
      </c>
      <c r="EN42" s="69">
        <f t="shared" si="10"/>
        <v>9.5833333333333339</v>
      </c>
      <c r="EO42" s="6" t="s">
        <v>474</v>
      </c>
      <c r="EP42" s="68">
        <f t="shared" si="11"/>
        <v>10</v>
      </c>
      <c r="EQ42" s="6" t="s">
        <v>454</v>
      </c>
      <c r="ER42" s="68">
        <f t="shared" si="12"/>
        <v>0</v>
      </c>
      <c r="ES42" s="70">
        <f t="shared" si="14"/>
        <v>8.375</v>
      </c>
      <c r="ET42" s="6" t="str">
        <f t="shared" si="15"/>
        <v>Accepté pour Conseil 1er round Fem</v>
      </c>
    </row>
    <row r="43" spans="1:150" x14ac:dyDescent="0.2">
      <c r="A43" s="6">
        <v>93</v>
      </c>
      <c r="B43" s="6" t="s">
        <v>411</v>
      </c>
      <c r="C43" s="6" t="s">
        <v>525</v>
      </c>
      <c r="D43" s="6" t="s">
        <v>462</v>
      </c>
      <c r="E43" s="6" t="s">
        <v>416</v>
      </c>
      <c r="F43" s="6" t="s">
        <v>416</v>
      </c>
      <c r="G43" s="6" t="s">
        <v>462</v>
      </c>
      <c r="H43" s="6" t="s">
        <v>131</v>
      </c>
      <c r="I43" s="6" t="s">
        <v>462</v>
      </c>
      <c r="J43" s="6" t="s">
        <v>416</v>
      </c>
      <c r="K43" s="6" t="s">
        <v>416</v>
      </c>
      <c r="L43" s="6" t="s">
        <v>414</v>
      </c>
      <c r="M43" s="63">
        <f>VLOOKUP(D43,Echelle!$B$3:$K$7,M$1,FALSE)</f>
        <v>0</v>
      </c>
      <c r="N43" s="63">
        <f>VLOOKUP(E43,Echelle!$B$3:$K$7,N$1,FALSE)</f>
        <v>1</v>
      </c>
      <c r="O43" s="63">
        <f>VLOOKUP(F43,Echelle!$B$3:$K$7,O$1,FALSE)</f>
        <v>1</v>
      </c>
      <c r="P43" s="63">
        <f>VLOOKUP(G43,Echelle!$B$3:$K$7,P$1,FALSE)</f>
        <v>0</v>
      </c>
      <c r="Q43" s="63">
        <f>VLOOKUP(H43,Echelle!$B$3:$K$7,Q$1,FALSE)</f>
        <v>1</v>
      </c>
      <c r="R43" s="63">
        <f>VLOOKUP(I43,Echelle!$B$3:$K$7,R$1,FALSE)</f>
        <v>0</v>
      </c>
      <c r="S43" s="63">
        <f>VLOOKUP(J43,Echelle!$B$3:$K$7,S$1,FALSE)</f>
        <v>1</v>
      </c>
      <c r="T43" s="63">
        <f>VLOOKUP(K43,Echelle!$B$3:$K$7,T$1,FALSE)</f>
        <v>1</v>
      </c>
      <c r="U43" s="63">
        <f>VLOOKUP(L43,Echelle!$B$3:$K$7,U$1,FALSE)</f>
        <v>-0.5</v>
      </c>
      <c r="V43" s="64">
        <f t="shared" si="2"/>
        <v>4.5</v>
      </c>
      <c r="W43" s="65">
        <f t="shared" si="3"/>
        <v>7.5</v>
      </c>
      <c r="X43" s="6" t="s">
        <v>527</v>
      </c>
      <c r="Y43" s="6" t="s">
        <v>423</v>
      </c>
      <c r="Z43" s="6" t="s">
        <v>426</v>
      </c>
      <c r="AA43" s="6" t="s">
        <v>426</v>
      </c>
      <c r="AB43" s="6" t="s">
        <v>424</v>
      </c>
      <c r="AC43" s="6" t="s">
        <v>426</v>
      </c>
      <c r="AD43" s="6" t="s">
        <v>423</v>
      </c>
      <c r="AE43" s="6" t="s">
        <v>426</v>
      </c>
      <c r="AF43" s="6" t="s">
        <v>423</v>
      </c>
      <c r="AG43" s="6" t="s">
        <v>423</v>
      </c>
      <c r="AH43" s="6" t="s">
        <v>426</v>
      </c>
      <c r="AI43" s="6" t="s">
        <v>423</v>
      </c>
      <c r="AJ43" s="6" t="s">
        <v>426</v>
      </c>
      <c r="AK43" s="6" t="s">
        <v>423</v>
      </c>
      <c r="AL43" s="6" t="s">
        <v>423</v>
      </c>
      <c r="AM43" s="6" t="s">
        <v>425</v>
      </c>
      <c r="AN43" s="6" t="s">
        <v>423</v>
      </c>
      <c r="AO43" s="6" t="s">
        <v>423</v>
      </c>
      <c r="AP43" s="6" t="s">
        <v>423</v>
      </c>
      <c r="AQ43" s="6" t="s">
        <v>423</v>
      </c>
      <c r="AR43" s="6" t="s">
        <v>424</v>
      </c>
      <c r="AS43" s="6" t="s">
        <v>426</v>
      </c>
      <c r="AT43" s="6" t="s">
        <v>423</v>
      </c>
      <c r="AU43" s="6" t="s">
        <v>426</v>
      </c>
      <c r="AV43" s="6" t="s">
        <v>426</v>
      </c>
      <c r="AW43" s="6" t="s">
        <v>428</v>
      </c>
      <c r="AX43" s="6" t="s">
        <v>427</v>
      </c>
      <c r="AY43" s="6" t="s">
        <v>428</v>
      </c>
      <c r="AZ43" s="6" t="s">
        <v>428</v>
      </c>
      <c r="BA43" s="6" t="s">
        <v>428</v>
      </c>
      <c r="BB43" s="64">
        <f>VLOOKUP(Y43,Echelle!$B$11:$Z$15,BB$1,FALSE)</f>
        <v>0.5</v>
      </c>
      <c r="BC43" s="64">
        <f>VLOOKUP(Z43,Echelle!$B$11:$Z$15,BC$1,FALSE)</f>
        <v>-1</v>
      </c>
      <c r="BD43" s="64">
        <f>VLOOKUP(AA43,Echelle!$B$11:$Z$15,BD$1,FALSE)</f>
        <v>-1</v>
      </c>
      <c r="BE43" s="64">
        <f>VLOOKUP(AB43,Echelle!$B$11:$Z$15,BE$1,FALSE)</f>
        <v>1</v>
      </c>
      <c r="BF43" s="64">
        <f>VLOOKUP(AC43,Echelle!$B$11:$Z$15,BF$1,FALSE)</f>
        <v>-1</v>
      </c>
      <c r="BG43" s="64">
        <f>VLOOKUP(AD43,Echelle!$B$11:$Z$15,BG$1,FALSE)</f>
        <v>0.5</v>
      </c>
      <c r="BH43" s="64">
        <f>VLOOKUP(AE43,Echelle!$B$11:$Z$15,BH$1,FALSE)</f>
        <v>-1</v>
      </c>
      <c r="BI43" s="64">
        <f>VLOOKUP(AF43,Echelle!$B$11:$Z$15,BI$1,FALSE)</f>
        <v>0.5</v>
      </c>
      <c r="BJ43" s="64">
        <f>VLOOKUP(AG43,Echelle!$B$11:$Z$15,BJ$1,FALSE)</f>
        <v>0.5</v>
      </c>
      <c r="BK43" s="64">
        <f>VLOOKUP(AH43,Echelle!$B$11:$Z$15,BK$1,FALSE)</f>
        <v>-1</v>
      </c>
      <c r="BL43" s="64">
        <f>VLOOKUP(AI43,Echelle!$B$11:$Z$15,BL$1,FALSE)</f>
        <v>0.5</v>
      </c>
      <c r="BM43" s="64">
        <f>VLOOKUP(AJ43,Echelle!$B$11:$Z$15,BM$1,FALSE)</f>
        <v>-1</v>
      </c>
      <c r="BN43" s="64">
        <f>VLOOKUP(AK43,Echelle!$B$11:$Z$15,BN$1,FALSE)</f>
        <v>0.5</v>
      </c>
      <c r="BO43" s="64">
        <f>VLOOKUP(AL43,Echelle!$B$11:$Z$15,BO$1,FALSE)</f>
        <v>0.5</v>
      </c>
      <c r="BP43" s="64">
        <f>VLOOKUP(AM43,Echelle!$B$11:$Z$15,BP$1,FALSE)</f>
        <v>0</v>
      </c>
      <c r="BQ43" s="64">
        <f>VLOOKUP(AN43,Echelle!$B$11:$Z$15,BQ$1,FALSE)</f>
        <v>0.5</v>
      </c>
      <c r="BR43" s="64">
        <f>VLOOKUP(AO43,Echelle!$B$11:$Z$15,BR$1,FALSE)</f>
        <v>0.5</v>
      </c>
      <c r="BS43" s="64">
        <f>VLOOKUP(AP43,Echelle!$B$11:$Z$15,BS$1,FALSE)</f>
        <v>0.5</v>
      </c>
      <c r="BT43" s="64">
        <f>VLOOKUP(AQ43,Echelle!$B$11:$Z$15,BT$1,FALSE)</f>
        <v>0.5</v>
      </c>
      <c r="BU43" s="64">
        <f>VLOOKUP(AR43,Echelle!$B$11:$Z$15,BU$1,FALSE)</f>
        <v>1</v>
      </c>
      <c r="BV43" s="64">
        <f>VLOOKUP(AS43,Echelle!$B$11:$Z$15,BV$1,FALSE)</f>
        <v>-0.5</v>
      </c>
      <c r="BW43" s="64">
        <f>VLOOKUP(AT43,Echelle!$B$11:$Z$15,BW$1,FALSE)</f>
        <v>1</v>
      </c>
      <c r="BX43" s="64">
        <f>VLOOKUP(AU43,Echelle!$B$11:$Z$15,BX$1,FALSE)</f>
        <v>-0.5</v>
      </c>
      <c r="BY43" s="64">
        <f>VLOOKUP(AV43,Echelle!$B$11:$Z$15,BY$1,FALSE)</f>
        <v>-0.5</v>
      </c>
      <c r="BZ43" s="64">
        <f>VLOOKUP(AW43,Echelle!$B$20:$E$23,BZ$1,FALSE)</f>
        <v>-1</v>
      </c>
      <c r="CA43" s="64">
        <f>VLOOKUP(AX43,Echelle!$B$20:$E$23,CA$1,FALSE)</f>
        <v>1</v>
      </c>
      <c r="CB43" s="64">
        <f>VLOOKUP(AY43,Echelle!$B$20:$E$23,CB$1,FALSE)</f>
        <v>-1</v>
      </c>
      <c r="CC43" s="6">
        <v>0</v>
      </c>
      <c r="CD43" s="6">
        <v>1</v>
      </c>
      <c r="CE43" s="6">
        <v>1</v>
      </c>
      <c r="CF43" s="6">
        <v>1</v>
      </c>
      <c r="CG43" s="6">
        <v>0</v>
      </c>
      <c r="CH43" s="6">
        <v>0</v>
      </c>
      <c r="CI43" s="6">
        <v>0</v>
      </c>
      <c r="CJ43" s="66">
        <f t="shared" si="4"/>
        <v>3</v>
      </c>
      <c r="CK43" s="66">
        <f t="shared" si="5"/>
        <v>3</v>
      </c>
      <c r="CL43" s="65">
        <f t="shared" si="6"/>
        <v>3.0434782608695654</v>
      </c>
      <c r="CM43" s="6" t="s">
        <v>1074</v>
      </c>
      <c r="CN43" s="6" t="s">
        <v>1075</v>
      </c>
      <c r="CO43" s="6" t="s">
        <v>438</v>
      </c>
      <c r="CP43" s="6" t="s">
        <v>1002</v>
      </c>
      <c r="CQ43" s="6" t="s">
        <v>440</v>
      </c>
      <c r="CS43" s="6" t="s">
        <v>442</v>
      </c>
      <c r="CT43" s="6" t="s">
        <v>443</v>
      </c>
      <c r="CU43" s="6" t="s">
        <v>414</v>
      </c>
      <c r="CV43" s="6" t="s">
        <v>416</v>
      </c>
      <c r="CW43" s="6" t="s">
        <v>416</v>
      </c>
      <c r="CX43" s="6" t="s">
        <v>131</v>
      </c>
      <c r="CY43" s="6" t="s">
        <v>414</v>
      </c>
      <c r="CZ43" s="6" t="s">
        <v>415</v>
      </c>
      <c r="DA43" s="6" t="s">
        <v>416</v>
      </c>
      <c r="DB43" s="6" t="s">
        <v>416</v>
      </c>
      <c r="DC43" s="6" t="s">
        <v>415</v>
      </c>
      <c r="DD43" s="67">
        <f>VLOOKUP(CU43,Echelle!$B$3:$K$7,DD$1,FALSE)</f>
        <v>-0.5</v>
      </c>
      <c r="DE43" s="67">
        <f>VLOOKUP(CV43,Echelle!$B$3:$K$7,DE$1,FALSE)</f>
        <v>1</v>
      </c>
      <c r="DF43" s="67">
        <f>VLOOKUP(CW43,Echelle!$B$3:$K$7,DF$1,FALSE)</f>
        <v>1</v>
      </c>
      <c r="DG43" s="67">
        <f>VLOOKUP(CX43,Echelle!$B$3:$K$7,DG$1,FALSE)</f>
        <v>1</v>
      </c>
      <c r="DH43" s="67">
        <f>VLOOKUP(CY43,Echelle!$B$3:$K$7,DH$1,FALSE)</f>
        <v>0.5</v>
      </c>
      <c r="DI43" s="67">
        <f>VLOOKUP(CZ43,Echelle!$B$3:$K$7,DI$1,FALSE)</f>
        <v>0.5</v>
      </c>
      <c r="DJ43" s="67">
        <f>VLOOKUP(DA43,Echelle!$B$3:$K$7,DJ$1,FALSE)</f>
        <v>1</v>
      </c>
      <c r="DK43" s="67">
        <f>VLOOKUP(DB43,Echelle!$B$3:$K$7,DK$1,FALSE)</f>
        <v>1</v>
      </c>
      <c r="DL43" s="67">
        <f>VLOOKUP(DC43,Echelle!$B$3:$K$7,DL$1,FALSE)</f>
        <v>0.5</v>
      </c>
      <c r="DM43" s="64">
        <f t="shared" si="7"/>
        <v>6</v>
      </c>
      <c r="DN43" s="65">
        <f t="shared" si="8"/>
        <v>8.3333333333333339</v>
      </c>
      <c r="DO43" s="6" t="s">
        <v>451</v>
      </c>
      <c r="DP43" s="6" t="s">
        <v>451</v>
      </c>
      <c r="DQ43" s="6" t="s">
        <v>452</v>
      </c>
      <c r="DR43" s="6" t="s">
        <v>451</v>
      </c>
      <c r="DS43" s="6" t="s">
        <v>451</v>
      </c>
      <c r="DT43" s="6" t="s">
        <v>451</v>
      </c>
      <c r="DU43" s="6" t="s">
        <v>451</v>
      </c>
      <c r="DV43" s="6" t="s">
        <v>451</v>
      </c>
      <c r="DW43" s="6" t="s">
        <v>451</v>
      </c>
      <c r="DX43" s="6" t="s">
        <v>451</v>
      </c>
      <c r="DY43" s="6" t="s">
        <v>451</v>
      </c>
      <c r="DZ43" s="6" t="s">
        <v>451</v>
      </c>
      <c r="EA43" s="6" t="s">
        <v>451</v>
      </c>
      <c r="EB43" s="6" t="s">
        <v>451</v>
      </c>
      <c r="EC43" s="6" t="s">
        <v>451</v>
      </c>
      <c r="ED43" s="6" t="s">
        <v>451</v>
      </c>
      <c r="EE43" s="6" t="s">
        <v>451</v>
      </c>
      <c r="EF43" s="6" t="s">
        <v>451</v>
      </c>
      <c r="EG43" s="6" t="s">
        <v>451</v>
      </c>
      <c r="EH43" s="6" t="s">
        <v>451</v>
      </c>
      <c r="EI43" s="6" t="s">
        <v>451</v>
      </c>
      <c r="EJ43" s="6" t="s">
        <v>452</v>
      </c>
      <c r="EK43" s="6" t="s">
        <v>452</v>
      </c>
      <c r="EL43" s="6" t="s">
        <v>452</v>
      </c>
      <c r="EM43" s="68">
        <f t="shared" si="9"/>
        <v>20</v>
      </c>
      <c r="EN43" s="69">
        <f t="shared" si="10"/>
        <v>8.3333333333333339</v>
      </c>
      <c r="EO43" s="6" t="s">
        <v>474</v>
      </c>
      <c r="EP43" s="68">
        <f t="shared" si="11"/>
        <v>10</v>
      </c>
      <c r="EQ43" s="6" t="s">
        <v>475</v>
      </c>
      <c r="ER43" s="68">
        <f t="shared" si="12"/>
        <v>10</v>
      </c>
      <c r="ES43" s="70">
        <f t="shared" si="14"/>
        <v>8.6666666666666679</v>
      </c>
      <c r="ET43" s="6" t="str">
        <f t="shared" si="15"/>
        <v>Accepté pour Conseil 2eme round Sect</v>
      </c>
    </row>
    <row r="44" spans="1:150" x14ac:dyDescent="0.2">
      <c r="A44" s="6">
        <v>96</v>
      </c>
      <c r="B44" s="6" t="s">
        <v>1087</v>
      </c>
      <c r="C44" s="6" t="s">
        <v>881</v>
      </c>
      <c r="D44" s="6" t="s">
        <v>415</v>
      </c>
      <c r="E44" s="6" t="s">
        <v>415</v>
      </c>
      <c r="F44" s="6" t="s">
        <v>414</v>
      </c>
      <c r="G44" s="6" t="s">
        <v>415</v>
      </c>
      <c r="H44" s="6" t="s">
        <v>462</v>
      </c>
      <c r="I44" s="6" t="s">
        <v>414</v>
      </c>
      <c r="J44" s="6" t="s">
        <v>416</v>
      </c>
      <c r="K44" s="6" t="s">
        <v>415</v>
      </c>
      <c r="L44" s="6" t="s">
        <v>414</v>
      </c>
      <c r="M44" s="63">
        <f>VLOOKUP(D44,Echelle!$B$3:$K$7,M$1,FALSE)</f>
        <v>0.5</v>
      </c>
      <c r="N44" s="63">
        <f>VLOOKUP(E44,Echelle!$B$3:$K$7,N$1,FALSE)</f>
        <v>0.5</v>
      </c>
      <c r="O44" s="63">
        <f>VLOOKUP(F44,Echelle!$B$3:$K$7,O$1,FALSE)</f>
        <v>-0.5</v>
      </c>
      <c r="P44" s="63">
        <f>VLOOKUP(G44,Echelle!$B$3:$K$7,P$1,FALSE)</f>
        <v>-0.5</v>
      </c>
      <c r="Q44" s="63">
        <f>VLOOKUP(H44,Echelle!$B$3:$K$7,Q$1,FALSE)</f>
        <v>0</v>
      </c>
      <c r="R44" s="63">
        <f>VLOOKUP(I44,Echelle!$B$3:$K$7,R$1,FALSE)</f>
        <v>-0.5</v>
      </c>
      <c r="S44" s="63">
        <f>VLOOKUP(J44,Echelle!$B$3:$K$7,S$1,FALSE)</f>
        <v>1</v>
      </c>
      <c r="T44" s="63">
        <f>VLOOKUP(K44,Echelle!$B$3:$K$7,T$1,FALSE)</f>
        <v>0.5</v>
      </c>
      <c r="U44" s="63">
        <f>VLOOKUP(L44,Echelle!$B$3:$K$7,U$1,FALSE)</f>
        <v>-0.5</v>
      </c>
      <c r="V44" s="64">
        <f t="shared" si="2"/>
        <v>0.5</v>
      </c>
      <c r="W44" s="65">
        <f t="shared" si="3"/>
        <v>5.2777777777777777</v>
      </c>
      <c r="X44" s="6" t="s">
        <v>564</v>
      </c>
      <c r="Y44" s="6" t="s">
        <v>424</v>
      </c>
      <c r="Z44" s="6" t="s">
        <v>423</v>
      </c>
      <c r="AA44" s="6" t="s">
        <v>423</v>
      </c>
      <c r="AB44" s="6" t="s">
        <v>424</v>
      </c>
      <c r="AC44" s="6" t="s">
        <v>423</v>
      </c>
      <c r="AD44" s="6" t="s">
        <v>424</v>
      </c>
      <c r="AE44" s="6" t="s">
        <v>423</v>
      </c>
      <c r="AF44" s="6" t="s">
        <v>423</v>
      </c>
      <c r="AG44" s="6" t="s">
        <v>424</v>
      </c>
      <c r="AH44" s="6" t="s">
        <v>423</v>
      </c>
      <c r="AI44" s="6" t="s">
        <v>423</v>
      </c>
      <c r="AJ44" s="6" t="s">
        <v>423</v>
      </c>
      <c r="AK44" s="6" t="s">
        <v>423</v>
      </c>
      <c r="AL44" s="6" t="s">
        <v>424</v>
      </c>
      <c r="AM44" s="6" t="s">
        <v>423</v>
      </c>
      <c r="AN44" s="6" t="s">
        <v>423</v>
      </c>
      <c r="AO44" s="6" t="s">
        <v>423</v>
      </c>
      <c r="AP44" s="6" t="s">
        <v>423</v>
      </c>
      <c r="AQ44" s="6" t="s">
        <v>424</v>
      </c>
      <c r="AR44" s="6" t="s">
        <v>424</v>
      </c>
      <c r="AS44" s="6" t="s">
        <v>424</v>
      </c>
      <c r="AT44" s="6" t="s">
        <v>423</v>
      </c>
      <c r="AU44" s="6" t="s">
        <v>423</v>
      </c>
      <c r="AV44" s="6" t="s">
        <v>424</v>
      </c>
      <c r="AW44" s="6" t="s">
        <v>427</v>
      </c>
      <c r="AX44" s="6" t="s">
        <v>427</v>
      </c>
      <c r="AY44" s="6" t="s">
        <v>428</v>
      </c>
      <c r="AZ44" s="6" t="s">
        <v>427</v>
      </c>
      <c r="BA44" s="6" t="s">
        <v>428</v>
      </c>
      <c r="BB44" s="64">
        <f>VLOOKUP(Y44,Echelle!$B$11:$Z$15,BB$1,FALSE)</f>
        <v>1</v>
      </c>
      <c r="BC44" s="64">
        <f>VLOOKUP(Z44,Echelle!$B$11:$Z$15,BC$1,FALSE)</f>
        <v>0.5</v>
      </c>
      <c r="BD44" s="64">
        <f>VLOOKUP(AA44,Echelle!$B$11:$Z$15,BD$1,FALSE)</f>
        <v>0.5</v>
      </c>
      <c r="BE44" s="64">
        <f>VLOOKUP(AB44,Echelle!$B$11:$Z$15,BE$1,FALSE)</f>
        <v>1</v>
      </c>
      <c r="BF44" s="64">
        <f>VLOOKUP(AC44,Echelle!$B$11:$Z$15,BF$1,FALSE)</f>
        <v>0.5</v>
      </c>
      <c r="BG44" s="64">
        <f>VLOOKUP(AD44,Echelle!$B$11:$Z$15,BG$1,FALSE)</f>
        <v>1</v>
      </c>
      <c r="BH44" s="64">
        <f>VLOOKUP(AE44,Echelle!$B$11:$Z$15,BH$1,FALSE)</f>
        <v>0.5</v>
      </c>
      <c r="BI44" s="64">
        <f>VLOOKUP(AF44,Echelle!$B$11:$Z$15,BI$1,FALSE)</f>
        <v>0.5</v>
      </c>
      <c r="BJ44" s="64">
        <f>VLOOKUP(AG44,Echelle!$B$11:$Z$15,BJ$1,FALSE)</f>
        <v>1</v>
      </c>
      <c r="BK44" s="64">
        <f>VLOOKUP(AH44,Echelle!$B$11:$Z$15,BK$1,FALSE)</f>
        <v>0.5</v>
      </c>
      <c r="BL44" s="64">
        <f>VLOOKUP(AI44,Echelle!$B$11:$Z$15,BL$1,FALSE)</f>
        <v>0.5</v>
      </c>
      <c r="BM44" s="64">
        <f>VLOOKUP(AJ44,Echelle!$B$11:$Z$15,BM$1,FALSE)</f>
        <v>0.5</v>
      </c>
      <c r="BN44" s="64">
        <f>VLOOKUP(AK44,Echelle!$B$11:$Z$15,BN$1,FALSE)</f>
        <v>0.5</v>
      </c>
      <c r="BO44" s="64">
        <f>VLOOKUP(AL44,Echelle!$B$11:$Z$15,BO$1,FALSE)</f>
        <v>1</v>
      </c>
      <c r="BP44" s="64">
        <f>VLOOKUP(AM44,Echelle!$B$11:$Z$15,BP$1,FALSE)</f>
        <v>0.5</v>
      </c>
      <c r="BQ44" s="64">
        <f>VLOOKUP(AN44,Echelle!$B$11:$Z$15,BQ$1,FALSE)</f>
        <v>0.5</v>
      </c>
      <c r="BR44" s="64">
        <f>VLOOKUP(AO44,Echelle!$B$11:$Z$15,BR$1,FALSE)</f>
        <v>0.5</v>
      </c>
      <c r="BS44" s="64">
        <f>VLOOKUP(AP44,Echelle!$B$11:$Z$15,BS$1,FALSE)</f>
        <v>0.5</v>
      </c>
      <c r="BT44" s="64">
        <f>VLOOKUP(AQ44,Echelle!$B$11:$Z$15,BT$1,FALSE)</f>
        <v>1</v>
      </c>
      <c r="BU44" s="64">
        <f>VLOOKUP(AR44,Echelle!$B$11:$Z$15,BU$1,FALSE)</f>
        <v>1</v>
      </c>
      <c r="BV44" s="64">
        <f>VLOOKUP(AS44,Echelle!$B$11:$Z$15,BV$1,FALSE)</f>
        <v>2</v>
      </c>
      <c r="BW44" s="64">
        <f>VLOOKUP(AT44,Echelle!$B$11:$Z$15,BW$1,FALSE)</f>
        <v>1</v>
      </c>
      <c r="BX44" s="64">
        <f>VLOOKUP(AU44,Echelle!$B$11:$Z$15,BX$1,FALSE)</f>
        <v>1</v>
      </c>
      <c r="BY44" s="64">
        <f>VLOOKUP(AV44,Echelle!$B$11:$Z$15,BY$1,FALSE)</f>
        <v>2</v>
      </c>
      <c r="BZ44" s="64">
        <f>VLOOKUP(AW44,Echelle!$B$20:$E$23,BZ$1,FALSE)</f>
        <v>1</v>
      </c>
      <c r="CA44" s="64">
        <f>VLOOKUP(AX44,Echelle!$B$20:$E$23,CA$1,FALSE)</f>
        <v>1</v>
      </c>
      <c r="CB44" s="64">
        <f>VLOOKUP(AY44,Echelle!$B$20:$E$23,CB$1,FALSE)</f>
        <v>-1</v>
      </c>
      <c r="CC44" s="6">
        <v>1</v>
      </c>
      <c r="CD44" s="6">
        <v>1</v>
      </c>
      <c r="CE44" s="6">
        <v>0</v>
      </c>
      <c r="CF44" s="6">
        <v>0</v>
      </c>
      <c r="CG44" s="6">
        <v>0</v>
      </c>
      <c r="CH44" s="6">
        <v>0</v>
      </c>
      <c r="CI44" s="6">
        <v>0</v>
      </c>
      <c r="CJ44" s="66">
        <f t="shared" si="4"/>
        <v>2</v>
      </c>
      <c r="CK44" s="66">
        <f t="shared" si="5"/>
        <v>22.5</v>
      </c>
      <c r="CL44" s="65">
        <f t="shared" si="6"/>
        <v>5.1630434782608692</v>
      </c>
      <c r="CM44" s="6" t="s">
        <v>672</v>
      </c>
      <c r="CN44" s="6" t="s">
        <v>1090</v>
      </c>
      <c r="CO44" s="6" t="s">
        <v>438</v>
      </c>
      <c r="CP44" s="6" t="s">
        <v>1091</v>
      </c>
      <c r="CQ44" s="6" t="s">
        <v>440</v>
      </c>
      <c r="CS44" s="6" t="s">
        <v>583</v>
      </c>
      <c r="CT44" s="6" t="s">
        <v>532</v>
      </c>
      <c r="CU44" s="6" t="s">
        <v>415</v>
      </c>
      <c r="CV44" s="6" t="s">
        <v>416</v>
      </c>
      <c r="CW44" s="6" t="s">
        <v>416</v>
      </c>
      <c r="CX44" s="6" t="s">
        <v>414</v>
      </c>
      <c r="CY44" s="6" t="s">
        <v>414</v>
      </c>
      <c r="CZ44" s="6" t="s">
        <v>415</v>
      </c>
      <c r="DA44" s="6" t="s">
        <v>415</v>
      </c>
      <c r="DB44" s="6" t="s">
        <v>416</v>
      </c>
      <c r="DC44" s="6" t="s">
        <v>131</v>
      </c>
      <c r="DD44" s="67">
        <f>VLOOKUP(CU44,Echelle!$B$3:$K$7,DD$1,FALSE)</f>
        <v>0.5</v>
      </c>
      <c r="DE44" s="67">
        <f>VLOOKUP(CV44,Echelle!$B$3:$K$7,DE$1,FALSE)</f>
        <v>1</v>
      </c>
      <c r="DF44" s="67">
        <f>VLOOKUP(CW44,Echelle!$B$3:$K$7,DF$1,FALSE)</f>
        <v>1</v>
      </c>
      <c r="DG44" s="67">
        <f>VLOOKUP(CX44,Echelle!$B$3:$K$7,DG$1,FALSE)</f>
        <v>0.5</v>
      </c>
      <c r="DH44" s="67">
        <f>VLOOKUP(CY44,Echelle!$B$3:$K$7,DH$1,FALSE)</f>
        <v>0.5</v>
      </c>
      <c r="DI44" s="67">
        <f>VLOOKUP(CZ44,Echelle!$B$3:$K$7,DI$1,FALSE)</f>
        <v>0.5</v>
      </c>
      <c r="DJ44" s="67">
        <f>VLOOKUP(DA44,Echelle!$B$3:$K$7,DJ$1,FALSE)</f>
        <v>0.5</v>
      </c>
      <c r="DK44" s="67">
        <f>VLOOKUP(DB44,Echelle!$B$3:$K$7,DK$1,FALSE)</f>
        <v>1</v>
      </c>
      <c r="DL44" s="67">
        <f>VLOOKUP(DC44,Echelle!$B$3:$K$7,DL$1,FALSE)</f>
        <v>-1</v>
      </c>
      <c r="DM44" s="64">
        <f t="shared" si="7"/>
        <v>4.5</v>
      </c>
      <c r="DN44" s="65">
        <f t="shared" si="8"/>
        <v>7.5</v>
      </c>
      <c r="DO44" s="6" t="s">
        <v>451</v>
      </c>
      <c r="DP44" s="6" t="s">
        <v>451</v>
      </c>
      <c r="DQ44" s="6" t="s">
        <v>451</v>
      </c>
      <c r="DR44" s="6" t="s">
        <v>451</v>
      </c>
      <c r="DS44" s="6" t="s">
        <v>452</v>
      </c>
      <c r="DT44" s="6" t="s">
        <v>451</v>
      </c>
      <c r="DU44" s="6" t="s">
        <v>452</v>
      </c>
      <c r="DV44" s="6" t="s">
        <v>451</v>
      </c>
      <c r="DW44" s="6" t="s">
        <v>451</v>
      </c>
      <c r="DX44" s="6" t="s">
        <v>451</v>
      </c>
      <c r="DY44" s="6" t="s">
        <v>451</v>
      </c>
      <c r="DZ44" s="6" t="s">
        <v>451</v>
      </c>
      <c r="EA44" s="6" t="s">
        <v>452</v>
      </c>
      <c r="EB44" s="6" t="s">
        <v>451</v>
      </c>
      <c r="EC44" s="6" t="s">
        <v>452</v>
      </c>
      <c r="ED44" s="6" t="s">
        <v>452</v>
      </c>
      <c r="EE44" s="6" t="s">
        <v>452</v>
      </c>
      <c r="EF44" s="6" t="s">
        <v>452</v>
      </c>
      <c r="EG44" s="6" t="s">
        <v>451</v>
      </c>
      <c r="EH44" s="6" t="s">
        <v>451</v>
      </c>
      <c r="EI44" s="6" t="s">
        <v>451</v>
      </c>
      <c r="EJ44" s="6" t="s">
        <v>451</v>
      </c>
      <c r="EK44" s="6" t="s">
        <v>452</v>
      </c>
      <c r="EL44" s="6" t="s">
        <v>452</v>
      </c>
      <c r="EM44" s="68">
        <f t="shared" si="9"/>
        <v>15</v>
      </c>
      <c r="EN44" s="69">
        <f t="shared" si="10"/>
        <v>6.25</v>
      </c>
      <c r="EO44" s="6" t="s">
        <v>555</v>
      </c>
      <c r="EP44" s="68">
        <f t="shared" si="11"/>
        <v>10</v>
      </c>
      <c r="EQ44" s="6" t="s">
        <v>454</v>
      </c>
      <c r="ER44" s="68">
        <f t="shared" si="12"/>
        <v>0</v>
      </c>
      <c r="ES44" s="70">
        <f t="shared" si="14"/>
        <v>6.875</v>
      </c>
      <c r="ET44" s="6" t="str">
        <f t="shared" si="15"/>
        <v>Accepté pour Conseil 2eme round Sect</v>
      </c>
    </row>
    <row r="45" spans="1:150" x14ac:dyDescent="0.2">
      <c r="A45" s="6">
        <v>99</v>
      </c>
      <c r="B45" s="6" t="s">
        <v>460</v>
      </c>
      <c r="C45" s="6" t="s">
        <v>525</v>
      </c>
      <c r="D45" s="6" t="s">
        <v>416</v>
      </c>
      <c r="E45" s="6" t="s">
        <v>416</v>
      </c>
      <c r="F45" s="6" t="s">
        <v>416</v>
      </c>
      <c r="G45" s="6" t="s">
        <v>415</v>
      </c>
      <c r="H45" s="6" t="s">
        <v>131</v>
      </c>
      <c r="I45" s="6" t="s">
        <v>415</v>
      </c>
      <c r="J45" s="6" t="s">
        <v>416</v>
      </c>
      <c r="K45" s="6" t="s">
        <v>416</v>
      </c>
      <c r="L45" s="6" t="s">
        <v>415</v>
      </c>
      <c r="M45" s="63">
        <f>VLOOKUP(D45,Echelle!$B$3:$K$7,M$1,FALSE)</f>
        <v>1</v>
      </c>
      <c r="N45" s="63">
        <f>VLOOKUP(E45,Echelle!$B$3:$K$7,N$1,FALSE)</f>
        <v>1</v>
      </c>
      <c r="O45" s="63">
        <f>VLOOKUP(F45,Echelle!$B$3:$K$7,O$1,FALSE)</f>
        <v>1</v>
      </c>
      <c r="P45" s="63">
        <f>VLOOKUP(G45,Echelle!$B$3:$K$7,P$1,FALSE)</f>
        <v>-0.5</v>
      </c>
      <c r="Q45" s="63">
        <f>VLOOKUP(H45,Echelle!$B$3:$K$7,Q$1,FALSE)</f>
        <v>1</v>
      </c>
      <c r="R45" s="63">
        <f>VLOOKUP(I45,Echelle!$B$3:$K$7,R$1,FALSE)</f>
        <v>0.5</v>
      </c>
      <c r="S45" s="63">
        <f>VLOOKUP(J45,Echelle!$B$3:$K$7,S$1,FALSE)</f>
        <v>1</v>
      </c>
      <c r="T45" s="63">
        <f>VLOOKUP(K45,Echelle!$B$3:$K$7,T$1,FALSE)</f>
        <v>1</v>
      </c>
      <c r="U45" s="63">
        <f>VLOOKUP(L45,Echelle!$B$3:$K$7,U$1,FALSE)</f>
        <v>0.5</v>
      </c>
      <c r="V45" s="64">
        <f t="shared" si="2"/>
        <v>6.5</v>
      </c>
      <c r="W45" s="65">
        <f t="shared" si="3"/>
        <v>8.6111111111111107</v>
      </c>
      <c r="X45" s="6" t="s">
        <v>564</v>
      </c>
      <c r="Y45" s="6" t="s">
        <v>423</v>
      </c>
      <c r="Z45" s="6" t="s">
        <v>423</v>
      </c>
      <c r="AA45" s="6" t="s">
        <v>424</v>
      </c>
      <c r="AB45" s="6" t="s">
        <v>424</v>
      </c>
      <c r="AC45" s="6" t="s">
        <v>426</v>
      </c>
      <c r="AD45" s="6" t="s">
        <v>423</v>
      </c>
      <c r="AE45" s="6" t="s">
        <v>423</v>
      </c>
      <c r="AF45" s="6" t="s">
        <v>423</v>
      </c>
      <c r="AG45" s="6" t="s">
        <v>423</v>
      </c>
      <c r="AH45" s="6" t="s">
        <v>426</v>
      </c>
      <c r="AI45" s="6" t="s">
        <v>423</v>
      </c>
      <c r="AJ45" s="6" t="s">
        <v>426</v>
      </c>
      <c r="AK45" s="6" t="s">
        <v>423</v>
      </c>
      <c r="AL45" s="6" t="s">
        <v>424</v>
      </c>
      <c r="AM45" s="6" t="s">
        <v>423</v>
      </c>
      <c r="AN45" s="6" t="s">
        <v>423</v>
      </c>
      <c r="AO45" s="6" t="s">
        <v>423</v>
      </c>
      <c r="AP45" s="6" t="s">
        <v>423</v>
      </c>
      <c r="AQ45" s="6" t="s">
        <v>423</v>
      </c>
      <c r="AR45" s="6" t="s">
        <v>424</v>
      </c>
      <c r="AS45" s="6" t="s">
        <v>426</v>
      </c>
      <c r="AT45" s="6" t="s">
        <v>423</v>
      </c>
      <c r="AU45" s="6" t="s">
        <v>423</v>
      </c>
      <c r="AV45" s="6" t="s">
        <v>426</v>
      </c>
      <c r="AW45" s="6" t="s">
        <v>506</v>
      </c>
      <c r="AX45" s="6" t="s">
        <v>506</v>
      </c>
      <c r="AY45" s="6" t="s">
        <v>428</v>
      </c>
      <c r="AZ45" s="6" t="s">
        <v>427</v>
      </c>
      <c r="BA45" s="6" t="s">
        <v>428</v>
      </c>
      <c r="BB45" s="64">
        <f>VLOOKUP(Y45,Echelle!$B$11:$Z$15,BB$1,FALSE)</f>
        <v>0.5</v>
      </c>
      <c r="BC45" s="64">
        <f>VLOOKUP(Z45,Echelle!$B$11:$Z$15,BC$1,FALSE)</f>
        <v>0.5</v>
      </c>
      <c r="BD45" s="64">
        <f>VLOOKUP(AA45,Echelle!$B$11:$Z$15,BD$1,FALSE)</f>
        <v>1</v>
      </c>
      <c r="BE45" s="64">
        <f>VLOOKUP(AB45,Echelle!$B$11:$Z$15,BE$1,FALSE)</f>
        <v>1</v>
      </c>
      <c r="BF45" s="64">
        <f>VLOOKUP(AC45,Echelle!$B$11:$Z$15,BF$1,FALSE)</f>
        <v>-1</v>
      </c>
      <c r="BG45" s="64">
        <f>VLOOKUP(AD45,Echelle!$B$11:$Z$15,BG$1,FALSE)</f>
        <v>0.5</v>
      </c>
      <c r="BH45" s="64">
        <f>VLOOKUP(AE45,Echelle!$B$11:$Z$15,BH$1,FALSE)</f>
        <v>0.5</v>
      </c>
      <c r="BI45" s="64">
        <f>VLOOKUP(AF45,Echelle!$B$11:$Z$15,BI$1,FALSE)</f>
        <v>0.5</v>
      </c>
      <c r="BJ45" s="64">
        <f>VLOOKUP(AG45,Echelle!$B$11:$Z$15,BJ$1,FALSE)</f>
        <v>0.5</v>
      </c>
      <c r="BK45" s="64">
        <f>VLOOKUP(AH45,Echelle!$B$11:$Z$15,BK$1,FALSE)</f>
        <v>-1</v>
      </c>
      <c r="BL45" s="64">
        <f>VLOOKUP(AI45,Echelle!$B$11:$Z$15,BL$1,FALSE)</f>
        <v>0.5</v>
      </c>
      <c r="BM45" s="64">
        <f>VLOOKUP(AJ45,Echelle!$B$11:$Z$15,BM$1,FALSE)</f>
        <v>-1</v>
      </c>
      <c r="BN45" s="64">
        <f>VLOOKUP(AK45,Echelle!$B$11:$Z$15,BN$1,FALSE)</f>
        <v>0.5</v>
      </c>
      <c r="BO45" s="64">
        <f>VLOOKUP(AL45,Echelle!$B$11:$Z$15,BO$1,FALSE)</f>
        <v>1</v>
      </c>
      <c r="BP45" s="64">
        <f>VLOOKUP(AM45,Echelle!$B$11:$Z$15,BP$1,FALSE)</f>
        <v>0.5</v>
      </c>
      <c r="BQ45" s="64">
        <f>VLOOKUP(AN45,Echelle!$B$11:$Z$15,BQ$1,FALSE)</f>
        <v>0.5</v>
      </c>
      <c r="BR45" s="64">
        <f>VLOOKUP(AO45,Echelle!$B$11:$Z$15,BR$1,FALSE)</f>
        <v>0.5</v>
      </c>
      <c r="BS45" s="64">
        <f>VLOOKUP(AP45,Echelle!$B$11:$Z$15,BS$1,FALSE)</f>
        <v>0.5</v>
      </c>
      <c r="BT45" s="64">
        <f>VLOOKUP(AQ45,Echelle!$B$11:$Z$15,BT$1,FALSE)</f>
        <v>0.5</v>
      </c>
      <c r="BU45" s="64">
        <f>VLOOKUP(AR45,Echelle!$B$11:$Z$15,BU$1,FALSE)</f>
        <v>1</v>
      </c>
      <c r="BV45" s="64">
        <f>VLOOKUP(AS45,Echelle!$B$11:$Z$15,BV$1,FALSE)</f>
        <v>-0.5</v>
      </c>
      <c r="BW45" s="64">
        <f>VLOOKUP(AT45,Echelle!$B$11:$Z$15,BW$1,FALSE)</f>
        <v>1</v>
      </c>
      <c r="BX45" s="64">
        <f>VLOOKUP(AU45,Echelle!$B$11:$Z$15,BX$1,FALSE)</f>
        <v>1</v>
      </c>
      <c r="BY45" s="64">
        <f>VLOOKUP(AV45,Echelle!$B$11:$Z$15,BY$1,FALSE)</f>
        <v>-0.5</v>
      </c>
      <c r="BZ45" s="64">
        <f>VLOOKUP(AW45,Echelle!$B$20:$E$23,BZ$1,FALSE)</f>
        <v>0.5</v>
      </c>
      <c r="CA45" s="64">
        <f>VLOOKUP(AX45,Echelle!$B$20:$E$23,CA$1,FALSE)</f>
        <v>0.5</v>
      </c>
      <c r="CB45" s="64">
        <f>VLOOKUP(AY45,Echelle!$B$20:$E$23,CB$1,FALSE)</f>
        <v>-1</v>
      </c>
      <c r="CC45" s="6">
        <v>1</v>
      </c>
      <c r="CD45" s="6">
        <v>1</v>
      </c>
      <c r="CE45" s="6">
        <v>0</v>
      </c>
      <c r="CF45" s="6">
        <v>1</v>
      </c>
      <c r="CG45" s="6">
        <v>0</v>
      </c>
      <c r="CH45" s="6">
        <v>1</v>
      </c>
      <c r="CI45" s="6">
        <v>0</v>
      </c>
      <c r="CJ45" s="66">
        <f t="shared" si="4"/>
        <v>4</v>
      </c>
      <c r="CK45" s="66">
        <f t="shared" si="5"/>
        <v>12.5</v>
      </c>
      <c r="CL45" s="65">
        <f t="shared" si="6"/>
        <v>4.0760869565217392</v>
      </c>
      <c r="CM45" s="6" t="s">
        <v>2707</v>
      </c>
      <c r="CN45" s="6" t="s">
        <v>1106</v>
      </c>
      <c r="CO45" s="6" t="s">
        <v>438</v>
      </c>
      <c r="CP45" s="6" t="s">
        <v>1091</v>
      </c>
      <c r="CQ45" s="6" t="s">
        <v>440</v>
      </c>
      <c r="CS45" s="6" t="s">
        <v>442</v>
      </c>
      <c r="CT45" s="6" t="s">
        <v>532</v>
      </c>
      <c r="CU45" s="6" t="s">
        <v>416</v>
      </c>
      <c r="CV45" s="6" t="s">
        <v>416</v>
      </c>
      <c r="CW45" s="6" t="s">
        <v>416</v>
      </c>
      <c r="CX45" s="6" t="s">
        <v>414</v>
      </c>
      <c r="CY45" s="6" t="s">
        <v>414</v>
      </c>
      <c r="CZ45" s="6" t="s">
        <v>416</v>
      </c>
      <c r="DA45" s="6" t="s">
        <v>416</v>
      </c>
      <c r="DB45" s="6" t="s">
        <v>416</v>
      </c>
      <c r="DC45" s="6" t="s">
        <v>414</v>
      </c>
      <c r="DD45" s="67">
        <f>VLOOKUP(CU45,Echelle!$B$3:$K$7,DD$1,FALSE)</f>
        <v>1</v>
      </c>
      <c r="DE45" s="67">
        <f>VLOOKUP(CV45,Echelle!$B$3:$K$7,DE$1,FALSE)</f>
        <v>1</v>
      </c>
      <c r="DF45" s="67">
        <f>VLOOKUP(CW45,Echelle!$B$3:$K$7,DF$1,FALSE)</f>
        <v>1</v>
      </c>
      <c r="DG45" s="67">
        <f>VLOOKUP(CX45,Echelle!$B$3:$K$7,DG$1,FALSE)</f>
        <v>0.5</v>
      </c>
      <c r="DH45" s="67">
        <f>VLOOKUP(CY45,Echelle!$B$3:$K$7,DH$1,FALSE)</f>
        <v>0.5</v>
      </c>
      <c r="DI45" s="67">
        <f>VLOOKUP(CZ45,Echelle!$B$3:$K$7,DI$1,FALSE)</f>
        <v>1</v>
      </c>
      <c r="DJ45" s="67">
        <f>VLOOKUP(DA45,Echelle!$B$3:$K$7,DJ$1,FALSE)</f>
        <v>1</v>
      </c>
      <c r="DK45" s="67">
        <f>VLOOKUP(DB45,Echelle!$B$3:$K$7,DK$1,FALSE)</f>
        <v>1</v>
      </c>
      <c r="DL45" s="67">
        <f>VLOOKUP(DC45,Echelle!$B$3:$K$7,DL$1,FALSE)</f>
        <v>-0.5</v>
      </c>
      <c r="DM45" s="64">
        <f t="shared" si="7"/>
        <v>6.5</v>
      </c>
      <c r="DN45" s="65">
        <f t="shared" si="8"/>
        <v>8.6111111111111107</v>
      </c>
      <c r="DO45" s="6" t="s">
        <v>451</v>
      </c>
      <c r="DP45" s="6" t="s">
        <v>451</v>
      </c>
      <c r="DQ45" s="6" t="s">
        <v>451</v>
      </c>
      <c r="DR45" s="6" t="s">
        <v>451</v>
      </c>
      <c r="DS45" s="6" t="s">
        <v>452</v>
      </c>
      <c r="DT45" s="6" t="s">
        <v>451</v>
      </c>
      <c r="DU45" s="6" t="s">
        <v>451</v>
      </c>
      <c r="DV45" s="6" t="s">
        <v>451</v>
      </c>
      <c r="DW45" s="6" t="s">
        <v>451</v>
      </c>
      <c r="DX45" s="6" t="s">
        <v>451</v>
      </c>
      <c r="DY45" s="6" t="s">
        <v>451</v>
      </c>
      <c r="DZ45" s="6" t="s">
        <v>451</v>
      </c>
      <c r="EA45" s="6" t="s">
        <v>451</v>
      </c>
      <c r="EB45" s="6" t="s">
        <v>451</v>
      </c>
      <c r="EC45" s="6" t="s">
        <v>451</v>
      </c>
      <c r="ED45" s="6" t="s">
        <v>451</v>
      </c>
      <c r="EE45" s="6" t="s">
        <v>451</v>
      </c>
      <c r="EF45" s="6" t="s">
        <v>451</v>
      </c>
      <c r="EG45" s="6" t="s">
        <v>451</v>
      </c>
      <c r="EH45" s="6" t="s">
        <v>451</v>
      </c>
      <c r="EI45" s="6" t="s">
        <v>451</v>
      </c>
      <c r="EJ45" s="6" t="s">
        <v>452</v>
      </c>
      <c r="EK45" s="6" t="s">
        <v>452</v>
      </c>
      <c r="EL45" s="6" t="s">
        <v>451</v>
      </c>
      <c r="EM45" s="68">
        <f t="shared" si="9"/>
        <v>21</v>
      </c>
      <c r="EN45" s="69">
        <f t="shared" si="10"/>
        <v>8.75</v>
      </c>
      <c r="EO45" s="6" t="s">
        <v>517</v>
      </c>
      <c r="EP45" s="68">
        <f t="shared" si="11"/>
        <v>10</v>
      </c>
      <c r="EQ45" s="6" t="s">
        <v>496</v>
      </c>
      <c r="ER45" s="68">
        <f t="shared" si="12"/>
        <v>10</v>
      </c>
      <c r="ES45" s="70">
        <f t="shared" si="14"/>
        <v>8.9583333333333321</v>
      </c>
      <c r="ET45" s="6" t="str">
        <f t="shared" si="15"/>
        <v>Accepté pour Conseil 1er round Fem</v>
      </c>
    </row>
    <row r="46" spans="1:150" x14ac:dyDescent="0.2">
      <c r="A46" s="6">
        <v>100</v>
      </c>
      <c r="B46" s="6" t="s">
        <v>411</v>
      </c>
      <c r="C46" s="6" t="s">
        <v>413</v>
      </c>
      <c r="D46" s="6" t="s">
        <v>414</v>
      </c>
      <c r="E46" s="6" t="s">
        <v>414</v>
      </c>
      <c r="F46" s="6" t="s">
        <v>416</v>
      </c>
      <c r="G46" s="6" t="s">
        <v>131</v>
      </c>
      <c r="H46" s="6" t="s">
        <v>462</v>
      </c>
      <c r="I46" s="6" t="s">
        <v>416</v>
      </c>
      <c r="J46" s="6" t="s">
        <v>415</v>
      </c>
      <c r="K46" s="6" t="s">
        <v>416</v>
      </c>
      <c r="L46" s="6" t="s">
        <v>414</v>
      </c>
      <c r="M46" s="63">
        <f>VLOOKUP(D46,Echelle!$B$3:$K$7,M$1,FALSE)</f>
        <v>-0.5</v>
      </c>
      <c r="N46" s="63">
        <f>VLOOKUP(E46,Echelle!$B$3:$K$7,N$1,FALSE)</f>
        <v>-0.5</v>
      </c>
      <c r="O46" s="63">
        <f>VLOOKUP(F46,Echelle!$B$3:$K$7,O$1,FALSE)</f>
        <v>1</v>
      </c>
      <c r="P46" s="63">
        <f>VLOOKUP(G46,Echelle!$B$3:$K$7,P$1,FALSE)</f>
        <v>1</v>
      </c>
      <c r="Q46" s="63">
        <f>VLOOKUP(H46,Echelle!$B$3:$K$7,Q$1,FALSE)</f>
        <v>0</v>
      </c>
      <c r="R46" s="63">
        <f>VLOOKUP(I46,Echelle!$B$3:$K$7,R$1,FALSE)</f>
        <v>1</v>
      </c>
      <c r="S46" s="63">
        <f>VLOOKUP(J46,Echelle!$B$3:$K$7,S$1,FALSE)</f>
        <v>0.5</v>
      </c>
      <c r="T46" s="63">
        <f>VLOOKUP(K46,Echelle!$B$3:$K$7,T$1,FALSE)</f>
        <v>1</v>
      </c>
      <c r="U46" s="63">
        <f>VLOOKUP(L46,Echelle!$B$3:$K$7,U$1,FALSE)</f>
        <v>-0.5</v>
      </c>
      <c r="V46" s="64">
        <f t="shared" si="2"/>
        <v>3</v>
      </c>
      <c r="W46" s="65">
        <f t="shared" si="3"/>
        <v>6.666666666666667</v>
      </c>
      <c r="X46" s="6" t="s">
        <v>547</v>
      </c>
      <c r="Y46" s="6" t="s">
        <v>423</v>
      </c>
      <c r="Z46" s="6" t="s">
        <v>423</v>
      </c>
      <c r="AA46" s="6" t="s">
        <v>423</v>
      </c>
      <c r="AB46" s="6" t="s">
        <v>424</v>
      </c>
      <c r="AC46" s="6" t="s">
        <v>426</v>
      </c>
      <c r="AD46" s="6" t="s">
        <v>423</v>
      </c>
      <c r="AE46" s="6" t="s">
        <v>423</v>
      </c>
      <c r="AF46" s="6" t="s">
        <v>423</v>
      </c>
      <c r="AG46" s="6" t="s">
        <v>423</v>
      </c>
      <c r="AH46" s="6" t="s">
        <v>426</v>
      </c>
      <c r="AI46" s="6" t="s">
        <v>426</v>
      </c>
      <c r="AJ46" s="6" t="s">
        <v>426</v>
      </c>
      <c r="AK46" s="6" t="s">
        <v>426</v>
      </c>
      <c r="AL46" s="6" t="s">
        <v>423</v>
      </c>
      <c r="AM46" s="6" t="s">
        <v>423</v>
      </c>
      <c r="AN46" s="6" t="s">
        <v>425</v>
      </c>
      <c r="AO46" s="6" t="s">
        <v>423</v>
      </c>
      <c r="AP46" s="6" t="s">
        <v>425</v>
      </c>
      <c r="AQ46" s="6" t="s">
        <v>426</v>
      </c>
      <c r="AR46" s="6" t="s">
        <v>424</v>
      </c>
      <c r="AS46" s="6" t="s">
        <v>426</v>
      </c>
      <c r="AT46" s="6" t="s">
        <v>426</v>
      </c>
      <c r="AU46" s="6" t="s">
        <v>426</v>
      </c>
      <c r="AV46" s="6" t="s">
        <v>426</v>
      </c>
      <c r="AW46" s="6" t="s">
        <v>428</v>
      </c>
      <c r="AX46" s="6" t="s">
        <v>176</v>
      </c>
      <c r="AY46" s="6" t="s">
        <v>506</v>
      </c>
      <c r="AZ46" s="6" t="s">
        <v>176</v>
      </c>
      <c r="BA46" s="6" t="s">
        <v>428</v>
      </c>
      <c r="BB46" s="64">
        <f>VLOOKUP(Y46,Echelle!$B$11:$Z$15,BB$1,FALSE)</f>
        <v>0.5</v>
      </c>
      <c r="BC46" s="64">
        <f>VLOOKUP(Z46,Echelle!$B$11:$Z$15,BC$1,FALSE)</f>
        <v>0.5</v>
      </c>
      <c r="BD46" s="64">
        <f>VLOOKUP(AA46,Echelle!$B$11:$Z$15,BD$1,FALSE)</f>
        <v>0.5</v>
      </c>
      <c r="BE46" s="64">
        <f>VLOOKUP(AB46,Echelle!$B$11:$Z$15,BE$1,FALSE)</f>
        <v>1</v>
      </c>
      <c r="BF46" s="64">
        <f>VLOOKUP(AC46,Echelle!$B$11:$Z$15,BF$1,FALSE)</f>
        <v>-1</v>
      </c>
      <c r="BG46" s="64">
        <f>VLOOKUP(AD46,Echelle!$B$11:$Z$15,BG$1,FALSE)</f>
        <v>0.5</v>
      </c>
      <c r="BH46" s="64">
        <f>VLOOKUP(AE46,Echelle!$B$11:$Z$15,BH$1,FALSE)</f>
        <v>0.5</v>
      </c>
      <c r="BI46" s="64">
        <f>VLOOKUP(AF46,Echelle!$B$11:$Z$15,BI$1,FALSE)</f>
        <v>0.5</v>
      </c>
      <c r="BJ46" s="64">
        <f>VLOOKUP(AG46,Echelle!$B$11:$Z$15,BJ$1,FALSE)</f>
        <v>0.5</v>
      </c>
      <c r="BK46" s="64">
        <f>VLOOKUP(AH46,Echelle!$B$11:$Z$15,BK$1,FALSE)</f>
        <v>-1</v>
      </c>
      <c r="BL46" s="64">
        <f>VLOOKUP(AI46,Echelle!$B$11:$Z$15,BL$1,FALSE)</f>
        <v>-1</v>
      </c>
      <c r="BM46" s="64">
        <f>VLOOKUP(AJ46,Echelle!$B$11:$Z$15,BM$1,FALSE)</f>
        <v>-1</v>
      </c>
      <c r="BN46" s="64">
        <f>VLOOKUP(AK46,Echelle!$B$11:$Z$15,BN$1,FALSE)</f>
        <v>-1</v>
      </c>
      <c r="BO46" s="64">
        <f>VLOOKUP(AL46,Echelle!$B$11:$Z$15,BO$1,FALSE)</f>
        <v>0.5</v>
      </c>
      <c r="BP46" s="64">
        <f>VLOOKUP(AM46,Echelle!$B$11:$Z$15,BP$1,FALSE)</f>
        <v>0.5</v>
      </c>
      <c r="BQ46" s="64">
        <f>VLOOKUP(AN46,Echelle!$B$11:$Z$15,BQ$1,FALSE)</f>
        <v>0</v>
      </c>
      <c r="BR46" s="64">
        <f>VLOOKUP(AO46,Echelle!$B$11:$Z$15,BR$1,FALSE)</f>
        <v>0.5</v>
      </c>
      <c r="BS46" s="64">
        <f>VLOOKUP(AP46,Echelle!$B$11:$Z$15,BS$1,FALSE)</f>
        <v>0</v>
      </c>
      <c r="BT46" s="64">
        <f>VLOOKUP(AQ46,Echelle!$B$11:$Z$15,BT$1,FALSE)</f>
        <v>-1</v>
      </c>
      <c r="BU46" s="64">
        <f>VLOOKUP(AR46,Echelle!$B$11:$Z$15,BU$1,FALSE)</f>
        <v>1</v>
      </c>
      <c r="BV46" s="64">
        <f>VLOOKUP(AS46,Echelle!$B$11:$Z$15,BV$1,FALSE)</f>
        <v>-0.5</v>
      </c>
      <c r="BW46" s="64">
        <f>VLOOKUP(AT46,Echelle!$B$11:$Z$15,BW$1,FALSE)</f>
        <v>-0.5</v>
      </c>
      <c r="BX46" s="64">
        <f>VLOOKUP(AU46,Echelle!$B$11:$Z$15,BX$1,FALSE)</f>
        <v>-0.5</v>
      </c>
      <c r="BY46" s="64">
        <f>VLOOKUP(AV46,Echelle!$B$11:$Z$15,BY$1,FALSE)</f>
        <v>-0.5</v>
      </c>
      <c r="BZ46" s="64">
        <f>VLOOKUP(AW46,Echelle!$B$20:$E$23,BZ$1,FALSE)</f>
        <v>-1</v>
      </c>
      <c r="CA46" s="64">
        <f>VLOOKUP(AX46,Echelle!$B$20:$E$23,CA$1,FALSE)</f>
        <v>2</v>
      </c>
      <c r="CB46" s="64">
        <f>VLOOKUP(AY46,Echelle!$B$20:$E$23,CB$1,FALSE)</f>
        <v>0.5</v>
      </c>
      <c r="CC46" s="6">
        <v>0</v>
      </c>
      <c r="CD46" s="6">
        <v>0</v>
      </c>
      <c r="CE46" s="6">
        <v>0</v>
      </c>
      <c r="CF46" s="6">
        <v>1</v>
      </c>
      <c r="CG46" s="6">
        <v>0</v>
      </c>
      <c r="CH46" s="6">
        <v>0</v>
      </c>
      <c r="CI46" s="6">
        <v>0</v>
      </c>
      <c r="CJ46" s="66">
        <f t="shared" si="4"/>
        <v>1</v>
      </c>
      <c r="CK46" s="66">
        <f t="shared" si="5"/>
        <v>1.5</v>
      </c>
      <c r="CL46" s="65">
        <f t="shared" si="6"/>
        <v>2.8804347826086958</v>
      </c>
      <c r="CM46" s="6" t="s">
        <v>488</v>
      </c>
      <c r="CN46" s="6" t="s">
        <v>1120</v>
      </c>
      <c r="CO46" s="6" t="s">
        <v>438</v>
      </c>
      <c r="CP46" s="6" t="s">
        <v>1091</v>
      </c>
      <c r="CQ46" s="6" t="s">
        <v>440</v>
      </c>
      <c r="CS46" s="6" t="s">
        <v>442</v>
      </c>
      <c r="CT46" s="6" t="s">
        <v>675</v>
      </c>
      <c r="CU46" s="6" t="s">
        <v>415</v>
      </c>
      <c r="CV46" s="6" t="s">
        <v>416</v>
      </c>
      <c r="CW46" s="6" t="s">
        <v>416</v>
      </c>
      <c r="CX46" s="6" t="s">
        <v>416</v>
      </c>
      <c r="CY46" s="6" t="s">
        <v>415</v>
      </c>
      <c r="CZ46" s="6" t="s">
        <v>416</v>
      </c>
      <c r="DA46" s="6" t="s">
        <v>416</v>
      </c>
      <c r="DB46" s="6" t="s">
        <v>416</v>
      </c>
      <c r="DC46" s="6" t="s">
        <v>416</v>
      </c>
      <c r="DD46" s="67">
        <f>VLOOKUP(CU46,Echelle!$B$3:$K$7,DD$1,FALSE)</f>
        <v>0.5</v>
      </c>
      <c r="DE46" s="67">
        <f>VLOOKUP(CV46,Echelle!$B$3:$K$7,DE$1,FALSE)</f>
        <v>1</v>
      </c>
      <c r="DF46" s="67">
        <f>VLOOKUP(CW46,Echelle!$B$3:$K$7,DF$1,FALSE)</f>
        <v>1</v>
      </c>
      <c r="DG46" s="67">
        <f>VLOOKUP(CX46,Echelle!$B$3:$K$7,DG$1,FALSE)</f>
        <v>-1</v>
      </c>
      <c r="DH46" s="67">
        <f>VLOOKUP(CY46,Echelle!$B$3:$K$7,DH$1,FALSE)</f>
        <v>-0.5</v>
      </c>
      <c r="DI46" s="67">
        <f>VLOOKUP(CZ46,Echelle!$B$3:$K$7,DI$1,FALSE)</f>
        <v>1</v>
      </c>
      <c r="DJ46" s="67">
        <f>VLOOKUP(DA46,Echelle!$B$3:$K$7,DJ$1,FALSE)</f>
        <v>1</v>
      </c>
      <c r="DK46" s="67">
        <f>VLOOKUP(DB46,Echelle!$B$3:$K$7,DK$1,FALSE)</f>
        <v>1</v>
      </c>
      <c r="DL46" s="67">
        <f>VLOOKUP(DC46,Echelle!$B$3:$K$7,DL$1,FALSE)</f>
        <v>1</v>
      </c>
      <c r="DM46" s="64">
        <f t="shared" si="7"/>
        <v>5</v>
      </c>
      <c r="DN46" s="65">
        <f t="shared" si="8"/>
        <v>7.7777777777777777</v>
      </c>
      <c r="DO46" s="6" t="s">
        <v>451</v>
      </c>
      <c r="DP46" s="6" t="s">
        <v>451</v>
      </c>
      <c r="DQ46" s="6" t="s">
        <v>451</v>
      </c>
      <c r="DR46" s="6" t="s">
        <v>451</v>
      </c>
      <c r="DS46" s="6" t="s">
        <v>451</v>
      </c>
      <c r="DT46" s="6" t="s">
        <v>451</v>
      </c>
      <c r="DU46" s="6" t="s">
        <v>451</v>
      </c>
      <c r="DV46" s="6" t="s">
        <v>451</v>
      </c>
      <c r="DW46" s="6" t="s">
        <v>451</v>
      </c>
      <c r="DX46" s="6" t="s">
        <v>451</v>
      </c>
      <c r="DY46" s="6" t="s">
        <v>451</v>
      </c>
      <c r="DZ46" s="6" t="s">
        <v>451</v>
      </c>
      <c r="EA46" s="6" t="s">
        <v>451</v>
      </c>
      <c r="EB46" s="6" t="s">
        <v>451</v>
      </c>
      <c r="EC46" s="6" t="s">
        <v>451</v>
      </c>
      <c r="ED46" s="6" t="s">
        <v>451</v>
      </c>
      <c r="EE46" s="6" t="s">
        <v>451</v>
      </c>
      <c r="EF46" s="6" t="s">
        <v>451</v>
      </c>
      <c r="EG46" s="6" t="s">
        <v>451</v>
      </c>
      <c r="EH46" s="6" t="s">
        <v>451</v>
      </c>
      <c r="EI46" s="6" t="s">
        <v>451</v>
      </c>
      <c r="EJ46" s="6" t="s">
        <v>451</v>
      </c>
      <c r="EK46" s="6" t="s">
        <v>451</v>
      </c>
      <c r="EL46" s="6" t="s">
        <v>451</v>
      </c>
      <c r="EM46" s="68">
        <f t="shared" si="9"/>
        <v>24</v>
      </c>
      <c r="EN46" s="69">
        <f t="shared" si="10"/>
        <v>10</v>
      </c>
      <c r="EO46" s="6" t="s">
        <v>474</v>
      </c>
      <c r="EP46" s="68">
        <f t="shared" si="11"/>
        <v>10</v>
      </c>
      <c r="EQ46" s="6" t="s">
        <v>496</v>
      </c>
      <c r="ER46" s="68">
        <f t="shared" si="12"/>
        <v>10</v>
      </c>
      <c r="ES46" s="70">
        <f t="shared" si="14"/>
        <v>9.3333333333333321</v>
      </c>
      <c r="ET46" s="6" t="str">
        <f t="shared" si="15"/>
        <v>Accepté pour Conseil 3eme round Prov</v>
      </c>
    </row>
    <row r="47" spans="1:150" x14ac:dyDescent="0.2">
      <c r="A47" s="6">
        <v>103</v>
      </c>
      <c r="B47" s="6" t="s">
        <v>760</v>
      </c>
      <c r="C47" s="6" t="s">
        <v>413</v>
      </c>
      <c r="D47" s="6" t="s">
        <v>415</v>
      </c>
      <c r="E47" s="6" t="s">
        <v>416</v>
      </c>
      <c r="F47" s="6" t="s">
        <v>131</v>
      </c>
      <c r="G47" s="6" t="s">
        <v>131</v>
      </c>
      <c r="H47" s="6" t="s">
        <v>415</v>
      </c>
      <c r="I47" s="6" t="s">
        <v>415</v>
      </c>
      <c r="J47" s="6" t="s">
        <v>415</v>
      </c>
      <c r="K47" s="6" t="s">
        <v>416</v>
      </c>
      <c r="L47" s="6" t="s">
        <v>415</v>
      </c>
      <c r="M47" s="63">
        <f>VLOOKUP(D47,Echelle!$B$3:$K$7,M$1,FALSE)</f>
        <v>0.5</v>
      </c>
      <c r="N47" s="63">
        <f>VLOOKUP(E47,Echelle!$B$3:$K$7,N$1,FALSE)</f>
        <v>1</v>
      </c>
      <c r="O47" s="63">
        <f>VLOOKUP(F47,Echelle!$B$3:$K$7,O$1,FALSE)</f>
        <v>-1</v>
      </c>
      <c r="P47" s="63">
        <f>VLOOKUP(G47,Echelle!$B$3:$K$7,P$1,FALSE)</f>
        <v>1</v>
      </c>
      <c r="Q47" s="63">
        <f>VLOOKUP(H47,Echelle!$B$3:$K$7,Q$1,FALSE)</f>
        <v>-0.5</v>
      </c>
      <c r="R47" s="63">
        <f>VLOOKUP(I47,Echelle!$B$3:$K$7,R$1,FALSE)</f>
        <v>0.5</v>
      </c>
      <c r="S47" s="63">
        <f>VLOOKUP(J47,Echelle!$B$3:$K$7,S$1,FALSE)</f>
        <v>0.5</v>
      </c>
      <c r="T47" s="63">
        <f>VLOOKUP(K47,Echelle!$B$3:$K$7,T$1,FALSE)</f>
        <v>1</v>
      </c>
      <c r="U47" s="63">
        <f>VLOOKUP(L47,Echelle!$B$3:$K$7,U$1,FALSE)</f>
        <v>0.5</v>
      </c>
      <c r="V47" s="64">
        <f t="shared" si="2"/>
        <v>3.5</v>
      </c>
      <c r="W47" s="65">
        <f t="shared" si="3"/>
        <v>6.9444444444444446</v>
      </c>
      <c r="X47" s="6" t="s">
        <v>527</v>
      </c>
      <c r="Y47" s="6" t="s">
        <v>424</v>
      </c>
      <c r="Z47" s="6" t="s">
        <v>423</v>
      </c>
      <c r="AA47" s="6" t="s">
        <v>423</v>
      </c>
      <c r="AB47" s="6" t="s">
        <v>424</v>
      </c>
      <c r="AC47" s="6" t="s">
        <v>423</v>
      </c>
      <c r="AD47" s="6" t="s">
        <v>424</v>
      </c>
      <c r="AE47" s="6" t="s">
        <v>424</v>
      </c>
      <c r="AF47" s="6" t="s">
        <v>423</v>
      </c>
      <c r="AG47" s="6" t="s">
        <v>424</v>
      </c>
      <c r="AH47" s="6" t="s">
        <v>423</v>
      </c>
      <c r="AI47" s="6" t="s">
        <v>423</v>
      </c>
      <c r="AJ47" s="6" t="s">
        <v>423</v>
      </c>
      <c r="AK47" s="6" t="s">
        <v>423</v>
      </c>
      <c r="AL47" s="6" t="s">
        <v>424</v>
      </c>
      <c r="AM47" s="6" t="s">
        <v>424</v>
      </c>
      <c r="AN47" s="6" t="s">
        <v>424</v>
      </c>
      <c r="AO47" s="6" t="s">
        <v>424</v>
      </c>
      <c r="AP47" s="6" t="s">
        <v>424</v>
      </c>
      <c r="AQ47" s="6" t="s">
        <v>424</v>
      </c>
      <c r="AR47" s="6" t="s">
        <v>424</v>
      </c>
      <c r="AS47" s="6" t="s">
        <v>423</v>
      </c>
      <c r="AT47" s="6" t="s">
        <v>423</v>
      </c>
      <c r="AU47" s="6" t="s">
        <v>423</v>
      </c>
      <c r="AV47" s="6" t="s">
        <v>423</v>
      </c>
      <c r="AW47" s="6" t="s">
        <v>176</v>
      </c>
      <c r="AX47" s="6" t="s">
        <v>176</v>
      </c>
      <c r="AY47" s="6" t="s">
        <v>428</v>
      </c>
      <c r="AZ47" s="6" t="s">
        <v>428</v>
      </c>
      <c r="BA47" s="6" t="s">
        <v>428</v>
      </c>
      <c r="BB47" s="64">
        <f>VLOOKUP(Y47,Echelle!$B$11:$Z$15,BB$1,FALSE)</f>
        <v>1</v>
      </c>
      <c r="BC47" s="64">
        <f>VLOOKUP(Z47,Echelle!$B$11:$Z$15,BC$1,FALSE)</f>
        <v>0.5</v>
      </c>
      <c r="BD47" s="64">
        <f>VLOOKUP(AA47,Echelle!$B$11:$Z$15,BD$1,FALSE)</f>
        <v>0.5</v>
      </c>
      <c r="BE47" s="64">
        <f>VLOOKUP(AB47,Echelle!$B$11:$Z$15,BE$1,FALSE)</f>
        <v>1</v>
      </c>
      <c r="BF47" s="64">
        <f>VLOOKUP(AC47,Echelle!$B$11:$Z$15,BF$1,FALSE)</f>
        <v>0.5</v>
      </c>
      <c r="BG47" s="64">
        <f>VLOOKUP(AD47,Echelle!$B$11:$Z$15,BG$1,FALSE)</f>
        <v>1</v>
      </c>
      <c r="BH47" s="64">
        <f>VLOOKUP(AE47,Echelle!$B$11:$Z$15,BH$1,FALSE)</f>
        <v>1</v>
      </c>
      <c r="BI47" s="64">
        <f>VLOOKUP(AF47,Echelle!$B$11:$Z$15,BI$1,FALSE)</f>
        <v>0.5</v>
      </c>
      <c r="BJ47" s="64">
        <f>VLOOKUP(AG47,Echelle!$B$11:$Z$15,BJ$1,FALSE)</f>
        <v>1</v>
      </c>
      <c r="BK47" s="64">
        <f>VLOOKUP(AH47,Echelle!$B$11:$Z$15,BK$1,FALSE)</f>
        <v>0.5</v>
      </c>
      <c r="BL47" s="64">
        <f>VLOOKUP(AI47,Echelle!$B$11:$Z$15,BL$1,FALSE)</f>
        <v>0.5</v>
      </c>
      <c r="BM47" s="64">
        <f>VLOOKUP(AJ47,Echelle!$B$11:$Z$15,BM$1,FALSE)</f>
        <v>0.5</v>
      </c>
      <c r="BN47" s="64">
        <f>VLOOKUP(AK47,Echelle!$B$11:$Z$15,BN$1,FALSE)</f>
        <v>0.5</v>
      </c>
      <c r="BO47" s="64">
        <f>VLOOKUP(AL47,Echelle!$B$11:$Z$15,BO$1,FALSE)</f>
        <v>1</v>
      </c>
      <c r="BP47" s="64">
        <f>VLOOKUP(AM47,Echelle!$B$11:$Z$15,BP$1,FALSE)</f>
        <v>1</v>
      </c>
      <c r="BQ47" s="64">
        <f>VLOOKUP(AN47,Echelle!$B$11:$Z$15,BQ$1,FALSE)</f>
        <v>1</v>
      </c>
      <c r="BR47" s="64">
        <f>VLOOKUP(AO47,Echelle!$B$11:$Z$15,BR$1,FALSE)</f>
        <v>1</v>
      </c>
      <c r="BS47" s="64">
        <f>VLOOKUP(AP47,Echelle!$B$11:$Z$15,BS$1,FALSE)</f>
        <v>1</v>
      </c>
      <c r="BT47" s="64">
        <f>VLOOKUP(AQ47,Echelle!$B$11:$Z$15,BT$1,FALSE)</f>
        <v>1</v>
      </c>
      <c r="BU47" s="64">
        <f>VLOOKUP(AR47,Echelle!$B$11:$Z$15,BU$1,FALSE)</f>
        <v>1</v>
      </c>
      <c r="BV47" s="64">
        <f>VLOOKUP(AS47,Echelle!$B$11:$Z$15,BV$1,FALSE)</f>
        <v>1</v>
      </c>
      <c r="BW47" s="64">
        <f>VLOOKUP(AT47,Echelle!$B$11:$Z$15,BW$1,FALSE)</f>
        <v>1</v>
      </c>
      <c r="BX47" s="64">
        <f>VLOOKUP(AU47,Echelle!$B$11:$Z$15,BX$1,FALSE)</f>
        <v>1</v>
      </c>
      <c r="BY47" s="64">
        <f>VLOOKUP(AV47,Echelle!$B$11:$Z$15,BY$1,FALSE)</f>
        <v>1</v>
      </c>
      <c r="BZ47" s="64">
        <f>VLOOKUP(AW47,Echelle!$B$20:$E$23,BZ$1,FALSE)</f>
        <v>2</v>
      </c>
      <c r="CA47" s="64">
        <f>VLOOKUP(AX47,Echelle!$B$20:$E$23,CA$1,FALSE)</f>
        <v>2</v>
      </c>
      <c r="CB47" s="64">
        <f>VLOOKUP(AY47,Echelle!$B$20:$E$23,CB$1,FALSE)</f>
        <v>-1</v>
      </c>
      <c r="CC47" s="6">
        <v>1</v>
      </c>
      <c r="CD47" s="6">
        <v>1</v>
      </c>
      <c r="CE47" s="6">
        <v>1</v>
      </c>
      <c r="CF47" s="6">
        <v>1</v>
      </c>
      <c r="CG47" s="6">
        <v>0</v>
      </c>
      <c r="CH47" s="6">
        <v>0</v>
      </c>
      <c r="CI47" s="6">
        <v>0</v>
      </c>
      <c r="CJ47" s="66">
        <f t="shared" si="4"/>
        <v>4</v>
      </c>
      <c r="CK47" s="66">
        <f t="shared" si="5"/>
        <v>27</v>
      </c>
      <c r="CL47" s="65">
        <f t="shared" si="6"/>
        <v>5.6521739130434785</v>
      </c>
      <c r="CM47" s="6" t="s">
        <v>488</v>
      </c>
      <c r="CN47" s="6" t="s">
        <v>1134</v>
      </c>
      <c r="CO47" s="6" t="s">
        <v>1131</v>
      </c>
      <c r="CP47" s="6" t="s">
        <v>1136</v>
      </c>
      <c r="CQ47" s="6" t="s">
        <v>440</v>
      </c>
      <c r="CS47" s="6" t="s">
        <v>583</v>
      </c>
      <c r="CT47" s="6" t="s">
        <v>443</v>
      </c>
      <c r="CU47" s="6" t="s">
        <v>131</v>
      </c>
      <c r="CV47" s="6" t="s">
        <v>416</v>
      </c>
      <c r="CW47" s="6" t="s">
        <v>416</v>
      </c>
      <c r="CX47" s="6" t="s">
        <v>131</v>
      </c>
      <c r="CY47" s="6" t="s">
        <v>131</v>
      </c>
      <c r="CZ47" s="6" t="s">
        <v>415</v>
      </c>
      <c r="DA47" s="6" t="s">
        <v>415</v>
      </c>
      <c r="DB47" s="6" t="s">
        <v>416</v>
      </c>
      <c r="DC47" s="6" t="s">
        <v>415</v>
      </c>
      <c r="DD47" s="67">
        <f>VLOOKUP(CU47,Echelle!$B$3:$K$7,DD$1,FALSE)</f>
        <v>-1</v>
      </c>
      <c r="DE47" s="67">
        <f>VLOOKUP(CV47,Echelle!$B$3:$K$7,DE$1,FALSE)</f>
        <v>1</v>
      </c>
      <c r="DF47" s="67">
        <f>VLOOKUP(CW47,Echelle!$B$3:$K$7,DF$1,FALSE)</f>
        <v>1</v>
      </c>
      <c r="DG47" s="67">
        <f>VLOOKUP(CX47,Echelle!$B$3:$K$7,DG$1,FALSE)</f>
        <v>1</v>
      </c>
      <c r="DH47" s="67">
        <f>VLOOKUP(CY47,Echelle!$B$3:$K$7,DH$1,FALSE)</f>
        <v>1</v>
      </c>
      <c r="DI47" s="67">
        <f>VLOOKUP(CZ47,Echelle!$B$3:$K$7,DI$1,FALSE)</f>
        <v>0.5</v>
      </c>
      <c r="DJ47" s="67">
        <f>VLOOKUP(DA47,Echelle!$B$3:$K$7,DJ$1,FALSE)</f>
        <v>0.5</v>
      </c>
      <c r="DK47" s="67">
        <f>VLOOKUP(DB47,Echelle!$B$3:$K$7,DK$1,FALSE)</f>
        <v>1</v>
      </c>
      <c r="DL47" s="67">
        <f>VLOOKUP(DC47,Echelle!$B$3:$K$7,DL$1,FALSE)</f>
        <v>0.5</v>
      </c>
      <c r="DM47" s="64">
        <f t="shared" si="7"/>
        <v>5.5</v>
      </c>
      <c r="DN47" s="65">
        <f t="shared" si="8"/>
        <v>8.0555555555555554</v>
      </c>
      <c r="DO47" s="6" t="s">
        <v>451</v>
      </c>
      <c r="DP47" s="6" t="s">
        <v>451</v>
      </c>
      <c r="DQ47" s="6" t="s">
        <v>451</v>
      </c>
      <c r="DR47" s="6" t="s">
        <v>451</v>
      </c>
      <c r="DS47" s="6" t="s">
        <v>452</v>
      </c>
      <c r="DT47" s="6" t="s">
        <v>451</v>
      </c>
      <c r="DU47" s="6" t="s">
        <v>451</v>
      </c>
      <c r="DV47" s="6" t="s">
        <v>451</v>
      </c>
      <c r="DW47" s="6" t="s">
        <v>451</v>
      </c>
      <c r="DX47" s="6" t="s">
        <v>452</v>
      </c>
      <c r="DY47" s="6" t="s">
        <v>451</v>
      </c>
      <c r="DZ47" s="6" t="s">
        <v>451</v>
      </c>
      <c r="EA47" s="6" t="s">
        <v>451</v>
      </c>
      <c r="EB47" s="6" t="s">
        <v>451</v>
      </c>
      <c r="EC47" s="6" t="s">
        <v>451</v>
      </c>
      <c r="ED47" s="6" t="s">
        <v>451</v>
      </c>
      <c r="EE47" s="6" t="s">
        <v>452</v>
      </c>
      <c r="EF47" s="6" t="s">
        <v>452</v>
      </c>
      <c r="EG47" s="6" t="s">
        <v>451</v>
      </c>
      <c r="EH47" s="6" t="s">
        <v>451</v>
      </c>
      <c r="EI47" s="6" t="s">
        <v>451</v>
      </c>
      <c r="EJ47" s="6" t="s">
        <v>452</v>
      </c>
      <c r="EK47" s="6" t="s">
        <v>452</v>
      </c>
      <c r="EL47" s="6" t="s">
        <v>451</v>
      </c>
      <c r="EM47" s="68">
        <f t="shared" si="9"/>
        <v>18</v>
      </c>
      <c r="EN47" s="69">
        <f t="shared" si="10"/>
        <v>7.5</v>
      </c>
      <c r="EO47" s="6" t="s">
        <v>474</v>
      </c>
      <c r="EP47" s="68">
        <f t="shared" si="11"/>
        <v>10</v>
      </c>
      <c r="EQ47" s="6" t="s">
        <v>496</v>
      </c>
      <c r="ER47" s="68">
        <f t="shared" si="12"/>
        <v>10</v>
      </c>
      <c r="ES47" s="70">
        <f t="shared" si="14"/>
        <v>8.1666666666666661</v>
      </c>
      <c r="ET47" s="6" t="str">
        <f t="shared" si="15"/>
        <v>Accepté pour Conseil 1er round Fem</v>
      </c>
    </row>
    <row r="48" spans="1:150" x14ac:dyDescent="0.2">
      <c r="A48" s="6">
        <v>104</v>
      </c>
      <c r="B48" s="6" t="s">
        <v>411</v>
      </c>
      <c r="C48" s="6" t="s">
        <v>881</v>
      </c>
      <c r="D48" s="6" t="s">
        <v>414</v>
      </c>
      <c r="E48" s="6" t="s">
        <v>462</v>
      </c>
      <c r="F48" s="6" t="s">
        <v>415</v>
      </c>
      <c r="G48" s="6" t="s">
        <v>131</v>
      </c>
      <c r="H48" s="6" t="s">
        <v>414</v>
      </c>
      <c r="I48" s="6" t="s">
        <v>414</v>
      </c>
      <c r="J48" s="6" t="s">
        <v>415</v>
      </c>
      <c r="K48" s="6" t="s">
        <v>415</v>
      </c>
      <c r="L48" s="6" t="s">
        <v>414</v>
      </c>
      <c r="M48" s="63">
        <f>VLOOKUP(D48,Echelle!$B$3:$K$7,M$1,FALSE)</f>
        <v>-0.5</v>
      </c>
      <c r="N48" s="63">
        <f>VLOOKUP(E48,Echelle!$B$3:$K$7,N$1,FALSE)</f>
        <v>0</v>
      </c>
      <c r="O48" s="63">
        <f>VLOOKUP(F48,Echelle!$B$3:$K$7,O$1,FALSE)</f>
        <v>0.5</v>
      </c>
      <c r="P48" s="63">
        <f>VLOOKUP(G48,Echelle!$B$3:$K$7,P$1,FALSE)</f>
        <v>1</v>
      </c>
      <c r="Q48" s="63">
        <f>VLOOKUP(H48,Echelle!$B$3:$K$7,Q$1,FALSE)</f>
        <v>0.5</v>
      </c>
      <c r="R48" s="63">
        <f>VLOOKUP(I48,Echelle!$B$3:$K$7,R$1,FALSE)</f>
        <v>-0.5</v>
      </c>
      <c r="S48" s="63">
        <f>VLOOKUP(J48,Echelle!$B$3:$K$7,S$1,FALSE)</f>
        <v>0.5</v>
      </c>
      <c r="T48" s="63">
        <f>VLOOKUP(K48,Echelle!$B$3:$K$7,T$1,FALSE)</f>
        <v>0.5</v>
      </c>
      <c r="U48" s="63">
        <f>VLOOKUP(L48,Echelle!$B$3:$K$7,U$1,FALSE)</f>
        <v>-0.5</v>
      </c>
      <c r="V48" s="64">
        <f t="shared" si="2"/>
        <v>1.5</v>
      </c>
      <c r="W48" s="65">
        <f t="shared" si="3"/>
        <v>5.833333333333333</v>
      </c>
      <c r="X48" s="6" t="s">
        <v>547</v>
      </c>
      <c r="Y48" s="6" t="s">
        <v>423</v>
      </c>
      <c r="Z48" s="6" t="s">
        <v>423</v>
      </c>
      <c r="AA48" s="6" t="s">
        <v>423</v>
      </c>
      <c r="AB48" s="6" t="s">
        <v>423</v>
      </c>
      <c r="AC48" s="6" t="s">
        <v>423</v>
      </c>
      <c r="AD48" s="6" t="s">
        <v>423</v>
      </c>
      <c r="AE48" s="6" t="s">
        <v>423</v>
      </c>
      <c r="AF48" s="6" t="s">
        <v>423</v>
      </c>
      <c r="AG48" s="6" t="s">
        <v>423</v>
      </c>
      <c r="AH48" s="6" t="s">
        <v>423</v>
      </c>
      <c r="AI48" s="6" t="s">
        <v>423</v>
      </c>
      <c r="AJ48" s="6" t="s">
        <v>423</v>
      </c>
      <c r="AK48" s="6" t="s">
        <v>423</v>
      </c>
      <c r="AL48" s="6" t="s">
        <v>151</v>
      </c>
      <c r="AM48" s="6" t="s">
        <v>151</v>
      </c>
      <c r="AN48" s="6" t="s">
        <v>151</v>
      </c>
      <c r="AO48" s="6" t="s">
        <v>151</v>
      </c>
      <c r="AP48" s="6" t="s">
        <v>151</v>
      </c>
      <c r="AQ48" s="6" t="s">
        <v>424</v>
      </c>
      <c r="AR48" s="6" t="s">
        <v>151</v>
      </c>
      <c r="AS48" s="6" t="s">
        <v>423</v>
      </c>
      <c r="AT48" s="6" t="s">
        <v>151</v>
      </c>
      <c r="AU48" s="6" t="s">
        <v>423</v>
      </c>
      <c r="AV48" s="6" t="s">
        <v>151</v>
      </c>
      <c r="AW48" s="6" t="s">
        <v>176</v>
      </c>
      <c r="AX48" s="6" t="s">
        <v>176</v>
      </c>
      <c r="AY48" s="6" t="s">
        <v>176</v>
      </c>
      <c r="AZ48" s="6" t="s">
        <v>176</v>
      </c>
      <c r="BA48" s="6" t="s">
        <v>176</v>
      </c>
      <c r="BB48" s="64">
        <f>VLOOKUP(Y48,Echelle!$B$11:$Z$15,BB$1,FALSE)</f>
        <v>0.5</v>
      </c>
      <c r="BC48" s="64">
        <f>VLOOKUP(Z48,Echelle!$B$11:$Z$15,BC$1,FALSE)</f>
        <v>0.5</v>
      </c>
      <c r="BD48" s="64">
        <f>VLOOKUP(AA48,Echelle!$B$11:$Z$15,BD$1,FALSE)</f>
        <v>0.5</v>
      </c>
      <c r="BE48" s="64">
        <f>VLOOKUP(AB48,Echelle!$B$11:$Z$15,BE$1,FALSE)</f>
        <v>0.5</v>
      </c>
      <c r="BF48" s="64">
        <f>VLOOKUP(AC48,Echelle!$B$11:$Z$15,BF$1,FALSE)</f>
        <v>0.5</v>
      </c>
      <c r="BG48" s="64">
        <f>VLOOKUP(AD48,Echelle!$B$11:$Z$15,BG$1,FALSE)</f>
        <v>0.5</v>
      </c>
      <c r="BH48" s="64">
        <f>VLOOKUP(AE48,Echelle!$B$11:$Z$15,BH$1,FALSE)</f>
        <v>0.5</v>
      </c>
      <c r="BI48" s="64">
        <f>VLOOKUP(AF48,Echelle!$B$11:$Z$15,BI$1,FALSE)</f>
        <v>0.5</v>
      </c>
      <c r="BJ48" s="64">
        <f>VLOOKUP(AG48,Echelle!$B$11:$Z$15,BJ$1,FALSE)</f>
        <v>0.5</v>
      </c>
      <c r="BK48" s="64">
        <f>VLOOKUP(AH48,Echelle!$B$11:$Z$15,BK$1,FALSE)</f>
        <v>0.5</v>
      </c>
      <c r="BL48" s="64">
        <f>VLOOKUP(AI48,Echelle!$B$11:$Z$15,BL$1,FALSE)</f>
        <v>0.5</v>
      </c>
      <c r="BM48" s="64">
        <f>VLOOKUP(AJ48,Echelle!$B$11:$Z$15,BM$1,FALSE)</f>
        <v>0.5</v>
      </c>
      <c r="BN48" s="64">
        <f>VLOOKUP(AK48,Echelle!$B$11:$Z$15,BN$1,FALSE)</f>
        <v>0.5</v>
      </c>
      <c r="BO48" s="64">
        <f>VLOOKUP(AL48,Echelle!$B$11:$Z$15,BO$1,FALSE)</f>
        <v>2</v>
      </c>
      <c r="BP48" s="64">
        <f>VLOOKUP(AM48,Echelle!$B$11:$Z$15,BP$1,FALSE)</f>
        <v>2</v>
      </c>
      <c r="BQ48" s="64">
        <f>VLOOKUP(AN48,Echelle!$B$11:$Z$15,BQ$1,FALSE)</f>
        <v>2</v>
      </c>
      <c r="BR48" s="64">
        <f>VLOOKUP(AO48,Echelle!$B$11:$Z$15,BR$1,FALSE)</f>
        <v>2</v>
      </c>
      <c r="BS48" s="64">
        <f>VLOOKUP(AP48,Echelle!$B$11:$Z$15,BS$1,FALSE)</f>
        <v>2</v>
      </c>
      <c r="BT48" s="64">
        <f>VLOOKUP(AQ48,Echelle!$B$11:$Z$15,BT$1,FALSE)</f>
        <v>1</v>
      </c>
      <c r="BU48" s="64">
        <f>VLOOKUP(AR48,Echelle!$B$11:$Z$15,BU$1,FALSE)</f>
        <v>2</v>
      </c>
      <c r="BV48" s="64">
        <f>VLOOKUP(AS48,Echelle!$B$11:$Z$15,BV$1,FALSE)</f>
        <v>1</v>
      </c>
      <c r="BW48" s="64">
        <f>VLOOKUP(AT48,Echelle!$B$11:$Z$15,BW$1,FALSE)</f>
        <v>3</v>
      </c>
      <c r="BX48" s="64">
        <f>VLOOKUP(AU48,Echelle!$B$11:$Z$15,BX$1,FALSE)</f>
        <v>1</v>
      </c>
      <c r="BY48" s="64">
        <f>VLOOKUP(AV48,Echelle!$B$11:$Z$15,BY$1,FALSE)</f>
        <v>3</v>
      </c>
      <c r="BZ48" s="64">
        <f>VLOOKUP(AW48,Echelle!$B$20:$E$23,BZ$1,FALSE)</f>
        <v>2</v>
      </c>
      <c r="CA48" s="64">
        <f>VLOOKUP(AX48,Echelle!$B$20:$E$23,CA$1,FALSE)</f>
        <v>2</v>
      </c>
      <c r="CB48" s="64">
        <f>VLOOKUP(AY48,Echelle!$B$20:$E$23,CB$1,FALSE)</f>
        <v>2</v>
      </c>
      <c r="CC48" s="6">
        <v>1</v>
      </c>
      <c r="CD48" s="6">
        <v>1</v>
      </c>
      <c r="CE48" s="6">
        <v>1</v>
      </c>
      <c r="CF48" s="6">
        <v>1</v>
      </c>
      <c r="CG48" s="6">
        <v>0</v>
      </c>
      <c r="CH48" s="6">
        <v>1</v>
      </c>
      <c r="CI48" s="6">
        <v>1</v>
      </c>
      <c r="CJ48" s="66">
        <f t="shared" si="4"/>
        <v>7</v>
      </c>
      <c r="CK48" s="66">
        <f t="shared" si="5"/>
        <v>40.5</v>
      </c>
      <c r="CL48" s="65">
        <f t="shared" si="6"/>
        <v>7.1195652173913047</v>
      </c>
      <c r="CM48" s="6" t="s">
        <v>530</v>
      </c>
      <c r="CN48" s="6" t="s">
        <v>1146</v>
      </c>
      <c r="CO48" s="6" t="s">
        <v>1131</v>
      </c>
      <c r="CP48" s="6" t="s">
        <v>1136</v>
      </c>
      <c r="CQ48" s="6" t="s">
        <v>440</v>
      </c>
      <c r="CS48" s="6" t="s">
        <v>583</v>
      </c>
      <c r="CT48" s="6" t="s">
        <v>675</v>
      </c>
      <c r="CU48" s="6" t="s">
        <v>131</v>
      </c>
      <c r="CV48" s="6" t="s">
        <v>415</v>
      </c>
      <c r="CW48" s="6" t="s">
        <v>416</v>
      </c>
      <c r="CX48" s="6" t="s">
        <v>131</v>
      </c>
      <c r="CY48" s="6" t="s">
        <v>414</v>
      </c>
      <c r="CZ48" s="6" t="s">
        <v>415</v>
      </c>
      <c r="DA48" s="6" t="s">
        <v>415</v>
      </c>
      <c r="DB48" s="6" t="s">
        <v>131</v>
      </c>
      <c r="DC48" s="6" t="s">
        <v>414</v>
      </c>
      <c r="DD48" s="67">
        <f>VLOOKUP(CU48,Echelle!$B$3:$K$7,DD$1,FALSE)</f>
        <v>-1</v>
      </c>
      <c r="DE48" s="67">
        <f>VLOOKUP(CV48,Echelle!$B$3:$K$7,DE$1,FALSE)</f>
        <v>0.5</v>
      </c>
      <c r="DF48" s="67">
        <f>VLOOKUP(CW48,Echelle!$B$3:$K$7,DF$1,FALSE)</f>
        <v>1</v>
      </c>
      <c r="DG48" s="67">
        <f>VLOOKUP(CX48,Echelle!$B$3:$K$7,DG$1,FALSE)</f>
        <v>1</v>
      </c>
      <c r="DH48" s="67">
        <f>VLOOKUP(CY48,Echelle!$B$3:$K$7,DH$1,FALSE)</f>
        <v>0.5</v>
      </c>
      <c r="DI48" s="67">
        <f>VLOOKUP(CZ48,Echelle!$B$3:$K$7,DI$1,FALSE)</f>
        <v>0.5</v>
      </c>
      <c r="DJ48" s="67">
        <f>VLOOKUP(DA48,Echelle!$B$3:$K$7,DJ$1,FALSE)</f>
        <v>0.5</v>
      </c>
      <c r="DK48" s="67">
        <f>VLOOKUP(DB48,Echelle!$B$3:$K$7,DK$1,FALSE)</f>
        <v>-1</v>
      </c>
      <c r="DL48" s="67">
        <f>VLOOKUP(DC48,Echelle!$B$3:$K$7,DL$1,FALSE)</f>
        <v>-0.5</v>
      </c>
      <c r="DM48" s="64">
        <f t="shared" si="7"/>
        <v>1.5</v>
      </c>
      <c r="DN48" s="65">
        <f t="shared" si="8"/>
        <v>5.833333333333333</v>
      </c>
      <c r="DO48" s="6" t="s">
        <v>451</v>
      </c>
      <c r="DP48" s="6" t="s">
        <v>451</v>
      </c>
      <c r="DQ48" s="6" t="s">
        <v>451</v>
      </c>
      <c r="DR48" s="6" t="s">
        <v>451</v>
      </c>
      <c r="DS48" s="6" t="s">
        <v>451</v>
      </c>
      <c r="DT48" s="6" t="s">
        <v>451</v>
      </c>
      <c r="DU48" s="6" t="s">
        <v>451</v>
      </c>
      <c r="DV48" s="6" t="s">
        <v>451</v>
      </c>
      <c r="DW48" s="6" t="s">
        <v>451</v>
      </c>
      <c r="DX48" s="6" t="s">
        <v>451</v>
      </c>
      <c r="DY48" s="6" t="s">
        <v>451</v>
      </c>
      <c r="DZ48" s="6" t="s">
        <v>451</v>
      </c>
      <c r="EA48" s="6" t="s">
        <v>451</v>
      </c>
      <c r="EB48" s="6" t="s">
        <v>451</v>
      </c>
      <c r="EC48" s="6" t="s">
        <v>451</v>
      </c>
      <c r="ED48" s="6" t="s">
        <v>451</v>
      </c>
      <c r="EE48" s="6" t="s">
        <v>451</v>
      </c>
      <c r="EF48" s="6" t="s">
        <v>451</v>
      </c>
      <c r="EG48" s="6" t="s">
        <v>451</v>
      </c>
      <c r="EH48" s="6" t="s">
        <v>451</v>
      </c>
      <c r="EI48" s="6" t="s">
        <v>451</v>
      </c>
      <c r="EJ48" s="6" t="s">
        <v>451</v>
      </c>
      <c r="EK48" s="6" t="s">
        <v>451</v>
      </c>
      <c r="EL48" s="6" t="s">
        <v>451</v>
      </c>
      <c r="EM48" s="68">
        <f t="shared" si="9"/>
        <v>24</v>
      </c>
      <c r="EN48" s="69">
        <f t="shared" si="10"/>
        <v>10</v>
      </c>
      <c r="EO48" s="6" t="s">
        <v>555</v>
      </c>
      <c r="EP48" s="68">
        <f t="shared" si="11"/>
        <v>10</v>
      </c>
      <c r="EQ48" s="6" t="s">
        <v>475</v>
      </c>
      <c r="ER48" s="68">
        <f t="shared" si="12"/>
        <v>10</v>
      </c>
      <c r="ES48" s="70">
        <f t="shared" si="14"/>
        <v>8.75</v>
      </c>
      <c r="ET48" s="6" t="str">
        <f t="shared" si="15"/>
        <v>Accepté pour Conseil 2eme round Sect</v>
      </c>
    </row>
    <row r="49" spans="1:150" x14ac:dyDescent="0.2">
      <c r="A49" s="6">
        <v>108</v>
      </c>
      <c r="B49" s="6" t="s">
        <v>481</v>
      </c>
      <c r="C49" s="6" t="s">
        <v>881</v>
      </c>
      <c r="D49" s="6" t="s">
        <v>414</v>
      </c>
      <c r="E49" s="6" t="s">
        <v>416</v>
      </c>
      <c r="F49" s="6" t="s">
        <v>416</v>
      </c>
      <c r="G49" s="6" t="s">
        <v>131</v>
      </c>
      <c r="H49" s="6" t="s">
        <v>414</v>
      </c>
      <c r="I49" s="6" t="s">
        <v>415</v>
      </c>
      <c r="J49" s="6" t="s">
        <v>416</v>
      </c>
      <c r="K49" s="6" t="s">
        <v>416</v>
      </c>
      <c r="L49" s="6" t="s">
        <v>414</v>
      </c>
      <c r="M49" s="63">
        <f>VLOOKUP(D49,Echelle!$B$3:$K$7,M$1,FALSE)</f>
        <v>-0.5</v>
      </c>
      <c r="N49" s="63">
        <f>VLOOKUP(E49,Echelle!$B$3:$K$7,N$1,FALSE)</f>
        <v>1</v>
      </c>
      <c r="O49" s="63">
        <f>VLOOKUP(F49,Echelle!$B$3:$K$7,O$1,FALSE)</f>
        <v>1</v>
      </c>
      <c r="P49" s="63">
        <f>VLOOKUP(G49,Echelle!$B$3:$K$7,P$1,FALSE)</f>
        <v>1</v>
      </c>
      <c r="Q49" s="63">
        <f>VLOOKUP(H49,Echelle!$B$3:$K$7,Q$1,FALSE)</f>
        <v>0.5</v>
      </c>
      <c r="R49" s="63">
        <f>VLOOKUP(I49,Echelle!$B$3:$K$7,R$1,FALSE)</f>
        <v>0.5</v>
      </c>
      <c r="S49" s="63">
        <f>VLOOKUP(J49,Echelle!$B$3:$K$7,S$1,FALSE)</f>
        <v>1</v>
      </c>
      <c r="T49" s="63">
        <f>VLOOKUP(K49,Echelle!$B$3:$K$7,T$1,FALSE)</f>
        <v>1</v>
      </c>
      <c r="U49" s="63">
        <f>VLOOKUP(L49,Echelle!$B$3:$K$7,U$1,FALSE)</f>
        <v>-0.5</v>
      </c>
      <c r="V49" s="64">
        <f t="shared" si="2"/>
        <v>5</v>
      </c>
      <c r="W49" s="65">
        <f t="shared" si="3"/>
        <v>7.7777777777777777</v>
      </c>
      <c r="X49" s="6" t="s">
        <v>463</v>
      </c>
      <c r="Y49" s="6" t="s">
        <v>151</v>
      </c>
      <c r="Z49" s="6" t="s">
        <v>423</v>
      </c>
      <c r="AA49" s="6" t="s">
        <v>151</v>
      </c>
      <c r="AB49" s="6" t="s">
        <v>424</v>
      </c>
      <c r="AC49" s="6" t="s">
        <v>424</v>
      </c>
      <c r="AD49" s="6" t="s">
        <v>425</v>
      </c>
      <c r="AE49" s="6" t="s">
        <v>425</v>
      </c>
      <c r="AF49" s="6" t="s">
        <v>425</v>
      </c>
      <c r="AG49" s="6" t="s">
        <v>425</v>
      </c>
      <c r="AH49" s="6" t="s">
        <v>425</v>
      </c>
      <c r="AI49" s="6" t="s">
        <v>424</v>
      </c>
      <c r="AJ49" s="6" t="s">
        <v>425</v>
      </c>
      <c r="AK49" s="6" t="s">
        <v>424</v>
      </c>
      <c r="AL49" s="6" t="s">
        <v>151</v>
      </c>
      <c r="AM49" s="6" t="s">
        <v>425</v>
      </c>
      <c r="AN49" s="6" t="s">
        <v>425</v>
      </c>
      <c r="AO49" s="6" t="s">
        <v>425</v>
      </c>
      <c r="AP49" s="6" t="s">
        <v>425</v>
      </c>
      <c r="AQ49" s="6" t="s">
        <v>151</v>
      </c>
      <c r="AR49" s="6" t="s">
        <v>151</v>
      </c>
      <c r="AS49" s="6" t="s">
        <v>424</v>
      </c>
      <c r="AT49" s="6" t="s">
        <v>426</v>
      </c>
      <c r="AU49" s="6" t="s">
        <v>426</v>
      </c>
      <c r="AV49" s="6" t="s">
        <v>425</v>
      </c>
      <c r="AW49" s="6" t="s">
        <v>428</v>
      </c>
      <c r="AX49" s="6" t="s">
        <v>427</v>
      </c>
      <c r="AY49" s="6" t="s">
        <v>176</v>
      </c>
      <c r="AZ49" s="6" t="s">
        <v>428</v>
      </c>
      <c r="BA49" s="6" t="s">
        <v>428</v>
      </c>
      <c r="BB49" s="64">
        <f>VLOOKUP(Y49,Echelle!$B$11:$Z$15,BB$1,FALSE)</f>
        <v>2</v>
      </c>
      <c r="BC49" s="64">
        <f>VLOOKUP(Z49,Echelle!$B$11:$Z$15,BC$1,FALSE)</f>
        <v>0.5</v>
      </c>
      <c r="BD49" s="64">
        <f>VLOOKUP(AA49,Echelle!$B$11:$Z$15,BD$1,FALSE)</f>
        <v>2</v>
      </c>
      <c r="BE49" s="64">
        <f>VLOOKUP(AB49,Echelle!$B$11:$Z$15,BE$1,FALSE)</f>
        <v>1</v>
      </c>
      <c r="BF49" s="64">
        <f>VLOOKUP(AC49,Echelle!$B$11:$Z$15,BF$1,FALSE)</f>
        <v>1</v>
      </c>
      <c r="BG49" s="64">
        <f>VLOOKUP(AD49,Echelle!$B$11:$Z$15,BG$1,FALSE)</f>
        <v>0</v>
      </c>
      <c r="BH49" s="64">
        <f>VLOOKUP(AE49,Echelle!$B$11:$Z$15,BH$1,FALSE)</f>
        <v>0</v>
      </c>
      <c r="BI49" s="64">
        <f>VLOOKUP(AF49,Echelle!$B$11:$Z$15,BI$1,FALSE)</f>
        <v>0</v>
      </c>
      <c r="BJ49" s="64">
        <f>VLOOKUP(AG49,Echelle!$B$11:$Z$15,BJ$1,FALSE)</f>
        <v>0</v>
      </c>
      <c r="BK49" s="64">
        <f>VLOOKUP(AH49,Echelle!$B$11:$Z$15,BK$1,FALSE)</f>
        <v>0</v>
      </c>
      <c r="BL49" s="64">
        <f>VLOOKUP(AI49,Echelle!$B$11:$Z$15,BL$1,FALSE)</f>
        <v>1</v>
      </c>
      <c r="BM49" s="64">
        <f>VLOOKUP(AJ49,Echelle!$B$11:$Z$15,BM$1,FALSE)</f>
        <v>0</v>
      </c>
      <c r="BN49" s="64">
        <f>VLOOKUP(AK49,Echelle!$B$11:$Z$15,BN$1,FALSE)</f>
        <v>1</v>
      </c>
      <c r="BO49" s="64">
        <f>VLOOKUP(AL49,Echelle!$B$11:$Z$15,BO$1,FALSE)</f>
        <v>2</v>
      </c>
      <c r="BP49" s="64">
        <f>VLOOKUP(AM49,Echelle!$B$11:$Z$15,BP$1,FALSE)</f>
        <v>0</v>
      </c>
      <c r="BQ49" s="64">
        <f>VLOOKUP(AN49,Echelle!$B$11:$Z$15,BQ$1,FALSE)</f>
        <v>0</v>
      </c>
      <c r="BR49" s="64">
        <f>VLOOKUP(AO49,Echelle!$B$11:$Z$15,BR$1,FALSE)</f>
        <v>0</v>
      </c>
      <c r="BS49" s="64">
        <f>VLOOKUP(AP49,Echelle!$B$11:$Z$15,BS$1,FALSE)</f>
        <v>0</v>
      </c>
      <c r="BT49" s="64">
        <f>VLOOKUP(AQ49,Echelle!$B$11:$Z$15,BT$1,FALSE)</f>
        <v>2</v>
      </c>
      <c r="BU49" s="64">
        <f>VLOOKUP(AR49,Echelle!$B$11:$Z$15,BU$1,FALSE)</f>
        <v>2</v>
      </c>
      <c r="BV49" s="64">
        <f>VLOOKUP(AS49,Echelle!$B$11:$Z$15,BV$1,FALSE)</f>
        <v>2</v>
      </c>
      <c r="BW49" s="64">
        <f>VLOOKUP(AT49,Echelle!$B$11:$Z$15,BW$1,FALSE)</f>
        <v>-0.5</v>
      </c>
      <c r="BX49" s="64">
        <f>VLOOKUP(AU49,Echelle!$B$11:$Z$15,BX$1,FALSE)</f>
        <v>-0.5</v>
      </c>
      <c r="BY49" s="64">
        <f>VLOOKUP(AV49,Echelle!$B$11:$Z$15,BY$1,FALSE)</f>
        <v>0</v>
      </c>
      <c r="BZ49" s="64">
        <f>VLOOKUP(AW49,Echelle!$B$20:$E$23,BZ$1,FALSE)</f>
        <v>-1</v>
      </c>
      <c r="CA49" s="64">
        <f>VLOOKUP(AX49,Echelle!$B$20:$E$23,CA$1,FALSE)</f>
        <v>1</v>
      </c>
      <c r="CB49" s="64">
        <f>VLOOKUP(AY49,Echelle!$B$20:$E$23,CB$1,FALSE)</f>
        <v>2</v>
      </c>
      <c r="CC49" s="6">
        <v>0</v>
      </c>
      <c r="CD49" s="6">
        <v>1</v>
      </c>
      <c r="CE49" s="6">
        <v>0</v>
      </c>
      <c r="CF49" s="6">
        <v>1</v>
      </c>
      <c r="CG49" s="6">
        <v>0</v>
      </c>
      <c r="CH49" s="6">
        <v>0</v>
      </c>
      <c r="CI49" s="6">
        <v>0</v>
      </c>
      <c r="CJ49" s="66">
        <f t="shared" si="4"/>
        <v>2</v>
      </c>
      <c r="CK49" s="66">
        <f t="shared" si="5"/>
        <v>19.5</v>
      </c>
      <c r="CL49" s="65">
        <f t="shared" si="6"/>
        <v>4.8369565217391308</v>
      </c>
      <c r="CM49" s="6" t="s">
        <v>488</v>
      </c>
      <c r="CN49" s="6" t="s">
        <v>1163</v>
      </c>
      <c r="CO49" s="6" t="s">
        <v>1131</v>
      </c>
      <c r="CP49" s="6" t="s">
        <v>1136</v>
      </c>
      <c r="CQ49" s="6" t="s">
        <v>440</v>
      </c>
      <c r="CS49" s="6" t="s">
        <v>491</v>
      </c>
      <c r="CT49" s="6" t="s">
        <v>532</v>
      </c>
      <c r="CU49" s="6" t="s">
        <v>414</v>
      </c>
      <c r="CV49" s="6" t="s">
        <v>416</v>
      </c>
      <c r="CW49" s="6" t="s">
        <v>416</v>
      </c>
      <c r="CX49" s="6" t="s">
        <v>414</v>
      </c>
      <c r="CY49" s="6" t="s">
        <v>415</v>
      </c>
      <c r="CZ49" s="6" t="s">
        <v>415</v>
      </c>
      <c r="DA49" s="6" t="s">
        <v>416</v>
      </c>
      <c r="DB49" s="6" t="s">
        <v>416</v>
      </c>
      <c r="DC49" s="6" t="s">
        <v>414</v>
      </c>
      <c r="DD49" s="67">
        <f>VLOOKUP(CU49,Echelle!$B$3:$K$7,DD$1,FALSE)</f>
        <v>-0.5</v>
      </c>
      <c r="DE49" s="67">
        <f>VLOOKUP(CV49,Echelle!$B$3:$K$7,DE$1,FALSE)</f>
        <v>1</v>
      </c>
      <c r="DF49" s="67">
        <f>VLOOKUP(CW49,Echelle!$B$3:$K$7,DF$1,FALSE)</f>
        <v>1</v>
      </c>
      <c r="DG49" s="67">
        <f>VLOOKUP(CX49,Echelle!$B$3:$K$7,DG$1,FALSE)</f>
        <v>0.5</v>
      </c>
      <c r="DH49" s="67">
        <f>VLOOKUP(CY49,Echelle!$B$3:$K$7,DH$1,FALSE)</f>
        <v>-0.5</v>
      </c>
      <c r="DI49" s="67">
        <f>VLOOKUP(CZ49,Echelle!$B$3:$K$7,DI$1,FALSE)</f>
        <v>0.5</v>
      </c>
      <c r="DJ49" s="67">
        <f>VLOOKUP(DA49,Echelle!$B$3:$K$7,DJ$1,FALSE)</f>
        <v>1</v>
      </c>
      <c r="DK49" s="67">
        <f>VLOOKUP(DB49,Echelle!$B$3:$K$7,DK$1,FALSE)</f>
        <v>1</v>
      </c>
      <c r="DL49" s="67">
        <f>VLOOKUP(DC49,Echelle!$B$3:$K$7,DL$1,FALSE)</f>
        <v>-0.5</v>
      </c>
      <c r="DM49" s="64">
        <f t="shared" si="7"/>
        <v>3.5</v>
      </c>
      <c r="DN49" s="65">
        <f t="shared" si="8"/>
        <v>6.9444444444444446</v>
      </c>
      <c r="DO49" s="6" t="s">
        <v>451</v>
      </c>
      <c r="DP49" s="6" t="s">
        <v>451</v>
      </c>
      <c r="DQ49" s="6" t="s">
        <v>451</v>
      </c>
      <c r="DR49" s="6" t="s">
        <v>451</v>
      </c>
      <c r="DS49" s="6" t="s">
        <v>451</v>
      </c>
      <c r="DT49" s="6" t="s">
        <v>451</v>
      </c>
      <c r="DU49" s="6" t="s">
        <v>451</v>
      </c>
      <c r="DV49" s="6" t="s">
        <v>451</v>
      </c>
      <c r="DW49" s="6" t="s">
        <v>451</v>
      </c>
      <c r="DX49" s="6" t="s">
        <v>451</v>
      </c>
      <c r="DY49" s="6" t="s">
        <v>451</v>
      </c>
      <c r="DZ49" s="6" t="s">
        <v>451</v>
      </c>
      <c r="EA49" s="6" t="s">
        <v>451</v>
      </c>
      <c r="EB49" s="6" t="s">
        <v>451</v>
      </c>
      <c r="EC49" s="6" t="s">
        <v>451</v>
      </c>
      <c r="ED49" s="6" t="s">
        <v>451</v>
      </c>
      <c r="EE49" s="6" t="s">
        <v>451</v>
      </c>
      <c r="EF49" s="6" t="s">
        <v>451</v>
      </c>
      <c r="EG49" s="6" t="s">
        <v>451</v>
      </c>
      <c r="EH49" s="6" t="s">
        <v>451</v>
      </c>
      <c r="EI49" s="6" t="s">
        <v>451</v>
      </c>
      <c r="EJ49" s="6" t="s">
        <v>452</v>
      </c>
      <c r="EK49" s="6" t="s">
        <v>452</v>
      </c>
      <c r="EL49" s="6" t="s">
        <v>451</v>
      </c>
      <c r="EM49" s="68">
        <f t="shared" si="9"/>
        <v>22</v>
      </c>
      <c r="EN49" s="69">
        <f t="shared" si="10"/>
        <v>9.1666666666666661</v>
      </c>
      <c r="EO49" s="6" t="s">
        <v>517</v>
      </c>
      <c r="EP49" s="68">
        <f t="shared" si="11"/>
        <v>10</v>
      </c>
      <c r="EQ49" s="6" t="s">
        <v>475</v>
      </c>
      <c r="ER49" s="68">
        <f t="shared" si="12"/>
        <v>10</v>
      </c>
      <c r="ES49" s="70">
        <f t="shared" si="14"/>
        <v>8.6666666666666661</v>
      </c>
      <c r="ET49" s="6" t="str">
        <f t="shared" si="15"/>
        <v xml:space="preserve">Accepté pour le Conseil 4round IS -5 </v>
      </c>
    </row>
    <row r="50" spans="1:150" x14ac:dyDescent="0.2">
      <c r="A50" s="6">
        <v>109</v>
      </c>
      <c r="B50" s="6" t="s">
        <v>460</v>
      </c>
      <c r="C50" s="6" t="s">
        <v>413</v>
      </c>
      <c r="D50" s="6" t="s">
        <v>131</v>
      </c>
      <c r="E50" s="6" t="s">
        <v>416</v>
      </c>
      <c r="F50" s="6" t="s">
        <v>462</v>
      </c>
      <c r="G50" s="6" t="s">
        <v>414</v>
      </c>
      <c r="H50" s="6" t="s">
        <v>131</v>
      </c>
      <c r="I50" s="6" t="s">
        <v>414</v>
      </c>
      <c r="J50" s="6" t="s">
        <v>416</v>
      </c>
      <c r="K50" s="6" t="s">
        <v>416</v>
      </c>
      <c r="L50" s="6" t="s">
        <v>415</v>
      </c>
      <c r="M50" s="63">
        <f>VLOOKUP(D50,Echelle!$B$3:$K$7,M$1,FALSE)</f>
        <v>-1</v>
      </c>
      <c r="N50" s="63">
        <f>VLOOKUP(E50,Echelle!$B$3:$K$7,N$1,FALSE)</f>
        <v>1</v>
      </c>
      <c r="O50" s="63">
        <f>VLOOKUP(F50,Echelle!$B$3:$K$7,O$1,FALSE)</f>
        <v>0</v>
      </c>
      <c r="P50" s="63">
        <f>VLOOKUP(G50,Echelle!$B$3:$K$7,P$1,FALSE)</f>
        <v>0.5</v>
      </c>
      <c r="Q50" s="63">
        <f>VLOOKUP(H50,Echelle!$B$3:$K$7,Q$1,FALSE)</f>
        <v>1</v>
      </c>
      <c r="R50" s="63">
        <f>VLOOKUP(I50,Echelle!$B$3:$K$7,R$1,FALSE)</f>
        <v>-0.5</v>
      </c>
      <c r="S50" s="63">
        <f>VLOOKUP(J50,Echelle!$B$3:$K$7,S$1,FALSE)</f>
        <v>1</v>
      </c>
      <c r="T50" s="63">
        <f>VLOOKUP(K50,Echelle!$B$3:$K$7,T$1,FALSE)</f>
        <v>1</v>
      </c>
      <c r="U50" s="63">
        <f>VLOOKUP(L50,Echelle!$B$3:$K$7,U$1,FALSE)</f>
        <v>0.5</v>
      </c>
      <c r="V50" s="64">
        <f t="shared" si="2"/>
        <v>3.5</v>
      </c>
      <c r="W50" s="65">
        <f t="shared" si="3"/>
        <v>6.9444444444444446</v>
      </c>
      <c r="X50" s="6" t="s">
        <v>547</v>
      </c>
      <c r="Y50" s="6" t="s">
        <v>424</v>
      </c>
      <c r="Z50" s="6" t="s">
        <v>423</v>
      </c>
      <c r="AA50" s="6" t="s">
        <v>426</v>
      </c>
      <c r="AB50" s="6" t="s">
        <v>151</v>
      </c>
      <c r="AC50" s="6" t="s">
        <v>426</v>
      </c>
      <c r="AD50" s="6" t="s">
        <v>425</v>
      </c>
      <c r="AE50" s="6" t="s">
        <v>425</v>
      </c>
      <c r="AF50" s="6" t="s">
        <v>425</v>
      </c>
      <c r="AG50" s="6" t="s">
        <v>423</v>
      </c>
      <c r="AH50" s="6" t="s">
        <v>423</v>
      </c>
      <c r="AI50" s="6" t="s">
        <v>426</v>
      </c>
      <c r="AJ50" s="6" t="s">
        <v>426</v>
      </c>
      <c r="AK50" s="6" t="s">
        <v>423</v>
      </c>
      <c r="AL50" s="6" t="s">
        <v>424</v>
      </c>
      <c r="AM50" s="6" t="s">
        <v>426</v>
      </c>
      <c r="AN50" s="6" t="s">
        <v>423</v>
      </c>
      <c r="AO50" s="6" t="s">
        <v>426</v>
      </c>
      <c r="AP50" s="6" t="s">
        <v>426</v>
      </c>
      <c r="AQ50" s="6" t="s">
        <v>426</v>
      </c>
      <c r="AR50" s="6" t="s">
        <v>426</v>
      </c>
      <c r="AS50" s="6" t="s">
        <v>423</v>
      </c>
      <c r="AT50" s="6" t="s">
        <v>426</v>
      </c>
      <c r="AU50" s="6" t="s">
        <v>426</v>
      </c>
      <c r="AV50" s="6" t="s">
        <v>426</v>
      </c>
      <c r="AW50" s="6" t="s">
        <v>428</v>
      </c>
      <c r="AX50" s="6" t="s">
        <v>428</v>
      </c>
      <c r="AY50" s="6" t="s">
        <v>427</v>
      </c>
      <c r="AZ50" s="6" t="s">
        <v>428</v>
      </c>
      <c r="BA50" s="6" t="s">
        <v>428</v>
      </c>
      <c r="BB50" s="64">
        <f>VLOOKUP(Y50,Echelle!$B$11:$Z$15,BB$1,FALSE)</f>
        <v>1</v>
      </c>
      <c r="BC50" s="64">
        <f>VLOOKUP(Z50,Echelle!$B$11:$Z$15,BC$1,FALSE)</f>
        <v>0.5</v>
      </c>
      <c r="BD50" s="64">
        <f>VLOOKUP(AA50,Echelle!$B$11:$Z$15,BD$1,FALSE)</f>
        <v>-1</v>
      </c>
      <c r="BE50" s="64">
        <f>VLOOKUP(AB50,Echelle!$B$11:$Z$15,BE$1,FALSE)</f>
        <v>2</v>
      </c>
      <c r="BF50" s="64">
        <f>VLOOKUP(AC50,Echelle!$B$11:$Z$15,BF$1,FALSE)</f>
        <v>-1</v>
      </c>
      <c r="BG50" s="64">
        <f>VLOOKUP(AD50,Echelle!$B$11:$Z$15,BG$1,FALSE)</f>
        <v>0</v>
      </c>
      <c r="BH50" s="64">
        <f>VLOOKUP(AE50,Echelle!$B$11:$Z$15,BH$1,FALSE)</f>
        <v>0</v>
      </c>
      <c r="BI50" s="64">
        <f>VLOOKUP(AF50,Echelle!$B$11:$Z$15,BI$1,FALSE)</f>
        <v>0</v>
      </c>
      <c r="BJ50" s="64">
        <f>VLOOKUP(AG50,Echelle!$B$11:$Z$15,BJ$1,FALSE)</f>
        <v>0.5</v>
      </c>
      <c r="BK50" s="64">
        <f>VLOOKUP(AH50,Echelle!$B$11:$Z$15,BK$1,FALSE)</f>
        <v>0.5</v>
      </c>
      <c r="BL50" s="64">
        <f>VLOOKUP(AI50,Echelle!$B$11:$Z$15,BL$1,FALSE)</f>
        <v>-1</v>
      </c>
      <c r="BM50" s="64">
        <f>VLOOKUP(AJ50,Echelle!$B$11:$Z$15,BM$1,FALSE)</f>
        <v>-1</v>
      </c>
      <c r="BN50" s="64">
        <f>VLOOKUP(AK50,Echelle!$B$11:$Z$15,BN$1,FALSE)</f>
        <v>0.5</v>
      </c>
      <c r="BO50" s="64">
        <f>VLOOKUP(AL50,Echelle!$B$11:$Z$15,BO$1,FALSE)</f>
        <v>1</v>
      </c>
      <c r="BP50" s="64">
        <f>VLOOKUP(AM50,Echelle!$B$11:$Z$15,BP$1,FALSE)</f>
        <v>-1</v>
      </c>
      <c r="BQ50" s="64">
        <f>VLOOKUP(AN50,Echelle!$B$11:$Z$15,BQ$1,FALSE)</f>
        <v>0.5</v>
      </c>
      <c r="BR50" s="64">
        <f>VLOOKUP(AO50,Echelle!$B$11:$Z$15,BR$1,FALSE)</f>
        <v>-1</v>
      </c>
      <c r="BS50" s="64">
        <f>VLOOKUP(AP50,Echelle!$B$11:$Z$15,BS$1,FALSE)</f>
        <v>-1</v>
      </c>
      <c r="BT50" s="64">
        <f>VLOOKUP(AQ50,Echelle!$B$11:$Z$15,BT$1,FALSE)</f>
        <v>-1</v>
      </c>
      <c r="BU50" s="64">
        <f>VLOOKUP(AR50,Echelle!$B$11:$Z$15,BU$1,FALSE)</f>
        <v>-1</v>
      </c>
      <c r="BV50" s="64">
        <f>VLOOKUP(AS50,Echelle!$B$11:$Z$15,BV$1,FALSE)</f>
        <v>1</v>
      </c>
      <c r="BW50" s="64">
        <f>VLOOKUP(AT50,Echelle!$B$11:$Z$15,BW$1,FALSE)</f>
        <v>-0.5</v>
      </c>
      <c r="BX50" s="64">
        <f>VLOOKUP(AU50,Echelle!$B$11:$Z$15,BX$1,FALSE)</f>
        <v>-0.5</v>
      </c>
      <c r="BY50" s="64">
        <f>VLOOKUP(AV50,Echelle!$B$11:$Z$15,BY$1,FALSE)</f>
        <v>-0.5</v>
      </c>
      <c r="BZ50" s="64">
        <f>VLOOKUP(AW50,Echelle!$B$20:$E$23,BZ$1,FALSE)</f>
        <v>-1</v>
      </c>
      <c r="CA50" s="64">
        <f>VLOOKUP(AX50,Echelle!$B$20:$E$23,CA$1,FALSE)</f>
        <v>-1</v>
      </c>
      <c r="CB50" s="64">
        <f>VLOOKUP(AY50,Echelle!$B$20:$E$23,CB$1,FALSE)</f>
        <v>1</v>
      </c>
      <c r="CC50" s="6">
        <v>1</v>
      </c>
      <c r="CD50" s="6">
        <v>1</v>
      </c>
      <c r="CE50" s="6">
        <v>1</v>
      </c>
      <c r="CF50" s="6">
        <v>1</v>
      </c>
      <c r="CG50" s="6">
        <v>1</v>
      </c>
      <c r="CH50" s="6">
        <v>0</v>
      </c>
      <c r="CI50" s="6">
        <v>1</v>
      </c>
      <c r="CJ50" s="66">
        <f t="shared" si="4"/>
        <v>8</v>
      </c>
      <c r="CK50" s="66">
        <f t="shared" si="5"/>
        <v>4</v>
      </c>
      <c r="CL50" s="65">
        <f t="shared" si="6"/>
        <v>3.152173913043478</v>
      </c>
      <c r="CM50" s="6" t="s">
        <v>2707</v>
      </c>
      <c r="CN50" s="6" t="s">
        <v>1174</v>
      </c>
      <c r="CO50" s="6" t="s">
        <v>1131</v>
      </c>
      <c r="CP50" s="6" t="s">
        <v>1136</v>
      </c>
      <c r="CQ50" s="6" t="s">
        <v>440</v>
      </c>
      <c r="CS50" s="6" t="s">
        <v>442</v>
      </c>
      <c r="CT50" s="6" t="s">
        <v>675</v>
      </c>
      <c r="CU50" s="6" t="s">
        <v>414</v>
      </c>
      <c r="CV50" s="6" t="s">
        <v>416</v>
      </c>
      <c r="CW50" s="6" t="s">
        <v>416</v>
      </c>
      <c r="CX50" s="6" t="s">
        <v>414</v>
      </c>
      <c r="CY50" s="6" t="s">
        <v>414</v>
      </c>
      <c r="CZ50" s="6" t="s">
        <v>414</v>
      </c>
      <c r="DA50" s="6" t="s">
        <v>416</v>
      </c>
      <c r="DB50" s="6" t="s">
        <v>416</v>
      </c>
      <c r="DC50" s="6" t="s">
        <v>462</v>
      </c>
      <c r="DD50" s="67">
        <f>VLOOKUP(CU50,Echelle!$B$3:$K$7,DD$1,FALSE)</f>
        <v>-0.5</v>
      </c>
      <c r="DE50" s="67">
        <f>VLOOKUP(CV50,Echelle!$B$3:$K$7,DE$1,FALSE)</f>
        <v>1</v>
      </c>
      <c r="DF50" s="67">
        <f>VLOOKUP(CW50,Echelle!$B$3:$K$7,DF$1,FALSE)</f>
        <v>1</v>
      </c>
      <c r="DG50" s="67">
        <f>VLOOKUP(CX50,Echelle!$B$3:$K$7,DG$1,FALSE)</f>
        <v>0.5</v>
      </c>
      <c r="DH50" s="67">
        <f>VLOOKUP(CY50,Echelle!$B$3:$K$7,DH$1,FALSE)</f>
        <v>0.5</v>
      </c>
      <c r="DI50" s="67">
        <f>VLOOKUP(CZ50,Echelle!$B$3:$K$7,DI$1,FALSE)</f>
        <v>-0.5</v>
      </c>
      <c r="DJ50" s="67">
        <f>VLOOKUP(DA50,Echelle!$B$3:$K$7,DJ$1,FALSE)</f>
        <v>1</v>
      </c>
      <c r="DK50" s="67">
        <f>VLOOKUP(DB50,Echelle!$B$3:$K$7,DK$1,FALSE)</f>
        <v>1</v>
      </c>
      <c r="DL50" s="67">
        <f>VLOOKUP(DC50,Echelle!$B$3:$K$7,DL$1,FALSE)</f>
        <v>0</v>
      </c>
      <c r="DM50" s="64">
        <f t="shared" si="7"/>
        <v>4</v>
      </c>
      <c r="DN50" s="65">
        <f t="shared" si="8"/>
        <v>7.2222222222222223</v>
      </c>
      <c r="DO50" s="6" t="s">
        <v>451</v>
      </c>
      <c r="DP50" s="6" t="s">
        <v>452</v>
      </c>
      <c r="DQ50" s="6" t="s">
        <v>452</v>
      </c>
      <c r="DR50" s="6" t="s">
        <v>452</v>
      </c>
      <c r="DS50" s="6" t="s">
        <v>452</v>
      </c>
      <c r="DT50" s="6" t="s">
        <v>452</v>
      </c>
      <c r="DU50" s="6" t="s">
        <v>452</v>
      </c>
      <c r="DV50" s="6" t="s">
        <v>452</v>
      </c>
      <c r="DW50" s="6" t="s">
        <v>452</v>
      </c>
      <c r="DX50" s="6" t="s">
        <v>451</v>
      </c>
      <c r="DY50" s="6" t="s">
        <v>451</v>
      </c>
      <c r="DZ50" s="6" t="s">
        <v>451</v>
      </c>
      <c r="EA50" s="6" t="s">
        <v>451</v>
      </c>
      <c r="EB50" s="6" t="s">
        <v>451</v>
      </c>
      <c r="EC50" s="6" t="s">
        <v>452</v>
      </c>
      <c r="ED50" s="6" t="s">
        <v>451</v>
      </c>
      <c r="EE50" s="6" t="s">
        <v>452</v>
      </c>
      <c r="EF50" s="6" t="s">
        <v>452</v>
      </c>
      <c r="EG50" s="6" t="s">
        <v>451</v>
      </c>
      <c r="EH50" s="6" t="s">
        <v>451</v>
      </c>
      <c r="EI50" s="6" t="s">
        <v>452</v>
      </c>
      <c r="EJ50" s="6" t="s">
        <v>452</v>
      </c>
      <c r="EK50" s="6" t="s">
        <v>452</v>
      </c>
      <c r="EL50" s="6" t="s">
        <v>452</v>
      </c>
      <c r="EM50" s="68">
        <f t="shared" si="9"/>
        <v>9</v>
      </c>
      <c r="EN50" s="69">
        <f t="shared" si="10"/>
        <v>3.75</v>
      </c>
      <c r="EO50" s="6" t="s">
        <v>517</v>
      </c>
      <c r="EP50" s="68">
        <f t="shared" si="11"/>
        <v>10</v>
      </c>
      <c r="EQ50" s="6" t="s">
        <v>475</v>
      </c>
      <c r="ER50" s="68">
        <f t="shared" si="12"/>
        <v>10</v>
      </c>
      <c r="ES50" s="70">
        <f t="shared" si="14"/>
        <v>6.0416666666666661</v>
      </c>
      <c r="ET50" s="6" t="str">
        <f t="shared" si="15"/>
        <v>Liste d'attente</v>
      </c>
    </row>
    <row r="51" spans="1:150" x14ac:dyDescent="0.2">
      <c r="A51" s="6">
        <v>111</v>
      </c>
      <c r="B51" s="6" t="s">
        <v>481</v>
      </c>
      <c r="C51" s="6" t="s">
        <v>413</v>
      </c>
      <c r="D51" s="6" t="s">
        <v>131</v>
      </c>
      <c r="E51" s="6" t="s">
        <v>416</v>
      </c>
      <c r="F51" s="6" t="s">
        <v>416</v>
      </c>
      <c r="G51" s="6" t="s">
        <v>131</v>
      </c>
      <c r="H51" s="6" t="s">
        <v>131</v>
      </c>
      <c r="I51" s="6" t="s">
        <v>414</v>
      </c>
      <c r="J51" s="6" t="s">
        <v>416</v>
      </c>
      <c r="K51" s="6" t="s">
        <v>416</v>
      </c>
      <c r="L51" s="6" t="s">
        <v>414</v>
      </c>
      <c r="M51" s="63">
        <f>VLOOKUP(D51,Echelle!$B$3:$K$7,M$1,FALSE)</f>
        <v>-1</v>
      </c>
      <c r="N51" s="63">
        <f>VLOOKUP(E51,Echelle!$B$3:$K$7,N$1,FALSE)</f>
        <v>1</v>
      </c>
      <c r="O51" s="63">
        <f>VLOOKUP(F51,Echelle!$B$3:$K$7,O$1,FALSE)</f>
        <v>1</v>
      </c>
      <c r="P51" s="63">
        <f>VLOOKUP(G51,Echelle!$B$3:$K$7,P$1,FALSE)</f>
        <v>1</v>
      </c>
      <c r="Q51" s="63">
        <f>VLOOKUP(H51,Echelle!$B$3:$K$7,Q$1,FALSE)</f>
        <v>1</v>
      </c>
      <c r="R51" s="63">
        <f>VLOOKUP(I51,Echelle!$B$3:$K$7,R$1,FALSE)</f>
        <v>-0.5</v>
      </c>
      <c r="S51" s="63">
        <f>VLOOKUP(J51,Echelle!$B$3:$K$7,S$1,FALSE)</f>
        <v>1</v>
      </c>
      <c r="T51" s="63">
        <f>VLOOKUP(K51,Echelle!$B$3:$K$7,T$1,FALSE)</f>
        <v>1</v>
      </c>
      <c r="U51" s="63">
        <f>VLOOKUP(L51,Echelle!$B$3:$K$7,U$1,FALSE)</f>
        <v>-0.5</v>
      </c>
      <c r="V51" s="64">
        <f t="shared" si="2"/>
        <v>4</v>
      </c>
      <c r="W51" s="65">
        <f t="shared" si="3"/>
        <v>7.2222222222222223</v>
      </c>
      <c r="X51" s="6" t="s">
        <v>527</v>
      </c>
      <c r="Y51" s="6" t="s">
        <v>424</v>
      </c>
      <c r="Z51" s="6" t="s">
        <v>425</v>
      </c>
      <c r="AA51" s="6" t="s">
        <v>424</v>
      </c>
      <c r="AB51" s="6" t="s">
        <v>424</v>
      </c>
      <c r="AC51" s="6" t="s">
        <v>425</v>
      </c>
      <c r="AD51" s="6" t="s">
        <v>423</v>
      </c>
      <c r="AE51" s="6" t="s">
        <v>423</v>
      </c>
      <c r="AF51" s="6" t="s">
        <v>425</v>
      </c>
      <c r="AG51" s="6" t="s">
        <v>425</v>
      </c>
      <c r="AH51" s="6" t="s">
        <v>425</v>
      </c>
      <c r="AI51" s="6" t="s">
        <v>424</v>
      </c>
      <c r="AJ51" s="6" t="s">
        <v>423</v>
      </c>
      <c r="AK51" s="6" t="s">
        <v>423</v>
      </c>
      <c r="AL51" s="6" t="s">
        <v>151</v>
      </c>
      <c r="AM51" s="6" t="s">
        <v>423</v>
      </c>
      <c r="AN51" s="6" t="s">
        <v>423</v>
      </c>
      <c r="AO51" s="6" t="s">
        <v>423</v>
      </c>
      <c r="AP51" s="6" t="s">
        <v>423</v>
      </c>
      <c r="AQ51" s="6" t="s">
        <v>151</v>
      </c>
      <c r="AR51" s="6" t="s">
        <v>151</v>
      </c>
      <c r="AS51" s="6" t="s">
        <v>424</v>
      </c>
      <c r="AT51" s="6" t="s">
        <v>426</v>
      </c>
      <c r="AU51" s="6" t="s">
        <v>426</v>
      </c>
      <c r="AV51" s="6" t="s">
        <v>426</v>
      </c>
      <c r="AW51" s="6" t="s">
        <v>428</v>
      </c>
      <c r="AX51" s="6" t="s">
        <v>176</v>
      </c>
      <c r="AY51" s="6" t="s">
        <v>428</v>
      </c>
      <c r="AZ51" s="6" t="s">
        <v>428</v>
      </c>
      <c r="BA51" s="6" t="s">
        <v>428</v>
      </c>
      <c r="BB51" s="64">
        <f>VLOOKUP(Y51,Echelle!$B$11:$Z$15,BB$1,FALSE)</f>
        <v>1</v>
      </c>
      <c r="BC51" s="64">
        <f>VLOOKUP(Z51,Echelle!$B$11:$Z$15,BC$1,FALSE)</f>
        <v>0</v>
      </c>
      <c r="BD51" s="64">
        <f>VLOOKUP(AA51,Echelle!$B$11:$Z$15,BD$1,FALSE)</f>
        <v>1</v>
      </c>
      <c r="BE51" s="64">
        <f>VLOOKUP(AB51,Echelle!$B$11:$Z$15,BE$1,FALSE)</f>
        <v>1</v>
      </c>
      <c r="BF51" s="64">
        <f>VLOOKUP(AC51,Echelle!$B$11:$Z$15,BF$1,FALSE)</f>
        <v>0</v>
      </c>
      <c r="BG51" s="64">
        <f>VLOOKUP(AD51,Echelle!$B$11:$Z$15,BG$1,FALSE)</f>
        <v>0.5</v>
      </c>
      <c r="BH51" s="64">
        <f>VLOOKUP(AE51,Echelle!$B$11:$Z$15,BH$1,FALSE)</f>
        <v>0.5</v>
      </c>
      <c r="BI51" s="64">
        <f>VLOOKUP(AF51,Echelle!$B$11:$Z$15,BI$1,FALSE)</f>
        <v>0</v>
      </c>
      <c r="BJ51" s="64">
        <f>VLOOKUP(AG51,Echelle!$B$11:$Z$15,BJ$1,FALSE)</f>
        <v>0</v>
      </c>
      <c r="BK51" s="64">
        <f>VLOOKUP(AH51,Echelle!$B$11:$Z$15,BK$1,FALSE)</f>
        <v>0</v>
      </c>
      <c r="BL51" s="64">
        <f>VLOOKUP(AI51,Echelle!$B$11:$Z$15,BL$1,FALSE)</f>
        <v>1</v>
      </c>
      <c r="BM51" s="64">
        <f>VLOOKUP(AJ51,Echelle!$B$11:$Z$15,BM$1,FALSE)</f>
        <v>0.5</v>
      </c>
      <c r="BN51" s="64">
        <f>VLOOKUP(AK51,Echelle!$B$11:$Z$15,BN$1,FALSE)</f>
        <v>0.5</v>
      </c>
      <c r="BO51" s="64">
        <f>VLOOKUP(AL51,Echelle!$B$11:$Z$15,BO$1,FALSE)</f>
        <v>2</v>
      </c>
      <c r="BP51" s="64">
        <f>VLOOKUP(AM51,Echelle!$B$11:$Z$15,BP$1,FALSE)</f>
        <v>0.5</v>
      </c>
      <c r="BQ51" s="64">
        <f>VLOOKUP(AN51,Echelle!$B$11:$Z$15,BQ$1,FALSE)</f>
        <v>0.5</v>
      </c>
      <c r="BR51" s="64">
        <f>VLOOKUP(AO51,Echelle!$B$11:$Z$15,BR$1,FALSE)</f>
        <v>0.5</v>
      </c>
      <c r="BS51" s="64">
        <f>VLOOKUP(AP51,Echelle!$B$11:$Z$15,BS$1,FALSE)</f>
        <v>0.5</v>
      </c>
      <c r="BT51" s="64">
        <f>VLOOKUP(AQ51,Echelle!$B$11:$Z$15,BT$1,FALSE)</f>
        <v>2</v>
      </c>
      <c r="BU51" s="64">
        <f>VLOOKUP(AR51,Echelle!$B$11:$Z$15,BU$1,FALSE)</f>
        <v>2</v>
      </c>
      <c r="BV51" s="64">
        <f>VLOOKUP(AS51,Echelle!$B$11:$Z$15,BV$1,FALSE)</f>
        <v>2</v>
      </c>
      <c r="BW51" s="64">
        <f>VLOOKUP(AT51,Echelle!$B$11:$Z$15,BW$1,FALSE)</f>
        <v>-0.5</v>
      </c>
      <c r="BX51" s="64">
        <f>VLOOKUP(AU51,Echelle!$B$11:$Z$15,BX$1,FALSE)</f>
        <v>-0.5</v>
      </c>
      <c r="BY51" s="64">
        <f>VLOOKUP(AV51,Echelle!$B$11:$Z$15,BY$1,FALSE)</f>
        <v>-0.5</v>
      </c>
      <c r="BZ51" s="64">
        <f>VLOOKUP(AW51,Echelle!$B$20:$E$23,BZ$1,FALSE)</f>
        <v>-1</v>
      </c>
      <c r="CA51" s="64">
        <f>VLOOKUP(AX51,Echelle!$B$20:$E$23,CA$1,FALSE)</f>
        <v>2</v>
      </c>
      <c r="CB51" s="64">
        <f>VLOOKUP(AY51,Echelle!$B$20:$E$23,CB$1,FALSE)</f>
        <v>-1</v>
      </c>
      <c r="CC51" s="6">
        <v>0</v>
      </c>
      <c r="CD51" s="6">
        <v>1</v>
      </c>
      <c r="CE51" s="6">
        <v>0</v>
      </c>
      <c r="CF51" s="6">
        <v>1</v>
      </c>
      <c r="CG51" s="6">
        <v>0</v>
      </c>
      <c r="CH51" s="6">
        <v>0</v>
      </c>
      <c r="CI51" s="6">
        <v>0</v>
      </c>
      <c r="CJ51" s="66">
        <f t="shared" si="4"/>
        <v>2</v>
      </c>
      <c r="CK51" s="66">
        <f t="shared" si="5"/>
        <v>16.5</v>
      </c>
      <c r="CL51" s="65">
        <f t="shared" si="6"/>
        <v>4.5108695652173916</v>
      </c>
      <c r="CM51" s="6" t="s">
        <v>488</v>
      </c>
      <c r="CN51" s="6" t="s">
        <v>1192</v>
      </c>
      <c r="CO51" s="6" t="s">
        <v>1131</v>
      </c>
      <c r="CP51" s="6" t="s">
        <v>1136</v>
      </c>
      <c r="CQ51" s="6" t="s">
        <v>440</v>
      </c>
      <c r="CS51" s="6" t="s">
        <v>491</v>
      </c>
      <c r="CT51" s="6" t="s">
        <v>532</v>
      </c>
      <c r="CU51" s="6" t="s">
        <v>414</v>
      </c>
      <c r="CV51" s="6" t="s">
        <v>416</v>
      </c>
      <c r="CW51" s="6" t="s">
        <v>416</v>
      </c>
      <c r="CX51" s="6" t="s">
        <v>414</v>
      </c>
      <c r="CY51" s="6" t="s">
        <v>414</v>
      </c>
      <c r="CZ51" s="6" t="s">
        <v>415</v>
      </c>
      <c r="DA51" s="6" t="s">
        <v>416</v>
      </c>
      <c r="DB51" s="6" t="s">
        <v>415</v>
      </c>
      <c r="DC51" s="6" t="s">
        <v>414</v>
      </c>
      <c r="DD51" s="67">
        <f>VLOOKUP(CU51,Echelle!$B$3:$K$7,DD$1,FALSE)</f>
        <v>-0.5</v>
      </c>
      <c r="DE51" s="67">
        <f>VLOOKUP(CV51,Echelle!$B$3:$K$7,DE$1,FALSE)</f>
        <v>1</v>
      </c>
      <c r="DF51" s="67">
        <f>VLOOKUP(CW51,Echelle!$B$3:$K$7,DF$1,FALSE)</f>
        <v>1</v>
      </c>
      <c r="DG51" s="67">
        <f>VLOOKUP(CX51,Echelle!$B$3:$K$7,DG$1,FALSE)</f>
        <v>0.5</v>
      </c>
      <c r="DH51" s="67">
        <f>VLOOKUP(CY51,Echelle!$B$3:$K$7,DH$1,FALSE)</f>
        <v>0.5</v>
      </c>
      <c r="DI51" s="67">
        <f>VLOOKUP(CZ51,Echelle!$B$3:$K$7,DI$1,FALSE)</f>
        <v>0.5</v>
      </c>
      <c r="DJ51" s="67">
        <f>VLOOKUP(DA51,Echelle!$B$3:$K$7,DJ$1,FALSE)</f>
        <v>1</v>
      </c>
      <c r="DK51" s="67">
        <f>VLOOKUP(DB51,Echelle!$B$3:$K$7,DK$1,FALSE)</f>
        <v>0.5</v>
      </c>
      <c r="DL51" s="67">
        <f>VLOOKUP(DC51,Echelle!$B$3:$K$7,DL$1,FALSE)</f>
        <v>-0.5</v>
      </c>
      <c r="DM51" s="64">
        <f t="shared" si="7"/>
        <v>4</v>
      </c>
      <c r="DN51" s="65">
        <f t="shared" si="8"/>
        <v>7.2222222222222223</v>
      </c>
      <c r="DO51" s="6" t="s">
        <v>451</v>
      </c>
      <c r="DP51" s="6" t="s">
        <v>451</v>
      </c>
      <c r="DQ51" s="6" t="s">
        <v>451</v>
      </c>
      <c r="DR51" s="6" t="s">
        <v>451</v>
      </c>
      <c r="DS51" s="6" t="s">
        <v>451</v>
      </c>
      <c r="DT51" s="6" t="s">
        <v>451</v>
      </c>
      <c r="DU51" s="6" t="s">
        <v>451</v>
      </c>
      <c r="DV51" s="6" t="s">
        <v>451</v>
      </c>
      <c r="DW51" s="6" t="s">
        <v>451</v>
      </c>
      <c r="DX51" s="6" t="s">
        <v>451</v>
      </c>
      <c r="DY51" s="6" t="s">
        <v>451</v>
      </c>
      <c r="DZ51" s="6" t="s">
        <v>451</v>
      </c>
      <c r="EA51" s="6" t="s">
        <v>451</v>
      </c>
      <c r="EB51" s="6" t="s">
        <v>451</v>
      </c>
      <c r="EC51" s="6" t="s">
        <v>451</v>
      </c>
      <c r="ED51" s="6" t="s">
        <v>451</v>
      </c>
      <c r="EE51" s="6" t="s">
        <v>451</v>
      </c>
      <c r="EF51" s="6" t="s">
        <v>451</v>
      </c>
      <c r="EG51" s="6" t="s">
        <v>451</v>
      </c>
      <c r="EH51" s="6" t="s">
        <v>451</v>
      </c>
      <c r="EI51" s="6" t="s">
        <v>451</v>
      </c>
      <c r="EJ51" s="6" t="s">
        <v>451</v>
      </c>
      <c r="EK51" s="6" t="s">
        <v>452</v>
      </c>
      <c r="EL51" s="6" t="s">
        <v>452</v>
      </c>
      <c r="EM51" s="68">
        <f t="shared" si="9"/>
        <v>22</v>
      </c>
      <c r="EN51" s="69">
        <f t="shared" si="10"/>
        <v>9.1666666666666661</v>
      </c>
      <c r="EO51" s="6" t="s">
        <v>453</v>
      </c>
      <c r="EP51" s="68">
        <f t="shared" si="11"/>
        <v>0</v>
      </c>
      <c r="EQ51" s="6" t="s">
        <v>475</v>
      </c>
      <c r="ER51" s="68">
        <f t="shared" si="12"/>
        <v>10</v>
      </c>
      <c r="ES51" s="70">
        <f t="shared" si="14"/>
        <v>7.25</v>
      </c>
      <c r="ET51" s="6" t="str">
        <f t="shared" si="15"/>
        <v>Liste d'attente</v>
      </c>
    </row>
    <row r="52" spans="1:150" x14ac:dyDescent="0.2">
      <c r="A52" s="6">
        <v>112</v>
      </c>
      <c r="B52" s="6" t="s">
        <v>481</v>
      </c>
      <c r="C52" s="6" t="s">
        <v>413</v>
      </c>
      <c r="D52" s="6" t="s">
        <v>462</v>
      </c>
      <c r="E52" s="6" t="s">
        <v>416</v>
      </c>
      <c r="F52" s="6" t="s">
        <v>416</v>
      </c>
      <c r="G52" s="6" t="s">
        <v>414</v>
      </c>
      <c r="H52" s="6" t="s">
        <v>415</v>
      </c>
      <c r="I52" s="6" t="s">
        <v>131</v>
      </c>
      <c r="J52" s="6" t="s">
        <v>416</v>
      </c>
      <c r="K52" s="6" t="s">
        <v>416</v>
      </c>
      <c r="L52" s="6" t="s">
        <v>414</v>
      </c>
      <c r="M52" s="63">
        <f>VLOOKUP(D52,Echelle!$B$3:$K$7,M$1,FALSE)</f>
        <v>0</v>
      </c>
      <c r="N52" s="63">
        <f>VLOOKUP(E52,Echelle!$B$3:$K$7,N$1,FALSE)</f>
        <v>1</v>
      </c>
      <c r="O52" s="63">
        <f>VLOOKUP(F52,Echelle!$B$3:$K$7,O$1,FALSE)</f>
        <v>1</v>
      </c>
      <c r="P52" s="63">
        <f>VLOOKUP(G52,Echelle!$B$3:$K$7,P$1,FALSE)</f>
        <v>0.5</v>
      </c>
      <c r="Q52" s="63">
        <f>VLOOKUP(H52,Echelle!$B$3:$K$7,Q$1,FALSE)</f>
        <v>-0.5</v>
      </c>
      <c r="R52" s="63">
        <f>VLOOKUP(I52,Echelle!$B$3:$K$7,R$1,FALSE)</f>
        <v>-1</v>
      </c>
      <c r="S52" s="63">
        <f>VLOOKUP(J52,Echelle!$B$3:$K$7,S$1,FALSE)</f>
        <v>1</v>
      </c>
      <c r="T52" s="63">
        <f>VLOOKUP(K52,Echelle!$B$3:$K$7,T$1,FALSE)</f>
        <v>1</v>
      </c>
      <c r="U52" s="63">
        <f>VLOOKUP(L52,Echelle!$B$3:$K$7,U$1,FALSE)</f>
        <v>-0.5</v>
      </c>
      <c r="V52" s="64">
        <f t="shared" si="2"/>
        <v>2.5</v>
      </c>
      <c r="W52" s="65">
        <f t="shared" si="3"/>
        <v>6.3888888888888893</v>
      </c>
      <c r="X52" s="6" t="s">
        <v>527</v>
      </c>
      <c r="Y52" s="6" t="s">
        <v>423</v>
      </c>
      <c r="Z52" s="6" t="s">
        <v>423</v>
      </c>
      <c r="AA52" s="6" t="s">
        <v>423</v>
      </c>
      <c r="AB52" s="6" t="s">
        <v>424</v>
      </c>
      <c r="AC52" s="6" t="s">
        <v>423</v>
      </c>
      <c r="AD52" s="6" t="s">
        <v>425</v>
      </c>
      <c r="AE52" s="6" t="s">
        <v>425</v>
      </c>
      <c r="AF52" s="6" t="s">
        <v>425</v>
      </c>
      <c r="AG52" s="6" t="s">
        <v>425</v>
      </c>
      <c r="AH52" s="6" t="s">
        <v>423</v>
      </c>
      <c r="AI52" s="6" t="s">
        <v>423</v>
      </c>
      <c r="AJ52" s="6" t="s">
        <v>423</v>
      </c>
      <c r="AK52" s="6" t="s">
        <v>423</v>
      </c>
      <c r="AL52" s="6" t="s">
        <v>151</v>
      </c>
      <c r="AM52" s="6" t="s">
        <v>424</v>
      </c>
      <c r="AN52" s="6" t="s">
        <v>425</v>
      </c>
      <c r="AO52" s="6" t="s">
        <v>423</v>
      </c>
      <c r="AP52" s="6" t="s">
        <v>423</v>
      </c>
      <c r="AQ52" s="6" t="s">
        <v>423</v>
      </c>
      <c r="AR52" s="6" t="s">
        <v>151</v>
      </c>
      <c r="AS52" s="6" t="s">
        <v>426</v>
      </c>
      <c r="AT52" s="6" t="s">
        <v>426</v>
      </c>
      <c r="AU52" s="6" t="s">
        <v>426</v>
      </c>
      <c r="AV52" s="6" t="s">
        <v>423</v>
      </c>
      <c r="AW52" s="6" t="s">
        <v>427</v>
      </c>
      <c r="AX52" s="6" t="s">
        <v>427</v>
      </c>
      <c r="AY52" s="6" t="s">
        <v>428</v>
      </c>
      <c r="AZ52" s="6" t="s">
        <v>428</v>
      </c>
      <c r="BA52" s="6" t="s">
        <v>428</v>
      </c>
      <c r="BB52" s="64">
        <f>VLOOKUP(Y52,Echelle!$B$11:$Z$15,BB$1,FALSE)</f>
        <v>0.5</v>
      </c>
      <c r="BC52" s="64">
        <f>VLOOKUP(Z52,Echelle!$B$11:$Z$15,BC$1,FALSE)</f>
        <v>0.5</v>
      </c>
      <c r="BD52" s="64">
        <f>VLOOKUP(AA52,Echelle!$B$11:$Z$15,BD$1,FALSE)</f>
        <v>0.5</v>
      </c>
      <c r="BE52" s="64">
        <f>VLOOKUP(AB52,Echelle!$B$11:$Z$15,BE$1,FALSE)</f>
        <v>1</v>
      </c>
      <c r="BF52" s="64">
        <f>VLOOKUP(AC52,Echelle!$B$11:$Z$15,BF$1,FALSE)</f>
        <v>0.5</v>
      </c>
      <c r="BG52" s="64">
        <f>VLOOKUP(AD52,Echelle!$B$11:$Z$15,BG$1,FALSE)</f>
        <v>0</v>
      </c>
      <c r="BH52" s="64">
        <f>VLOOKUP(AE52,Echelle!$B$11:$Z$15,BH$1,FALSE)</f>
        <v>0</v>
      </c>
      <c r="BI52" s="64">
        <f>VLOOKUP(AF52,Echelle!$B$11:$Z$15,BI$1,FALSE)</f>
        <v>0</v>
      </c>
      <c r="BJ52" s="64">
        <f>VLOOKUP(AG52,Echelle!$B$11:$Z$15,BJ$1,FALSE)</f>
        <v>0</v>
      </c>
      <c r="BK52" s="64">
        <f>VLOOKUP(AH52,Echelle!$B$11:$Z$15,BK$1,FALSE)</f>
        <v>0.5</v>
      </c>
      <c r="BL52" s="64">
        <f>VLOOKUP(AI52,Echelle!$B$11:$Z$15,BL$1,FALSE)</f>
        <v>0.5</v>
      </c>
      <c r="BM52" s="64">
        <f>VLOOKUP(AJ52,Echelle!$B$11:$Z$15,BM$1,FALSE)</f>
        <v>0.5</v>
      </c>
      <c r="BN52" s="64">
        <f>VLOOKUP(AK52,Echelle!$B$11:$Z$15,BN$1,FALSE)</f>
        <v>0.5</v>
      </c>
      <c r="BO52" s="64">
        <f>VLOOKUP(AL52,Echelle!$B$11:$Z$15,BO$1,FALSE)</f>
        <v>2</v>
      </c>
      <c r="BP52" s="64">
        <f>VLOOKUP(AM52,Echelle!$B$11:$Z$15,BP$1,FALSE)</f>
        <v>1</v>
      </c>
      <c r="BQ52" s="64">
        <f>VLOOKUP(AN52,Echelle!$B$11:$Z$15,BQ$1,FALSE)</f>
        <v>0</v>
      </c>
      <c r="BR52" s="64">
        <f>VLOOKUP(AO52,Echelle!$B$11:$Z$15,BR$1,FALSE)</f>
        <v>0.5</v>
      </c>
      <c r="BS52" s="64">
        <f>VLOOKUP(AP52,Echelle!$B$11:$Z$15,BS$1,FALSE)</f>
        <v>0.5</v>
      </c>
      <c r="BT52" s="64">
        <f>VLOOKUP(AQ52,Echelle!$B$11:$Z$15,BT$1,FALSE)</f>
        <v>0.5</v>
      </c>
      <c r="BU52" s="64">
        <f>VLOOKUP(AR52,Echelle!$B$11:$Z$15,BU$1,FALSE)</f>
        <v>2</v>
      </c>
      <c r="BV52" s="64">
        <f>VLOOKUP(AS52,Echelle!$B$11:$Z$15,BV$1,FALSE)</f>
        <v>-0.5</v>
      </c>
      <c r="BW52" s="64">
        <f>VLOOKUP(AT52,Echelle!$B$11:$Z$15,BW$1,FALSE)</f>
        <v>-0.5</v>
      </c>
      <c r="BX52" s="64">
        <f>VLOOKUP(AU52,Echelle!$B$11:$Z$15,BX$1,FALSE)</f>
        <v>-0.5</v>
      </c>
      <c r="BY52" s="64">
        <f>VLOOKUP(AV52,Echelle!$B$11:$Z$15,BY$1,FALSE)</f>
        <v>1</v>
      </c>
      <c r="BZ52" s="64">
        <f>VLOOKUP(AW52,Echelle!$B$20:$E$23,BZ$1,FALSE)</f>
        <v>1</v>
      </c>
      <c r="CA52" s="64">
        <f>VLOOKUP(AX52,Echelle!$B$20:$E$23,CA$1,FALSE)</f>
        <v>1</v>
      </c>
      <c r="CB52" s="64">
        <f>VLOOKUP(AY52,Echelle!$B$20:$E$23,CB$1,FALSE)</f>
        <v>-1</v>
      </c>
      <c r="CC52" s="6">
        <v>1</v>
      </c>
      <c r="CD52" s="6">
        <v>1</v>
      </c>
      <c r="CE52" s="6">
        <v>0</v>
      </c>
      <c r="CF52" s="6">
        <v>1</v>
      </c>
      <c r="CG52" s="6">
        <v>0</v>
      </c>
      <c r="CH52" s="6">
        <v>1</v>
      </c>
      <c r="CI52" s="6">
        <v>0</v>
      </c>
      <c r="CJ52" s="66">
        <f t="shared" si="4"/>
        <v>4</v>
      </c>
      <c r="CK52" s="66">
        <f t="shared" si="5"/>
        <v>16</v>
      </c>
      <c r="CL52" s="65">
        <f t="shared" si="6"/>
        <v>4.4565217391304346</v>
      </c>
      <c r="CM52" s="6" t="s">
        <v>2707</v>
      </c>
      <c r="CN52" s="6" t="s">
        <v>1205</v>
      </c>
      <c r="CO52" s="6" t="s">
        <v>1131</v>
      </c>
      <c r="CP52" s="6" t="s">
        <v>1136</v>
      </c>
      <c r="CQ52" s="6" t="s">
        <v>440</v>
      </c>
      <c r="CS52" s="6" t="s">
        <v>583</v>
      </c>
      <c r="CT52" s="6" t="s">
        <v>443</v>
      </c>
      <c r="CU52" s="6" t="s">
        <v>415</v>
      </c>
      <c r="CV52" s="6" t="s">
        <v>416</v>
      </c>
      <c r="CW52" s="6" t="s">
        <v>416</v>
      </c>
      <c r="CX52" s="6" t="s">
        <v>131</v>
      </c>
      <c r="CY52" s="6" t="s">
        <v>131</v>
      </c>
      <c r="CZ52" s="6" t="s">
        <v>462</v>
      </c>
      <c r="DA52" s="6" t="s">
        <v>416</v>
      </c>
      <c r="DB52" s="6" t="s">
        <v>416</v>
      </c>
      <c r="DC52" s="6" t="s">
        <v>415</v>
      </c>
      <c r="DD52" s="67">
        <f>VLOOKUP(CU52,Echelle!$B$3:$K$7,DD$1,FALSE)</f>
        <v>0.5</v>
      </c>
      <c r="DE52" s="67">
        <f>VLOOKUP(CV52,Echelle!$B$3:$K$7,DE$1,FALSE)</f>
        <v>1</v>
      </c>
      <c r="DF52" s="67">
        <f>VLOOKUP(CW52,Echelle!$B$3:$K$7,DF$1,FALSE)</f>
        <v>1</v>
      </c>
      <c r="DG52" s="67">
        <f>VLOOKUP(CX52,Echelle!$B$3:$K$7,DG$1,FALSE)</f>
        <v>1</v>
      </c>
      <c r="DH52" s="67">
        <f>VLOOKUP(CY52,Echelle!$B$3:$K$7,DH$1,FALSE)</f>
        <v>1</v>
      </c>
      <c r="DI52" s="67">
        <f>VLOOKUP(CZ52,Echelle!$B$3:$K$7,DI$1,FALSE)</f>
        <v>0</v>
      </c>
      <c r="DJ52" s="67">
        <f>VLOOKUP(DA52,Echelle!$B$3:$K$7,DJ$1,FALSE)</f>
        <v>1</v>
      </c>
      <c r="DK52" s="67">
        <f>VLOOKUP(DB52,Echelle!$B$3:$K$7,DK$1,FALSE)</f>
        <v>1</v>
      </c>
      <c r="DL52" s="67">
        <f>VLOOKUP(DC52,Echelle!$B$3:$K$7,DL$1,FALSE)</f>
        <v>0.5</v>
      </c>
      <c r="DM52" s="64">
        <f t="shared" si="7"/>
        <v>7</v>
      </c>
      <c r="DN52" s="65">
        <f t="shared" si="8"/>
        <v>8.8888888888888893</v>
      </c>
      <c r="DO52" s="6" t="s">
        <v>451</v>
      </c>
      <c r="DP52" s="6" t="s">
        <v>451</v>
      </c>
      <c r="DQ52" s="6" t="s">
        <v>451</v>
      </c>
      <c r="DR52" s="6" t="s">
        <v>451</v>
      </c>
      <c r="DS52" s="6" t="s">
        <v>451</v>
      </c>
      <c r="DT52" s="6" t="s">
        <v>451</v>
      </c>
      <c r="DU52" s="6" t="s">
        <v>452</v>
      </c>
      <c r="DV52" s="6" t="s">
        <v>452</v>
      </c>
      <c r="DW52" s="6" t="s">
        <v>452</v>
      </c>
      <c r="DX52" s="6" t="s">
        <v>452</v>
      </c>
      <c r="DY52" s="6" t="s">
        <v>451</v>
      </c>
      <c r="DZ52" s="6" t="s">
        <v>451</v>
      </c>
      <c r="EA52" s="6" t="s">
        <v>451</v>
      </c>
      <c r="EB52" s="6" t="s">
        <v>451</v>
      </c>
      <c r="EC52" s="6" t="s">
        <v>451</v>
      </c>
      <c r="ED52" s="6" t="s">
        <v>451</v>
      </c>
      <c r="EE52" s="6" t="s">
        <v>451</v>
      </c>
      <c r="EF52" s="6" t="s">
        <v>451</v>
      </c>
      <c r="EG52" s="6" t="s">
        <v>451</v>
      </c>
      <c r="EH52" s="6" t="s">
        <v>451</v>
      </c>
      <c r="EI52" s="6" t="s">
        <v>452</v>
      </c>
      <c r="EJ52" s="6" t="s">
        <v>452</v>
      </c>
      <c r="EK52" s="6" t="s">
        <v>452</v>
      </c>
      <c r="EL52" s="6" t="s">
        <v>451</v>
      </c>
      <c r="EM52" s="68">
        <f t="shared" si="9"/>
        <v>17</v>
      </c>
      <c r="EN52" s="69">
        <f t="shared" si="10"/>
        <v>7.083333333333333</v>
      </c>
      <c r="EO52" s="6" t="s">
        <v>474</v>
      </c>
      <c r="EP52" s="68">
        <f t="shared" si="11"/>
        <v>10</v>
      </c>
      <c r="EQ52" s="6" t="s">
        <v>454</v>
      </c>
      <c r="ER52" s="68">
        <f t="shared" si="12"/>
        <v>0</v>
      </c>
      <c r="ES52" s="70">
        <f t="shared" si="14"/>
        <v>7.708333333333333</v>
      </c>
      <c r="ET52" s="6" t="str">
        <f t="shared" si="15"/>
        <v>Liste d'attente</v>
      </c>
    </row>
    <row r="53" spans="1:150" x14ac:dyDescent="0.2">
      <c r="A53" s="6">
        <v>113</v>
      </c>
      <c r="B53" s="6" t="s">
        <v>460</v>
      </c>
      <c r="C53" s="6" t="s">
        <v>881</v>
      </c>
      <c r="D53" s="6" t="s">
        <v>414</v>
      </c>
      <c r="E53" s="6" t="s">
        <v>462</v>
      </c>
      <c r="F53" s="6" t="s">
        <v>415</v>
      </c>
      <c r="G53" s="6" t="s">
        <v>414</v>
      </c>
      <c r="H53" s="6" t="s">
        <v>414</v>
      </c>
      <c r="I53" s="6" t="s">
        <v>414</v>
      </c>
      <c r="J53" s="6" t="s">
        <v>416</v>
      </c>
      <c r="K53" s="6" t="s">
        <v>416</v>
      </c>
      <c r="L53" s="6" t="s">
        <v>414</v>
      </c>
      <c r="M53" s="63">
        <f>VLOOKUP(D53,Echelle!$B$3:$K$7,M$1,FALSE)</f>
        <v>-0.5</v>
      </c>
      <c r="N53" s="63">
        <f>VLOOKUP(E53,Echelle!$B$3:$K$7,N$1,FALSE)</f>
        <v>0</v>
      </c>
      <c r="O53" s="63">
        <f>VLOOKUP(F53,Echelle!$B$3:$K$7,O$1,FALSE)</f>
        <v>0.5</v>
      </c>
      <c r="P53" s="63">
        <f>VLOOKUP(G53,Echelle!$B$3:$K$7,P$1,FALSE)</f>
        <v>0.5</v>
      </c>
      <c r="Q53" s="63">
        <f>VLOOKUP(H53,Echelle!$B$3:$K$7,Q$1,FALSE)</f>
        <v>0.5</v>
      </c>
      <c r="R53" s="63">
        <f>VLOOKUP(I53,Echelle!$B$3:$K$7,R$1,FALSE)</f>
        <v>-0.5</v>
      </c>
      <c r="S53" s="63">
        <f>VLOOKUP(J53,Echelle!$B$3:$K$7,S$1,FALSE)</f>
        <v>1</v>
      </c>
      <c r="T53" s="63">
        <f>VLOOKUP(K53,Echelle!$B$3:$K$7,T$1,FALSE)</f>
        <v>1</v>
      </c>
      <c r="U53" s="63">
        <f>VLOOKUP(L53,Echelle!$B$3:$K$7,U$1,FALSE)</f>
        <v>-0.5</v>
      </c>
      <c r="V53" s="64">
        <f t="shared" si="2"/>
        <v>2</v>
      </c>
      <c r="W53" s="65">
        <f t="shared" si="3"/>
        <v>6.1111111111111107</v>
      </c>
      <c r="X53" s="6" t="s">
        <v>564</v>
      </c>
      <c r="Y53" s="6" t="s">
        <v>424</v>
      </c>
      <c r="Z53" s="6" t="s">
        <v>424</v>
      </c>
      <c r="AA53" s="6" t="s">
        <v>426</v>
      </c>
      <c r="AB53" s="6" t="s">
        <v>424</v>
      </c>
      <c r="AC53" s="6" t="s">
        <v>426</v>
      </c>
      <c r="AD53" s="6" t="s">
        <v>423</v>
      </c>
      <c r="AE53" s="6" t="s">
        <v>423</v>
      </c>
      <c r="AF53" s="6" t="s">
        <v>425</v>
      </c>
      <c r="AG53" s="6" t="s">
        <v>425</v>
      </c>
      <c r="AH53" s="6" t="s">
        <v>426</v>
      </c>
      <c r="AI53" s="6" t="s">
        <v>424</v>
      </c>
      <c r="AJ53" s="6" t="s">
        <v>423</v>
      </c>
      <c r="AK53" s="6" t="s">
        <v>424</v>
      </c>
      <c r="AL53" s="6" t="s">
        <v>423</v>
      </c>
      <c r="AM53" s="6" t="s">
        <v>423</v>
      </c>
      <c r="AN53" s="6" t="s">
        <v>423</v>
      </c>
      <c r="AO53" s="6" t="s">
        <v>423</v>
      </c>
      <c r="AP53" s="6" t="s">
        <v>424</v>
      </c>
      <c r="AQ53" s="6" t="s">
        <v>425</v>
      </c>
      <c r="AR53" s="6" t="s">
        <v>151</v>
      </c>
      <c r="AS53" s="6" t="s">
        <v>424</v>
      </c>
      <c r="AT53" s="6" t="s">
        <v>424</v>
      </c>
      <c r="AU53" s="6" t="s">
        <v>426</v>
      </c>
      <c r="AV53" s="6" t="s">
        <v>426</v>
      </c>
      <c r="AW53" s="6" t="s">
        <v>427</v>
      </c>
      <c r="AX53" s="6" t="s">
        <v>427</v>
      </c>
      <c r="AY53" s="6" t="s">
        <v>428</v>
      </c>
      <c r="AZ53" s="6" t="s">
        <v>427</v>
      </c>
      <c r="BA53" s="6" t="s">
        <v>428</v>
      </c>
      <c r="BB53" s="64">
        <f>VLOOKUP(Y53,Echelle!$B$11:$Z$15,BB$1,FALSE)</f>
        <v>1</v>
      </c>
      <c r="BC53" s="64">
        <f>VLOOKUP(Z53,Echelle!$B$11:$Z$15,BC$1,FALSE)</f>
        <v>1</v>
      </c>
      <c r="BD53" s="64">
        <f>VLOOKUP(AA53,Echelle!$B$11:$Z$15,BD$1,FALSE)</f>
        <v>-1</v>
      </c>
      <c r="BE53" s="64">
        <f>VLOOKUP(AB53,Echelle!$B$11:$Z$15,BE$1,FALSE)</f>
        <v>1</v>
      </c>
      <c r="BF53" s="64">
        <f>VLOOKUP(AC53,Echelle!$B$11:$Z$15,BF$1,FALSE)</f>
        <v>-1</v>
      </c>
      <c r="BG53" s="64">
        <f>VLOOKUP(AD53,Echelle!$B$11:$Z$15,BG$1,FALSE)</f>
        <v>0.5</v>
      </c>
      <c r="BH53" s="64">
        <f>VLOOKUP(AE53,Echelle!$B$11:$Z$15,BH$1,FALSE)</f>
        <v>0.5</v>
      </c>
      <c r="BI53" s="64">
        <f>VLOOKUP(AF53,Echelle!$B$11:$Z$15,BI$1,FALSE)</f>
        <v>0</v>
      </c>
      <c r="BJ53" s="64">
        <f>VLOOKUP(AG53,Echelle!$B$11:$Z$15,BJ$1,FALSE)</f>
        <v>0</v>
      </c>
      <c r="BK53" s="64">
        <f>VLOOKUP(AH53,Echelle!$B$11:$Z$15,BK$1,FALSE)</f>
        <v>-1</v>
      </c>
      <c r="BL53" s="64">
        <f>VLOOKUP(AI53,Echelle!$B$11:$Z$15,BL$1,FALSE)</f>
        <v>1</v>
      </c>
      <c r="BM53" s="64">
        <f>VLOOKUP(AJ53,Echelle!$B$11:$Z$15,BM$1,FALSE)</f>
        <v>0.5</v>
      </c>
      <c r="BN53" s="64">
        <f>VLOOKUP(AK53,Echelle!$B$11:$Z$15,BN$1,FALSE)</f>
        <v>1</v>
      </c>
      <c r="BO53" s="64">
        <f>VLOOKUP(AL53,Echelle!$B$11:$Z$15,BO$1,FALSE)</f>
        <v>0.5</v>
      </c>
      <c r="BP53" s="64">
        <f>VLOOKUP(AM53,Echelle!$B$11:$Z$15,BP$1,FALSE)</f>
        <v>0.5</v>
      </c>
      <c r="BQ53" s="64">
        <f>VLOOKUP(AN53,Echelle!$B$11:$Z$15,BQ$1,FALSE)</f>
        <v>0.5</v>
      </c>
      <c r="BR53" s="64">
        <f>VLOOKUP(AO53,Echelle!$B$11:$Z$15,BR$1,FALSE)</f>
        <v>0.5</v>
      </c>
      <c r="BS53" s="64">
        <f>VLOOKUP(AP53,Echelle!$B$11:$Z$15,BS$1,FALSE)</f>
        <v>1</v>
      </c>
      <c r="BT53" s="64">
        <f>VLOOKUP(AQ53,Echelle!$B$11:$Z$15,BT$1,FALSE)</f>
        <v>0</v>
      </c>
      <c r="BU53" s="64">
        <f>VLOOKUP(AR53,Echelle!$B$11:$Z$15,BU$1,FALSE)</f>
        <v>2</v>
      </c>
      <c r="BV53" s="64">
        <f>VLOOKUP(AS53,Echelle!$B$11:$Z$15,BV$1,FALSE)</f>
        <v>2</v>
      </c>
      <c r="BW53" s="64">
        <f>VLOOKUP(AT53,Echelle!$B$11:$Z$15,BW$1,FALSE)</f>
        <v>2</v>
      </c>
      <c r="BX53" s="64">
        <f>VLOOKUP(AU53,Echelle!$B$11:$Z$15,BX$1,FALSE)</f>
        <v>-0.5</v>
      </c>
      <c r="BY53" s="64">
        <f>VLOOKUP(AV53,Echelle!$B$11:$Z$15,BY$1,FALSE)</f>
        <v>-0.5</v>
      </c>
      <c r="BZ53" s="64">
        <f>VLOOKUP(AW53,Echelle!$B$20:$E$23,BZ$1,FALSE)</f>
        <v>1</v>
      </c>
      <c r="CA53" s="64">
        <f>VLOOKUP(AX53,Echelle!$B$20:$E$23,CA$1,FALSE)</f>
        <v>1</v>
      </c>
      <c r="CB53" s="64">
        <f>VLOOKUP(AY53,Echelle!$B$20:$E$23,CB$1,FALSE)</f>
        <v>-1</v>
      </c>
      <c r="CC53" s="6">
        <v>1</v>
      </c>
      <c r="CD53" s="6">
        <v>1</v>
      </c>
      <c r="CE53" s="6">
        <v>1</v>
      </c>
      <c r="CF53" s="6">
        <v>1</v>
      </c>
      <c r="CG53" s="6">
        <v>0</v>
      </c>
      <c r="CH53" s="6">
        <v>1</v>
      </c>
      <c r="CI53" s="6">
        <v>0</v>
      </c>
      <c r="CJ53" s="66">
        <f t="shared" si="4"/>
        <v>5</v>
      </c>
      <c r="CK53" s="66">
        <f t="shared" si="5"/>
        <v>17.5</v>
      </c>
      <c r="CL53" s="65">
        <f t="shared" si="6"/>
        <v>4.6195652173913047</v>
      </c>
      <c r="CM53" s="6" t="s">
        <v>2707</v>
      </c>
      <c r="CN53" s="6" t="s">
        <v>1220</v>
      </c>
      <c r="CO53" s="6" t="s">
        <v>1131</v>
      </c>
      <c r="CP53" s="6" t="s">
        <v>1136</v>
      </c>
      <c r="CQ53" s="6" t="s">
        <v>440</v>
      </c>
      <c r="CS53" s="6" t="s">
        <v>491</v>
      </c>
      <c r="CT53" s="6" t="s">
        <v>675</v>
      </c>
      <c r="CU53" s="6" t="s">
        <v>414</v>
      </c>
      <c r="CV53" s="6" t="s">
        <v>416</v>
      </c>
      <c r="CW53" s="6" t="s">
        <v>416</v>
      </c>
      <c r="CX53" s="6" t="s">
        <v>462</v>
      </c>
      <c r="CY53" s="6" t="s">
        <v>462</v>
      </c>
      <c r="CZ53" s="6" t="s">
        <v>416</v>
      </c>
      <c r="DA53" s="6" t="s">
        <v>416</v>
      </c>
      <c r="DB53" s="6" t="s">
        <v>416</v>
      </c>
      <c r="DC53" s="6" t="s">
        <v>414</v>
      </c>
      <c r="DD53" s="67">
        <f>VLOOKUP(CU53,Echelle!$B$3:$K$7,DD$1,FALSE)</f>
        <v>-0.5</v>
      </c>
      <c r="DE53" s="67">
        <f>VLOOKUP(CV53,Echelle!$B$3:$K$7,DE$1,FALSE)</f>
        <v>1</v>
      </c>
      <c r="DF53" s="67">
        <f>VLOOKUP(CW53,Echelle!$B$3:$K$7,DF$1,FALSE)</f>
        <v>1</v>
      </c>
      <c r="DG53" s="67">
        <f>VLOOKUP(CX53,Echelle!$B$3:$K$7,DG$1,FALSE)</f>
        <v>0</v>
      </c>
      <c r="DH53" s="67">
        <f>VLOOKUP(CY53,Echelle!$B$3:$K$7,DH$1,FALSE)</f>
        <v>0</v>
      </c>
      <c r="DI53" s="67">
        <f>VLOOKUP(CZ53,Echelle!$B$3:$K$7,DI$1,FALSE)</f>
        <v>1</v>
      </c>
      <c r="DJ53" s="67">
        <f>VLOOKUP(DA53,Echelle!$B$3:$K$7,DJ$1,FALSE)</f>
        <v>1</v>
      </c>
      <c r="DK53" s="67">
        <f>VLOOKUP(DB53,Echelle!$B$3:$K$7,DK$1,FALSE)</f>
        <v>1</v>
      </c>
      <c r="DL53" s="67">
        <f>VLOOKUP(DC53,Echelle!$B$3:$K$7,DL$1,FALSE)</f>
        <v>-0.5</v>
      </c>
      <c r="DM53" s="64">
        <f t="shared" si="7"/>
        <v>4</v>
      </c>
      <c r="DN53" s="65">
        <f t="shared" si="8"/>
        <v>7.2222222222222223</v>
      </c>
      <c r="DO53" s="6" t="s">
        <v>451</v>
      </c>
      <c r="DP53" s="6" t="s">
        <v>451</v>
      </c>
      <c r="DQ53" s="6" t="s">
        <v>451</v>
      </c>
      <c r="DR53" s="6" t="s">
        <v>451</v>
      </c>
      <c r="DS53" s="6" t="s">
        <v>452</v>
      </c>
      <c r="DT53" s="6" t="s">
        <v>451</v>
      </c>
      <c r="DU53" s="6" t="s">
        <v>451</v>
      </c>
      <c r="DV53" s="6" t="s">
        <v>451</v>
      </c>
      <c r="DW53" s="6" t="s">
        <v>451</v>
      </c>
      <c r="DX53" s="6" t="s">
        <v>451</v>
      </c>
      <c r="DY53" s="6" t="s">
        <v>451</v>
      </c>
      <c r="DZ53" s="6" t="s">
        <v>451</v>
      </c>
      <c r="EA53" s="6" t="s">
        <v>451</v>
      </c>
      <c r="EB53" s="6" t="s">
        <v>451</v>
      </c>
      <c r="EC53" s="6" t="s">
        <v>451</v>
      </c>
      <c r="ED53" s="6" t="s">
        <v>451</v>
      </c>
      <c r="EE53" s="6" t="s">
        <v>451</v>
      </c>
      <c r="EF53" s="6" t="s">
        <v>451</v>
      </c>
      <c r="EG53" s="6" t="s">
        <v>451</v>
      </c>
      <c r="EH53" s="6" t="s">
        <v>451</v>
      </c>
      <c r="EI53" s="6" t="s">
        <v>451</v>
      </c>
      <c r="EJ53" s="6" t="s">
        <v>451</v>
      </c>
      <c r="EK53" s="6" t="s">
        <v>451</v>
      </c>
      <c r="EL53" s="6" t="s">
        <v>451</v>
      </c>
      <c r="EM53" s="68">
        <f t="shared" si="9"/>
        <v>23</v>
      </c>
      <c r="EN53" s="69">
        <f t="shared" si="10"/>
        <v>9.5833333333333339</v>
      </c>
      <c r="EO53" s="6" t="s">
        <v>453</v>
      </c>
      <c r="EP53" s="68">
        <f t="shared" si="11"/>
        <v>0</v>
      </c>
      <c r="EQ53" s="6" t="s">
        <v>454</v>
      </c>
      <c r="ER53" s="68">
        <f t="shared" si="12"/>
        <v>0</v>
      </c>
      <c r="ES53" s="70">
        <f t="shared" si="14"/>
        <v>6.9583333333333339</v>
      </c>
      <c r="ET53" s="6" t="str">
        <f t="shared" si="15"/>
        <v>Accepté pour Conseil 1er round Fem</v>
      </c>
    </row>
    <row r="54" spans="1:150" x14ac:dyDescent="0.2">
      <c r="A54" s="6">
        <v>114</v>
      </c>
      <c r="B54" s="6" t="s">
        <v>481</v>
      </c>
      <c r="C54" s="6" t="s">
        <v>413</v>
      </c>
      <c r="D54" s="6" t="s">
        <v>414</v>
      </c>
      <c r="E54" s="6" t="s">
        <v>416</v>
      </c>
      <c r="F54" s="6" t="s">
        <v>416</v>
      </c>
      <c r="G54" s="6" t="s">
        <v>414</v>
      </c>
      <c r="H54" s="6" t="s">
        <v>414</v>
      </c>
      <c r="I54" s="6" t="s">
        <v>416</v>
      </c>
      <c r="J54" s="6" t="s">
        <v>416</v>
      </c>
      <c r="K54" s="6" t="s">
        <v>416</v>
      </c>
      <c r="L54" s="6" t="s">
        <v>131</v>
      </c>
      <c r="M54" s="63">
        <f>VLOOKUP(D54,Echelle!$B$3:$K$7,M$1,FALSE)</f>
        <v>-0.5</v>
      </c>
      <c r="N54" s="63">
        <f>VLOOKUP(E54,Echelle!$B$3:$K$7,N$1,FALSE)</f>
        <v>1</v>
      </c>
      <c r="O54" s="63">
        <f>VLOOKUP(F54,Echelle!$B$3:$K$7,O$1,FALSE)</f>
        <v>1</v>
      </c>
      <c r="P54" s="63">
        <f>VLOOKUP(G54,Echelle!$B$3:$K$7,P$1,FALSE)</f>
        <v>0.5</v>
      </c>
      <c r="Q54" s="63">
        <f>VLOOKUP(H54,Echelle!$B$3:$K$7,Q$1,FALSE)</f>
        <v>0.5</v>
      </c>
      <c r="R54" s="63">
        <f>VLOOKUP(I54,Echelle!$B$3:$K$7,R$1,FALSE)</f>
        <v>1</v>
      </c>
      <c r="S54" s="63">
        <f>VLOOKUP(J54,Echelle!$B$3:$K$7,S$1,FALSE)</f>
        <v>1</v>
      </c>
      <c r="T54" s="63">
        <f>VLOOKUP(K54,Echelle!$B$3:$K$7,T$1,FALSE)</f>
        <v>1</v>
      </c>
      <c r="U54" s="63">
        <f>VLOOKUP(L54,Echelle!$B$3:$K$7,U$1,FALSE)</f>
        <v>-1</v>
      </c>
      <c r="V54" s="64">
        <f t="shared" si="2"/>
        <v>4.5</v>
      </c>
      <c r="W54" s="65">
        <f t="shared" si="3"/>
        <v>7.5</v>
      </c>
      <c r="X54" s="6" t="s">
        <v>463</v>
      </c>
      <c r="Y54" s="6" t="s">
        <v>423</v>
      </c>
      <c r="Z54" s="6" t="s">
        <v>423</v>
      </c>
      <c r="AA54" s="6" t="s">
        <v>423</v>
      </c>
      <c r="AB54" s="6" t="s">
        <v>424</v>
      </c>
      <c r="AC54" s="6" t="s">
        <v>423</v>
      </c>
      <c r="AD54" s="6" t="s">
        <v>423</v>
      </c>
      <c r="AE54" s="6" t="s">
        <v>423</v>
      </c>
      <c r="AF54" s="6" t="s">
        <v>426</v>
      </c>
      <c r="AG54" s="6" t="s">
        <v>423</v>
      </c>
      <c r="AH54" s="6" t="s">
        <v>426</v>
      </c>
      <c r="AI54" s="6" t="s">
        <v>426</v>
      </c>
      <c r="AJ54" s="6" t="s">
        <v>426</v>
      </c>
      <c r="AK54" s="6" t="s">
        <v>423</v>
      </c>
      <c r="AL54" s="6" t="s">
        <v>424</v>
      </c>
      <c r="AM54" s="6" t="s">
        <v>151</v>
      </c>
      <c r="AN54" s="6" t="s">
        <v>424</v>
      </c>
      <c r="AO54" s="6" t="s">
        <v>423</v>
      </c>
      <c r="AP54" s="6" t="s">
        <v>423</v>
      </c>
      <c r="AQ54" s="6" t="s">
        <v>423</v>
      </c>
      <c r="AR54" s="6" t="s">
        <v>151</v>
      </c>
      <c r="AS54" s="6" t="s">
        <v>424</v>
      </c>
      <c r="AT54" s="6" t="s">
        <v>426</v>
      </c>
      <c r="AU54" s="6" t="s">
        <v>426</v>
      </c>
      <c r="AV54" s="6" t="s">
        <v>426</v>
      </c>
      <c r="AW54" s="6" t="s">
        <v>176</v>
      </c>
      <c r="AX54" s="6" t="s">
        <v>176</v>
      </c>
      <c r="AY54" s="6" t="s">
        <v>176</v>
      </c>
      <c r="AZ54" s="6" t="s">
        <v>428</v>
      </c>
      <c r="BA54" s="6" t="s">
        <v>428</v>
      </c>
      <c r="BB54" s="64">
        <f>VLOOKUP(Y54,Echelle!$B$11:$Z$15,BB$1,FALSE)</f>
        <v>0.5</v>
      </c>
      <c r="BC54" s="64">
        <f>VLOOKUP(Z54,Echelle!$B$11:$Z$15,BC$1,FALSE)</f>
        <v>0.5</v>
      </c>
      <c r="BD54" s="64">
        <f>VLOOKUP(AA54,Echelle!$B$11:$Z$15,BD$1,FALSE)</f>
        <v>0.5</v>
      </c>
      <c r="BE54" s="64">
        <f>VLOOKUP(AB54,Echelle!$B$11:$Z$15,BE$1,FALSE)</f>
        <v>1</v>
      </c>
      <c r="BF54" s="64">
        <f>VLOOKUP(AC54,Echelle!$B$11:$Z$15,BF$1,FALSE)</f>
        <v>0.5</v>
      </c>
      <c r="BG54" s="64">
        <f>VLOOKUP(AD54,Echelle!$B$11:$Z$15,BG$1,FALSE)</f>
        <v>0.5</v>
      </c>
      <c r="BH54" s="64">
        <f>VLOOKUP(AE54,Echelle!$B$11:$Z$15,BH$1,FALSE)</f>
        <v>0.5</v>
      </c>
      <c r="BI54" s="64">
        <f>VLOOKUP(AF54,Echelle!$B$11:$Z$15,BI$1,FALSE)</f>
        <v>-1</v>
      </c>
      <c r="BJ54" s="64">
        <f>VLOOKUP(AG54,Echelle!$B$11:$Z$15,BJ$1,FALSE)</f>
        <v>0.5</v>
      </c>
      <c r="BK54" s="64">
        <f>VLOOKUP(AH54,Echelle!$B$11:$Z$15,BK$1,FALSE)</f>
        <v>-1</v>
      </c>
      <c r="BL54" s="64">
        <f>VLOOKUP(AI54,Echelle!$B$11:$Z$15,BL$1,FALSE)</f>
        <v>-1</v>
      </c>
      <c r="BM54" s="64">
        <f>VLOOKUP(AJ54,Echelle!$B$11:$Z$15,BM$1,FALSE)</f>
        <v>-1</v>
      </c>
      <c r="BN54" s="64">
        <f>VLOOKUP(AK54,Echelle!$B$11:$Z$15,BN$1,FALSE)</f>
        <v>0.5</v>
      </c>
      <c r="BO54" s="64">
        <f>VLOOKUP(AL54,Echelle!$B$11:$Z$15,BO$1,FALSE)</f>
        <v>1</v>
      </c>
      <c r="BP54" s="64">
        <f>VLOOKUP(AM54,Echelle!$B$11:$Z$15,BP$1,FALSE)</f>
        <v>2</v>
      </c>
      <c r="BQ54" s="64">
        <f>VLOOKUP(AN54,Echelle!$B$11:$Z$15,BQ$1,FALSE)</f>
        <v>1</v>
      </c>
      <c r="BR54" s="64">
        <f>VLOOKUP(AO54,Echelle!$B$11:$Z$15,BR$1,FALSE)</f>
        <v>0.5</v>
      </c>
      <c r="BS54" s="64">
        <f>VLOOKUP(AP54,Echelle!$B$11:$Z$15,BS$1,FALSE)</f>
        <v>0.5</v>
      </c>
      <c r="BT54" s="64">
        <f>VLOOKUP(AQ54,Echelle!$B$11:$Z$15,BT$1,FALSE)</f>
        <v>0.5</v>
      </c>
      <c r="BU54" s="64">
        <f>VLOOKUP(AR54,Echelle!$B$11:$Z$15,BU$1,FALSE)</f>
        <v>2</v>
      </c>
      <c r="BV54" s="64">
        <f>VLOOKUP(AS54,Echelle!$B$11:$Z$15,BV$1,FALSE)</f>
        <v>2</v>
      </c>
      <c r="BW54" s="64">
        <f>VLOOKUP(AT54,Echelle!$B$11:$Z$15,BW$1,FALSE)</f>
        <v>-0.5</v>
      </c>
      <c r="BX54" s="64">
        <f>VLOOKUP(AU54,Echelle!$B$11:$Z$15,BX$1,FALSE)</f>
        <v>-0.5</v>
      </c>
      <c r="BY54" s="64">
        <f>VLOOKUP(AV54,Echelle!$B$11:$Z$15,BY$1,FALSE)</f>
        <v>-0.5</v>
      </c>
      <c r="BZ54" s="64">
        <f>VLOOKUP(AW54,Echelle!$B$20:$E$23,BZ$1,FALSE)</f>
        <v>2</v>
      </c>
      <c r="CA54" s="64">
        <f>VLOOKUP(AX54,Echelle!$B$20:$E$23,CA$1,FALSE)</f>
        <v>2</v>
      </c>
      <c r="CB54" s="64">
        <f>VLOOKUP(AY54,Echelle!$B$20:$E$23,CB$1,FALSE)</f>
        <v>2</v>
      </c>
      <c r="CC54" s="6">
        <v>1</v>
      </c>
      <c r="CD54" s="6">
        <v>1</v>
      </c>
      <c r="CE54" s="6">
        <v>0</v>
      </c>
      <c r="CF54" s="6">
        <v>1</v>
      </c>
      <c r="CG54" s="6">
        <v>0</v>
      </c>
      <c r="CH54" s="6">
        <v>1</v>
      </c>
      <c r="CI54" s="6">
        <v>0</v>
      </c>
      <c r="CJ54" s="66">
        <f t="shared" si="4"/>
        <v>4</v>
      </c>
      <c r="CK54" s="66">
        <f t="shared" si="5"/>
        <v>19</v>
      </c>
      <c r="CL54" s="65">
        <f t="shared" si="6"/>
        <v>4.7826086956521738</v>
      </c>
      <c r="CM54" s="6" t="s">
        <v>2707</v>
      </c>
      <c r="CN54" s="6" t="s">
        <v>1234</v>
      </c>
      <c r="CO54" s="6" t="s">
        <v>1131</v>
      </c>
      <c r="CP54" s="6" t="s">
        <v>1136</v>
      </c>
      <c r="CQ54" s="6" t="s">
        <v>440</v>
      </c>
      <c r="CS54" s="6" t="s">
        <v>491</v>
      </c>
      <c r="CT54" s="6" t="s">
        <v>532</v>
      </c>
      <c r="CU54" s="6" t="s">
        <v>415</v>
      </c>
      <c r="CV54" s="6" t="s">
        <v>416</v>
      </c>
      <c r="CW54" s="6" t="s">
        <v>416</v>
      </c>
      <c r="CX54" s="6" t="s">
        <v>415</v>
      </c>
      <c r="CY54" s="6" t="s">
        <v>414</v>
      </c>
      <c r="CZ54" s="6" t="s">
        <v>415</v>
      </c>
      <c r="DA54" s="6" t="s">
        <v>416</v>
      </c>
      <c r="DB54" s="6" t="s">
        <v>416</v>
      </c>
      <c r="DC54" s="6" t="s">
        <v>415</v>
      </c>
      <c r="DD54" s="67">
        <f>VLOOKUP(CU54,Echelle!$B$3:$K$7,DD$1,FALSE)</f>
        <v>0.5</v>
      </c>
      <c r="DE54" s="67">
        <f>VLOOKUP(CV54,Echelle!$B$3:$K$7,DE$1,FALSE)</f>
        <v>1</v>
      </c>
      <c r="DF54" s="67">
        <f>VLOOKUP(CW54,Echelle!$B$3:$K$7,DF$1,FALSE)</f>
        <v>1</v>
      </c>
      <c r="DG54" s="67">
        <f>VLOOKUP(CX54,Echelle!$B$3:$K$7,DG$1,FALSE)</f>
        <v>-0.5</v>
      </c>
      <c r="DH54" s="67">
        <f>VLOOKUP(CY54,Echelle!$B$3:$K$7,DH$1,FALSE)</f>
        <v>0.5</v>
      </c>
      <c r="DI54" s="67">
        <f>VLOOKUP(CZ54,Echelle!$B$3:$K$7,DI$1,FALSE)</f>
        <v>0.5</v>
      </c>
      <c r="DJ54" s="67">
        <f>VLOOKUP(DA54,Echelle!$B$3:$K$7,DJ$1,FALSE)</f>
        <v>1</v>
      </c>
      <c r="DK54" s="67">
        <f>VLOOKUP(DB54,Echelle!$B$3:$K$7,DK$1,FALSE)</f>
        <v>1</v>
      </c>
      <c r="DL54" s="67">
        <f>VLOOKUP(DC54,Echelle!$B$3:$K$7,DL$1,FALSE)</f>
        <v>0.5</v>
      </c>
      <c r="DM54" s="64">
        <f t="shared" si="7"/>
        <v>5.5</v>
      </c>
      <c r="DN54" s="65">
        <f t="shared" si="8"/>
        <v>8.0555555555555554</v>
      </c>
      <c r="DO54" s="6" t="s">
        <v>451</v>
      </c>
      <c r="DP54" s="6" t="s">
        <v>451</v>
      </c>
      <c r="DQ54" s="6" t="s">
        <v>452</v>
      </c>
      <c r="DR54" s="6" t="s">
        <v>451</v>
      </c>
      <c r="DS54" s="6" t="s">
        <v>452</v>
      </c>
      <c r="DT54" s="6" t="s">
        <v>451</v>
      </c>
      <c r="DU54" s="6" t="s">
        <v>451</v>
      </c>
      <c r="DV54" s="6" t="s">
        <v>452</v>
      </c>
      <c r="DW54" s="6" t="s">
        <v>451</v>
      </c>
      <c r="DX54" s="6" t="s">
        <v>451</v>
      </c>
      <c r="DY54" s="6" t="s">
        <v>451</v>
      </c>
      <c r="DZ54" s="6" t="s">
        <v>451</v>
      </c>
      <c r="EA54" s="6" t="s">
        <v>451</v>
      </c>
      <c r="EB54" s="6" t="s">
        <v>451</v>
      </c>
      <c r="EC54" s="6" t="s">
        <v>451</v>
      </c>
      <c r="ED54" s="6" t="s">
        <v>451</v>
      </c>
      <c r="EE54" s="6" t="s">
        <v>451</v>
      </c>
      <c r="EF54" s="6" t="s">
        <v>451</v>
      </c>
      <c r="EG54" s="6" t="s">
        <v>451</v>
      </c>
      <c r="EH54" s="6" t="s">
        <v>451</v>
      </c>
      <c r="EI54" s="6" t="s">
        <v>451</v>
      </c>
      <c r="EJ54" s="6" t="s">
        <v>452</v>
      </c>
      <c r="EK54" s="6" t="s">
        <v>452</v>
      </c>
      <c r="EL54" s="6" t="s">
        <v>452</v>
      </c>
      <c r="EM54" s="68">
        <f t="shared" si="9"/>
        <v>18</v>
      </c>
      <c r="EN54" s="69">
        <f t="shared" si="10"/>
        <v>7.5</v>
      </c>
      <c r="EO54" s="6" t="s">
        <v>474</v>
      </c>
      <c r="EP54" s="68">
        <f t="shared" si="11"/>
        <v>10</v>
      </c>
      <c r="EQ54" s="6" t="s">
        <v>475</v>
      </c>
      <c r="ER54" s="68">
        <f t="shared" si="12"/>
        <v>10</v>
      </c>
      <c r="ES54" s="70">
        <f t="shared" si="14"/>
        <v>8.1666666666666661</v>
      </c>
      <c r="ET54" s="6" t="str">
        <f t="shared" si="15"/>
        <v>Liste d'attente</v>
      </c>
    </row>
    <row r="55" spans="1:150" x14ac:dyDescent="0.2">
      <c r="A55" s="6">
        <v>115</v>
      </c>
      <c r="B55" s="6" t="s">
        <v>481</v>
      </c>
      <c r="C55" s="6" t="s">
        <v>881</v>
      </c>
      <c r="D55" s="6" t="s">
        <v>416</v>
      </c>
      <c r="E55" s="6" t="s">
        <v>416</v>
      </c>
      <c r="F55" s="6" t="s">
        <v>416</v>
      </c>
      <c r="G55" s="6" t="s">
        <v>131</v>
      </c>
      <c r="H55" s="6" t="s">
        <v>131</v>
      </c>
      <c r="I55" s="6" t="s">
        <v>131</v>
      </c>
      <c r="J55" s="6" t="s">
        <v>416</v>
      </c>
      <c r="K55" s="6" t="s">
        <v>416</v>
      </c>
      <c r="L55" s="6" t="s">
        <v>131</v>
      </c>
      <c r="M55" s="63">
        <f>VLOOKUP(D55,Echelle!$B$3:$K$7,M$1,FALSE)</f>
        <v>1</v>
      </c>
      <c r="N55" s="63">
        <f>VLOOKUP(E55,Echelle!$B$3:$K$7,N$1,FALSE)</f>
        <v>1</v>
      </c>
      <c r="O55" s="63">
        <f>VLOOKUP(F55,Echelle!$B$3:$K$7,O$1,FALSE)</f>
        <v>1</v>
      </c>
      <c r="P55" s="63">
        <f>VLOOKUP(G55,Echelle!$B$3:$K$7,P$1,FALSE)</f>
        <v>1</v>
      </c>
      <c r="Q55" s="63">
        <f>VLOOKUP(H55,Echelle!$B$3:$K$7,Q$1,FALSE)</f>
        <v>1</v>
      </c>
      <c r="R55" s="63">
        <f>VLOOKUP(I55,Echelle!$B$3:$K$7,R$1,FALSE)</f>
        <v>-1</v>
      </c>
      <c r="S55" s="63">
        <f>VLOOKUP(J55,Echelle!$B$3:$K$7,S$1,FALSE)</f>
        <v>1</v>
      </c>
      <c r="T55" s="63">
        <f>VLOOKUP(K55,Echelle!$B$3:$K$7,T$1,FALSE)</f>
        <v>1</v>
      </c>
      <c r="U55" s="63">
        <f>VLOOKUP(L55,Echelle!$B$3:$K$7,U$1,FALSE)</f>
        <v>-1</v>
      </c>
      <c r="V55" s="64">
        <f t="shared" si="2"/>
        <v>5</v>
      </c>
      <c r="W55" s="65">
        <f t="shared" si="3"/>
        <v>7.7777777777777777</v>
      </c>
      <c r="X55" s="6" t="s">
        <v>564</v>
      </c>
      <c r="Y55" s="6" t="s">
        <v>151</v>
      </c>
      <c r="Z55" s="6" t="s">
        <v>425</v>
      </c>
      <c r="AA55" s="6" t="s">
        <v>151</v>
      </c>
      <c r="AB55" s="6" t="s">
        <v>151</v>
      </c>
      <c r="AC55" s="6" t="s">
        <v>425</v>
      </c>
      <c r="AD55" s="6" t="s">
        <v>425</v>
      </c>
      <c r="AE55" s="6" t="s">
        <v>425</v>
      </c>
      <c r="AF55" s="6" t="s">
        <v>423</v>
      </c>
      <c r="AG55" s="6" t="s">
        <v>423</v>
      </c>
      <c r="AH55" s="6" t="s">
        <v>423</v>
      </c>
      <c r="AI55" s="6" t="s">
        <v>151</v>
      </c>
      <c r="AJ55" s="6" t="s">
        <v>151</v>
      </c>
      <c r="AK55" s="6" t="s">
        <v>151</v>
      </c>
      <c r="AL55" s="6" t="s">
        <v>151</v>
      </c>
      <c r="AM55" s="6" t="s">
        <v>423</v>
      </c>
      <c r="AN55" s="6" t="s">
        <v>423</v>
      </c>
      <c r="AO55" s="6" t="s">
        <v>423</v>
      </c>
      <c r="AP55" s="6" t="s">
        <v>423</v>
      </c>
      <c r="AQ55" s="6" t="s">
        <v>151</v>
      </c>
      <c r="AR55" s="6" t="s">
        <v>151</v>
      </c>
      <c r="AS55" s="6" t="s">
        <v>423</v>
      </c>
      <c r="AT55" s="6" t="s">
        <v>425</v>
      </c>
      <c r="AU55" s="6" t="s">
        <v>425</v>
      </c>
      <c r="AV55" s="6" t="s">
        <v>423</v>
      </c>
      <c r="AW55" s="6" t="s">
        <v>176</v>
      </c>
      <c r="AX55" s="6" t="s">
        <v>176</v>
      </c>
      <c r="AY55" s="6" t="s">
        <v>176</v>
      </c>
      <c r="AZ55" s="6" t="s">
        <v>176</v>
      </c>
      <c r="BA55" s="6" t="s">
        <v>428</v>
      </c>
      <c r="BB55" s="64">
        <f>VLOOKUP(Y55,Echelle!$B$11:$Z$15,BB$1,FALSE)</f>
        <v>2</v>
      </c>
      <c r="BC55" s="64">
        <f>VLOOKUP(Z55,Echelle!$B$11:$Z$15,BC$1,FALSE)</f>
        <v>0</v>
      </c>
      <c r="BD55" s="64">
        <f>VLOOKUP(AA55,Echelle!$B$11:$Z$15,BD$1,FALSE)</f>
        <v>2</v>
      </c>
      <c r="BE55" s="64">
        <f>VLOOKUP(AB55,Echelle!$B$11:$Z$15,BE$1,FALSE)</f>
        <v>2</v>
      </c>
      <c r="BF55" s="64">
        <f>VLOOKUP(AC55,Echelle!$B$11:$Z$15,BF$1,FALSE)</f>
        <v>0</v>
      </c>
      <c r="BG55" s="64">
        <f>VLOOKUP(AD55,Echelle!$B$11:$Z$15,BG$1,FALSE)</f>
        <v>0</v>
      </c>
      <c r="BH55" s="64">
        <f>VLOOKUP(AE55,Echelle!$B$11:$Z$15,BH$1,FALSE)</f>
        <v>0</v>
      </c>
      <c r="BI55" s="64">
        <f>VLOOKUP(AF55,Echelle!$B$11:$Z$15,BI$1,FALSE)</f>
        <v>0.5</v>
      </c>
      <c r="BJ55" s="64">
        <f>VLOOKUP(AG55,Echelle!$B$11:$Z$15,BJ$1,FALSE)</f>
        <v>0.5</v>
      </c>
      <c r="BK55" s="64">
        <f>VLOOKUP(AH55,Echelle!$B$11:$Z$15,BK$1,FALSE)</f>
        <v>0.5</v>
      </c>
      <c r="BL55" s="64">
        <f>VLOOKUP(AI55,Echelle!$B$11:$Z$15,BL$1,FALSE)</f>
        <v>2</v>
      </c>
      <c r="BM55" s="64">
        <f>VLOOKUP(AJ55,Echelle!$B$11:$Z$15,BM$1,FALSE)</f>
        <v>2</v>
      </c>
      <c r="BN55" s="64">
        <f>VLOOKUP(AK55,Echelle!$B$11:$Z$15,BN$1,FALSE)</f>
        <v>2</v>
      </c>
      <c r="BO55" s="64">
        <f>VLOOKUP(AL55,Echelle!$B$11:$Z$15,BO$1,FALSE)</f>
        <v>2</v>
      </c>
      <c r="BP55" s="64">
        <f>VLOOKUP(AM55,Echelle!$B$11:$Z$15,BP$1,FALSE)</f>
        <v>0.5</v>
      </c>
      <c r="BQ55" s="64">
        <f>VLOOKUP(AN55,Echelle!$B$11:$Z$15,BQ$1,FALSE)</f>
        <v>0.5</v>
      </c>
      <c r="BR55" s="64">
        <f>VLOOKUP(AO55,Echelle!$B$11:$Z$15,BR$1,FALSE)</f>
        <v>0.5</v>
      </c>
      <c r="BS55" s="64">
        <f>VLOOKUP(AP55,Echelle!$B$11:$Z$15,BS$1,FALSE)</f>
        <v>0.5</v>
      </c>
      <c r="BT55" s="64">
        <f>VLOOKUP(AQ55,Echelle!$B$11:$Z$15,BT$1,FALSE)</f>
        <v>2</v>
      </c>
      <c r="BU55" s="64">
        <f>VLOOKUP(AR55,Echelle!$B$11:$Z$15,BU$1,FALSE)</f>
        <v>2</v>
      </c>
      <c r="BV55" s="64">
        <f>VLOOKUP(AS55,Echelle!$B$11:$Z$15,BV$1,FALSE)</f>
        <v>1</v>
      </c>
      <c r="BW55" s="64">
        <f>VLOOKUP(AT55,Echelle!$B$11:$Z$15,BW$1,FALSE)</f>
        <v>0</v>
      </c>
      <c r="BX55" s="64">
        <f>VLOOKUP(AU55,Echelle!$B$11:$Z$15,BX$1,FALSE)</f>
        <v>0</v>
      </c>
      <c r="BY55" s="64">
        <f>VLOOKUP(AV55,Echelle!$B$11:$Z$15,BY$1,FALSE)</f>
        <v>1</v>
      </c>
      <c r="BZ55" s="64">
        <f>VLOOKUP(AW55,Echelle!$B$20:$E$23,BZ$1,FALSE)</f>
        <v>2</v>
      </c>
      <c r="CA55" s="64">
        <f>VLOOKUP(AX55,Echelle!$B$20:$E$23,CA$1,FALSE)</f>
        <v>2</v>
      </c>
      <c r="CB55" s="64">
        <f>VLOOKUP(AY55,Echelle!$B$20:$E$23,CB$1,FALSE)</f>
        <v>2</v>
      </c>
      <c r="CC55" s="6">
        <v>0</v>
      </c>
      <c r="CD55" s="6">
        <v>1</v>
      </c>
      <c r="CE55" s="6">
        <v>0</v>
      </c>
      <c r="CF55" s="6">
        <v>1</v>
      </c>
      <c r="CG55" s="6">
        <v>0</v>
      </c>
      <c r="CH55" s="6">
        <v>0</v>
      </c>
      <c r="CI55" s="6">
        <v>1</v>
      </c>
      <c r="CJ55" s="66">
        <f t="shared" si="4"/>
        <v>4</v>
      </c>
      <c r="CK55" s="66">
        <f t="shared" si="5"/>
        <v>33.5</v>
      </c>
      <c r="CL55" s="65">
        <f t="shared" si="6"/>
        <v>6.3586956521739131</v>
      </c>
      <c r="CM55" s="6" t="s">
        <v>2707</v>
      </c>
      <c r="CN55" s="6" t="s">
        <v>1248</v>
      </c>
      <c r="CO55" s="6" t="s">
        <v>1131</v>
      </c>
      <c r="CP55" s="6" t="s">
        <v>1136</v>
      </c>
      <c r="CQ55" s="6" t="s">
        <v>440</v>
      </c>
      <c r="CS55" s="6" t="s">
        <v>442</v>
      </c>
      <c r="CT55" s="6" t="s">
        <v>532</v>
      </c>
      <c r="CU55" s="6" t="s">
        <v>416</v>
      </c>
      <c r="CV55" s="6" t="s">
        <v>416</v>
      </c>
      <c r="CW55" s="6" t="s">
        <v>416</v>
      </c>
      <c r="CX55" s="6" t="s">
        <v>131</v>
      </c>
      <c r="CY55" s="6" t="s">
        <v>131</v>
      </c>
      <c r="CZ55" s="6" t="s">
        <v>416</v>
      </c>
      <c r="DA55" s="6" t="s">
        <v>416</v>
      </c>
      <c r="DB55" s="6" t="s">
        <v>416</v>
      </c>
      <c r="DC55" s="6" t="s">
        <v>131</v>
      </c>
      <c r="DD55" s="67">
        <f>VLOOKUP(CU55,Echelle!$B$3:$K$7,DD$1,FALSE)</f>
        <v>1</v>
      </c>
      <c r="DE55" s="67">
        <f>VLOOKUP(CV55,Echelle!$B$3:$K$7,DE$1,FALSE)</f>
        <v>1</v>
      </c>
      <c r="DF55" s="67">
        <f>VLOOKUP(CW55,Echelle!$B$3:$K$7,DF$1,FALSE)</f>
        <v>1</v>
      </c>
      <c r="DG55" s="67">
        <f>VLOOKUP(CX55,Echelle!$B$3:$K$7,DG$1,FALSE)</f>
        <v>1</v>
      </c>
      <c r="DH55" s="67">
        <f>VLOOKUP(CY55,Echelle!$B$3:$K$7,DH$1,FALSE)</f>
        <v>1</v>
      </c>
      <c r="DI55" s="67">
        <f>VLOOKUP(CZ55,Echelle!$B$3:$K$7,DI$1,FALSE)</f>
        <v>1</v>
      </c>
      <c r="DJ55" s="67">
        <f>VLOOKUP(DA55,Echelle!$B$3:$K$7,DJ$1,FALSE)</f>
        <v>1</v>
      </c>
      <c r="DK55" s="67">
        <f>VLOOKUP(DB55,Echelle!$B$3:$K$7,DK$1,FALSE)</f>
        <v>1</v>
      </c>
      <c r="DL55" s="67">
        <f>VLOOKUP(DC55,Echelle!$B$3:$K$7,DL$1,FALSE)</f>
        <v>-1</v>
      </c>
      <c r="DM55" s="64">
        <f t="shared" si="7"/>
        <v>7</v>
      </c>
      <c r="DN55" s="65">
        <f t="shared" si="8"/>
        <v>8.8888888888888893</v>
      </c>
      <c r="DO55" s="6" t="s">
        <v>451</v>
      </c>
      <c r="DP55" s="6" t="s">
        <v>451</v>
      </c>
      <c r="DQ55" s="6" t="s">
        <v>451</v>
      </c>
      <c r="DR55" s="6" t="s">
        <v>451</v>
      </c>
      <c r="DS55" s="6" t="s">
        <v>451</v>
      </c>
      <c r="DT55" s="6" t="s">
        <v>451</v>
      </c>
      <c r="DU55" s="6" t="s">
        <v>451</v>
      </c>
      <c r="DV55" s="6" t="s">
        <v>451</v>
      </c>
      <c r="DW55" s="6" t="s">
        <v>451</v>
      </c>
      <c r="DX55" s="6" t="s">
        <v>451</v>
      </c>
      <c r="DY55" s="6" t="s">
        <v>451</v>
      </c>
      <c r="DZ55" s="6" t="s">
        <v>451</v>
      </c>
      <c r="EA55" s="6" t="s">
        <v>451</v>
      </c>
      <c r="EB55" s="6" t="s">
        <v>451</v>
      </c>
      <c r="EC55" s="6" t="s">
        <v>451</v>
      </c>
      <c r="ED55" s="6" t="s">
        <v>451</v>
      </c>
      <c r="EE55" s="6" t="s">
        <v>451</v>
      </c>
      <c r="EF55" s="6" t="s">
        <v>451</v>
      </c>
      <c r="EG55" s="6" t="s">
        <v>451</v>
      </c>
      <c r="EH55" s="6" t="s">
        <v>451</v>
      </c>
      <c r="EI55" s="6" t="s">
        <v>451</v>
      </c>
      <c r="EJ55" s="6" t="s">
        <v>451</v>
      </c>
      <c r="EK55" s="6" t="s">
        <v>451</v>
      </c>
      <c r="EL55" s="6" t="s">
        <v>451</v>
      </c>
      <c r="EM55" s="68">
        <f t="shared" si="9"/>
        <v>24</v>
      </c>
      <c r="EN55" s="69">
        <f t="shared" si="10"/>
        <v>10</v>
      </c>
      <c r="EO55" s="6" t="s">
        <v>474</v>
      </c>
      <c r="EP55" s="68">
        <f t="shared" si="11"/>
        <v>10</v>
      </c>
      <c r="EQ55" s="6" t="s">
        <v>496</v>
      </c>
      <c r="ER55" s="68">
        <f t="shared" si="12"/>
        <v>10</v>
      </c>
      <c r="ES55" s="70">
        <f t="shared" si="14"/>
        <v>9.6666666666666661</v>
      </c>
      <c r="ET55" s="6" t="str">
        <f t="shared" si="15"/>
        <v xml:space="preserve">Accepté pour le Conseil 4round IS -5 </v>
      </c>
    </row>
    <row r="56" spans="1:150" x14ac:dyDescent="0.2">
      <c r="A56" s="6">
        <v>116</v>
      </c>
      <c r="B56" s="6" t="s">
        <v>481</v>
      </c>
      <c r="C56" s="6" t="s">
        <v>413</v>
      </c>
      <c r="D56" s="6" t="s">
        <v>415</v>
      </c>
      <c r="E56" s="6" t="s">
        <v>416</v>
      </c>
      <c r="F56" s="6" t="s">
        <v>415</v>
      </c>
      <c r="G56" s="6" t="s">
        <v>462</v>
      </c>
      <c r="H56" s="6" t="s">
        <v>131</v>
      </c>
      <c r="I56" s="6" t="s">
        <v>415</v>
      </c>
      <c r="J56" s="6" t="s">
        <v>415</v>
      </c>
      <c r="K56" s="6" t="s">
        <v>416</v>
      </c>
      <c r="L56" s="6" t="s">
        <v>414</v>
      </c>
      <c r="M56" s="63">
        <f>VLOOKUP(D56,Echelle!$B$3:$K$7,M$1,FALSE)</f>
        <v>0.5</v>
      </c>
      <c r="N56" s="63">
        <f>VLOOKUP(E56,Echelle!$B$3:$K$7,N$1,FALSE)</f>
        <v>1</v>
      </c>
      <c r="O56" s="63">
        <f>VLOOKUP(F56,Echelle!$B$3:$K$7,O$1,FALSE)</f>
        <v>0.5</v>
      </c>
      <c r="P56" s="63">
        <f>VLOOKUP(G56,Echelle!$B$3:$K$7,P$1,FALSE)</f>
        <v>0</v>
      </c>
      <c r="Q56" s="63">
        <f>VLOOKUP(H56,Echelle!$B$3:$K$7,Q$1,FALSE)</f>
        <v>1</v>
      </c>
      <c r="R56" s="63">
        <f>VLOOKUP(I56,Echelle!$B$3:$K$7,R$1,FALSE)</f>
        <v>0.5</v>
      </c>
      <c r="S56" s="63">
        <f>VLOOKUP(J56,Echelle!$B$3:$K$7,S$1,FALSE)</f>
        <v>0.5</v>
      </c>
      <c r="T56" s="63">
        <f>VLOOKUP(K56,Echelle!$B$3:$K$7,T$1,FALSE)</f>
        <v>1</v>
      </c>
      <c r="U56" s="63">
        <f>VLOOKUP(L56,Echelle!$B$3:$K$7,U$1,FALSE)</f>
        <v>-0.5</v>
      </c>
      <c r="V56" s="64">
        <f t="shared" si="2"/>
        <v>4.5</v>
      </c>
      <c r="W56" s="65">
        <f t="shared" si="3"/>
        <v>7.5</v>
      </c>
      <c r="X56" s="6" t="s">
        <v>463</v>
      </c>
      <c r="Y56" s="6" t="s">
        <v>423</v>
      </c>
      <c r="Z56" s="6" t="s">
        <v>423</v>
      </c>
      <c r="AA56" s="6" t="s">
        <v>423</v>
      </c>
      <c r="AB56" s="6" t="s">
        <v>424</v>
      </c>
      <c r="AC56" s="6" t="s">
        <v>423</v>
      </c>
      <c r="AD56" s="6" t="s">
        <v>423</v>
      </c>
      <c r="AE56" s="6" t="s">
        <v>423</v>
      </c>
      <c r="AF56" s="6" t="s">
        <v>423</v>
      </c>
      <c r="AG56" s="6" t="s">
        <v>423</v>
      </c>
      <c r="AH56" s="6" t="s">
        <v>423</v>
      </c>
      <c r="AI56" s="6" t="s">
        <v>423</v>
      </c>
      <c r="AJ56" s="6" t="s">
        <v>423</v>
      </c>
      <c r="AK56" s="6" t="s">
        <v>424</v>
      </c>
      <c r="AL56" s="6" t="s">
        <v>424</v>
      </c>
      <c r="AM56" s="6" t="s">
        <v>424</v>
      </c>
      <c r="AN56" s="6" t="s">
        <v>425</v>
      </c>
      <c r="AO56" s="6" t="s">
        <v>424</v>
      </c>
      <c r="AP56" s="6" t="s">
        <v>423</v>
      </c>
      <c r="AQ56" s="6" t="s">
        <v>425</v>
      </c>
      <c r="AR56" s="6" t="s">
        <v>424</v>
      </c>
      <c r="AS56" s="6" t="s">
        <v>423</v>
      </c>
      <c r="AT56" s="6" t="s">
        <v>426</v>
      </c>
      <c r="AU56" s="6" t="s">
        <v>426</v>
      </c>
      <c r="AV56" s="6" t="s">
        <v>425</v>
      </c>
      <c r="AW56" s="6" t="s">
        <v>506</v>
      </c>
      <c r="AX56" s="6" t="s">
        <v>427</v>
      </c>
      <c r="AY56" s="6" t="s">
        <v>428</v>
      </c>
      <c r="AZ56" s="6" t="s">
        <v>428</v>
      </c>
      <c r="BA56" s="6" t="s">
        <v>428</v>
      </c>
      <c r="BB56" s="64">
        <f>VLOOKUP(Y56,Echelle!$B$11:$Z$15,BB$1,FALSE)</f>
        <v>0.5</v>
      </c>
      <c r="BC56" s="64">
        <f>VLOOKUP(Z56,Echelle!$B$11:$Z$15,BC$1,FALSE)</f>
        <v>0.5</v>
      </c>
      <c r="BD56" s="64">
        <f>VLOOKUP(AA56,Echelle!$B$11:$Z$15,BD$1,FALSE)</f>
        <v>0.5</v>
      </c>
      <c r="BE56" s="64">
        <f>VLOOKUP(AB56,Echelle!$B$11:$Z$15,BE$1,FALSE)</f>
        <v>1</v>
      </c>
      <c r="BF56" s="64">
        <f>VLOOKUP(AC56,Echelle!$B$11:$Z$15,BF$1,FALSE)</f>
        <v>0.5</v>
      </c>
      <c r="BG56" s="64">
        <f>VLOOKUP(AD56,Echelle!$B$11:$Z$15,BG$1,FALSE)</f>
        <v>0.5</v>
      </c>
      <c r="BH56" s="64">
        <f>VLOOKUP(AE56,Echelle!$B$11:$Z$15,BH$1,FALSE)</f>
        <v>0.5</v>
      </c>
      <c r="BI56" s="64">
        <f>VLOOKUP(AF56,Echelle!$B$11:$Z$15,BI$1,FALSE)</f>
        <v>0.5</v>
      </c>
      <c r="BJ56" s="64">
        <f>VLOOKUP(AG56,Echelle!$B$11:$Z$15,BJ$1,FALSE)</f>
        <v>0.5</v>
      </c>
      <c r="BK56" s="64">
        <f>VLOOKUP(AH56,Echelle!$B$11:$Z$15,BK$1,FALSE)</f>
        <v>0.5</v>
      </c>
      <c r="BL56" s="64">
        <f>VLOOKUP(AI56,Echelle!$B$11:$Z$15,BL$1,FALSE)</f>
        <v>0.5</v>
      </c>
      <c r="BM56" s="64">
        <f>VLOOKUP(AJ56,Echelle!$B$11:$Z$15,BM$1,FALSE)</f>
        <v>0.5</v>
      </c>
      <c r="BN56" s="64">
        <f>VLOOKUP(AK56,Echelle!$B$11:$Z$15,BN$1,FALSE)</f>
        <v>1</v>
      </c>
      <c r="BO56" s="64">
        <f>VLOOKUP(AL56,Echelle!$B$11:$Z$15,BO$1,FALSE)</f>
        <v>1</v>
      </c>
      <c r="BP56" s="64">
        <f>VLOOKUP(AM56,Echelle!$B$11:$Z$15,BP$1,FALSE)</f>
        <v>1</v>
      </c>
      <c r="BQ56" s="64">
        <f>VLOOKUP(AN56,Echelle!$B$11:$Z$15,BQ$1,FALSE)</f>
        <v>0</v>
      </c>
      <c r="BR56" s="64">
        <f>VLOOKUP(AO56,Echelle!$B$11:$Z$15,BR$1,FALSE)</f>
        <v>1</v>
      </c>
      <c r="BS56" s="64">
        <f>VLOOKUP(AP56,Echelle!$B$11:$Z$15,BS$1,FALSE)</f>
        <v>0.5</v>
      </c>
      <c r="BT56" s="64">
        <f>VLOOKUP(AQ56,Echelle!$B$11:$Z$15,BT$1,FALSE)</f>
        <v>0</v>
      </c>
      <c r="BU56" s="64">
        <f>VLOOKUP(AR56,Echelle!$B$11:$Z$15,BU$1,FALSE)</f>
        <v>1</v>
      </c>
      <c r="BV56" s="64">
        <f>VLOOKUP(AS56,Echelle!$B$11:$Z$15,BV$1,FALSE)</f>
        <v>1</v>
      </c>
      <c r="BW56" s="64">
        <f>VLOOKUP(AT56,Echelle!$B$11:$Z$15,BW$1,FALSE)</f>
        <v>-0.5</v>
      </c>
      <c r="BX56" s="64">
        <f>VLOOKUP(AU56,Echelle!$B$11:$Z$15,BX$1,FALSE)</f>
        <v>-0.5</v>
      </c>
      <c r="BY56" s="64">
        <f>VLOOKUP(AV56,Echelle!$B$11:$Z$15,BY$1,FALSE)</f>
        <v>0</v>
      </c>
      <c r="BZ56" s="64">
        <f>VLOOKUP(AW56,Echelle!$B$20:$E$23,BZ$1,FALSE)</f>
        <v>0.5</v>
      </c>
      <c r="CA56" s="64">
        <f>VLOOKUP(AX56,Echelle!$B$20:$E$23,CA$1,FALSE)</f>
        <v>1</v>
      </c>
      <c r="CB56" s="64">
        <f>VLOOKUP(AY56,Echelle!$B$20:$E$23,CB$1,FALSE)</f>
        <v>-1</v>
      </c>
      <c r="CC56" s="6">
        <v>0</v>
      </c>
      <c r="CD56" s="6">
        <v>1</v>
      </c>
      <c r="CE56" s="6">
        <v>1</v>
      </c>
      <c r="CF56" s="6">
        <v>1</v>
      </c>
      <c r="CG56" s="6">
        <v>0</v>
      </c>
      <c r="CH56" s="6">
        <v>0</v>
      </c>
      <c r="CI56" s="6">
        <v>0</v>
      </c>
      <c r="CJ56" s="66">
        <f t="shared" si="4"/>
        <v>3</v>
      </c>
      <c r="CK56" s="66">
        <f t="shared" si="5"/>
        <v>15.5</v>
      </c>
      <c r="CL56" s="65">
        <f t="shared" si="6"/>
        <v>4.4021739130434785</v>
      </c>
      <c r="CM56" s="6" t="s">
        <v>488</v>
      </c>
      <c r="CN56" s="6" t="s">
        <v>1261</v>
      </c>
      <c r="CO56" s="6" t="s">
        <v>1131</v>
      </c>
      <c r="CP56" s="6" t="s">
        <v>1136</v>
      </c>
      <c r="CQ56" s="6" t="s">
        <v>440</v>
      </c>
      <c r="CS56" s="6" t="s">
        <v>442</v>
      </c>
      <c r="CT56" s="6" t="s">
        <v>532</v>
      </c>
      <c r="CU56" s="6" t="s">
        <v>415</v>
      </c>
      <c r="CV56" s="6" t="s">
        <v>416</v>
      </c>
      <c r="CW56" s="6" t="s">
        <v>415</v>
      </c>
      <c r="CX56" s="6" t="s">
        <v>415</v>
      </c>
      <c r="CY56" s="6" t="s">
        <v>131</v>
      </c>
      <c r="CZ56" s="6" t="s">
        <v>415</v>
      </c>
      <c r="DA56" s="6" t="s">
        <v>416</v>
      </c>
      <c r="DB56" s="6" t="s">
        <v>416</v>
      </c>
      <c r="DC56" s="6" t="s">
        <v>414</v>
      </c>
      <c r="DD56" s="67">
        <f>VLOOKUP(CU56,Echelle!$B$3:$K$7,DD$1,FALSE)</f>
        <v>0.5</v>
      </c>
      <c r="DE56" s="67">
        <f>VLOOKUP(CV56,Echelle!$B$3:$K$7,DE$1,FALSE)</f>
        <v>1</v>
      </c>
      <c r="DF56" s="67">
        <f>VLOOKUP(CW56,Echelle!$B$3:$K$7,DF$1,FALSE)</f>
        <v>0.5</v>
      </c>
      <c r="DG56" s="67">
        <f>VLOOKUP(CX56,Echelle!$B$3:$K$7,DG$1,FALSE)</f>
        <v>-0.5</v>
      </c>
      <c r="DH56" s="67">
        <f>VLOOKUP(CY56,Echelle!$B$3:$K$7,DH$1,FALSE)</f>
        <v>1</v>
      </c>
      <c r="DI56" s="67">
        <f>VLOOKUP(CZ56,Echelle!$B$3:$K$7,DI$1,FALSE)</f>
        <v>0.5</v>
      </c>
      <c r="DJ56" s="67">
        <f>VLOOKUP(DA56,Echelle!$B$3:$K$7,DJ$1,FALSE)</f>
        <v>1</v>
      </c>
      <c r="DK56" s="67">
        <f>VLOOKUP(DB56,Echelle!$B$3:$K$7,DK$1,FALSE)</f>
        <v>1</v>
      </c>
      <c r="DL56" s="67">
        <f>VLOOKUP(DC56,Echelle!$B$3:$K$7,DL$1,FALSE)</f>
        <v>-0.5</v>
      </c>
      <c r="DM56" s="64">
        <f t="shared" si="7"/>
        <v>4.5</v>
      </c>
      <c r="DN56" s="65">
        <f t="shared" si="8"/>
        <v>7.5</v>
      </c>
      <c r="DO56" s="6" t="s">
        <v>451</v>
      </c>
      <c r="DP56" s="6" t="s">
        <v>451</v>
      </c>
      <c r="DQ56" s="6" t="s">
        <v>451</v>
      </c>
      <c r="DR56" s="6" t="s">
        <v>451</v>
      </c>
      <c r="DS56" s="6" t="s">
        <v>452</v>
      </c>
      <c r="DT56" s="6" t="s">
        <v>451</v>
      </c>
      <c r="DU56" s="6" t="s">
        <v>451</v>
      </c>
      <c r="DV56" s="6" t="s">
        <v>451</v>
      </c>
      <c r="DW56" s="6" t="s">
        <v>451</v>
      </c>
      <c r="DX56" s="6" t="s">
        <v>452</v>
      </c>
      <c r="DY56" s="6" t="s">
        <v>451</v>
      </c>
      <c r="DZ56" s="6" t="s">
        <v>451</v>
      </c>
      <c r="EA56" s="6" t="s">
        <v>451</v>
      </c>
      <c r="EB56" s="6" t="s">
        <v>451</v>
      </c>
      <c r="EC56" s="6" t="s">
        <v>451</v>
      </c>
      <c r="ED56" s="6" t="s">
        <v>451</v>
      </c>
      <c r="EE56" s="6" t="s">
        <v>451</v>
      </c>
      <c r="EF56" s="6" t="s">
        <v>451</v>
      </c>
      <c r="EG56" s="6" t="s">
        <v>451</v>
      </c>
      <c r="EH56" s="6" t="s">
        <v>451</v>
      </c>
      <c r="EI56" s="6" t="s">
        <v>451</v>
      </c>
      <c r="EJ56" s="6" t="s">
        <v>452</v>
      </c>
      <c r="EK56" s="6" t="s">
        <v>452</v>
      </c>
      <c r="EL56" s="6" t="s">
        <v>452</v>
      </c>
      <c r="EM56" s="68">
        <f t="shared" si="9"/>
        <v>19</v>
      </c>
      <c r="EN56" s="69">
        <f t="shared" si="10"/>
        <v>7.916666666666667</v>
      </c>
      <c r="EO56" s="6" t="s">
        <v>474</v>
      </c>
      <c r="EP56" s="68">
        <f t="shared" si="11"/>
        <v>10</v>
      </c>
      <c r="EQ56" s="6" t="s">
        <v>454</v>
      </c>
      <c r="ER56" s="68">
        <f t="shared" si="12"/>
        <v>0</v>
      </c>
      <c r="ES56" s="70">
        <f t="shared" si="14"/>
        <v>7.7083333333333339</v>
      </c>
      <c r="ET56" s="6" t="str">
        <f t="shared" si="15"/>
        <v>Accepté pour Conseil 1er round Fem</v>
      </c>
    </row>
    <row r="57" spans="1:150" x14ac:dyDescent="0.2">
      <c r="A57" s="6">
        <v>118</v>
      </c>
      <c r="B57" s="6" t="s">
        <v>760</v>
      </c>
      <c r="C57" s="6" t="s">
        <v>525</v>
      </c>
      <c r="D57" s="6" t="s">
        <v>414</v>
      </c>
      <c r="E57" s="6" t="s">
        <v>416</v>
      </c>
      <c r="F57" s="6" t="s">
        <v>462</v>
      </c>
      <c r="G57" s="6" t="s">
        <v>131</v>
      </c>
      <c r="H57" s="6" t="s">
        <v>462</v>
      </c>
      <c r="I57" s="6" t="s">
        <v>462</v>
      </c>
      <c r="J57" s="6" t="s">
        <v>415</v>
      </c>
      <c r="K57" s="6" t="s">
        <v>415</v>
      </c>
      <c r="L57" s="6" t="s">
        <v>415</v>
      </c>
      <c r="M57" s="63">
        <f>VLOOKUP(D57,Echelle!$B$3:$K$7,M$1,FALSE)</f>
        <v>-0.5</v>
      </c>
      <c r="N57" s="63">
        <f>VLOOKUP(E57,Echelle!$B$3:$K$7,N$1,FALSE)</f>
        <v>1</v>
      </c>
      <c r="O57" s="63">
        <f>VLOOKUP(F57,Echelle!$B$3:$K$7,O$1,FALSE)</f>
        <v>0</v>
      </c>
      <c r="P57" s="63">
        <f>VLOOKUP(G57,Echelle!$B$3:$K$7,P$1,FALSE)</f>
        <v>1</v>
      </c>
      <c r="Q57" s="63">
        <f>VLOOKUP(H57,Echelle!$B$3:$K$7,Q$1,FALSE)</f>
        <v>0</v>
      </c>
      <c r="R57" s="63">
        <f>VLOOKUP(I57,Echelle!$B$3:$K$7,R$1,FALSE)</f>
        <v>0</v>
      </c>
      <c r="S57" s="63">
        <f>VLOOKUP(J57,Echelle!$B$3:$K$7,S$1,FALSE)</f>
        <v>0.5</v>
      </c>
      <c r="T57" s="63">
        <f>VLOOKUP(K57,Echelle!$B$3:$K$7,T$1,FALSE)</f>
        <v>0.5</v>
      </c>
      <c r="U57" s="63">
        <f>VLOOKUP(L57,Echelle!$B$3:$K$7,U$1,FALSE)</f>
        <v>0.5</v>
      </c>
      <c r="V57" s="64">
        <f t="shared" si="2"/>
        <v>3</v>
      </c>
      <c r="W57" s="65">
        <f t="shared" si="3"/>
        <v>6.666666666666667</v>
      </c>
      <c r="X57" s="6" t="s">
        <v>547</v>
      </c>
      <c r="Y57" s="6" t="s">
        <v>426</v>
      </c>
      <c r="Z57" s="6" t="s">
        <v>426</v>
      </c>
      <c r="AA57" s="6" t="s">
        <v>426</v>
      </c>
      <c r="AB57" s="6" t="s">
        <v>426</v>
      </c>
      <c r="AC57" s="6" t="s">
        <v>426</v>
      </c>
      <c r="AD57" s="6" t="s">
        <v>426</v>
      </c>
      <c r="AE57" s="6" t="s">
        <v>426</v>
      </c>
      <c r="AF57" s="6" t="s">
        <v>426</v>
      </c>
      <c r="AG57" s="6" t="s">
        <v>426</v>
      </c>
      <c r="AH57" s="6" t="s">
        <v>426</v>
      </c>
      <c r="AI57" s="6" t="s">
        <v>426</v>
      </c>
      <c r="AJ57" s="6" t="s">
        <v>426</v>
      </c>
      <c r="AK57" s="6" t="s">
        <v>426</v>
      </c>
      <c r="AL57" s="6" t="s">
        <v>426</v>
      </c>
      <c r="AM57" s="6" t="s">
        <v>426</v>
      </c>
      <c r="AN57" s="6" t="s">
        <v>426</v>
      </c>
      <c r="AO57" s="6" t="s">
        <v>426</v>
      </c>
      <c r="AP57" s="6" t="s">
        <v>426</v>
      </c>
      <c r="AQ57" s="6" t="s">
        <v>426</v>
      </c>
      <c r="AR57" s="6" t="s">
        <v>426</v>
      </c>
      <c r="AS57" s="6" t="s">
        <v>426</v>
      </c>
      <c r="AT57" s="6" t="s">
        <v>426</v>
      </c>
      <c r="AU57" s="6" t="s">
        <v>426</v>
      </c>
      <c r="AV57" s="6" t="s">
        <v>426</v>
      </c>
      <c r="AW57" s="6" t="s">
        <v>427</v>
      </c>
      <c r="AX57" s="6" t="s">
        <v>427</v>
      </c>
      <c r="AY57" s="6" t="s">
        <v>428</v>
      </c>
      <c r="AZ57" s="6" t="s">
        <v>428</v>
      </c>
      <c r="BA57" s="6" t="s">
        <v>428</v>
      </c>
      <c r="BB57" s="64">
        <f>VLOOKUP(Y57,Echelle!$B$11:$Z$15,BB$1,FALSE)</f>
        <v>-1</v>
      </c>
      <c r="BC57" s="64">
        <f>VLOOKUP(Z57,Echelle!$B$11:$Z$15,BC$1,FALSE)</f>
        <v>-1</v>
      </c>
      <c r="BD57" s="64">
        <f>VLOOKUP(AA57,Echelle!$B$11:$Z$15,BD$1,FALSE)</f>
        <v>-1</v>
      </c>
      <c r="BE57" s="64">
        <f>VLOOKUP(AB57,Echelle!$B$11:$Z$15,BE$1,FALSE)</f>
        <v>-1</v>
      </c>
      <c r="BF57" s="64">
        <f>VLOOKUP(AC57,Echelle!$B$11:$Z$15,BF$1,FALSE)</f>
        <v>-1</v>
      </c>
      <c r="BG57" s="64">
        <f>VLOOKUP(AD57,Echelle!$B$11:$Z$15,BG$1,FALSE)</f>
        <v>-1</v>
      </c>
      <c r="BH57" s="64">
        <f>VLOOKUP(AE57,Echelle!$B$11:$Z$15,BH$1,FALSE)</f>
        <v>-1</v>
      </c>
      <c r="BI57" s="64">
        <f>VLOOKUP(AF57,Echelle!$B$11:$Z$15,BI$1,FALSE)</f>
        <v>-1</v>
      </c>
      <c r="BJ57" s="64">
        <f>VLOOKUP(AG57,Echelle!$B$11:$Z$15,BJ$1,FALSE)</f>
        <v>-1</v>
      </c>
      <c r="BK57" s="64">
        <f>VLOOKUP(AH57,Echelle!$B$11:$Z$15,BK$1,FALSE)</f>
        <v>-1</v>
      </c>
      <c r="BL57" s="64">
        <f>VLOOKUP(AI57,Echelle!$B$11:$Z$15,BL$1,FALSE)</f>
        <v>-1</v>
      </c>
      <c r="BM57" s="64">
        <f>VLOOKUP(AJ57,Echelle!$B$11:$Z$15,BM$1,FALSE)</f>
        <v>-1</v>
      </c>
      <c r="BN57" s="64">
        <f>VLOOKUP(AK57,Echelle!$B$11:$Z$15,BN$1,FALSE)</f>
        <v>-1</v>
      </c>
      <c r="BO57" s="64">
        <f>VLOOKUP(AL57,Echelle!$B$11:$Z$15,BO$1,FALSE)</f>
        <v>-1</v>
      </c>
      <c r="BP57" s="64">
        <f>VLOOKUP(AM57,Echelle!$B$11:$Z$15,BP$1,FALSE)</f>
        <v>-1</v>
      </c>
      <c r="BQ57" s="64">
        <f>VLOOKUP(AN57,Echelle!$B$11:$Z$15,BQ$1,FALSE)</f>
        <v>-1</v>
      </c>
      <c r="BR57" s="64">
        <f>VLOOKUP(AO57,Echelle!$B$11:$Z$15,BR$1,FALSE)</f>
        <v>-1</v>
      </c>
      <c r="BS57" s="64">
        <f>VLOOKUP(AP57,Echelle!$B$11:$Z$15,BS$1,FALSE)</f>
        <v>-1</v>
      </c>
      <c r="BT57" s="64">
        <f>VLOOKUP(AQ57,Echelle!$B$11:$Z$15,BT$1,FALSE)</f>
        <v>-1</v>
      </c>
      <c r="BU57" s="64">
        <f>VLOOKUP(AR57,Echelle!$B$11:$Z$15,BU$1,FALSE)</f>
        <v>-1</v>
      </c>
      <c r="BV57" s="64">
        <f>VLOOKUP(AS57,Echelle!$B$11:$Z$15,BV$1,FALSE)</f>
        <v>-0.5</v>
      </c>
      <c r="BW57" s="64">
        <f>VLOOKUP(AT57,Echelle!$B$11:$Z$15,BW$1,FALSE)</f>
        <v>-0.5</v>
      </c>
      <c r="BX57" s="64">
        <f>VLOOKUP(AU57,Echelle!$B$11:$Z$15,BX$1,FALSE)</f>
        <v>-0.5</v>
      </c>
      <c r="BY57" s="64">
        <f>VLOOKUP(AV57,Echelle!$B$11:$Z$15,BY$1,FALSE)</f>
        <v>-0.5</v>
      </c>
      <c r="BZ57" s="64">
        <f>VLOOKUP(AW57,Echelle!$B$20:$E$23,BZ$1,FALSE)</f>
        <v>1</v>
      </c>
      <c r="CA57" s="64">
        <f>VLOOKUP(AX57,Echelle!$B$20:$E$23,CA$1,FALSE)</f>
        <v>1</v>
      </c>
      <c r="CB57" s="64">
        <f>VLOOKUP(AY57,Echelle!$B$20:$E$23,CB$1,FALSE)</f>
        <v>-1</v>
      </c>
      <c r="CC57" s="6">
        <v>1</v>
      </c>
      <c r="CD57" s="6">
        <v>1</v>
      </c>
      <c r="CE57" s="6">
        <v>1</v>
      </c>
      <c r="CF57" s="6">
        <v>1</v>
      </c>
      <c r="CG57" s="6">
        <v>0</v>
      </c>
      <c r="CH57" s="6">
        <v>1</v>
      </c>
      <c r="CI57" s="6">
        <v>0</v>
      </c>
      <c r="CJ57" s="66">
        <f t="shared" si="4"/>
        <v>5</v>
      </c>
      <c r="CK57" s="66">
        <f t="shared" si="5"/>
        <v>-16</v>
      </c>
      <c r="CL57" s="65">
        <f t="shared" si="6"/>
        <v>0.97826086956521741</v>
      </c>
      <c r="CM57" s="6" t="s">
        <v>488</v>
      </c>
      <c r="CN57" s="6" t="s">
        <v>1274</v>
      </c>
      <c r="CO57" s="6" t="s">
        <v>1131</v>
      </c>
      <c r="CP57" s="6" t="s">
        <v>1136</v>
      </c>
      <c r="CQ57" s="6" t="s">
        <v>440</v>
      </c>
      <c r="CS57" s="6" t="s">
        <v>491</v>
      </c>
      <c r="CT57" s="6" t="s">
        <v>675</v>
      </c>
      <c r="CU57" s="6" t="s">
        <v>131</v>
      </c>
      <c r="CV57" s="6" t="s">
        <v>462</v>
      </c>
      <c r="CW57" s="6" t="s">
        <v>415</v>
      </c>
      <c r="CX57" s="6" t="s">
        <v>414</v>
      </c>
      <c r="CY57" s="6" t="s">
        <v>462</v>
      </c>
      <c r="CZ57" s="6" t="s">
        <v>462</v>
      </c>
      <c r="DA57" s="6" t="s">
        <v>414</v>
      </c>
      <c r="DB57" s="6" t="s">
        <v>415</v>
      </c>
      <c r="DC57" s="6" t="s">
        <v>414</v>
      </c>
      <c r="DD57" s="67">
        <f>VLOOKUP(CU57,Echelle!$B$3:$K$7,DD$1,FALSE)</f>
        <v>-1</v>
      </c>
      <c r="DE57" s="67">
        <f>VLOOKUP(CV57,Echelle!$B$3:$K$7,DE$1,FALSE)</f>
        <v>0</v>
      </c>
      <c r="DF57" s="67">
        <f>VLOOKUP(CW57,Echelle!$B$3:$K$7,DF$1,FALSE)</f>
        <v>0.5</v>
      </c>
      <c r="DG57" s="67">
        <f>VLOOKUP(CX57,Echelle!$B$3:$K$7,DG$1,FALSE)</f>
        <v>0.5</v>
      </c>
      <c r="DH57" s="67">
        <f>VLOOKUP(CY57,Echelle!$B$3:$K$7,DH$1,FALSE)</f>
        <v>0</v>
      </c>
      <c r="DI57" s="67">
        <f>VLOOKUP(CZ57,Echelle!$B$3:$K$7,DI$1,FALSE)</f>
        <v>0</v>
      </c>
      <c r="DJ57" s="67">
        <f>VLOOKUP(DA57,Echelle!$B$3:$K$7,DJ$1,FALSE)</f>
        <v>-0.5</v>
      </c>
      <c r="DK57" s="67">
        <f>VLOOKUP(DB57,Echelle!$B$3:$K$7,DK$1,FALSE)</f>
        <v>0.5</v>
      </c>
      <c r="DL57" s="67">
        <f>VLOOKUP(DC57,Echelle!$B$3:$K$7,DL$1,FALSE)</f>
        <v>-0.5</v>
      </c>
      <c r="DM57" s="64">
        <f t="shared" si="7"/>
        <v>-0.5</v>
      </c>
      <c r="DN57" s="65">
        <f t="shared" si="8"/>
        <v>4.7222222222222223</v>
      </c>
      <c r="DO57" s="6" t="s">
        <v>451</v>
      </c>
      <c r="DP57" s="6" t="s">
        <v>452</v>
      </c>
      <c r="DQ57" s="6" t="s">
        <v>452</v>
      </c>
      <c r="DR57" s="6" t="s">
        <v>451</v>
      </c>
      <c r="DS57" s="6" t="s">
        <v>451</v>
      </c>
      <c r="DT57" s="6" t="s">
        <v>451</v>
      </c>
      <c r="DU57" s="6" t="s">
        <v>452</v>
      </c>
      <c r="DV57" s="6" t="s">
        <v>452</v>
      </c>
      <c r="DW57" s="6" t="s">
        <v>452</v>
      </c>
      <c r="DX57" s="6" t="s">
        <v>451</v>
      </c>
      <c r="DY57" s="6" t="s">
        <v>451</v>
      </c>
      <c r="DZ57" s="6" t="s">
        <v>451</v>
      </c>
      <c r="EA57" s="6" t="s">
        <v>451</v>
      </c>
      <c r="EB57" s="6" t="s">
        <v>451</v>
      </c>
      <c r="EC57" s="6" t="s">
        <v>451</v>
      </c>
      <c r="ED57" s="6" t="s">
        <v>451</v>
      </c>
      <c r="EE57" s="6" t="s">
        <v>451</v>
      </c>
      <c r="EF57" s="6" t="s">
        <v>451</v>
      </c>
      <c r="EG57" s="6" t="s">
        <v>451</v>
      </c>
      <c r="EH57" s="6" t="s">
        <v>451</v>
      </c>
      <c r="EI57" s="6" t="s">
        <v>452</v>
      </c>
      <c r="EJ57" s="6" t="s">
        <v>452</v>
      </c>
      <c r="EK57" s="6" t="s">
        <v>452</v>
      </c>
      <c r="EL57" s="6" t="s">
        <v>452</v>
      </c>
      <c r="EM57" s="68">
        <f t="shared" si="9"/>
        <v>15</v>
      </c>
      <c r="EN57" s="69">
        <f t="shared" si="10"/>
        <v>6.25</v>
      </c>
      <c r="EO57" s="6" t="s">
        <v>517</v>
      </c>
      <c r="EP57" s="68">
        <f t="shared" si="11"/>
        <v>10</v>
      </c>
      <c r="EQ57" s="6" t="s">
        <v>496</v>
      </c>
      <c r="ER57" s="68">
        <f t="shared" si="12"/>
        <v>10</v>
      </c>
      <c r="ES57" s="70">
        <f t="shared" si="14"/>
        <v>6.541666666666667</v>
      </c>
      <c r="ET57" s="6" t="str">
        <f t="shared" si="15"/>
        <v>Accepté pour Conseil 1er round Fem</v>
      </c>
    </row>
    <row r="58" spans="1:150" x14ac:dyDescent="0.2">
      <c r="A58" s="6">
        <v>119</v>
      </c>
      <c r="B58" s="6" t="s">
        <v>460</v>
      </c>
      <c r="C58" s="6" t="s">
        <v>413</v>
      </c>
      <c r="D58" s="6" t="s">
        <v>131</v>
      </c>
      <c r="E58" s="6" t="s">
        <v>414</v>
      </c>
      <c r="F58" s="6" t="s">
        <v>415</v>
      </c>
      <c r="G58" s="6" t="s">
        <v>414</v>
      </c>
      <c r="H58" s="6" t="s">
        <v>414</v>
      </c>
      <c r="I58" s="6" t="s">
        <v>414</v>
      </c>
      <c r="J58" s="6" t="s">
        <v>415</v>
      </c>
      <c r="K58" s="6" t="s">
        <v>415</v>
      </c>
      <c r="L58" s="6" t="s">
        <v>414</v>
      </c>
      <c r="M58" s="63">
        <f>VLOOKUP(D58,Echelle!$B$3:$K$7,M$1,FALSE)</f>
        <v>-1</v>
      </c>
      <c r="N58" s="63">
        <f>VLOOKUP(E58,Echelle!$B$3:$K$7,N$1,FALSE)</f>
        <v>-0.5</v>
      </c>
      <c r="O58" s="63">
        <f>VLOOKUP(F58,Echelle!$B$3:$K$7,O$1,FALSE)</f>
        <v>0.5</v>
      </c>
      <c r="P58" s="63">
        <f>VLOOKUP(G58,Echelle!$B$3:$K$7,P$1,FALSE)</f>
        <v>0.5</v>
      </c>
      <c r="Q58" s="63">
        <f>VLOOKUP(H58,Echelle!$B$3:$K$7,Q$1,FALSE)</f>
        <v>0.5</v>
      </c>
      <c r="R58" s="63">
        <f>VLOOKUP(I58,Echelle!$B$3:$K$7,R$1,FALSE)</f>
        <v>-0.5</v>
      </c>
      <c r="S58" s="63">
        <f>VLOOKUP(J58,Echelle!$B$3:$K$7,S$1,FALSE)</f>
        <v>0.5</v>
      </c>
      <c r="T58" s="63">
        <f>VLOOKUP(K58,Echelle!$B$3:$K$7,T$1,FALSE)</f>
        <v>0.5</v>
      </c>
      <c r="U58" s="63">
        <f>VLOOKUP(L58,Echelle!$B$3:$K$7,U$1,FALSE)</f>
        <v>-0.5</v>
      </c>
      <c r="V58" s="64">
        <f t="shared" si="2"/>
        <v>0</v>
      </c>
      <c r="W58" s="65">
        <f t="shared" si="3"/>
        <v>5</v>
      </c>
      <c r="X58" s="6" t="s">
        <v>463</v>
      </c>
      <c r="Y58" s="6" t="s">
        <v>426</v>
      </c>
      <c r="Z58" s="6" t="s">
        <v>423</v>
      </c>
      <c r="AA58" s="6" t="s">
        <v>426</v>
      </c>
      <c r="AB58" s="6" t="s">
        <v>426</v>
      </c>
      <c r="AC58" s="6" t="s">
        <v>426</v>
      </c>
      <c r="AD58" s="6" t="s">
        <v>426</v>
      </c>
      <c r="AE58" s="6" t="s">
        <v>426</v>
      </c>
      <c r="AF58" s="6" t="s">
        <v>423</v>
      </c>
      <c r="AG58" s="6" t="s">
        <v>423</v>
      </c>
      <c r="AH58" s="6" t="s">
        <v>426</v>
      </c>
      <c r="AI58" s="6" t="s">
        <v>426</v>
      </c>
      <c r="AJ58" s="6" t="s">
        <v>426</v>
      </c>
      <c r="AK58" s="6" t="s">
        <v>426</v>
      </c>
      <c r="AL58" s="6" t="s">
        <v>426</v>
      </c>
      <c r="AM58" s="6" t="s">
        <v>426</v>
      </c>
      <c r="AN58" s="6" t="s">
        <v>426</v>
      </c>
      <c r="AO58" s="6" t="s">
        <v>426</v>
      </c>
      <c r="AP58" s="6" t="s">
        <v>426</v>
      </c>
      <c r="AQ58" s="6" t="s">
        <v>426</v>
      </c>
      <c r="AR58" s="6" t="s">
        <v>426</v>
      </c>
      <c r="AS58" s="6" t="s">
        <v>426</v>
      </c>
      <c r="AT58" s="6" t="s">
        <v>426</v>
      </c>
      <c r="AU58" s="6" t="s">
        <v>426</v>
      </c>
      <c r="AV58" s="6" t="s">
        <v>426</v>
      </c>
      <c r="AW58" s="6" t="s">
        <v>427</v>
      </c>
      <c r="AX58" s="6" t="s">
        <v>427</v>
      </c>
      <c r="AY58" s="6" t="s">
        <v>428</v>
      </c>
      <c r="AZ58" s="6" t="s">
        <v>427</v>
      </c>
      <c r="BA58" s="6" t="s">
        <v>427</v>
      </c>
      <c r="BB58" s="64">
        <f>VLOOKUP(Y58,Echelle!$B$11:$Z$15,BB$1,FALSE)</f>
        <v>-1</v>
      </c>
      <c r="BC58" s="64">
        <f>VLOOKUP(Z58,Echelle!$B$11:$Z$15,BC$1,FALSE)</f>
        <v>0.5</v>
      </c>
      <c r="BD58" s="64">
        <f>VLOOKUP(AA58,Echelle!$B$11:$Z$15,BD$1,FALSE)</f>
        <v>-1</v>
      </c>
      <c r="BE58" s="64">
        <f>VLOOKUP(AB58,Echelle!$B$11:$Z$15,BE$1,FALSE)</f>
        <v>-1</v>
      </c>
      <c r="BF58" s="64">
        <f>VLOOKUP(AC58,Echelle!$B$11:$Z$15,BF$1,FALSE)</f>
        <v>-1</v>
      </c>
      <c r="BG58" s="64">
        <f>VLOOKUP(AD58,Echelle!$B$11:$Z$15,BG$1,FALSE)</f>
        <v>-1</v>
      </c>
      <c r="BH58" s="64">
        <f>VLOOKUP(AE58,Echelle!$B$11:$Z$15,BH$1,FALSE)</f>
        <v>-1</v>
      </c>
      <c r="BI58" s="64">
        <f>VLOOKUP(AF58,Echelle!$B$11:$Z$15,BI$1,FALSE)</f>
        <v>0.5</v>
      </c>
      <c r="BJ58" s="64">
        <f>VLOOKUP(AG58,Echelle!$B$11:$Z$15,BJ$1,FALSE)</f>
        <v>0.5</v>
      </c>
      <c r="BK58" s="64">
        <f>VLOOKUP(AH58,Echelle!$B$11:$Z$15,BK$1,FALSE)</f>
        <v>-1</v>
      </c>
      <c r="BL58" s="64">
        <f>VLOOKUP(AI58,Echelle!$B$11:$Z$15,BL$1,FALSE)</f>
        <v>-1</v>
      </c>
      <c r="BM58" s="64">
        <f>VLOOKUP(AJ58,Echelle!$B$11:$Z$15,BM$1,FALSE)</f>
        <v>-1</v>
      </c>
      <c r="BN58" s="64">
        <f>VLOOKUP(AK58,Echelle!$B$11:$Z$15,BN$1,FALSE)</f>
        <v>-1</v>
      </c>
      <c r="BO58" s="64">
        <f>VLOOKUP(AL58,Echelle!$B$11:$Z$15,BO$1,FALSE)</f>
        <v>-1</v>
      </c>
      <c r="BP58" s="64">
        <f>VLOOKUP(AM58,Echelle!$B$11:$Z$15,BP$1,FALSE)</f>
        <v>-1</v>
      </c>
      <c r="BQ58" s="64">
        <f>VLOOKUP(AN58,Echelle!$B$11:$Z$15,BQ$1,FALSE)</f>
        <v>-1</v>
      </c>
      <c r="BR58" s="64">
        <f>VLOOKUP(AO58,Echelle!$B$11:$Z$15,BR$1,FALSE)</f>
        <v>-1</v>
      </c>
      <c r="BS58" s="64">
        <f>VLOOKUP(AP58,Echelle!$B$11:$Z$15,BS$1,FALSE)</f>
        <v>-1</v>
      </c>
      <c r="BT58" s="64">
        <f>VLOOKUP(AQ58,Echelle!$B$11:$Z$15,BT$1,FALSE)</f>
        <v>-1</v>
      </c>
      <c r="BU58" s="64">
        <f>VLOOKUP(AR58,Echelle!$B$11:$Z$15,BU$1,FALSE)</f>
        <v>-1</v>
      </c>
      <c r="BV58" s="64">
        <f>VLOOKUP(AS58,Echelle!$B$11:$Z$15,BV$1,FALSE)</f>
        <v>-0.5</v>
      </c>
      <c r="BW58" s="64">
        <f>VLOOKUP(AT58,Echelle!$B$11:$Z$15,BW$1,FALSE)</f>
        <v>-0.5</v>
      </c>
      <c r="BX58" s="64">
        <f>VLOOKUP(AU58,Echelle!$B$11:$Z$15,BX$1,FALSE)</f>
        <v>-0.5</v>
      </c>
      <c r="BY58" s="64">
        <f>VLOOKUP(AV58,Echelle!$B$11:$Z$15,BY$1,FALSE)</f>
        <v>-0.5</v>
      </c>
      <c r="BZ58" s="64">
        <f>VLOOKUP(AW58,Echelle!$B$20:$E$23,BZ$1,FALSE)</f>
        <v>1</v>
      </c>
      <c r="CA58" s="64">
        <f>VLOOKUP(AX58,Echelle!$B$20:$E$23,CA$1,FALSE)</f>
        <v>1</v>
      </c>
      <c r="CB58" s="64">
        <f>VLOOKUP(AY58,Echelle!$B$20:$E$23,CB$1,FALSE)</f>
        <v>-1</v>
      </c>
      <c r="CC58" s="6">
        <v>0</v>
      </c>
      <c r="CD58" s="6">
        <v>1</v>
      </c>
      <c r="CE58" s="6">
        <v>0</v>
      </c>
      <c r="CF58" s="6">
        <v>1</v>
      </c>
      <c r="CG58" s="6">
        <v>1</v>
      </c>
      <c r="CH58" s="6">
        <v>0</v>
      </c>
      <c r="CI58" s="6">
        <v>0</v>
      </c>
      <c r="CJ58" s="66">
        <f t="shared" si="4"/>
        <v>4</v>
      </c>
      <c r="CK58" s="66">
        <f t="shared" si="5"/>
        <v>-12.5</v>
      </c>
      <c r="CL58" s="65">
        <f t="shared" si="6"/>
        <v>1.3586956521739131</v>
      </c>
      <c r="CM58" s="6" t="s">
        <v>672</v>
      </c>
      <c r="CN58" s="6" t="s">
        <v>1288</v>
      </c>
      <c r="CO58" s="6" t="s">
        <v>1131</v>
      </c>
      <c r="CP58" s="6" t="s">
        <v>1136</v>
      </c>
      <c r="CQ58" s="6" t="s">
        <v>440</v>
      </c>
      <c r="CS58" s="6" t="s">
        <v>442</v>
      </c>
      <c r="CT58" s="6" t="s">
        <v>443</v>
      </c>
      <c r="CU58" s="6" t="s">
        <v>131</v>
      </c>
      <c r="CV58" s="6" t="s">
        <v>416</v>
      </c>
      <c r="CW58" s="6" t="s">
        <v>416</v>
      </c>
      <c r="CX58" s="6" t="s">
        <v>414</v>
      </c>
      <c r="CY58" s="6" t="s">
        <v>131</v>
      </c>
      <c r="CZ58" s="6" t="s">
        <v>414</v>
      </c>
      <c r="DA58" s="6" t="s">
        <v>416</v>
      </c>
      <c r="DB58" s="6" t="s">
        <v>415</v>
      </c>
      <c r="DC58" s="6" t="s">
        <v>414</v>
      </c>
      <c r="DD58" s="67">
        <f>VLOOKUP(CU58,Echelle!$B$3:$K$7,DD$1,FALSE)</f>
        <v>-1</v>
      </c>
      <c r="DE58" s="67">
        <f>VLOOKUP(CV58,Echelle!$B$3:$K$7,DE$1,FALSE)</f>
        <v>1</v>
      </c>
      <c r="DF58" s="67">
        <f>VLOOKUP(CW58,Echelle!$B$3:$K$7,DF$1,FALSE)</f>
        <v>1</v>
      </c>
      <c r="DG58" s="67">
        <f>VLOOKUP(CX58,Echelle!$B$3:$K$7,DG$1,FALSE)</f>
        <v>0.5</v>
      </c>
      <c r="DH58" s="67">
        <f>VLOOKUP(CY58,Echelle!$B$3:$K$7,DH$1,FALSE)</f>
        <v>1</v>
      </c>
      <c r="DI58" s="67">
        <f>VLOOKUP(CZ58,Echelle!$B$3:$K$7,DI$1,FALSE)</f>
        <v>-0.5</v>
      </c>
      <c r="DJ58" s="67">
        <f>VLOOKUP(DA58,Echelle!$B$3:$K$7,DJ$1,FALSE)</f>
        <v>1</v>
      </c>
      <c r="DK58" s="67">
        <f>VLOOKUP(DB58,Echelle!$B$3:$K$7,DK$1,FALSE)</f>
        <v>0.5</v>
      </c>
      <c r="DL58" s="67">
        <f>VLOOKUP(DC58,Echelle!$B$3:$K$7,DL$1,FALSE)</f>
        <v>-0.5</v>
      </c>
      <c r="DM58" s="64">
        <f t="shared" si="7"/>
        <v>3</v>
      </c>
      <c r="DN58" s="65">
        <f t="shared" si="8"/>
        <v>6.666666666666667</v>
      </c>
      <c r="DO58" s="6" t="s">
        <v>451</v>
      </c>
      <c r="DP58" s="6" t="s">
        <v>452</v>
      </c>
      <c r="DQ58" s="6" t="s">
        <v>452</v>
      </c>
      <c r="DR58" s="6" t="s">
        <v>451</v>
      </c>
      <c r="DS58" s="6" t="s">
        <v>452</v>
      </c>
      <c r="DT58" s="6" t="s">
        <v>451</v>
      </c>
      <c r="DU58" s="6" t="s">
        <v>452</v>
      </c>
      <c r="DV58" s="6" t="s">
        <v>451</v>
      </c>
      <c r="DW58" s="6" t="s">
        <v>451</v>
      </c>
      <c r="DX58" s="6" t="s">
        <v>452</v>
      </c>
      <c r="DY58" s="6" t="s">
        <v>452</v>
      </c>
      <c r="DZ58" s="6" t="s">
        <v>452</v>
      </c>
      <c r="EA58" s="6" t="s">
        <v>452</v>
      </c>
      <c r="EB58" s="6" t="s">
        <v>451</v>
      </c>
      <c r="EC58" s="6" t="s">
        <v>451</v>
      </c>
      <c r="ED58" s="6" t="s">
        <v>452</v>
      </c>
      <c r="EE58" s="6" t="s">
        <v>452</v>
      </c>
      <c r="EF58" s="6" t="s">
        <v>452</v>
      </c>
      <c r="EG58" s="6" t="s">
        <v>452</v>
      </c>
      <c r="EH58" s="6" t="s">
        <v>452</v>
      </c>
      <c r="EI58" s="6" t="s">
        <v>451</v>
      </c>
      <c r="EJ58" s="6" t="s">
        <v>452</v>
      </c>
      <c r="EK58" s="6" t="s">
        <v>452</v>
      </c>
      <c r="EL58" s="6" t="s">
        <v>451</v>
      </c>
      <c r="EM58" s="68">
        <f t="shared" si="9"/>
        <v>9</v>
      </c>
      <c r="EN58" s="69">
        <f t="shared" si="10"/>
        <v>3.75</v>
      </c>
      <c r="EO58" s="6" t="s">
        <v>453</v>
      </c>
      <c r="EP58" s="68">
        <f t="shared" si="11"/>
        <v>0</v>
      </c>
      <c r="EQ58" s="6" t="s">
        <v>454</v>
      </c>
      <c r="ER58" s="68">
        <f t="shared" si="12"/>
        <v>0</v>
      </c>
      <c r="ES58" s="70">
        <f t="shared" si="14"/>
        <v>3.875</v>
      </c>
      <c r="ET58" s="6" t="str">
        <f t="shared" si="15"/>
        <v>Accepté pour Conseil 2eme round Sect</v>
      </c>
    </row>
    <row r="59" spans="1:150" x14ac:dyDescent="0.2">
      <c r="A59" s="6">
        <v>120</v>
      </c>
      <c r="B59" s="6" t="s">
        <v>411</v>
      </c>
      <c r="C59" s="6" t="s">
        <v>881</v>
      </c>
      <c r="D59" s="6" t="s">
        <v>462</v>
      </c>
      <c r="E59" s="6" t="s">
        <v>415</v>
      </c>
      <c r="F59" s="6" t="s">
        <v>416</v>
      </c>
      <c r="G59" s="6" t="s">
        <v>131</v>
      </c>
      <c r="H59" s="6" t="s">
        <v>462</v>
      </c>
      <c r="I59" s="6" t="s">
        <v>131</v>
      </c>
      <c r="J59" s="6" t="s">
        <v>416</v>
      </c>
      <c r="K59" s="6" t="s">
        <v>416</v>
      </c>
      <c r="L59" s="6" t="s">
        <v>414</v>
      </c>
      <c r="M59" s="63">
        <f>VLOOKUP(D59,Echelle!$B$3:$K$7,M$1,FALSE)</f>
        <v>0</v>
      </c>
      <c r="N59" s="63">
        <f>VLOOKUP(E59,Echelle!$B$3:$K$7,N$1,FALSE)</f>
        <v>0.5</v>
      </c>
      <c r="O59" s="63">
        <f>VLOOKUP(F59,Echelle!$B$3:$K$7,O$1,FALSE)</f>
        <v>1</v>
      </c>
      <c r="P59" s="63">
        <f>VLOOKUP(G59,Echelle!$B$3:$K$7,P$1,FALSE)</f>
        <v>1</v>
      </c>
      <c r="Q59" s="63">
        <f>VLOOKUP(H59,Echelle!$B$3:$K$7,Q$1,FALSE)</f>
        <v>0</v>
      </c>
      <c r="R59" s="63">
        <f>VLOOKUP(I59,Echelle!$B$3:$K$7,R$1,FALSE)</f>
        <v>-1</v>
      </c>
      <c r="S59" s="63">
        <f>VLOOKUP(J59,Echelle!$B$3:$K$7,S$1,FALSE)</f>
        <v>1</v>
      </c>
      <c r="T59" s="63">
        <f>VLOOKUP(K59,Echelle!$B$3:$K$7,T$1,FALSE)</f>
        <v>1</v>
      </c>
      <c r="U59" s="63">
        <f>VLOOKUP(L59,Echelle!$B$3:$K$7,U$1,FALSE)</f>
        <v>-0.5</v>
      </c>
      <c r="V59" s="64">
        <f t="shared" si="2"/>
        <v>3</v>
      </c>
      <c r="W59" s="65">
        <f t="shared" si="3"/>
        <v>6.666666666666667</v>
      </c>
      <c r="X59" s="6" t="s">
        <v>547</v>
      </c>
      <c r="Y59" s="6" t="s">
        <v>151</v>
      </c>
      <c r="Z59" s="6" t="s">
        <v>151</v>
      </c>
      <c r="AA59" s="6" t="s">
        <v>426</v>
      </c>
      <c r="AB59" s="6" t="s">
        <v>151</v>
      </c>
      <c r="AC59" s="6" t="s">
        <v>426</v>
      </c>
      <c r="AD59" s="6" t="s">
        <v>425</v>
      </c>
      <c r="AE59" s="6" t="s">
        <v>425</v>
      </c>
      <c r="AF59" s="6" t="s">
        <v>425</v>
      </c>
      <c r="AG59" s="6" t="s">
        <v>425</v>
      </c>
      <c r="AH59" s="6" t="s">
        <v>424</v>
      </c>
      <c r="AI59" s="6" t="s">
        <v>424</v>
      </c>
      <c r="AJ59" s="6" t="s">
        <v>424</v>
      </c>
      <c r="AK59" s="6" t="s">
        <v>151</v>
      </c>
      <c r="AL59" s="6" t="s">
        <v>151</v>
      </c>
      <c r="AM59" s="6" t="s">
        <v>151</v>
      </c>
      <c r="AN59" s="6" t="s">
        <v>151</v>
      </c>
      <c r="AO59" s="6" t="s">
        <v>151</v>
      </c>
      <c r="AP59" s="6" t="s">
        <v>151</v>
      </c>
      <c r="AQ59" s="6" t="s">
        <v>151</v>
      </c>
      <c r="AR59" s="6" t="s">
        <v>151</v>
      </c>
      <c r="AS59" s="6" t="s">
        <v>151</v>
      </c>
      <c r="AT59" s="6" t="s">
        <v>425</v>
      </c>
      <c r="AU59" s="6" t="s">
        <v>425</v>
      </c>
      <c r="AV59" s="6" t="s">
        <v>151</v>
      </c>
      <c r="AW59" s="6" t="s">
        <v>428</v>
      </c>
      <c r="AX59" s="6" t="s">
        <v>428</v>
      </c>
      <c r="AY59" s="6" t="s">
        <v>176</v>
      </c>
      <c r="AZ59" s="6" t="s">
        <v>428</v>
      </c>
      <c r="BA59" s="6" t="s">
        <v>428</v>
      </c>
      <c r="BB59" s="64">
        <f>VLOOKUP(Y59,Echelle!$B$11:$Z$15,BB$1,FALSE)</f>
        <v>2</v>
      </c>
      <c r="BC59" s="64">
        <f>VLOOKUP(Z59,Echelle!$B$11:$Z$15,BC$1,FALSE)</f>
        <v>2</v>
      </c>
      <c r="BD59" s="64">
        <f>VLOOKUP(AA59,Echelle!$B$11:$Z$15,BD$1,FALSE)</f>
        <v>-1</v>
      </c>
      <c r="BE59" s="64">
        <f>VLOOKUP(AB59,Echelle!$B$11:$Z$15,BE$1,FALSE)</f>
        <v>2</v>
      </c>
      <c r="BF59" s="64">
        <f>VLOOKUP(AC59,Echelle!$B$11:$Z$15,BF$1,FALSE)</f>
        <v>-1</v>
      </c>
      <c r="BG59" s="64">
        <f>VLOOKUP(AD59,Echelle!$B$11:$Z$15,BG$1,FALSE)</f>
        <v>0</v>
      </c>
      <c r="BH59" s="64">
        <f>VLOOKUP(AE59,Echelle!$B$11:$Z$15,BH$1,FALSE)</f>
        <v>0</v>
      </c>
      <c r="BI59" s="64">
        <f>VLOOKUP(AF59,Echelle!$B$11:$Z$15,BI$1,FALSE)</f>
        <v>0</v>
      </c>
      <c r="BJ59" s="64">
        <f>VLOOKUP(AG59,Echelle!$B$11:$Z$15,BJ$1,FALSE)</f>
        <v>0</v>
      </c>
      <c r="BK59" s="64">
        <f>VLOOKUP(AH59,Echelle!$B$11:$Z$15,BK$1,FALSE)</f>
        <v>1</v>
      </c>
      <c r="BL59" s="64">
        <f>VLOOKUP(AI59,Echelle!$B$11:$Z$15,BL$1,FALSE)</f>
        <v>1</v>
      </c>
      <c r="BM59" s="64">
        <f>VLOOKUP(AJ59,Echelle!$B$11:$Z$15,BM$1,FALSE)</f>
        <v>1</v>
      </c>
      <c r="BN59" s="64">
        <f>VLOOKUP(AK59,Echelle!$B$11:$Z$15,BN$1,FALSE)</f>
        <v>2</v>
      </c>
      <c r="BO59" s="64">
        <f>VLOOKUP(AL59,Echelle!$B$11:$Z$15,BO$1,FALSE)</f>
        <v>2</v>
      </c>
      <c r="BP59" s="64">
        <f>VLOOKUP(AM59,Echelle!$B$11:$Z$15,BP$1,FALSE)</f>
        <v>2</v>
      </c>
      <c r="BQ59" s="64">
        <f>VLOOKUP(AN59,Echelle!$B$11:$Z$15,BQ$1,FALSE)</f>
        <v>2</v>
      </c>
      <c r="BR59" s="64">
        <f>VLOOKUP(AO59,Echelle!$B$11:$Z$15,BR$1,FALSE)</f>
        <v>2</v>
      </c>
      <c r="BS59" s="64">
        <f>VLOOKUP(AP59,Echelle!$B$11:$Z$15,BS$1,FALSE)</f>
        <v>2</v>
      </c>
      <c r="BT59" s="64">
        <f>VLOOKUP(AQ59,Echelle!$B$11:$Z$15,BT$1,FALSE)</f>
        <v>2</v>
      </c>
      <c r="BU59" s="64">
        <f>VLOOKUP(AR59,Echelle!$B$11:$Z$15,BU$1,FALSE)</f>
        <v>2</v>
      </c>
      <c r="BV59" s="64">
        <f>VLOOKUP(AS59,Echelle!$B$11:$Z$15,BV$1,FALSE)</f>
        <v>3</v>
      </c>
      <c r="BW59" s="64">
        <f>VLOOKUP(AT59,Echelle!$B$11:$Z$15,BW$1,FALSE)</f>
        <v>0</v>
      </c>
      <c r="BX59" s="64">
        <f>VLOOKUP(AU59,Echelle!$B$11:$Z$15,BX$1,FALSE)</f>
        <v>0</v>
      </c>
      <c r="BY59" s="64">
        <f>VLOOKUP(AV59,Echelle!$B$11:$Z$15,BY$1,FALSE)</f>
        <v>3</v>
      </c>
      <c r="BZ59" s="64">
        <f>VLOOKUP(AW59,Echelle!$B$20:$E$23,BZ$1,FALSE)</f>
        <v>-1</v>
      </c>
      <c r="CA59" s="64">
        <f>VLOOKUP(AX59,Echelle!$B$20:$E$23,CA$1,FALSE)</f>
        <v>-1</v>
      </c>
      <c r="CB59" s="64">
        <f>VLOOKUP(AY59,Echelle!$B$20:$E$23,CB$1,FALSE)</f>
        <v>2</v>
      </c>
      <c r="CC59" s="6">
        <v>0</v>
      </c>
      <c r="CD59" s="6">
        <v>1</v>
      </c>
      <c r="CE59" s="6">
        <v>0</v>
      </c>
      <c r="CF59" s="6">
        <v>1</v>
      </c>
      <c r="CG59" s="6">
        <v>0</v>
      </c>
      <c r="CH59" s="6">
        <v>0</v>
      </c>
      <c r="CI59" s="6">
        <v>0</v>
      </c>
      <c r="CJ59" s="66">
        <f t="shared" si="4"/>
        <v>2</v>
      </c>
      <c r="CK59" s="66">
        <f t="shared" si="5"/>
        <v>31</v>
      </c>
      <c r="CL59" s="65">
        <f t="shared" si="6"/>
        <v>6.0869565217391308</v>
      </c>
      <c r="CM59" s="6" t="s">
        <v>2707</v>
      </c>
      <c r="CN59" s="6" t="s">
        <v>1301</v>
      </c>
      <c r="CO59" s="6" t="s">
        <v>1131</v>
      </c>
      <c r="CP59" s="6" t="s">
        <v>1136</v>
      </c>
      <c r="CQ59" s="6" t="s">
        <v>440</v>
      </c>
      <c r="CS59" s="6" t="s">
        <v>442</v>
      </c>
      <c r="CT59" s="6" t="s">
        <v>443</v>
      </c>
      <c r="CU59" s="6" t="s">
        <v>415</v>
      </c>
      <c r="CV59" s="6" t="s">
        <v>416</v>
      </c>
      <c r="CW59" s="6" t="s">
        <v>416</v>
      </c>
      <c r="CX59" s="6" t="s">
        <v>414</v>
      </c>
      <c r="CY59" s="6" t="s">
        <v>414</v>
      </c>
      <c r="CZ59" s="6" t="s">
        <v>131</v>
      </c>
      <c r="DA59" s="6" t="s">
        <v>416</v>
      </c>
      <c r="DB59" s="6" t="s">
        <v>462</v>
      </c>
      <c r="DC59" s="6" t="s">
        <v>414</v>
      </c>
      <c r="DD59" s="67">
        <f>VLOOKUP(CU59,Echelle!$B$3:$K$7,DD$1,FALSE)</f>
        <v>0.5</v>
      </c>
      <c r="DE59" s="67">
        <f>VLOOKUP(CV59,Echelle!$B$3:$K$7,DE$1,FALSE)</f>
        <v>1</v>
      </c>
      <c r="DF59" s="67">
        <f>VLOOKUP(CW59,Echelle!$B$3:$K$7,DF$1,FALSE)</f>
        <v>1</v>
      </c>
      <c r="DG59" s="67">
        <f>VLOOKUP(CX59,Echelle!$B$3:$K$7,DG$1,FALSE)</f>
        <v>0.5</v>
      </c>
      <c r="DH59" s="67">
        <f>VLOOKUP(CY59,Echelle!$B$3:$K$7,DH$1,FALSE)</f>
        <v>0.5</v>
      </c>
      <c r="DI59" s="67">
        <f>VLOOKUP(CZ59,Echelle!$B$3:$K$7,DI$1,FALSE)</f>
        <v>-1</v>
      </c>
      <c r="DJ59" s="67">
        <f>VLOOKUP(DA59,Echelle!$B$3:$K$7,DJ$1,FALSE)</f>
        <v>1</v>
      </c>
      <c r="DK59" s="67">
        <f>VLOOKUP(DB59,Echelle!$B$3:$K$7,DK$1,FALSE)</f>
        <v>0</v>
      </c>
      <c r="DL59" s="67">
        <f>VLOOKUP(DC59,Echelle!$B$3:$K$7,DL$1,FALSE)</f>
        <v>-0.5</v>
      </c>
      <c r="DM59" s="64">
        <f t="shared" si="7"/>
        <v>3</v>
      </c>
      <c r="DN59" s="65">
        <f t="shared" si="8"/>
        <v>6.666666666666667</v>
      </c>
      <c r="DO59" s="6" t="s">
        <v>451</v>
      </c>
      <c r="DP59" s="6" t="s">
        <v>451</v>
      </c>
      <c r="DQ59" s="6" t="s">
        <v>451</v>
      </c>
      <c r="DR59" s="6" t="s">
        <v>451</v>
      </c>
      <c r="DS59" s="6" t="s">
        <v>451</v>
      </c>
      <c r="DT59" s="6" t="s">
        <v>451</v>
      </c>
      <c r="DU59" s="6" t="s">
        <v>451</v>
      </c>
      <c r="DV59" s="6" t="s">
        <v>451</v>
      </c>
      <c r="DW59" s="6" t="s">
        <v>451</v>
      </c>
      <c r="DX59" s="6" t="s">
        <v>451</v>
      </c>
      <c r="DY59" s="6" t="s">
        <v>451</v>
      </c>
      <c r="DZ59" s="6" t="s">
        <v>451</v>
      </c>
      <c r="EA59" s="6" t="s">
        <v>451</v>
      </c>
      <c r="EB59" s="6" t="s">
        <v>451</v>
      </c>
      <c r="EC59" s="6" t="s">
        <v>451</v>
      </c>
      <c r="ED59" s="6" t="s">
        <v>451</v>
      </c>
      <c r="EE59" s="6" t="s">
        <v>451</v>
      </c>
      <c r="EF59" s="6" t="s">
        <v>451</v>
      </c>
      <c r="EG59" s="6" t="s">
        <v>451</v>
      </c>
      <c r="EH59" s="6" t="s">
        <v>451</v>
      </c>
      <c r="EI59" s="6" t="s">
        <v>452</v>
      </c>
      <c r="EJ59" s="6" t="s">
        <v>452</v>
      </c>
      <c r="EK59" s="6" t="s">
        <v>452</v>
      </c>
      <c r="EL59" s="6" t="s">
        <v>452</v>
      </c>
      <c r="EM59" s="68">
        <f t="shared" si="9"/>
        <v>20</v>
      </c>
      <c r="EN59" s="69">
        <f t="shared" si="10"/>
        <v>8.3333333333333339</v>
      </c>
      <c r="EO59" s="6" t="s">
        <v>474</v>
      </c>
      <c r="EP59" s="68">
        <f t="shared" si="11"/>
        <v>10</v>
      </c>
      <c r="EQ59" s="6" t="s">
        <v>475</v>
      </c>
      <c r="ER59" s="68">
        <f t="shared" si="12"/>
        <v>10</v>
      </c>
      <c r="ES59" s="70">
        <f t="shared" si="14"/>
        <v>8.1666666666666679</v>
      </c>
      <c r="ET59" s="6" t="str">
        <f t="shared" si="15"/>
        <v>Liste d'attente</v>
      </c>
    </row>
    <row r="60" spans="1:150" x14ac:dyDescent="0.2">
      <c r="A60" s="6">
        <v>121</v>
      </c>
      <c r="B60" s="6" t="s">
        <v>411</v>
      </c>
      <c r="C60" s="6" t="s">
        <v>525</v>
      </c>
      <c r="D60" s="6" t="s">
        <v>131</v>
      </c>
      <c r="E60" s="6" t="s">
        <v>416</v>
      </c>
      <c r="F60" s="6" t="s">
        <v>416</v>
      </c>
      <c r="G60" s="6" t="s">
        <v>131</v>
      </c>
      <c r="H60" s="6" t="s">
        <v>462</v>
      </c>
      <c r="I60" s="6" t="s">
        <v>462</v>
      </c>
      <c r="J60" s="6" t="s">
        <v>416</v>
      </c>
      <c r="K60" s="6" t="s">
        <v>416</v>
      </c>
      <c r="L60" s="6" t="s">
        <v>414</v>
      </c>
      <c r="M60" s="63">
        <f>VLOOKUP(D60,Echelle!$B$3:$K$7,M$1,FALSE)</f>
        <v>-1</v>
      </c>
      <c r="N60" s="63">
        <f>VLOOKUP(E60,Echelle!$B$3:$K$7,N$1,FALSE)</f>
        <v>1</v>
      </c>
      <c r="O60" s="63">
        <f>VLOOKUP(F60,Echelle!$B$3:$K$7,O$1,FALSE)</f>
        <v>1</v>
      </c>
      <c r="P60" s="63">
        <f>VLOOKUP(G60,Echelle!$B$3:$K$7,P$1,FALSE)</f>
        <v>1</v>
      </c>
      <c r="Q60" s="63">
        <f>VLOOKUP(H60,Echelle!$B$3:$K$7,Q$1,FALSE)</f>
        <v>0</v>
      </c>
      <c r="R60" s="63">
        <f>VLOOKUP(I60,Echelle!$B$3:$K$7,R$1,FALSE)</f>
        <v>0</v>
      </c>
      <c r="S60" s="63">
        <f>VLOOKUP(J60,Echelle!$B$3:$K$7,S$1,FALSE)</f>
        <v>1</v>
      </c>
      <c r="T60" s="63">
        <f>VLOOKUP(K60,Echelle!$B$3:$K$7,T$1,FALSE)</f>
        <v>1</v>
      </c>
      <c r="U60" s="63">
        <f>VLOOKUP(L60,Echelle!$B$3:$K$7,U$1,FALSE)</f>
        <v>-0.5</v>
      </c>
      <c r="V60" s="64">
        <f t="shared" si="2"/>
        <v>3.5</v>
      </c>
      <c r="W60" s="65">
        <f t="shared" si="3"/>
        <v>6.9444444444444446</v>
      </c>
      <c r="X60" s="6" t="s">
        <v>547</v>
      </c>
      <c r="Y60" s="6" t="s">
        <v>424</v>
      </c>
      <c r="Z60" s="6" t="s">
        <v>424</v>
      </c>
      <c r="AA60" s="6" t="s">
        <v>426</v>
      </c>
      <c r="AB60" s="6" t="s">
        <v>424</v>
      </c>
      <c r="AC60" s="6" t="s">
        <v>423</v>
      </c>
      <c r="AD60" s="6" t="s">
        <v>426</v>
      </c>
      <c r="AE60" s="6" t="s">
        <v>426</v>
      </c>
      <c r="AF60" s="6" t="s">
        <v>423</v>
      </c>
      <c r="AG60" s="6" t="s">
        <v>424</v>
      </c>
      <c r="AH60" s="6" t="s">
        <v>426</v>
      </c>
      <c r="AI60" s="6" t="s">
        <v>423</v>
      </c>
      <c r="AJ60" s="6" t="s">
        <v>423</v>
      </c>
      <c r="AK60" s="6" t="s">
        <v>424</v>
      </c>
      <c r="AL60" s="6" t="s">
        <v>151</v>
      </c>
      <c r="AM60" s="6" t="s">
        <v>426</v>
      </c>
      <c r="AN60" s="6" t="s">
        <v>426</v>
      </c>
      <c r="AO60" s="6" t="s">
        <v>424</v>
      </c>
      <c r="AP60" s="6" t="s">
        <v>426</v>
      </c>
      <c r="AQ60" s="6" t="s">
        <v>425</v>
      </c>
      <c r="AR60" s="6" t="s">
        <v>151</v>
      </c>
      <c r="AS60" s="6" t="s">
        <v>426</v>
      </c>
      <c r="AT60" s="6" t="s">
        <v>426</v>
      </c>
      <c r="AU60" s="6" t="s">
        <v>426</v>
      </c>
      <c r="AV60" s="6" t="s">
        <v>426</v>
      </c>
      <c r="AW60" s="6" t="s">
        <v>428</v>
      </c>
      <c r="AX60" s="6" t="s">
        <v>176</v>
      </c>
      <c r="AY60" s="6" t="s">
        <v>176</v>
      </c>
      <c r="AZ60" s="6" t="s">
        <v>428</v>
      </c>
      <c r="BA60" s="6" t="s">
        <v>428</v>
      </c>
      <c r="BB60" s="64">
        <f>VLOOKUP(Y60,Echelle!$B$11:$Z$15,BB$1,FALSE)</f>
        <v>1</v>
      </c>
      <c r="BC60" s="64">
        <f>VLOOKUP(Z60,Echelle!$B$11:$Z$15,BC$1,FALSE)</f>
        <v>1</v>
      </c>
      <c r="BD60" s="64">
        <f>VLOOKUP(AA60,Echelle!$B$11:$Z$15,BD$1,FALSE)</f>
        <v>-1</v>
      </c>
      <c r="BE60" s="64">
        <f>VLOOKUP(AB60,Echelle!$B$11:$Z$15,BE$1,FALSE)</f>
        <v>1</v>
      </c>
      <c r="BF60" s="64">
        <f>VLOOKUP(AC60,Echelle!$B$11:$Z$15,BF$1,FALSE)</f>
        <v>0.5</v>
      </c>
      <c r="BG60" s="64">
        <f>VLOOKUP(AD60,Echelle!$B$11:$Z$15,BG$1,FALSE)</f>
        <v>-1</v>
      </c>
      <c r="BH60" s="64">
        <f>VLOOKUP(AE60,Echelle!$B$11:$Z$15,BH$1,FALSE)</f>
        <v>-1</v>
      </c>
      <c r="BI60" s="64">
        <f>VLOOKUP(AF60,Echelle!$B$11:$Z$15,BI$1,FALSE)</f>
        <v>0.5</v>
      </c>
      <c r="BJ60" s="64">
        <f>VLOOKUP(AG60,Echelle!$B$11:$Z$15,BJ$1,FALSE)</f>
        <v>1</v>
      </c>
      <c r="BK60" s="64">
        <f>VLOOKUP(AH60,Echelle!$B$11:$Z$15,BK$1,FALSE)</f>
        <v>-1</v>
      </c>
      <c r="BL60" s="64">
        <f>VLOOKUP(AI60,Echelle!$B$11:$Z$15,BL$1,FALSE)</f>
        <v>0.5</v>
      </c>
      <c r="BM60" s="64">
        <f>VLOOKUP(AJ60,Echelle!$B$11:$Z$15,BM$1,FALSE)</f>
        <v>0.5</v>
      </c>
      <c r="BN60" s="64">
        <f>VLOOKUP(AK60,Echelle!$B$11:$Z$15,BN$1,FALSE)</f>
        <v>1</v>
      </c>
      <c r="BO60" s="64">
        <f>VLOOKUP(AL60,Echelle!$B$11:$Z$15,BO$1,FALSE)</f>
        <v>2</v>
      </c>
      <c r="BP60" s="64">
        <f>VLOOKUP(AM60,Echelle!$B$11:$Z$15,BP$1,FALSE)</f>
        <v>-1</v>
      </c>
      <c r="BQ60" s="64">
        <f>VLOOKUP(AN60,Echelle!$B$11:$Z$15,BQ$1,FALSE)</f>
        <v>-1</v>
      </c>
      <c r="BR60" s="64">
        <f>VLOOKUP(AO60,Echelle!$B$11:$Z$15,BR$1,FALSE)</f>
        <v>1</v>
      </c>
      <c r="BS60" s="64">
        <f>VLOOKUP(AP60,Echelle!$B$11:$Z$15,BS$1,FALSE)</f>
        <v>-1</v>
      </c>
      <c r="BT60" s="64">
        <f>VLOOKUP(AQ60,Echelle!$B$11:$Z$15,BT$1,FALSE)</f>
        <v>0</v>
      </c>
      <c r="BU60" s="64">
        <f>VLOOKUP(AR60,Echelle!$B$11:$Z$15,BU$1,FALSE)</f>
        <v>2</v>
      </c>
      <c r="BV60" s="64">
        <f>VLOOKUP(AS60,Echelle!$B$11:$Z$15,BV$1,FALSE)</f>
        <v>-0.5</v>
      </c>
      <c r="BW60" s="64">
        <f>VLOOKUP(AT60,Echelle!$B$11:$Z$15,BW$1,FALSE)</f>
        <v>-0.5</v>
      </c>
      <c r="BX60" s="64">
        <f>VLOOKUP(AU60,Echelle!$B$11:$Z$15,BX$1,FALSE)</f>
        <v>-0.5</v>
      </c>
      <c r="BY60" s="64">
        <f>VLOOKUP(AV60,Echelle!$B$11:$Z$15,BY$1,FALSE)</f>
        <v>-0.5</v>
      </c>
      <c r="BZ60" s="64">
        <f>VLOOKUP(AW60,Echelle!$B$20:$E$23,BZ$1,FALSE)</f>
        <v>-1</v>
      </c>
      <c r="CA60" s="64">
        <f>VLOOKUP(AX60,Echelle!$B$20:$E$23,CA$1,FALSE)</f>
        <v>2</v>
      </c>
      <c r="CB60" s="64">
        <f>VLOOKUP(AY60,Echelle!$B$20:$E$23,CB$1,FALSE)</f>
        <v>2</v>
      </c>
      <c r="CC60" s="6">
        <v>1</v>
      </c>
      <c r="CD60" s="6">
        <v>0</v>
      </c>
      <c r="CE60" s="6">
        <v>0</v>
      </c>
      <c r="CF60" s="6">
        <v>0</v>
      </c>
      <c r="CG60" s="6">
        <v>0</v>
      </c>
      <c r="CH60" s="6">
        <v>0</v>
      </c>
      <c r="CI60" s="6">
        <v>0</v>
      </c>
      <c r="CJ60" s="66">
        <f t="shared" si="4"/>
        <v>1</v>
      </c>
      <c r="CK60" s="66">
        <f t="shared" si="5"/>
        <v>7</v>
      </c>
      <c r="CL60" s="65">
        <f t="shared" si="6"/>
        <v>3.4782608695652173</v>
      </c>
      <c r="CM60" s="6" t="s">
        <v>613</v>
      </c>
      <c r="CN60" s="6" t="s">
        <v>1313</v>
      </c>
      <c r="CO60" s="6" t="s">
        <v>1131</v>
      </c>
      <c r="CP60" s="6" t="s">
        <v>1136</v>
      </c>
      <c r="CQ60" s="6" t="s">
        <v>440</v>
      </c>
      <c r="CS60" s="6" t="s">
        <v>583</v>
      </c>
      <c r="CT60" s="6" t="s">
        <v>675</v>
      </c>
      <c r="CU60" s="6" t="s">
        <v>462</v>
      </c>
      <c r="CV60" s="6" t="s">
        <v>416</v>
      </c>
      <c r="CW60" s="6" t="s">
        <v>416</v>
      </c>
      <c r="CX60" s="6" t="s">
        <v>131</v>
      </c>
      <c r="CY60" s="6" t="s">
        <v>414</v>
      </c>
      <c r="CZ60" s="6" t="s">
        <v>414</v>
      </c>
      <c r="DA60" s="6" t="s">
        <v>416</v>
      </c>
      <c r="DB60" s="6" t="s">
        <v>416</v>
      </c>
      <c r="DC60" s="6" t="s">
        <v>415</v>
      </c>
      <c r="DD60" s="67">
        <f>VLOOKUP(CU60,Echelle!$B$3:$K$7,DD$1,FALSE)</f>
        <v>0</v>
      </c>
      <c r="DE60" s="67">
        <f>VLOOKUP(CV60,Echelle!$B$3:$K$7,DE$1,FALSE)</f>
        <v>1</v>
      </c>
      <c r="DF60" s="67">
        <f>VLOOKUP(CW60,Echelle!$B$3:$K$7,DF$1,FALSE)</f>
        <v>1</v>
      </c>
      <c r="DG60" s="67">
        <f>VLOOKUP(CX60,Echelle!$B$3:$K$7,DG$1,FALSE)</f>
        <v>1</v>
      </c>
      <c r="DH60" s="67">
        <f>VLOOKUP(CY60,Echelle!$B$3:$K$7,DH$1,FALSE)</f>
        <v>0.5</v>
      </c>
      <c r="DI60" s="67">
        <f>VLOOKUP(CZ60,Echelle!$B$3:$K$7,DI$1,FALSE)</f>
        <v>-0.5</v>
      </c>
      <c r="DJ60" s="67">
        <f>VLOOKUP(DA60,Echelle!$B$3:$K$7,DJ$1,FALSE)</f>
        <v>1</v>
      </c>
      <c r="DK60" s="67">
        <f>VLOOKUP(DB60,Echelle!$B$3:$K$7,DK$1,FALSE)</f>
        <v>1</v>
      </c>
      <c r="DL60" s="67">
        <f>VLOOKUP(DC60,Echelle!$B$3:$K$7,DL$1,FALSE)</f>
        <v>0.5</v>
      </c>
      <c r="DM60" s="64">
        <f t="shared" si="7"/>
        <v>5.5</v>
      </c>
      <c r="DN60" s="65">
        <f t="shared" si="8"/>
        <v>8.0555555555555554</v>
      </c>
      <c r="DO60" s="6" t="s">
        <v>451</v>
      </c>
      <c r="DP60" s="6" t="s">
        <v>451</v>
      </c>
      <c r="DQ60" s="6" t="s">
        <v>451</v>
      </c>
      <c r="DR60" s="6" t="s">
        <v>451</v>
      </c>
      <c r="DS60" s="6" t="s">
        <v>451</v>
      </c>
      <c r="DT60" s="6" t="s">
        <v>451</v>
      </c>
      <c r="DU60" s="6" t="s">
        <v>451</v>
      </c>
      <c r="DV60" s="6" t="s">
        <v>451</v>
      </c>
      <c r="DW60" s="6" t="s">
        <v>451</v>
      </c>
      <c r="DX60" s="6" t="s">
        <v>451</v>
      </c>
      <c r="DY60" s="6" t="s">
        <v>451</v>
      </c>
      <c r="DZ60" s="6" t="s">
        <v>451</v>
      </c>
      <c r="EA60" s="6" t="s">
        <v>451</v>
      </c>
      <c r="EB60" s="6" t="s">
        <v>451</v>
      </c>
      <c r="EC60" s="6" t="s">
        <v>451</v>
      </c>
      <c r="ED60" s="6" t="s">
        <v>451</v>
      </c>
      <c r="EE60" s="6" t="s">
        <v>451</v>
      </c>
      <c r="EF60" s="6" t="s">
        <v>451</v>
      </c>
      <c r="EG60" s="6" t="s">
        <v>451</v>
      </c>
      <c r="EH60" s="6" t="s">
        <v>451</v>
      </c>
      <c r="EI60" s="6" t="s">
        <v>451</v>
      </c>
      <c r="EJ60" s="6" t="s">
        <v>451</v>
      </c>
      <c r="EK60" s="6" t="s">
        <v>452</v>
      </c>
      <c r="EL60" s="6" t="s">
        <v>452</v>
      </c>
      <c r="EM60" s="68">
        <f t="shared" si="9"/>
        <v>22</v>
      </c>
      <c r="EN60" s="69">
        <f t="shared" si="10"/>
        <v>9.1666666666666661</v>
      </c>
      <c r="EO60" s="6" t="s">
        <v>517</v>
      </c>
      <c r="EP60" s="68">
        <f t="shared" si="11"/>
        <v>10</v>
      </c>
      <c r="EQ60" s="6" t="s">
        <v>454</v>
      </c>
      <c r="ER60" s="68">
        <f t="shared" si="12"/>
        <v>0</v>
      </c>
      <c r="ES60" s="70">
        <f t="shared" si="14"/>
        <v>8.5</v>
      </c>
      <c r="ET60" s="6" t="str">
        <f t="shared" si="15"/>
        <v>Accepté pour Conseil 2eme round Sect</v>
      </c>
    </row>
    <row r="61" spans="1:150" x14ac:dyDescent="0.2">
      <c r="A61" s="6">
        <v>125</v>
      </c>
      <c r="B61" s="6" t="s">
        <v>760</v>
      </c>
      <c r="C61" s="6" t="s">
        <v>413</v>
      </c>
      <c r="D61" s="6" t="s">
        <v>415</v>
      </c>
      <c r="E61" s="6" t="s">
        <v>415</v>
      </c>
      <c r="F61" s="6" t="s">
        <v>415</v>
      </c>
      <c r="G61" s="6" t="s">
        <v>415</v>
      </c>
      <c r="H61" s="6" t="s">
        <v>415</v>
      </c>
      <c r="I61" s="6" t="s">
        <v>415</v>
      </c>
      <c r="J61" s="6" t="s">
        <v>415</v>
      </c>
      <c r="K61" s="6" t="s">
        <v>415</v>
      </c>
      <c r="L61" s="6" t="s">
        <v>414</v>
      </c>
      <c r="M61" s="63">
        <f>VLOOKUP(D61,Echelle!$B$3:$K$7,M$1,FALSE)</f>
        <v>0.5</v>
      </c>
      <c r="N61" s="63">
        <f>VLOOKUP(E61,Echelle!$B$3:$K$7,N$1,FALSE)</f>
        <v>0.5</v>
      </c>
      <c r="O61" s="63">
        <f>VLOOKUP(F61,Echelle!$B$3:$K$7,O$1,FALSE)</f>
        <v>0.5</v>
      </c>
      <c r="P61" s="63">
        <f>VLOOKUP(G61,Echelle!$B$3:$K$7,P$1,FALSE)</f>
        <v>-0.5</v>
      </c>
      <c r="Q61" s="63">
        <f>VLOOKUP(H61,Echelle!$B$3:$K$7,Q$1,FALSE)</f>
        <v>-0.5</v>
      </c>
      <c r="R61" s="63">
        <f>VLOOKUP(I61,Echelle!$B$3:$K$7,R$1,FALSE)</f>
        <v>0.5</v>
      </c>
      <c r="S61" s="63">
        <f>VLOOKUP(J61,Echelle!$B$3:$K$7,S$1,FALSE)</f>
        <v>0.5</v>
      </c>
      <c r="T61" s="63">
        <f>VLOOKUP(K61,Echelle!$B$3:$K$7,T$1,FALSE)</f>
        <v>0.5</v>
      </c>
      <c r="U61" s="63">
        <f>VLOOKUP(L61,Echelle!$B$3:$K$7,U$1,FALSE)</f>
        <v>-0.5</v>
      </c>
      <c r="V61" s="64">
        <f t="shared" si="2"/>
        <v>1.5</v>
      </c>
      <c r="W61" s="65">
        <f t="shared" si="3"/>
        <v>5.833333333333333</v>
      </c>
      <c r="X61" s="6" t="s">
        <v>463</v>
      </c>
      <c r="Y61" s="6" t="s">
        <v>423</v>
      </c>
      <c r="Z61" s="6" t="s">
        <v>423</v>
      </c>
      <c r="AA61" s="6" t="s">
        <v>423</v>
      </c>
      <c r="AB61" s="6" t="s">
        <v>424</v>
      </c>
      <c r="AC61" s="6" t="s">
        <v>423</v>
      </c>
      <c r="AD61" s="6" t="s">
        <v>423</v>
      </c>
      <c r="AE61" s="6" t="s">
        <v>423</v>
      </c>
      <c r="AF61" s="6" t="s">
        <v>423</v>
      </c>
      <c r="AG61" s="6" t="s">
        <v>423</v>
      </c>
      <c r="AH61" s="6" t="s">
        <v>423</v>
      </c>
      <c r="AI61" s="6" t="s">
        <v>424</v>
      </c>
      <c r="AJ61" s="6" t="s">
        <v>423</v>
      </c>
      <c r="AK61" s="6" t="s">
        <v>424</v>
      </c>
      <c r="AL61" s="6" t="s">
        <v>423</v>
      </c>
      <c r="AM61" s="6" t="s">
        <v>424</v>
      </c>
      <c r="AN61" s="6" t="s">
        <v>424</v>
      </c>
      <c r="AO61" s="6" t="s">
        <v>424</v>
      </c>
      <c r="AP61" s="6" t="s">
        <v>424</v>
      </c>
      <c r="AQ61" s="6" t="s">
        <v>423</v>
      </c>
      <c r="AR61" s="6" t="s">
        <v>424</v>
      </c>
      <c r="AS61" s="6" t="s">
        <v>426</v>
      </c>
      <c r="AT61" s="6" t="s">
        <v>426</v>
      </c>
      <c r="AU61" s="6" t="s">
        <v>426</v>
      </c>
      <c r="AV61" s="6" t="s">
        <v>426</v>
      </c>
      <c r="AW61" s="6" t="s">
        <v>506</v>
      </c>
      <c r="AX61" s="6" t="s">
        <v>427</v>
      </c>
      <c r="AY61" s="6" t="s">
        <v>428</v>
      </c>
      <c r="AZ61" s="6" t="s">
        <v>428</v>
      </c>
      <c r="BA61" s="6" t="s">
        <v>428</v>
      </c>
      <c r="BB61" s="64">
        <f>VLOOKUP(Y61,Echelle!$B$11:$Z$15,BB$1,FALSE)</f>
        <v>0.5</v>
      </c>
      <c r="BC61" s="64">
        <f>VLOOKUP(Z61,Echelle!$B$11:$Z$15,BC$1,FALSE)</f>
        <v>0.5</v>
      </c>
      <c r="BD61" s="64">
        <f>VLOOKUP(AA61,Echelle!$B$11:$Z$15,BD$1,FALSE)</f>
        <v>0.5</v>
      </c>
      <c r="BE61" s="64">
        <f>VLOOKUP(AB61,Echelle!$B$11:$Z$15,BE$1,FALSE)</f>
        <v>1</v>
      </c>
      <c r="BF61" s="64">
        <f>VLOOKUP(AC61,Echelle!$B$11:$Z$15,BF$1,FALSE)</f>
        <v>0.5</v>
      </c>
      <c r="BG61" s="64">
        <f>VLOOKUP(AD61,Echelle!$B$11:$Z$15,BG$1,FALSE)</f>
        <v>0.5</v>
      </c>
      <c r="BH61" s="64">
        <f>VLOOKUP(AE61,Echelle!$B$11:$Z$15,BH$1,FALSE)</f>
        <v>0.5</v>
      </c>
      <c r="BI61" s="64">
        <f>VLOOKUP(AF61,Echelle!$B$11:$Z$15,BI$1,FALSE)</f>
        <v>0.5</v>
      </c>
      <c r="BJ61" s="64">
        <f>VLOOKUP(AG61,Echelle!$B$11:$Z$15,BJ$1,FALSE)</f>
        <v>0.5</v>
      </c>
      <c r="BK61" s="64">
        <f>VLOOKUP(AH61,Echelle!$B$11:$Z$15,BK$1,FALSE)</f>
        <v>0.5</v>
      </c>
      <c r="BL61" s="64">
        <f>VLOOKUP(AI61,Echelle!$B$11:$Z$15,BL$1,FALSE)</f>
        <v>1</v>
      </c>
      <c r="BM61" s="64">
        <f>VLOOKUP(AJ61,Echelle!$B$11:$Z$15,BM$1,FALSE)</f>
        <v>0.5</v>
      </c>
      <c r="BN61" s="64">
        <f>VLOOKUP(AK61,Echelle!$B$11:$Z$15,BN$1,FALSE)</f>
        <v>1</v>
      </c>
      <c r="BO61" s="64">
        <f>VLOOKUP(AL61,Echelle!$B$11:$Z$15,BO$1,FALSE)</f>
        <v>0.5</v>
      </c>
      <c r="BP61" s="64">
        <f>VLOOKUP(AM61,Echelle!$B$11:$Z$15,BP$1,FALSE)</f>
        <v>1</v>
      </c>
      <c r="BQ61" s="64">
        <f>VLOOKUP(AN61,Echelle!$B$11:$Z$15,BQ$1,FALSE)</f>
        <v>1</v>
      </c>
      <c r="BR61" s="64">
        <f>VLOOKUP(AO61,Echelle!$B$11:$Z$15,BR$1,FALSE)</f>
        <v>1</v>
      </c>
      <c r="BS61" s="64">
        <f>VLOOKUP(AP61,Echelle!$B$11:$Z$15,BS$1,FALSE)</f>
        <v>1</v>
      </c>
      <c r="BT61" s="64">
        <f>VLOOKUP(AQ61,Echelle!$B$11:$Z$15,BT$1,FALSE)</f>
        <v>0.5</v>
      </c>
      <c r="BU61" s="64">
        <f>VLOOKUP(AR61,Echelle!$B$11:$Z$15,BU$1,FALSE)</f>
        <v>1</v>
      </c>
      <c r="BV61" s="64">
        <f>VLOOKUP(AS61,Echelle!$B$11:$Z$15,BV$1,FALSE)</f>
        <v>-0.5</v>
      </c>
      <c r="BW61" s="64">
        <f>VLOOKUP(AT61,Echelle!$B$11:$Z$15,BW$1,FALSE)</f>
        <v>-0.5</v>
      </c>
      <c r="BX61" s="64">
        <f>VLOOKUP(AU61,Echelle!$B$11:$Z$15,BX$1,FALSE)</f>
        <v>-0.5</v>
      </c>
      <c r="BY61" s="64">
        <f>VLOOKUP(AV61,Echelle!$B$11:$Z$15,BY$1,FALSE)</f>
        <v>-0.5</v>
      </c>
      <c r="BZ61" s="64">
        <f>VLOOKUP(AW61,Echelle!$B$20:$E$23,BZ$1,FALSE)</f>
        <v>0.5</v>
      </c>
      <c r="CA61" s="64">
        <f>VLOOKUP(AX61,Echelle!$B$20:$E$23,CA$1,FALSE)</f>
        <v>1</v>
      </c>
      <c r="CB61" s="64">
        <f>VLOOKUP(AY61,Echelle!$B$20:$E$23,CB$1,FALSE)</f>
        <v>-1</v>
      </c>
      <c r="CC61" s="6">
        <v>0</v>
      </c>
      <c r="CD61" s="6">
        <v>0</v>
      </c>
      <c r="CE61" s="6">
        <v>1</v>
      </c>
      <c r="CF61" s="6">
        <v>1</v>
      </c>
      <c r="CG61" s="6">
        <v>0</v>
      </c>
      <c r="CH61" s="6">
        <v>0</v>
      </c>
      <c r="CI61" s="6">
        <v>0</v>
      </c>
      <c r="CJ61" s="66">
        <f t="shared" si="4"/>
        <v>2</v>
      </c>
      <c r="CK61" s="66">
        <f t="shared" si="5"/>
        <v>14.5</v>
      </c>
      <c r="CL61" s="65">
        <f t="shared" si="6"/>
        <v>4.2934782608695654</v>
      </c>
      <c r="CM61" s="6" t="s">
        <v>488</v>
      </c>
      <c r="CN61" s="6" t="s">
        <v>1327</v>
      </c>
      <c r="CO61" s="6" t="s">
        <v>1131</v>
      </c>
      <c r="CP61" s="6" t="s">
        <v>1136</v>
      </c>
      <c r="CQ61" s="6" t="s">
        <v>440</v>
      </c>
      <c r="CS61" s="6" t="s">
        <v>442</v>
      </c>
      <c r="CT61" s="6" t="s">
        <v>675</v>
      </c>
      <c r="CU61" s="6" t="s">
        <v>415</v>
      </c>
      <c r="CV61" s="6" t="s">
        <v>415</v>
      </c>
      <c r="CW61" s="6" t="s">
        <v>415</v>
      </c>
      <c r="CX61" s="6" t="s">
        <v>415</v>
      </c>
      <c r="CY61" s="6" t="s">
        <v>414</v>
      </c>
      <c r="CZ61" s="6" t="s">
        <v>415</v>
      </c>
      <c r="DA61" s="6" t="s">
        <v>416</v>
      </c>
      <c r="DB61" s="6" t="s">
        <v>415</v>
      </c>
      <c r="DC61" s="6" t="s">
        <v>415</v>
      </c>
      <c r="DD61" s="67">
        <f>VLOOKUP(CU61,Echelle!$B$3:$K$7,DD$1,FALSE)</f>
        <v>0.5</v>
      </c>
      <c r="DE61" s="67">
        <f>VLOOKUP(CV61,Echelle!$B$3:$K$7,DE$1,FALSE)</f>
        <v>0.5</v>
      </c>
      <c r="DF61" s="67">
        <f>VLOOKUP(CW61,Echelle!$B$3:$K$7,DF$1,FALSE)</f>
        <v>0.5</v>
      </c>
      <c r="DG61" s="67">
        <f>VLOOKUP(CX61,Echelle!$B$3:$K$7,DG$1,FALSE)</f>
        <v>-0.5</v>
      </c>
      <c r="DH61" s="67">
        <f>VLOOKUP(CY61,Echelle!$B$3:$K$7,DH$1,FALSE)</f>
        <v>0.5</v>
      </c>
      <c r="DI61" s="67">
        <f>VLOOKUP(CZ61,Echelle!$B$3:$K$7,DI$1,FALSE)</f>
        <v>0.5</v>
      </c>
      <c r="DJ61" s="67">
        <f>VLOOKUP(DA61,Echelle!$B$3:$K$7,DJ$1,FALSE)</f>
        <v>1</v>
      </c>
      <c r="DK61" s="67">
        <f>VLOOKUP(DB61,Echelle!$B$3:$K$7,DK$1,FALSE)</f>
        <v>0.5</v>
      </c>
      <c r="DL61" s="67">
        <f>VLOOKUP(DC61,Echelle!$B$3:$K$7,DL$1,FALSE)</f>
        <v>0.5</v>
      </c>
      <c r="DM61" s="64">
        <f t="shared" si="7"/>
        <v>4</v>
      </c>
      <c r="DN61" s="65">
        <f t="shared" si="8"/>
        <v>7.2222222222222223</v>
      </c>
      <c r="DO61" s="6" t="s">
        <v>451</v>
      </c>
      <c r="DP61" s="6" t="s">
        <v>451</v>
      </c>
      <c r="DQ61" s="6" t="s">
        <v>451</v>
      </c>
      <c r="DR61" s="6" t="s">
        <v>451</v>
      </c>
      <c r="DS61" s="6" t="s">
        <v>451</v>
      </c>
      <c r="DT61" s="6" t="s">
        <v>451</v>
      </c>
      <c r="DU61" s="6" t="s">
        <v>451</v>
      </c>
      <c r="DV61" s="6" t="s">
        <v>451</v>
      </c>
      <c r="DW61" s="6" t="s">
        <v>451</v>
      </c>
      <c r="DX61" s="6" t="s">
        <v>451</v>
      </c>
      <c r="DY61" s="6" t="s">
        <v>451</v>
      </c>
      <c r="DZ61" s="6" t="s">
        <v>451</v>
      </c>
      <c r="EA61" s="6" t="s">
        <v>451</v>
      </c>
      <c r="EB61" s="6" t="s">
        <v>451</v>
      </c>
      <c r="EC61" s="6" t="s">
        <v>451</v>
      </c>
      <c r="ED61" s="6" t="s">
        <v>451</v>
      </c>
      <c r="EE61" s="6" t="s">
        <v>451</v>
      </c>
      <c r="EF61" s="6" t="s">
        <v>451</v>
      </c>
      <c r="EG61" s="6" t="s">
        <v>451</v>
      </c>
      <c r="EH61" s="6" t="s">
        <v>451</v>
      </c>
      <c r="EI61" s="6" t="s">
        <v>451</v>
      </c>
      <c r="EJ61" s="6" t="s">
        <v>451</v>
      </c>
      <c r="EK61" s="6" t="s">
        <v>451</v>
      </c>
      <c r="EL61" s="6" t="s">
        <v>451</v>
      </c>
      <c r="EM61" s="68">
        <f t="shared" si="9"/>
        <v>24</v>
      </c>
      <c r="EN61" s="69">
        <f t="shared" si="10"/>
        <v>10</v>
      </c>
      <c r="EO61" s="6" t="s">
        <v>517</v>
      </c>
      <c r="EP61" s="68">
        <f t="shared" si="11"/>
        <v>10</v>
      </c>
      <c r="EQ61" s="6" t="s">
        <v>496</v>
      </c>
      <c r="ER61" s="68">
        <f t="shared" si="12"/>
        <v>10</v>
      </c>
      <c r="ES61" s="70">
        <f t="shared" si="14"/>
        <v>9.1666666666666661</v>
      </c>
      <c r="ET61" s="6" t="str">
        <f t="shared" si="15"/>
        <v xml:space="preserve">Accepté pour le Conseil 4round IS -5 </v>
      </c>
    </row>
    <row r="62" spans="1:150" x14ac:dyDescent="0.2">
      <c r="A62" s="6">
        <v>127</v>
      </c>
      <c r="B62" s="6" t="s">
        <v>460</v>
      </c>
      <c r="C62" s="6" t="s">
        <v>413</v>
      </c>
      <c r="D62" s="6" t="s">
        <v>462</v>
      </c>
      <c r="E62" s="6" t="s">
        <v>462</v>
      </c>
      <c r="F62" s="6" t="s">
        <v>462</v>
      </c>
      <c r="G62" s="6" t="s">
        <v>131</v>
      </c>
      <c r="H62" s="6" t="s">
        <v>131</v>
      </c>
      <c r="I62" s="6" t="s">
        <v>131</v>
      </c>
      <c r="J62" s="6" t="s">
        <v>414</v>
      </c>
      <c r="K62" s="6" t="s">
        <v>462</v>
      </c>
      <c r="L62" s="6" t="s">
        <v>415</v>
      </c>
      <c r="M62" s="63">
        <f>VLOOKUP(D62,Echelle!$B$3:$K$7,M$1,FALSE)</f>
        <v>0</v>
      </c>
      <c r="N62" s="63">
        <f>VLOOKUP(E62,Echelle!$B$3:$K$7,N$1,FALSE)</f>
        <v>0</v>
      </c>
      <c r="O62" s="63">
        <f>VLOOKUP(F62,Echelle!$B$3:$K$7,O$1,FALSE)</f>
        <v>0</v>
      </c>
      <c r="P62" s="63">
        <f>VLOOKUP(G62,Echelle!$B$3:$K$7,P$1,FALSE)</f>
        <v>1</v>
      </c>
      <c r="Q62" s="63">
        <f>VLOOKUP(H62,Echelle!$B$3:$K$7,Q$1,FALSE)</f>
        <v>1</v>
      </c>
      <c r="R62" s="63">
        <f>VLOOKUP(I62,Echelle!$B$3:$K$7,R$1,FALSE)</f>
        <v>-1</v>
      </c>
      <c r="S62" s="63">
        <f>VLOOKUP(J62,Echelle!$B$3:$K$7,S$1,FALSE)</f>
        <v>-0.5</v>
      </c>
      <c r="T62" s="63">
        <f>VLOOKUP(K62,Echelle!$B$3:$K$7,T$1,FALSE)</f>
        <v>0</v>
      </c>
      <c r="U62" s="63">
        <f>VLOOKUP(L62,Echelle!$B$3:$K$7,U$1,FALSE)</f>
        <v>0.5</v>
      </c>
      <c r="V62" s="64">
        <f t="shared" si="2"/>
        <v>1</v>
      </c>
      <c r="W62" s="65">
        <f t="shared" si="3"/>
        <v>5.5555555555555554</v>
      </c>
      <c r="X62" s="6" t="s">
        <v>527</v>
      </c>
      <c r="Y62" s="6" t="s">
        <v>426</v>
      </c>
      <c r="Z62" s="6" t="s">
        <v>426</v>
      </c>
      <c r="AA62" s="6" t="s">
        <v>426</v>
      </c>
      <c r="AB62" s="6" t="s">
        <v>426</v>
      </c>
      <c r="AC62" s="6" t="s">
        <v>426</v>
      </c>
      <c r="AD62" s="6" t="s">
        <v>426</v>
      </c>
      <c r="AE62" s="6" t="s">
        <v>426</v>
      </c>
      <c r="AF62" s="6" t="s">
        <v>426</v>
      </c>
      <c r="AG62" s="6" t="s">
        <v>425</v>
      </c>
      <c r="AH62" s="6" t="s">
        <v>426</v>
      </c>
      <c r="AI62" s="6" t="s">
        <v>426</v>
      </c>
      <c r="AJ62" s="6" t="s">
        <v>426</v>
      </c>
      <c r="AK62" s="6" t="s">
        <v>426</v>
      </c>
      <c r="AL62" s="6" t="s">
        <v>423</v>
      </c>
      <c r="AM62" s="6" t="s">
        <v>423</v>
      </c>
      <c r="AN62" s="6" t="s">
        <v>426</v>
      </c>
      <c r="AO62" s="6" t="s">
        <v>426</v>
      </c>
      <c r="AP62" s="6" t="s">
        <v>426</v>
      </c>
      <c r="AQ62" s="6" t="s">
        <v>426</v>
      </c>
      <c r="AR62" s="6" t="s">
        <v>423</v>
      </c>
      <c r="AS62" s="6" t="s">
        <v>426</v>
      </c>
      <c r="AT62" s="6" t="s">
        <v>426</v>
      </c>
      <c r="AU62" s="6" t="s">
        <v>426</v>
      </c>
      <c r="AV62" s="6" t="s">
        <v>426</v>
      </c>
      <c r="AW62" s="6" t="s">
        <v>428</v>
      </c>
      <c r="AX62" s="6" t="s">
        <v>176</v>
      </c>
      <c r="AY62" s="6" t="s">
        <v>176</v>
      </c>
      <c r="AZ62" s="6" t="s">
        <v>428</v>
      </c>
      <c r="BA62" s="6" t="s">
        <v>428</v>
      </c>
      <c r="BB62" s="64">
        <f>VLOOKUP(Y62,Echelle!$B$11:$Z$15,BB$1,FALSE)</f>
        <v>-1</v>
      </c>
      <c r="BC62" s="64">
        <f>VLOOKUP(Z62,Echelle!$B$11:$Z$15,BC$1,FALSE)</f>
        <v>-1</v>
      </c>
      <c r="BD62" s="64">
        <f>VLOOKUP(AA62,Echelle!$B$11:$Z$15,BD$1,FALSE)</f>
        <v>-1</v>
      </c>
      <c r="BE62" s="64">
        <f>VLOOKUP(AB62,Echelle!$B$11:$Z$15,BE$1,FALSE)</f>
        <v>-1</v>
      </c>
      <c r="BF62" s="64">
        <f>VLOOKUP(AC62,Echelle!$B$11:$Z$15,BF$1,FALSE)</f>
        <v>-1</v>
      </c>
      <c r="BG62" s="64">
        <f>VLOOKUP(AD62,Echelle!$B$11:$Z$15,BG$1,FALSE)</f>
        <v>-1</v>
      </c>
      <c r="BH62" s="64">
        <f>VLOOKUP(AE62,Echelle!$B$11:$Z$15,BH$1,FALSE)</f>
        <v>-1</v>
      </c>
      <c r="BI62" s="64">
        <f>VLOOKUP(AF62,Echelle!$B$11:$Z$15,BI$1,FALSE)</f>
        <v>-1</v>
      </c>
      <c r="BJ62" s="64">
        <f>VLOOKUP(AG62,Echelle!$B$11:$Z$15,BJ$1,FALSE)</f>
        <v>0</v>
      </c>
      <c r="BK62" s="64">
        <f>VLOOKUP(AH62,Echelle!$B$11:$Z$15,BK$1,FALSE)</f>
        <v>-1</v>
      </c>
      <c r="BL62" s="64">
        <f>VLOOKUP(AI62,Echelle!$B$11:$Z$15,BL$1,FALSE)</f>
        <v>-1</v>
      </c>
      <c r="BM62" s="64">
        <f>VLOOKUP(AJ62,Echelle!$B$11:$Z$15,BM$1,FALSE)</f>
        <v>-1</v>
      </c>
      <c r="BN62" s="64">
        <f>VLOOKUP(AK62,Echelle!$B$11:$Z$15,BN$1,FALSE)</f>
        <v>-1</v>
      </c>
      <c r="BO62" s="64">
        <f>VLOOKUP(AL62,Echelle!$B$11:$Z$15,BO$1,FALSE)</f>
        <v>0.5</v>
      </c>
      <c r="BP62" s="64">
        <f>VLOOKUP(AM62,Echelle!$B$11:$Z$15,BP$1,FALSE)</f>
        <v>0.5</v>
      </c>
      <c r="BQ62" s="64">
        <f>VLOOKUP(AN62,Echelle!$B$11:$Z$15,BQ$1,FALSE)</f>
        <v>-1</v>
      </c>
      <c r="BR62" s="64">
        <f>VLOOKUP(AO62,Echelle!$B$11:$Z$15,BR$1,FALSE)</f>
        <v>-1</v>
      </c>
      <c r="BS62" s="64">
        <f>VLOOKUP(AP62,Echelle!$B$11:$Z$15,BS$1,FALSE)</f>
        <v>-1</v>
      </c>
      <c r="BT62" s="64">
        <f>VLOOKUP(AQ62,Echelle!$B$11:$Z$15,BT$1,FALSE)</f>
        <v>-1</v>
      </c>
      <c r="BU62" s="64">
        <f>VLOOKUP(AR62,Echelle!$B$11:$Z$15,BU$1,FALSE)</f>
        <v>0.5</v>
      </c>
      <c r="BV62" s="64">
        <f>VLOOKUP(AS62,Echelle!$B$11:$Z$15,BV$1,FALSE)</f>
        <v>-0.5</v>
      </c>
      <c r="BW62" s="64">
        <f>VLOOKUP(AT62,Echelle!$B$11:$Z$15,BW$1,FALSE)</f>
        <v>-0.5</v>
      </c>
      <c r="BX62" s="64">
        <f>VLOOKUP(AU62,Echelle!$B$11:$Z$15,BX$1,FALSE)</f>
        <v>-0.5</v>
      </c>
      <c r="BY62" s="64">
        <f>VLOOKUP(AV62,Echelle!$B$11:$Z$15,BY$1,FALSE)</f>
        <v>-0.5</v>
      </c>
      <c r="BZ62" s="64">
        <f>VLOOKUP(AW62,Echelle!$B$20:$E$23,BZ$1,FALSE)</f>
        <v>-1</v>
      </c>
      <c r="CA62" s="64">
        <f>VLOOKUP(AX62,Echelle!$B$20:$E$23,CA$1,FALSE)</f>
        <v>2</v>
      </c>
      <c r="CB62" s="64">
        <f>VLOOKUP(AY62,Echelle!$B$20:$E$23,CB$1,FALSE)</f>
        <v>2</v>
      </c>
      <c r="CC62" s="6">
        <v>0</v>
      </c>
      <c r="CD62" s="6">
        <v>1</v>
      </c>
      <c r="CE62" s="6">
        <v>0</v>
      </c>
      <c r="CF62" s="6">
        <v>1</v>
      </c>
      <c r="CG62" s="6">
        <v>0</v>
      </c>
      <c r="CH62" s="6">
        <v>0</v>
      </c>
      <c r="CI62" s="6">
        <v>0</v>
      </c>
      <c r="CJ62" s="66">
        <f t="shared" si="4"/>
        <v>2</v>
      </c>
      <c r="CK62" s="66">
        <f t="shared" si="5"/>
        <v>-11.5</v>
      </c>
      <c r="CL62" s="65">
        <f t="shared" si="6"/>
        <v>1.4673913043478262</v>
      </c>
      <c r="CM62" s="6" t="s">
        <v>530</v>
      </c>
      <c r="CN62" s="6" t="s">
        <v>1341</v>
      </c>
      <c r="CO62" s="6" t="s">
        <v>1131</v>
      </c>
      <c r="CP62" s="6" t="s">
        <v>1136</v>
      </c>
      <c r="CQ62" s="6" t="s">
        <v>440</v>
      </c>
      <c r="CS62" s="6" t="s">
        <v>491</v>
      </c>
      <c r="CT62" s="6" t="s">
        <v>443</v>
      </c>
      <c r="CU62" s="6" t="s">
        <v>462</v>
      </c>
      <c r="CV62" s="6" t="s">
        <v>462</v>
      </c>
      <c r="CW62" s="6" t="s">
        <v>416</v>
      </c>
      <c r="CX62" s="6" t="s">
        <v>462</v>
      </c>
      <c r="CY62" s="6" t="s">
        <v>462</v>
      </c>
      <c r="CZ62" s="6" t="s">
        <v>462</v>
      </c>
      <c r="DA62" s="6" t="s">
        <v>462</v>
      </c>
      <c r="DB62" s="6" t="s">
        <v>462</v>
      </c>
      <c r="DC62" s="6" t="s">
        <v>462</v>
      </c>
      <c r="DD62" s="67">
        <f>VLOOKUP(CU62,Echelle!$B$3:$K$7,DD$1,FALSE)</f>
        <v>0</v>
      </c>
      <c r="DE62" s="67">
        <f>VLOOKUP(CV62,Echelle!$B$3:$K$7,DE$1,FALSE)</f>
        <v>0</v>
      </c>
      <c r="DF62" s="67">
        <f>VLOOKUP(CW62,Echelle!$B$3:$K$7,DF$1,FALSE)</f>
        <v>1</v>
      </c>
      <c r="DG62" s="67">
        <f>VLOOKUP(CX62,Echelle!$B$3:$K$7,DG$1,FALSE)</f>
        <v>0</v>
      </c>
      <c r="DH62" s="67">
        <f>VLOOKUP(CY62,Echelle!$B$3:$K$7,DH$1,FALSE)</f>
        <v>0</v>
      </c>
      <c r="DI62" s="67">
        <f>VLOOKUP(CZ62,Echelle!$B$3:$K$7,DI$1,FALSE)</f>
        <v>0</v>
      </c>
      <c r="DJ62" s="67">
        <f>VLOOKUP(DA62,Echelle!$B$3:$K$7,DJ$1,FALSE)</f>
        <v>0</v>
      </c>
      <c r="DK62" s="67">
        <f>VLOOKUP(DB62,Echelle!$B$3:$K$7,DK$1,FALSE)</f>
        <v>0</v>
      </c>
      <c r="DL62" s="67">
        <f>VLOOKUP(DC62,Echelle!$B$3:$K$7,DL$1,FALSE)</f>
        <v>0</v>
      </c>
      <c r="DM62" s="64">
        <f t="shared" si="7"/>
        <v>1</v>
      </c>
      <c r="DN62" s="65">
        <f t="shared" si="8"/>
        <v>5.5555555555555554</v>
      </c>
      <c r="DO62" s="6" t="s">
        <v>451</v>
      </c>
      <c r="DP62" s="6" t="s">
        <v>451</v>
      </c>
      <c r="DQ62" s="6" t="s">
        <v>451</v>
      </c>
      <c r="DR62" s="6" t="s">
        <v>451</v>
      </c>
      <c r="DS62" s="6" t="s">
        <v>451</v>
      </c>
      <c r="DT62" s="6" t="s">
        <v>451</v>
      </c>
      <c r="DU62" s="6" t="s">
        <v>451</v>
      </c>
      <c r="DV62" s="6" t="s">
        <v>451</v>
      </c>
      <c r="DW62" s="6" t="s">
        <v>451</v>
      </c>
      <c r="DX62" s="6" t="s">
        <v>451</v>
      </c>
      <c r="DY62" s="6" t="s">
        <v>451</v>
      </c>
      <c r="DZ62" s="6" t="s">
        <v>451</v>
      </c>
      <c r="EA62" s="6" t="s">
        <v>451</v>
      </c>
      <c r="EB62" s="6" t="s">
        <v>451</v>
      </c>
      <c r="EC62" s="6" t="s">
        <v>451</v>
      </c>
      <c r="ED62" s="6" t="s">
        <v>451</v>
      </c>
      <c r="EE62" s="6" t="s">
        <v>451</v>
      </c>
      <c r="EF62" s="6" t="s">
        <v>451</v>
      </c>
      <c r="EG62" s="6" t="s">
        <v>451</v>
      </c>
      <c r="EH62" s="6" t="s">
        <v>451</v>
      </c>
      <c r="EI62" s="6" t="s">
        <v>451</v>
      </c>
      <c r="EJ62" s="6" t="s">
        <v>451</v>
      </c>
      <c r="EK62" s="6" t="s">
        <v>451</v>
      </c>
      <c r="EL62" s="6" t="s">
        <v>451</v>
      </c>
      <c r="EM62" s="68">
        <f t="shared" si="9"/>
        <v>24</v>
      </c>
      <c r="EN62" s="69">
        <f t="shared" si="10"/>
        <v>10</v>
      </c>
      <c r="EO62" s="6" t="s">
        <v>453</v>
      </c>
      <c r="EP62" s="68">
        <f t="shared" si="11"/>
        <v>0</v>
      </c>
      <c r="EQ62" s="6" t="s">
        <v>454</v>
      </c>
      <c r="ER62" s="68">
        <f t="shared" si="12"/>
        <v>0</v>
      </c>
      <c r="ES62" s="70">
        <f t="shared" si="14"/>
        <v>6.6666666666666661</v>
      </c>
      <c r="ET62" s="6" t="str">
        <f t="shared" si="15"/>
        <v>Accepté pour Conseil 2eme round Sect</v>
      </c>
    </row>
    <row r="63" spans="1:150" x14ac:dyDescent="0.2">
      <c r="A63" s="6">
        <v>129</v>
      </c>
      <c r="B63" s="6" t="s">
        <v>760</v>
      </c>
      <c r="C63" s="6" t="s">
        <v>525</v>
      </c>
      <c r="D63" s="6" t="s">
        <v>131</v>
      </c>
      <c r="E63" s="6" t="s">
        <v>415</v>
      </c>
      <c r="F63" s="6" t="s">
        <v>416</v>
      </c>
      <c r="G63" s="6" t="s">
        <v>131</v>
      </c>
      <c r="H63" s="6" t="s">
        <v>414</v>
      </c>
      <c r="I63" s="6" t="s">
        <v>415</v>
      </c>
      <c r="J63" s="6" t="s">
        <v>415</v>
      </c>
      <c r="K63" s="6" t="s">
        <v>415</v>
      </c>
      <c r="L63" s="6" t="s">
        <v>131</v>
      </c>
      <c r="M63" s="63">
        <f>VLOOKUP(D63,Echelle!$B$3:$K$7,M$1,FALSE)</f>
        <v>-1</v>
      </c>
      <c r="N63" s="63">
        <f>VLOOKUP(E63,Echelle!$B$3:$K$7,N$1,FALSE)</f>
        <v>0.5</v>
      </c>
      <c r="O63" s="63">
        <f>VLOOKUP(F63,Echelle!$B$3:$K$7,O$1,FALSE)</f>
        <v>1</v>
      </c>
      <c r="P63" s="63">
        <f>VLOOKUP(G63,Echelle!$B$3:$K$7,P$1,FALSE)</f>
        <v>1</v>
      </c>
      <c r="Q63" s="63">
        <f>VLOOKUP(H63,Echelle!$B$3:$K$7,Q$1,FALSE)</f>
        <v>0.5</v>
      </c>
      <c r="R63" s="63">
        <f>VLOOKUP(I63,Echelle!$B$3:$K$7,R$1,FALSE)</f>
        <v>0.5</v>
      </c>
      <c r="S63" s="63">
        <f>VLOOKUP(J63,Echelle!$B$3:$K$7,S$1,FALSE)</f>
        <v>0.5</v>
      </c>
      <c r="T63" s="63">
        <f>VLOOKUP(K63,Echelle!$B$3:$K$7,T$1,FALSE)</f>
        <v>0.5</v>
      </c>
      <c r="U63" s="63">
        <f>VLOOKUP(L63,Echelle!$B$3:$K$7,U$1,FALSE)</f>
        <v>-1</v>
      </c>
      <c r="V63" s="64">
        <f t="shared" si="2"/>
        <v>2.5</v>
      </c>
      <c r="W63" s="65">
        <f t="shared" si="3"/>
        <v>6.3888888888888893</v>
      </c>
      <c r="X63" s="6" t="s">
        <v>463</v>
      </c>
      <c r="Y63" s="6" t="s">
        <v>424</v>
      </c>
      <c r="Z63" s="6" t="s">
        <v>424</v>
      </c>
      <c r="AA63" s="6" t="s">
        <v>423</v>
      </c>
      <c r="AB63" s="6" t="s">
        <v>424</v>
      </c>
      <c r="AC63" s="6" t="s">
        <v>423</v>
      </c>
      <c r="AD63" s="6" t="s">
        <v>423</v>
      </c>
      <c r="AE63" s="6" t="s">
        <v>423</v>
      </c>
      <c r="AF63" s="6" t="s">
        <v>423</v>
      </c>
      <c r="AG63" s="6" t="s">
        <v>423</v>
      </c>
      <c r="AH63" s="6" t="s">
        <v>424</v>
      </c>
      <c r="AI63" s="6" t="s">
        <v>423</v>
      </c>
      <c r="AJ63" s="6" t="s">
        <v>426</v>
      </c>
      <c r="AK63" s="6" t="s">
        <v>424</v>
      </c>
      <c r="AL63" s="6" t="s">
        <v>426</v>
      </c>
      <c r="AM63" s="6" t="s">
        <v>426</v>
      </c>
      <c r="AN63" s="6" t="s">
        <v>151</v>
      </c>
      <c r="AO63" s="6" t="s">
        <v>151</v>
      </c>
      <c r="AP63" s="6" t="s">
        <v>151</v>
      </c>
      <c r="AQ63" s="6" t="s">
        <v>426</v>
      </c>
      <c r="AR63" s="6" t="s">
        <v>424</v>
      </c>
      <c r="AS63" s="6" t="s">
        <v>423</v>
      </c>
      <c r="AT63" s="6" t="s">
        <v>423</v>
      </c>
      <c r="AU63" s="6" t="s">
        <v>424</v>
      </c>
      <c r="AV63" s="6" t="s">
        <v>426</v>
      </c>
      <c r="AW63" s="6" t="s">
        <v>428</v>
      </c>
      <c r="AX63" s="6" t="s">
        <v>427</v>
      </c>
      <c r="AY63" s="6" t="s">
        <v>428</v>
      </c>
      <c r="AZ63" s="6" t="s">
        <v>427</v>
      </c>
      <c r="BA63" s="6" t="s">
        <v>428</v>
      </c>
      <c r="BB63" s="64">
        <f>VLOOKUP(Y63,Echelle!$B$11:$Z$15,BB$1,FALSE)</f>
        <v>1</v>
      </c>
      <c r="BC63" s="64">
        <f>VLOOKUP(Z63,Echelle!$B$11:$Z$15,BC$1,FALSE)</f>
        <v>1</v>
      </c>
      <c r="BD63" s="64">
        <f>VLOOKUP(AA63,Echelle!$B$11:$Z$15,BD$1,FALSE)</f>
        <v>0.5</v>
      </c>
      <c r="BE63" s="64">
        <f>VLOOKUP(AB63,Echelle!$B$11:$Z$15,BE$1,FALSE)</f>
        <v>1</v>
      </c>
      <c r="BF63" s="64">
        <f>VLOOKUP(AC63,Echelle!$B$11:$Z$15,BF$1,FALSE)</f>
        <v>0.5</v>
      </c>
      <c r="BG63" s="64">
        <f>VLOOKUP(AD63,Echelle!$B$11:$Z$15,BG$1,FALSE)</f>
        <v>0.5</v>
      </c>
      <c r="BH63" s="64">
        <f>VLOOKUP(AE63,Echelle!$B$11:$Z$15,BH$1,FALSE)</f>
        <v>0.5</v>
      </c>
      <c r="BI63" s="64">
        <f>VLOOKUP(AF63,Echelle!$B$11:$Z$15,BI$1,FALSE)</f>
        <v>0.5</v>
      </c>
      <c r="BJ63" s="64">
        <f>VLOOKUP(AG63,Echelle!$B$11:$Z$15,BJ$1,FALSE)</f>
        <v>0.5</v>
      </c>
      <c r="BK63" s="64">
        <f>VLOOKUP(AH63,Echelle!$B$11:$Z$15,BK$1,FALSE)</f>
        <v>1</v>
      </c>
      <c r="BL63" s="64">
        <f>VLOOKUP(AI63,Echelle!$B$11:$Z$15,BL$1,FALSE)</f>
        <v>0.5</v>
      </c>
      <c r="BM63" s="64">
        <f>VLOOKUP(AJ63,Echelle!$B$11:$Z$15,BM$1,FALSE)</f>
        <v>-1</v>
      </c>
      <c r="BN63" s="64">
        <f>VLOOKUP(AK63,Echelle!$B$11:$Z$15,BN$1,FALSE)</f>
        <v>1</v>
      </c>
      <c r="BO63" s="64">
        <f>VLOOKUP(AL63,Echelle!$B$11:$Z$15,BO$1,FALSE)</f>
        <v>-1</v>
      </c>
      <c r="BP63" s="64">
        <f>VLOOKUP(AM63,Echelle!$B$11:$Z$15,BP$1,FALSE)</f>
        <v>-1</v>
      </c>
      <c r="BQ63" s="64">
        <f>VLOOKUP(AN63,Echelle!$B$11:$Z$15,BQ$1,FALSE)</f>
        <v>2</v>
      </c>
      <c r="BR63" s="64">
        <f>VLOOKUP(AO63,Echelle!$B$11:$Z$15,BR$1,FALSE)</f>
        <v>2</v>
      </c>
      <c r="BS63" s="64">
        <f>VLOOKUP(AP63,Echelle!$B$11:$Z$15,BS$1,FALSE)</f>
        <v>2</v>
      </c>
      <c r="BT63" s="64">
        <f>VLOOKUP(AQ63,Echelle!$B$11:$Z$15,BT$1,FALSE)</f>
        <v>-1</v>
      </c>
      <c r="BU63" s="64">
        <f>VLOOKUP(AR63,Echelle!$B$11:$Z$15,BU$1,FALSE)</f>
        <v>1</v>
      </c>
      <c r="BV63" s="64">
        <f>VLOOKUP(AS63,Echelle!$B$11:$Z$15,BV$1,FALSE)</f>
        <v>1</v>
      </c>
      <c r="BW63" s="64">
        <f>VLOOKUP(AT63,Echelle!$B$11:$Z$15,BW$1,FALSE)</f>
        <v>1</v>
      </c>
      <c r="BX63" s="64">
        <f>VLOOKUP(AU63,Echelle!$B$11:$Z$15,BX$1,FALSE)</f>
        <v>2</v>
      </c>
      <c r="BY63" s="64">
        <f>VLOOKUP(AV63,Echelle!$B$11:$Z$15,BY$1,FALSE)</f>
        <v>-0.5</v>
      </c>
      <c r="BZ63" s="64">
        <f>VLOOKUP(AW63,Echelle!$B$20:$E$23,BZ$1,FALSE)</f>
        <v>-1</v>
      </c>
      <c r="CA63" s="64">
        <f>VLOOKUP(AX63,Echelle!$B$20:$E$23,CA$1,FALSE)</f>
        <v>1</v>
      </c>
      <c r="CB63" s="64">
        <f>VLOOKUP(AY63,Echelle!$B$20:$E$23,CB$1,FALSE)</f>
        <v>-1</v>
      </c>
      <c r="CC63" s="6">
        <v>0</v>
      </c>
      <c r="CD63" s="6">
        <v>0</v>
      </c>
      <c r="CE63" s="6">
        <v>0</v>
      </c>
      <c r="CF63" s="6">
        <v>1</v>
      </c>
      <c r="CG63" s="6">
        <v>0</v>
      </c>
      <c r="CH63" s="6">
        <v>0</v>
      </c>
      <c r="CI63" s="6">
        <v>0</v>
      </c>
      <c r="CJ63" s="66">
        <f t="shared" si="4"/>
        <v>1</v>
      </c>
      <c r="CK63" s="66">
        <f t="shared" si="5"/>
        <v>15</v>
      </c>
      <c r="CL63" s="65">
        <f t="shared" si="6"/>
        <v>4.3478260869565215</v>
      </c>
      <c r="CM63" s="6" t="s">
        <v>488</v>
      </c>
      <c r="CN63" s="6" t="s">
        <v>1354</v>
      </c>
      <c r="CO63" s="6" t="s">
        <v>1131</v>
      </c>
      <c r="CP63" s="6" t="s">
        <v>1136</v>
      </c>
      <c r="CQ63" s="6" t="s">
        <v>440</v>
      </c>
      <c r="CS63" s="6" t="s">
        <v>583</v>
      </c>
      <c r="CT63" s="6" t="s">
        <v>532</v>
      </c>
      <c r="CU63" s="6" t="s">
        <v>131</v>
      </c>
      <c r="CV63" s="6" t="s">
        <v>416</v>
      </c>
      <c r="CW63" s="6" t="s">
        <v>416</v>
      </c>
      <c r="CX63" s="6" t="s">
        <v>414</v>
      </c>
      <c r="CY63" s="6" t="s">
        <v>414</v>
      </c>
      <c r="CZ63" s="6" t="s">
        <v>415</v>
      </c>
      <c r="DA63" s="6" t="s">
        <v>416</v>
      </c>
      <c r="DB63" s="6" t="s">
        <v>416</v>
      </c>
      <c r="DC63" s="6" t="s">
        <v>131</v>
      </c>
      <c r="DD63" s="67">
        <f>VLOOKUP(CU63,Echelle!$B$3:$K$7,DD$1,FALSE)</f>
        <v>-1</v>
      </c>
      <c r="DE63" s="67">
        <f>VLOOKUP(CV63,Echelle!$B$3:$K$7,DE$1,FALSE)</f>
        <v>1</v>
      </c>
      <c r="DF63" s="67">
        <f>VLOOKUP(CW63,Echelle!$B$3:$K$7,DF$1,FALSE)</f>
        <v>1</v>
      </c>
      <c r="DG63" s="67">
        <f>VLOOKUP(CX63,Echelle!$B$3:$K$7,DG$1,FALSE)</f>
        <v>0.5</v>
      </c>
      <c r="DH63" s="67">
        <f>VLOOKUP(CY63,Echelle!$B$3:$K$7,DH$1,FALSE)</f>
        <v>0.5</v>
      </c>
      <c r="DI63" s="67">
        <f>VLOOKUP(CZ63,Echelle!$B$3:$K$7,DI$1,FALSE)</f>
        <v>0.5</v>
      </c>
      <c r="DJ63" s="67">
        <f>VLOOKUP(DA63,Echelle!$B$3:$K$7,DJ$1,FALSE)</f>
        <v>1</v>
      </c>
      <c r="DK63" s="67">
        <f>VLOOKUP(DB63,Echelle!$B$3:$K$7,DK$1,FALSE)</f>
        <v>1</v>
      </c>
      <c r="DL63" s="67">
        <f>VLOOKUP(DC63,Echelle!$B$3:$K$7,DL$1,FALSE)</f>
        <v>-1</v>
      </c>
      <c r="DM63" s="64">
        <f t="shared" si="7"/>
        <v>3.5</v>
      </c>
      <c r="DN63" s="65">
        <f t="shared" si="8"/>
        <v>6.9444444444444446</v>
      </c>
      <c r="DO63" s="6" t="s">
        <v>451</v>
      </c>
      <c r="DP63" s="6" t="s">
        <v>451</v>
      </c>
      <c r="DQ63" s="6" t="s">
        <v>451</v>
      </c>
      <c r="DR63" s="6" t="s">
        <v>451</v>
      </c>
      <c r="DS63" s="6" t="s">
        <v>451</v>
      </c>
      <c r="DT63" s="6" t="s">
        <v>451</v>
      </c>
      <c r="DU63" s="6" t="s">
        <v>451</v>
      </c>
      <c r="DV63" s="6" t="s">
        <v>451</v>
      </c>
      <c r="DW63" s="6" t="s">
        <v>451</v>
      </c>
      <c r="DX63" s="6" t="s">
        <v>451</v>
      </c>
      <c r="DY63" s="6" t="s">
        <v>451</v>
      </c>
      <c r="DZ63" s="6" t="s">
        <v>451</v>
      </c>
      <c r="EA63" s="6" t="s">
        <v>451</v>
      </c>
      <c r="EB63" s="6" t="s">
        <v>451</v>
      </c>
      <c r="EC63" s="6" t="s">
        <v>451</v>
      </c>
      <c r="ED63" s="6" t="s">
        <v>451</v>
      </c>
      <c r="EE63" s="6" t="s">
        <v>451</v>
      </c>
      <c r="EF63" s="6" t="s">
        <v>451</v>
      </c>
      <c r="EG63" s="6" t="s">
        <v>451</v>
      </c>
      <c r="EH63" s="6" t="s">
        <v>451</v>
      </c>
      <c r="EI63" s="6" t="s">
        <v>451</v>
      </c>
      <c r="EJ63" s="6" t="s">
        <v>451</v>
      </c>
      <c r="EK63" s="6" t="s">
        <v>451</v>
      </c>
      <c r="EL63" s="6" t="s">
        <v>451</v>
      </c>
      <c r="EM63" s="68">
        <f t="shared" si="9"/>
        <v>24</v>
      </c>
      <c r="EN63" s="69">
        <f t="shared" si="10"/>
        <v>10</v>
      </c>
      <c r="EO63" s="6" t="s">
        <v>474</v>
      </c>
      <c r="EP63" s="68">
        <f t="shared" si="11"/>
        <v>10</v>
      </c>
      <c r="EQ63" s="6" t="s">
        <v>496</v>
      </c>
      <c r="ER63" s="68">
        <f t="shared" si="12"/>
        <v>10</v>
      </c>
      <c r="ES63" s="70">
        <f t="shared" si="14"/>
        <v>9.0833333333333339</v>
      </c>
      <c r="ET63" s="6" t="str">
        <f t="shared" si="15"/>
        <v xml:space="preserve">Accepté pour le Conseil 4round IS -5 </v>
      </c>
    </row>
    <row r="64" spans="1:150" x14ac:dyDescent="0.2">
      <c r="A64" s="6">
        <v>130</v>
      </c>
      <c r="B64" s="6" t="s">
        <v>760</v>
      </c>
      <c r="C64" s="6" t="s">
        <v>413</v>
      </c>
      <c r="D64" s="6" t="s">
        <v>462</v>
      </c>
      <c r="E64" s="6" t="s">
        <v>416</v>
      </c>
      <c r="F64" s="6" t="s">
        <v>416</v>
      </c>
      <c r="G64" s="6" t="s">
        <v>131</v>
      </c>
      <c r="H64" s="6" t="s">
        <v>131</v>
      </c>
      <c r="I64" s="6" t="s">
        <v>462</v>
      </c>
      <c r="J64" s="6" t="s">
        <v>415</v>
      </c>
      <c r="K64" s="6" t="s">
        <v>416</v>
      </c>
      <c r="L64" s="6" t="s">
        <v>131</v>
      </c>
      <c r="M64" s="63">
        <f>VLOOKUP(D64,Echelle!$B$3:$K$7,M$1,FALSE)</f>
        <v>0</v>
      </c>
      <c r="N64" s="63">
        <f>VLOOKUP(E64,Echelle!$B$3:$K$7,N$1,FALSE)</f>
        <v>1</v>
      </c>
      <c r="O64" s="63">
        <f>VLOOKUP(F64,Echelle!$B$3:$K$7,O$1,FALSE)</f>
        <v>1</v>
      </c>
      <c r="P64" s="63">
        <f>VLOOKUP(G64,Echelle!$B$3:$K$7,P$1,FALSE)</f>
        <v>1</v>
      </c>
      <c r="Q64" s="63">
        <f>VLOOKUP(H64,Echelle!$B$3:$K$7,Q$1,FALSE)</f>
        <v>1</v>
      </c>
      <c r="R64" s="63">
        <f>VLOOKUP(I64,Echelle!$B$3:$K$7,R$1,FALSE)</f>
        <v>0</v>
      </c>
      <c r="S64" s="63">
        <f>VLOOKUP(J64,Echelle!$B$3:$K$7,S$1,FALSE)</f>
        <v>0.5</v>
      </c>
      <c r="T64" s="63">
        <f>VLOOKUP(K64,Echelle!$B$3:$K$7,T$1,FALSE)</f>
        <v>1</v>
      </c>
      <c r="U64" s="63">
        <f>VLOOKUP(L64,Echelle!$B$3:$K$7,U$1,FALSE)</f>
        <v>-1</v>
      </c>
      <c r="V64" s="64">
        <f t="shared" si="2"/>
        <v>4.5</v>
      </c>
      <c r="W64" s="65">
        <f t="shared" si="3"/>
        <v>7.5</v>
      </c>
      <c r="X64" s="6" t="s">
        <v>463</v>
      </c>
      <c r="Y64" s="6" t="s">
        <v>424</v>
      </c>
      <c r="Z64" s="6" t="s">
        <v>424</v>
      </c>
      <c r="AA64" s="6" t="s">
        <v>424</v>
      </c>
      <c r="AB64" s="6" t="s">
        <v>424</v>
      </c>
      <c r="AC64" s="6" t="s">
        <v>423</v>
      </c>
      <c r="AD64" s="6" t="s">
        <v>423</v>
      </c>
      <c r="AE64" s="6" t="s">
        <v>423</v>
      </c>
      <c r="AF64" s="6" t="s">
        <v>423</v>
      </c>
      <c r="AG64" s="6" t="s">
        <v>424</v>
      </c>
      <c r="AH64" s="6" t="s">
        <v>423</v>
      </c>
      <c r="AI64" s="6" t="s">
        <v>423</v>
      </c>
      <c r="AJ64" s="6" t="s">
        <v>423</v>
      </c>
      <c r="AK64" s="6" t="s">
        <v>423</v>
      </c>
      <c r="AL64" s="6" t="s">
        <v>423</v>
      </c>
      <c r="AM64" s="6" t="s">
        <v>423</v>
      </c>
      <c r="AN64" s="6" t="s">
        <v>423</v>
      </c>
      <c r="AO64" s="6" t="s">
        <v>423</v>
      </c>
      <c r="AP64" s="6" t="s">
        <v>423</v>
      </c>
      <c r="AQ64" s="6" t="s">
        <v>423</v>
      </c>
      <c r="AR64" s="6" t="s">
        <v>151</v>
      </c>
      <c r="AS64" s="6" t="s">
        <v>423</v>
      </c>
      <c r="AT64" s="6" t="s">
        <v>423</v>
      </c>
      <c r="AU64" s="6" t="s">
        <v>423</v>
      </c>
      <c r="AV64" s="6" t="s">
        <v>423</v>
      </c>
      <c r="AW64" s="6" t="s">
        <v>427</v>
      </c>
      <c r="AX64" s="6" t="s">
        <v>176</v>
      </c>
      <c r="AY64" s="6" t="s">
        <v>427</v>
      </c>
      <c r="AZ64" s="6" t="s">
        <v>176</v>
      </c>
      <c r="BA64" s="6" t="s">
        <v>428</v>
      </c>
      <c r="BB64" s="64">
        <f>VLOOKUP(Y64,Echelle!$B$11:$Z$15,BB$1,FALSE)</f>
        <v>1</v>
      </c>
      <c r="BC64" s="64">
        <f>VLOOKUP(Z64,Echelle!$B$11:$Z$15,BC$1,FALSE)</f>
        <v>1</v>
      </c>
      <c r="BD64" s="64">
        <f>VLOOKUP(AA64,Echelle!$B$11:$Z$15,BD$1,FALSE)</f>
        <v>1</v>
      </c>
      <c r="BE64" s="64">
        <f>VLOOKUP(AB64,Echelle!$B$11:$Z$15,BE$1,FALSE)</f>
        <v>1</v>
      </c>
      <c r="BF64" s="64">
        <f>VLOOKUP(AC64,Echelle!$B$11:$Z$15,BF$1,FALSE)</f>
        <v>0.5</v>
      </c>
      <c r="BG64" s="64">
        <f>VLOOKUP(AD64,Echelle!$B$11:$Z$15,BG$1,FALSE)</f>
        <v>0.5</v>
      </c>
      <c r="BH64" s="64">
        <f>VLOOKUP(AE64,Echelle!$B$11:$Z$15,BH$1,FALSE)</f>
        <v>0.5</v>
      </c>
      <c r="BI64" s="64">
        <f>VLOOKUP(AF64,Echelle!$B$11:$Z$15,BI$1,FALSE)</f>
        <v>0.5</v>
      </c>
      <c r="BJ64" s="64">
        <f>VLOOKUP(AG64,Echelle!$B$11:$Z$15,BJ$1,FALSE)</f>
        <v>1</v>
      </c>
      <c r="BK64" s="64">
        <f>VLOOKUP(AH64,Echelle!$B$11:$Z$15,BK$1,FALSE)</f>
        <v>0.5</v>
      </c>
      <c r="BL64" s="64">
        <f>VLOOKUP(AI64,Echelle!$B$11:$Z$15,BL$1,FALSE)</f>
        <v>0.5</v>
      </c>
      <c r="BM64" s="64">
        <f>VLOOKUP(AJ64,Echelle!$B$11:$Z$15,BM$1,FALSE)</f>
        <v>0.5</v>
      </c>
      <c r="BN64" s="64">
        <f>VLOOKUP(AK64,Echelle!$B$11:$Z$15,BN$1,FALSE)</f>
        <v>0.5</v>
      </c>
      <c r="BO64" s="64">
        <f>VLOOKUP(AL64,Echelle!$B$11:$Z$15,BO$1,FALSE)</f>
        <v>0.5</v>
      </c>
      <c r="BP64" s="64">
        <f>VLOOKUP(AM64,Echelle!$B$11:$Z$15,BP$1,FALSE)</f>
        <v>0.5</v>
      </c>
      <c r="BQ64" s="64">
        <f>VLOOKUP(AN64,Echelle!$B$11:$Z$15,BQ$1,FALSE)</f>
        <v>0.5</v>
      </c>
      <c r="BR64" s="64">
        <f>VLOOKUP(AO64,Echelle!$B$11:$Z$15,BR$1,FALSE)</f>
        <v>0.5</v>
      </c>
      <c r="BS64" s="64">
        <f>VLOOKUP(AP64,Echelle!$B$11:$Z$15,BS$1,FALSE)</f>
        <v>0.5</v>
      </c>
      <c r="BT64" s="64">
        <f>VLOOKUP(AQ64,Echelle!$B$11:$Z$15,BT$1,FALSE)</f>
        <v>0.5</v>
      </c>
      <c r="BU64" s="64">
        <f>VLOOKUP(AR64,Echelle!$B$11:$Z$15,BU$1,FALSE)</f>
        <v>2</v>
      </c>
      <c r="BV64" s="64">
        <f>VLOOKUP(AS64,Echelle!$B$11:$Z$15,BV$1,FALSE)</f>
        <v>1</v>
      </c>
      <c r="BW64" s="64">
        <f>VLOOKUP(AT64,Echelle!$B$11:$Z$15,BW$1,FALSE)</f>
        <v>1</v>
      </c>
      <c r="BX64" s="64">
        <f>VLOOKUP(AU64,Echelle!$B$11:$Z$15,BX$1,FALSE)</f>
        <v>1</v>
      </c>
      <c r="BY64" s="64">
        <f>VLOOKUP(AV64,Echelle!$B$11:$Z$15,BY$1,FALSE)</f>
        <v>1</v>
      </c>
      <c r="BZ64" s="64">
        <f>VLOOKUP(AW64,Echelle!$B$20:$E$23,BZ$1,FALSE)</f>
        <v>1</v>
      </c>
      <c r="CA64" s="64">
        <f>VLOOKUP(AX64,Echelle!$B$20:$E$23,CA$1,FALSE)</f>
        <v>2</v>
      </c>
      <c r="CB64" s="64">
        <f>VLOOKUP(AY64,Echelle!$B$20:$E$23,CB$1,FALSE)</f>
        <v>1</v>
      </c>
      <c r="CC64" s="6">
        <v>0</v>
      </c>
      <c r="CD64" s="6">
        <v>1</v>
      </c>
      <c r="CE64" s="6">
        <v>0</v>
      </c>
      <c r="CF64" s="6">
        <v>1</v>
      </c>
      <c r="CG64" s="6">
        <v>0</v>
      </c>
      <c r="CH64" s="6">
        <v>0</v>
      </c>
      <c r="CI64" s="6">
        <v>0</v>
      </c>
      <c r="CJ64" s="66">
        <f t="shared" si="4"/>
        <v>2</v>
      </c>
      <c r="CK64" s="66">
        <f t="shared" si="5"/>
        <v>24</v>
      </c>
      <c r="CL64" s="65">
        <f t="shared" si="6"/>
        <v>5.3260869565217392</v>
      </c>
      <c r="CM64" s="6" t="s">
        <v>488</v>
      </c>
      <c r="CN64" s="6" t="s">
        <v>1365</v>
      </c>
      <c r="CO64" s="6" t="s">
        <v>1131</v>
      </c>
      <c r="CP64" s="6" t="s">
        <v>1136</v>
      </c>
      <c r="CQ64" s="6" t="s">
        <v>440</v>
      </c>
      <c r="CS64" s="6" t="s">
        <v>583</v>
      </c>
      <c r="CT64" s="6" t="s">
        <v>532</v>
      </c>
      <c r="CU64" s="6" t="s">
        <v>415</v>
      </c>
      <c r="CV64" s="6" t="s">
        <v>416</v>
      </c>
      <c r="CW64" s="6" t="s">
        <v>415</v>
      </c>
      <c r="CX64" s="6" t="s">
        <v>462</v>
      </c>
      <c r="CY64" s="6" t="s">
        <v>131</v>
      </c>
      <c r="CZ64" s="6" t="s">
        <v>462</v>
      </c>
      <c r="DA64" s="6" t="s">
        <v>416</v>
      </c>
      <c r="DB64" s="6" t="s">
        <v>415</v>
      </c>
      <c r="DC64" s="6" t="s">
        <v>414</v>
      </c>
      <c r="DD64" s="67">
        <f>VLOOKUP(CU64,Echelle!$B$3:$K$7,DD$1,FALSE)</f>
        <v>0.5</v>
      </c>
      <c r="DE64" s="67">
        <f>VLOOKUP(CV64,Echelle!$B$3:$K$7,DE$1,FALSE)</f>
        <v>1</v>
      </c>
      <c r="DF64" s="67">
        <f>VLOOKUP(CW64,Echelle!$B$3:$K$7,DF$1,FALSE)</f>
        <v>0.5</v>
      </c>
      <c r="DG64" s="67">
        <f>VLOOKUP(CX64,Echelle!$B$3:$K$7,DG$1,FALSE)</f>
        <v>0</v>
      </c>
      <c r="DH64" s="67">
        <f>VLOOKUP(CY64,Echelle!$B$3:$K$7,DH$1,FALSE)</f>
        <v>1</v>
      </c>
      <c r="DI64" s="67">
        <f>VLOOKUP(CZ64,Echelle!$B$3:$K$7,DI$1,FALSE)</f>
        <v>0</v>
      </c>
      <c r="DJ64" s="67">
        <f>VLOOKUP(DA64,Echelle!$B$3:$K$7,DJ$1,FALSE)</f>
        <v>1</v>
      </c>
      <c r="DK64" s="67">
        <f>VLOOKUP(DB64,Echelle!$B$3:$K$7,DK$1,FALSE)</f>
        <v>0.5</v>
      </c>
      <c r="DL64" s="67">
        <f>VLOOKUP(DC64,Echelle!$B$3:$K$7,DL$1,FALSE)</f>
        <v>-0.5</v>
      </c>
      <c r="DM64" s="64">
        <f t="shared" si="7"/>
        <v>4</v>
      </c>
      <c r="DN64" s="65">
        <f t="shared" si="8"/>
        <v>7.2222222222222223</v>
      </c>
      <c r="DO64" s="6" t="s">
        <v>451</v>
      </c>
      <c r="DP64" s="6" t="s">
        <v>451</v>
      </c>
      <c r="DQ64" s="6" t="s">
        <v>451</v>
      </c>
      <c r="DR64" s="6" t="s">
        <v>451</v>
      </c>
      <c r="DS64" s="6" t="s">
        <v>451</v>
      </c>
      <c r="DT64" s="6" t="s">
        <v>451</v>
      </c>
      <c r="DU64" s="6" t="s">
        <v>451</v>
      </c>
      <c r="DV64" s="6" t="s">
        <v>451</v>
      </c>
      <c r="DW64" s="6" t="s">
        <v>451</v>
      </c>
      <c r="DX64" s="6" t="s">
        <v>451</v>
      </c>
      <c r="DY64" s="6" t="s">
        <v>451</v>
      </c>
      <c r="DZ64" s="6" t="s">
        <v>451</v>
      </c>
      <c r="EA64" s="6" t="s">
        <v>451</v>
      </c>
      <c r="EB64" s="6" t="s">
        <v>451</v>
      </c>
      <c r="EC64" s="6" t="s">
        <v>451</v>
      </c>
      <c r="ED64" s="6" t="s">
        <v>451</v>
      </c>
      <c r="EE64" s="6" t="s">
        <v>451</v>
      </c>
      <c r="EF64" s="6" t="s">
        <v>451</v>
      </c>
      <c r="EG64" s="6" t="s">
        <v>451</v>
      </c>
      <c r="EH64" s="6" t="s">
        <v>451</v>
      </c>
      <c r="EI64" s="6" t="s">
        <v>452</v>
      </c>
      <c r="EJ64" s="6" t="s">
        <v>451</v>
      </c>
      <c r="EK64" s="6" t="s">
        <v>451</v>
      </c>
      <c r="EL64" s="6" t="s">
        <v>451</v>
      </c>
      <c r="EM64" s="68">
        <f t="shared" si="9"/>
        <v>23</v>
      </c>
      <c r="EN64" s="69">
        <f t="shared" si="10"/>
        <v>9.5833333333333339</v>
      </c>
      <c r="EO64" s="6" t="s">
        <v>474</v>
      </c>
      <c r="EP64" s="68">
        <f t="shared" si="11"/>
        <v>10</v>
      </c>
      <c r="EQ64" s="6" t="s">
        <v>454</v>
      </c>
      <c r="ER64" s="68">
        <f t="shared" si="12"/>
        <v>0</v>
      </c>
      <c r="ES64" s="70">
        <f t="shared" si="14"/>
        <v>8.4583333333333339</v>
      </c>
      <c r="ET64" s="6" t="str">
        <f t="shared" si="15"/>
        <v xml:space="preserve">Accepté pour le Conseil 4round IS -5 </v>
      </c>
    </row>
    <row r="65" spans="1:150" x14ac:dyDescent="0.2">
      <c r="A65" s="6">
        <v>131</v>
      </c>
      <c r="B65" s="6" t="s">
        <v>760</v>
      </c>
      <c r="C65" s="6" t="s">
        <v>413</v>
      </c>
      <c r="D65" s="6" t="s">
        <v>414</v>
      </c>
      <c r="E65" s="6" t="s">
        <v>416</v>
      </c>
      <c r="F65" s="6" t="s">
        <v>416</v>
      </c>
      <c r="G65" s="6" t="s">
        <v>414</v>
      </c>
      <c r="H65" s="6" t="s">
        <v>462</v>
      </c>
      <c r="I65" s="6" t="s">
        <v>415</v>
      </c>
      <c r="J65" s="6" t="s">
        <v>415</v>
      </c>
      <c r="K65" s="6" t="s">
        <v>415</v>
      </c>
      <c r="L65" s="6" t="s">
        <v>131</v>
      </c>
      <c r="M65" s="63">
        <f>VLOOKUP(D65,Echelle!$B$3:$K$7,M$1,FALSE)</f>
        <v>-0.5</v>
      </c>
      <c r="N65" s="63">
        <f>VLOOKUP(E65,Echelle!$B$3:$K$7,N$1,FALSE)</f>
        <v>1</v>
      </c>
      <c r="O65" s="63">
        <f>VLOOKUP(F65,Echelle!$B$3:$K$7,O$1,FALSE)</f>
        <v>1</v>
      </c>
      <c r="P65" s="63">
        <f>VLOOKUP(G65,Echelle!$B$3:$K$7,P$1,FALSE)</f>
        <v>0.5</v>
      </c>
      <c r="Q65" s="63">
        <f>VLOOKUP(H65,Echelle!$B$3:$K$7,Q$1,FALSE)</f>
        <v>0</v>
      </c>
      <c r="R65" s="63">
        <f>VLOOKUP(I65,Echelle!$B$3:$K$7,R$1,FALSE)</f>
        <v>0.5</v>
      </c>
      <c r="S65" s="63">
        <f>VLOOKUP(J65,Echelle!$B$3:$K$7,S$1,FALSE)</f>
        <v>0.5</v>
      </c>
      <c r="T65" s="63">
        <f>VLOOKUP(K65,Echelle!$B$3:$K$7,T$1,FALSE)</f>
        <v>0.5</v>
      </c>
      <c r="U65" s="63">
        <f>VLOOKUP(L65,Echelle!$B$3:$K$7,U$1,FALSE)</f>
        <v>-1</v>
      </c>
      <c r="V65" s="64">
        <f t="shared" si="2"/>
        <v>2.5</v>
      </c>
      <c r="W65" s="65">
        <f t="shared" si="3"/>
        <v>6.3888888888888893</v>
      </c>
      <c r="X65" s="6" t="s">
        <v>418</v>
      </c>
      <c r="Y65" s="6" t="s">
        <v>423</v>
      </c>
      <c r="Z65" s="6" t="s">
        <v>423</v>
      </c>
      <c r="AA65" s="6" t="s">
        <v>424</v>
      </c>
      <c r="AB65" s="6" t="s">
        <v>151</v>
      </c>
      <c r="AC65" s="6" t="s">
        <v>424</v>
      </c>
      <c r="AD65" s="6" t="s">
        <v>423</v>
      </c>
      <c r="AE65" s="6" t="s">
        <v>423</v>
      </c>
      <c r="AF65" s="6" t="s">
        <v>423</v>
      </c>
      <c r="AG65" s="6" t="s">
        <v>424</v>
      </c>
      <c r="AH65" s="6" t="s">
        <v>423</v>
      </c>
      <c r="AI65" s="6" t="s">
        <v>424</v>
      </c>
      <c r="AJ65" s="6" t="s">
        <v>424</v>
      </c>
      <c r="AK65" s="6" t="s">
        <v>424</v>
      </c>
      <c r="AL65" s="6" t="s">
        <v>424</v>
      </c>
      <c r="AM65" s="6" t="s">
        <v>424</v>
      </c>
      <c r="AN65" s="6" t="s">
        <v>424</v>
      </c>
      <c r="AO65" s="6" t="s">
        <v>424</v>
      </c>
      <c r="AP65" s="6" t="s">
        <v>424</v>
      </c>
      <c r="AQ65" s="6" t="s">
        <v>424</v>
      </c>
      <c r="AR65" s="6" t="s">
        <v>424</v>
      </c>
      <c r="AS65" s="6" t="s">
        <v>423</v>
      </c>
      <c r="AT65" s="6" t="s">
        <v>425</v>
      </c>
      <c r="AU65" s="6" t="s">
        <v>423</v>
      </c>
      <c r="AV65" s="6" t="s">
        <v>423</v>
      </c>
      <c r="AW65" s="6" t="s">
        <v>427</v>
      </c>
      <c r="AX65" s="6" t="s">
        <v>176</v>
      </c>
      <c r="AY65" s="6" t="s">
        <v>506</v>
      </c>
      <c r="AZ65" s="6" t="s">
        <v>428</v>
      </c>
      <c r="BA65" s="6" t="s">
        <v>428</v>
      </c>
      <c r="BB65" s="64">
        <f>VLOOKUP(Y65,Echelle!$B$11:$Z$15,BB$1,FALSE)</f>
        <v>0.5</v>
      </c>
      <c r="BC65" s="64">
        <f>VLOOKUP(Z65,Echelle!$B$11:$Z$15,BC$1,FALSE)</f>
        <v>0.5</v>
      </c>
      <c r="BD65" s="64">
        <f>VLOOKUP(AA65,Echelle!$B$11:$Z$15,BD$1,FALSE)</f>
        <v>1</v>
      </c>
      <c r="BE65" s="64">
        <f>VLOOKUP(AB65,Echelle!$B$11:$Z$15,BE$1,FALSE)</f>
        <v>2</v>
      </c>
      <c r="BF65" s="64">
        <f>VLOOKUP(AC65,Echelle!$B$11:$Z$15,BF$1,FALSE)</f>
        <v>1</v>
      </c>
      <c r="BG65" s="64">
        <f>VLOOKUP(AD65,Echelle!$B$11:$Z$15,BG$1,FALSE)</f>
        <v>0.5</v>
      </c>
      <c r="BH65" s="64">
        <f>VLOOKUP(AE65,Echelle!$B$11:$Z$15,BH$1,FALSE)</f>
        <v>0.5</v>
      </c>
      <c r="BI65" s="64">
        <f>VLOOKUP(AF65,Echelle!$B$11:$Z$15,BI$1,FALSE)</f>
        <v>0.5</v>
      </c>
      <c r="BJ65" s="64">
        <f>VLOOKUP(AG65,Echelle!$B$11:$Z$15,BJ$1,FALSE)</f>
        <v>1</v>
      </c>
      <c r="BK65" s="64">
        <f>VLOOKUP(AH65,Echelle!$B$11:$Z$15,BK$1,FALSE)</f>
        <v>0.5</v>
      </c>
      <c r="BL65" s="64">
        <f>VLOOKUP(AI65,Echelle!$B$11:$Z$15,BL$1,FALSE)</f>
        <v>1</v>
      </c>
      <c r="BM65" s="64">
        <f>VLOOKUP(AJ65,Echelle!$B$11:$Z$15,BM$1,FALSE)</f>
        <v>1</v>
      </c>
      <c r="BN65" s="64">
        <f>VLOOKUP(AK65,Echelle!$B$11:$Z$15,BN$1,FALSE)</f>
        <v>1</v>
      </c>
      <c r="BO65" s="64">
        <f>VLOOKUP(AL65,Echelle!$B$11:$Z$15,BO$1,FALSE)</f>
        <v>1</v>
      </c>
      <c r="BP65" s="64">
        <f>VLOOKUP(AM65,Echelle!$B$11:$Z$15,BP$1,FALSE)</f>
        <v>1</v>
      </c>
      <c r="BQ65" s="64">
        <f>VLOOKUP(AN65,Echelle!$B$11:$Z$15,BQ$1,FALSE)</f>
        <v>1</v>
      </c>
      <c r="BR65" s="64">
        <f>VLOOKUP(AO65,Echelle!$B$11:$Z$15,BR$1,FALSE)</f>
        <v>1</v>
      </c>
      <c r="BS65" s="64">
        <f>VLOOKUP(AP65,Echelle!$B$11:$Z$15,BS$1,FALSE)</f>
        <v>1</v>
      </c>
      <c r="BT65" s="64">
        <f>VLOOKUP(AQ65,Echelle!$B$11:$Z$15,BT$1,FALSE)</f>
        <v>1</v>
      </c>
      <c r="BU65" s="64">
        <f>VLOOKUP(AR65,Echelle!$B$11:$Z$15,BU$1,FALSE)</f>
        <v>1</v>
      </c>
      <c r="BV65" s="64">
        <f>VLOOKUP(AS65,Echelle!$B$11:$Z$15,BV$1,FALSE)</f>
        <v>1</v>
      </c>
      <c r="BW65" s="64">
        <f>VLOOKUP(AT65,Echelle!$B$11:$Z$15,BW$1,FALSE)</f>
        <v>0</v>
      </c>
      <c r="BX65" s="64">
        <f>VLOOKUP(AU65,Echelle!$B$11:$Z$15,BX$1,FALSE)</f>
        <v>1</v>
      </c>
      <c r="BY65" s="64">
        <f>VLOOKUP(AV65,Echelle!$B$11:$Z$15,BY$1,FALSE)</f>
        <v>1</v>
      </c>
      <c r="BZ65" s="64">
        <f>VLOOKUP(AW65,Echelle!$B$20:$E$23,BZ$1,FALSE)</f>
        <v>1</v>
      </c>
      <c r="CA65" s="64">
        <f>VLOOKUP(AX65,Echelle!$B$20:$E$23,CA$1,FALSE)</f>
        <v>2</v>
      </c>
      <c r="CB65" s="64">
        <f>VLOOKUP(AY65,Echelle!$B$20:$E$23,CB$1,FALSE)</f>
        <v>0.5</v>
      </c>
      <c r="CC65" s="6">
        <v>1</v>
      </c>
      <c r="CD65" s="6">
        <v>1</v>
      </c>
      <c r="CE65" s="6">
        <v>0</v>
      </c>
      <c r="CF65" s="6">
        <v>1</v>
      </c>
      <c r="CG65" s="6">
        <v>1</v>
      </c>
      <c r="CH65" s="6">
        <v>1</v>
      </c>
      <c r="CI65" s="6">
        <v>1</v>
      </c>
      <c r="CJ65" s="66">
        <f t="shared" si="4"/>
        <v>8</v>
      </c>
      <c r="CK65" s="66">
        <f t="shared" si="5"/>
        <v>32.5</v>
      </c>
      <c r="CL65" s="65">
        <f t="shared" si="6"/>
        <v>6.25</v>
      </c>
      <c r="CM65" s="6" t="s">
        <v>488</v>
      </c>
      <c r="CN65" s="6" t="s">
        <v>1378</v>
      </c>
      <c r="CO65" s="6" t="s">
        <v>1131</v>
      </c>
      <c r="CP65" s="6" t="s">
        <v>1136</v>
      </c>
      <c r="CQ65" s="6" t="s">
        <v>440</v>
      </c>
      <c r="CS65" s="6" t="s">
        <v>583</v>
      </c>
      <c r="CT65" s="6" t="s">
        <v>675</v>
      </c>
      <c r="CU65" s="6" t="s">
        <v>415</v>
      </c>
      <c r="CV65" s="6" t="s">
        <v>415</v>
      </c>
      <c r="CW65" s="6" t="s">
        <v>462</v>
      </c>
      <c r="CX65" s="6" t="s">
        <v>414</v>
      </c>
      <c r="CY65" s="6" t="s">
        <v>131</v>
      </c>
      <c r="CZ65" s="6" t="s">
        <v>462</v>
      </c>
      <c r="DA65" s="6" t="s">
        <v>416</v>
      </c>
      <c r="DB65" s="6" t="s">
        <v>415</v>
      </c>
      <c r="DC65" s="6" t="s">
        <v>131</v>
      </c>
      <c r="DD65" s="67">
        <f>VLOOKUP(CU65,Echelle!$B$3:$K$7,DD$1,FALSE)</f>
        <v>0.5</v>
      </c>
      <c r="DE65" s="67">
        <f>VLOOKUP(CV65,Echelle!$B$3:$K$7,DE$1,FALSE)</f>
        <v>0.5</v>
      </c>
      <c r="DF65" s="67">
        <f>VLOOKUP(CW65,Echelle!$B$3:$K$7,DF$1,FALSE)</f>
        <v>0</v>
      </c>
      <c r="DG65" s="67">
        <f>VLOOKUP(CX65,Echelle!$B$3:$K$7,DG$1,FALSE)</f>
        <v>0.5</v>
      </c>
      <c r="DH65" s="67">
        <f>VLOOKUP(CY65,Echelle!$B$3:$K$7,DH$1,FALSE)</f>
        <v>1</v>
      </c>
      <c r="DI65" s="67">
        <f>VLOOKUP(CZ65,Echelle!$B$3:$K$7,DI$1,FALSE)</f>
        <v>0</v>
      </c>
      <c r="DJ65" s="67">
        <f>VLOOKUP(DA65,Echelle!$B$3:$K$7,DJ$1,FALSE)</f>
        <v>1</v>
      </c>
      <c r="DK65" s="67">
        <f>VLOOKUP(DB65,Echelle!$B$3:$K$7,DK$1,FALSE)</f>
        <v>0.5</v>
      </c>
      <c r="DL65" s="67">
        <f>VLOOKUP(DC65,Echelle!$B$3:$K$7,DL$1,FALSE)</f>
        <v>-1</v>
      </c>
      <c r="DM65" s="64">
        <f t="shared" si="7"/>
        <v>3</v>
      </c>
      <c r="DN65" s="65">
        <f t="shared" si="8"/>
        <v>6.666666666666667</v>
      </c>
      <c r="DO65" s="6" t="s">
        <v>451</v>
      </c>
      <c r="DP65" s="6" t="s">
        <v>451</v>
      </c>
      <c r="DQ65" s="6" t="s">
        <v>451</v>
      </c>
      <c r="DR65" s="6" t="s">
        <v>451</v>
      </c>
      <c r="DS65" s="6" t="s">
        <v>451</v>
      </c>
      <c r="DT65" s="6" t="s">
        <v>451</v>
      </c>
      <c r="DU65" s="6" t="s">
        <v>451</v>
      </c>
      <c r="DV65" s="6" t="s">
        <v>451</v>
      </c>
      <c r="DW65" s="6" t="s">
        <v>451</v>
      </c>
      <c r="DX65" s="6" t="s">
        <v>451</v>
      </c>
      <c r="DY65" s="6" t="s">
        <v>451</v>
      </c>
      <c r="DZ65" s="6" t="s">
        <v>451</v>
      </c>
      <c r="EA65" s="6" t="s">
        <v>451</v>
      </c>
      <c r="EB65" s="6" t="s">
        <v>451</v>
      </c>
      <c r="EC65" s="6" t="s">
        <v>451</v>
      </c>
      <c r="ED65" s="6" t="s">
        <v>451</v>
      </c>
      <c r="EE65" s="6" t="s">
        <v>451</v>
      </c>
      <c r="EF65" s="6" t="s">
        <v>451</v>
      </c>
      <c r="EG65" s="6" t="s">
        <v>451</v>
      </c>
      <c r="EH65" s="6" t="s">
        <v>451</v>
      </c>
      <c r="EI65" s="6" t="s">
        <v>451</v>
      </c>
      <c r="EJ65" s="6" t="s">
        <v>451</v>
      </c>
      <c r="EK65" s="6" t="s">
        <v>451</v>
      </c>
      <c r="EL65" s="6" t="s">
        <v>451</v>
      </c>
      <c r="EM65" s="68">
        <f t="shared" si="9"/>
        <v>24</v>
      </c>
      <c r="EN65" s="69">
        <f t="shared" si="10"/>
        <v>10</v>
      </c>
      <c r="EO65" s="6" t="s">
        <v>474</v>
      </c>
      <c r="EP65" s="68">
        <f t="shared" si="11"/>
        <v>10</v>
      </c>
      <c r="EQ65" s="6" t="s">
        <v>496</v>
      </c>
      <c r="ER65" s="68">
        <f t="shared" si="12"/>
        <v>10</v>
      </c>
      <c r="ES65" s="70">
        <f t="shared" si="14"/>
        <v>9</v>
      </c>
      <c r="ET65" s="6" t="str">
        <f t="shared" si="15"/>
        <v xml:space="preserve">Accepté pour le Conseil 4round IS -5 </v>
      </c>
    </row>
    <row r="66" spans="1:150" x14ac:dyDescent="0.2">
      <c r="A66" s="6">
        <v>133</v>
      </c>
      <c r="B66" s="6" t="s">
        <v>460</v>
      </c>
      <c r="C66" s="6" t="s">
        <v>525</v>
      </c>
      <c r="D66" s="6" t="s">
        <v>414</v>
      </c>
      <c r="E66" s="6" t="s">
        <v>416</v>
      </c>
      <c r="F66" s="6" t="s">
        <v>462</v>
      </c>
      <c r="G66" s="6" t="s">
        <v>131</v>
      </c>
      <c r="H66" s="6" t="s">
        <v>414</v>
      </c>
      <c r="I66" s="6" t="s">
        <v>414</v>
      </c>
      <c r="J66" s="6" t="s">
        <v>416</v>
      </c>
      <c r="K66" s="6" t="s">
        <v>416</v>
      </c>
      <c r="L66" s="6" t="s">
        <v>131</v>
      </c>
      <c r="M66" s="63">
        <f>VLOOKUP(D66,Echelle!$B$3:$K$7,M$1,FALSE)</f>
        <v>-0.5</v>
      </c>
      <c r="N66" s="63">
        <f>VLOOKUP(E66,Echelle!$B$3:$K$7,N$1,FALSE)</f>
        <v>1</v>
      </c>
      <c r="O66" s="63">
        <f>VLOOKUP(F66,Echelle!$B$3:$K$7,O$1,FALSE)</f>
        <v>0</v>
      </c>
      <c r="P66" s="63">
        <f>VLOOKUP(G66,Echelle!$B$3:$K$7,P$1,FALSE)</f>
        <v>1</v>
      </c>
      <c r="Q66" s="63">
        <f>VLOOKUP(H66,Echelle!$B$3:$K$7,Q$1,FALSE)</f>
        <v>0.5</v>
      </c>
      <c r="R66" s="63">
        <f>VLOOKUP(I66,Echelle!$B$3:$K$7,R$1,FALSE)</f>
        <v>-0.5</v>
      </c>
      <c r="S66" s="63">
        <f>VLOOKUP(J66,Echelle!$B$3:$K$7,S$1,FALSE)</f>
        <v>1</v>
      </c>
      <c r="T66" s="63">
        <f>VLOOKUP(K66,Echelle!$B$3:$K$7,T$1,FALSE)</f>
        <v>1</v>
      </c>
      <c r="U66" s="63">
        <f>VLOOKUP(L66,Echelle!$B$3:$K$7,U$1,FALSE)</f>
        <v>-1</v>
      </c>
      <c r="V66" s="64">
        <f t="shared" si="2"/>
        <v>2.5</v>
      </c>
      <c r="W66" s="65">
        <f t="shared" si="3"/>
        <v>6.3888888888888893</v>
      </c>
      <c r="X66" s="6" t="s">
        <v>547</v>
      </c>
      <c r="Y66" s="6" t="s">
        <v>423</v>
      </c>
      <c r="Z66" s="6" t="s">
        <v>423</v>
      </c>
      <c r="AA66" s="6" t="s">
        <v>426</v>
      </c>
      <c r="AB66" s="6" t="s">
        <v>424</v>
      </c>
      <c r="AC66" s="6" t="s">
        <v>426</v>
      </c>
      <c r="AD66" s="6" t="s">
        <v>425</v>
      </c>
      <c r="AE66" s="6" t="s">
        <v>426</v>
      </c>
      <c r="AF66" s="6" t="s">
        <v>423</v>
      </c>
      <c r="AG66" s="6" t="s">
        <v>425</v>
      </c>
      <c r="AH66" s="6" t="s">
        <v>426</v>
      </c>
      <c r="AI66" s="6" t="s">
        <v>423</v>
      </c>
      <c r="AJ66" s="6" t="s">
        <v>426</v>
      </c>
      <c r="AK66" s="6" t="s">
        <v>423</v>
      </c>
      <c r="AL66" s="6" t="s">
        <v>423</v>
      </c>
      <c r="AM66" s="6" t="s">
        <v>423</v>
      </c>
      <c r="AN66" s="6" t="s">
        <v>423</v>
      </c>
      <c r="AO66" s="6" t="s">
        <v>423</v>
      </c>
      <c r="AP66" s="6" t="s">
        <v>423</v>
      </c>
      <c r="AQ66" s="6" t="s">
        <v>423</v>
      </c>
      <c r="AR66" s="6" t="s">
        <v>424</v>
      </c>
      <c r="AS66" s="6" t="s">
        <v>426</v>
      </c>
      <c r="AT66" s="6" t="s">
        <v>423</v>
      </c>
      <c r="AU66" s="6" t="s">
        <v>426</v>
      </c>
      <c r="AV66" s="6" t="s">
        <v>426</v>
      </c>
      <c r="AW66" s="6" t="s">
        <v>428</v>
      </c>
      <c r="AX66" s="6" t="s">
        <v>428</v>
      </c>
      <c r="AY66" s="6" t="s">
        <v>428</v>
      </c>
      <c r="AZ66" s="6" t="s">
        <v>428</v>
      </c>
      <c r="BA66" s="6" t="s">
        <v>428</v>
      </c>
      <c r="BB66" s="64">
        <f>VLOOKUP(Y66,Echelle!$B$11:$Z$15,BB$1,FALSE)</f>
        <v>0.5</v>
      </c>
      <c r="BC66" s="64">
        <f>VLOOKUP(Z66,Echelle!$B$11:$Z$15,BC$1,FALSE)</f>
        <v>0.5</v>
      </c>
      <c r="BD66" s="64">
        <f>VLOOKUP(AA66,Echelle!$B$11:$Z$15,BD$1,FALSE)</f>
        <v>-1</v>
      </c>
      <c r="BE66" s="64">
        <f>VLOOKUP(AB66,Echelle!$B$11:$Z$15,BE$1,FALSE)</f>
        <v>1</v>
      </c>
      <c r="BF66" s="64">
        <f>VLOOKUP(AC66,Echelle!$B$11:$Z$15,BF$1,FALSE)</f>
        <v>-1</v>
      </c>
      <c r="BG66" s="64">
        <f>VLOOKUP(AD66,Echelle!$B$11:$Z$15,BG$1,FALSE)</f>
        <v>0</v>
      </c>
      <c r="BH66" s="64">
        <f>VLOOKUP(AE66,Echelle!$B$11:$Z$15,BH$1,FALSE)</f>
        <v>-1</v>
      </c>
      <c r="BI66" s="64">
        <f>VLOOKUP(AF66,Echelle!$B$11:$Z$15,BI$1,FALSE)</f>
        <v>0.5</v>
      </c>
      <c r="BJ66" s="64">
        <f>VLOOKUP(AG66,Echelle!$B$11:$Z$15,BJ$1,FALSE)</f>
        <v>0</v>
      </c>
      <c r="BK66" s="64">
        <f>VLOOKUP(AH66,Echelle!$B$11:$Z$15,BK$1,FALSE)</f>
        <v>-1</v>
      </c>
      <c r="BL66" s="64">
        <f>VLOOKUP(AI66,Echelle!$B$11:$Z$15,BL$1,FALSE)</f>
        <v>0.5</v>
      </c>
      <c r="BM66" s="64">
        <f>VLOOKUP(AJ66,Echelle!$B$11:$Z$15,BM$1,FALSE)</f>
        <v>-1</v>
      </c>
      <c r="BN66" s="64">
        <f>VLOOKUP(AK66,Echelle!$B$11:$Z$15,BN$1,FALSE)</f>
        <v>0.5</v>
      </c>
      <c r="BO66" s="64">
        <f>VLOOKUP(AL66,Echelle!$B$11:$Z$15,BO$1,FALSE)</f>
        <v>0.5</v>
      </c>
      <c r="BP66" s="64">
        <f>VLOOKUP(AM66,Echelle!$B$11:$Z$15,BP$1,FALSE)</f>
        <v>0.5</v>
      </c>
      <c r="BQ66" s="64">
        <f>VLOOKUP(AN66,Echelle!$B$11:$Z$15,BQ$1,FALSE)</f>
        <v>0.5</v>
      </c>
      <c r="BR66" s="64">
        <f>VLOOKUP(AO66,Echelle!$B$11:$Z$15,BR$1,FALSE)</f>
        <v>0.5</v>
      </c>
      <c r="BS66" s="64">
        <f>VLOOKUP(AP66,Echelle!$B$11:$Z$15,BS$1,FALSE)</f>
        <v>0.5</v>
      </c>
      <c r="BT66" s="64">
        <f>VLOOKUP(AQ66,Echelle!$B$11:$Z$15,BT$1,FALSE)</f>
        <v>0.5</v>
      </c>
      <c r="BU66" s="64">
        <f>VLOOKUP(AR66,Echelle!$B$11:$Z$15,BU$1,FALSE)</f>
        <v>1</v>
      </c>
      <c r="BV66" s="64">
        <f>VLOOKUP(AS66,Echelle!$B$11:$Z$15,BV$1,FALSE)</f>
        <v>-0.5</v>
      </c>
      <c r="BW66" s="64">
        <f>VLOOKUP(AT66,Echelle!$B$11:$Z$15,BW$1,FALSE)</f>
        <v>1</v>
      </c>
      <c r="BX66" s="64">
        <f>VLOOKUP(AU66,Echelle!$B$11:$Z$15,BX$1,FALSE)</f>
        <v>-0.5</v>
      </c>
      <c r="BY66" s="64">
        <f>VLOOKUP(AV66,Echelle!$B$11:$Z$15,BY$1,FALSE)</f>
        <v>-0.5</v>
      </c>
      <c r="BZ66" s="64">
        <f>VLOOKUP(AW66,Echelle!$B$20:$E$23,BZ$1,FALSE)</f>
        <v>-1</v>
      </c>
      <c r="CA66" s="64">
        <f>VLOOKUP(AX66,Echelle!$B$20:$E$23,CA$1,FALSE)</f>
        <v>-1</v>
      </c>
      <c r="CB66" s="64">
        <f>VLOOKUP(AY66,Echelle!$B$20:$E$23,CB$1,FALSE)</f>
        <v>-1</v>
      </c>
      <c r="CC66" s="6">
        <v>0</v>
      </c>
      <c r="CD66" s="6">
        <v>1</v>
      </c>
      <c r="CE66" s="6">
        <v>0</v>
      </c>
      <c r="CF66" s="6">
        <v>0</v>
      </c>
      <c r="CG66" s="6">
        <v>0</v>
      </c>
      <c r="CH66" s="6">
        <v>0</v>
      </c>
      <c r="CI66" s="6">
        <v>0</v>
      </c>
      <c r="CJ66" s="66">
        <f t="shared" si="4"/>
        <v>1</v>
      </c>
      <c r="CK66" s="66">
        <f t="shared" si="5"/>
        <v>0</v>
      </c>
      <c r="CL66" s="65">
        <f t="shared" si="6"/>
        <v>2.7173913043478262</v>
      </c>
      <c r="CM66" s="6" t="s">
        <v>488</v>
      </c>
      <c r="CN66" s="6" t="s">
        <v>1389</v>
      </c>
      <c r="CO66" s="6" t="s">
        <v>1131</v>
      </c>
      <c r="CP66" s="6" t="s">
        <v>1392</v>
      </c>
      <c r="CQ66" s="6" t="s">
        <v>440</v>
      </c>
      <c r="CS66" s="6" t="s">
        <v>491</v>
      </c>
      <c r="CT66" s="6" t="s">
        <v>675</v>
      </c>
      <c r="CU66" s="6" t="s">
        <v>414</v>
      </c>
      <c r="CV66" s="6" t="s">
        <v>416</v>
      </c>
      <c r="CW66" s="6" t="s">
        <v>416</v>
      </c>
      <c r="CX66" s="6" t="s">
        <v>131</v>
      </c>
      <c r="CY66" s="6" t="s">
        <v>131</v>
      </c>
      <c r="CZ66" s="6" t="s">
        <v>462</v>
      </c>
      <c r="DA66" s="6" t="s">
        <v>416</v>
      </c>
      <c r="DB66" s="6" t="s">
        <v>416</v>
      </c>
      <c r="DC66" s="6" t="s">
        <v>414</v>
      </c>
      <c r="DD66" s="67">
        <f>VLOOKUP(CU66,Echelle!$B$3:$K$7,DD$1,FALSE)</f>
        <v>-0.5</v>
      </c>
      <c r="DE66" s="67">
        <f>VLOOKUP(CV66,Echelle!$B$3:$K$7,DE$1,FALSE)</f>
        <v>1</v>
      </c>
      <c r="DF66" s="67">
        <f>VLOOKUP(CW66,Echelle!$B$3:$K$7,DF$1,FALSE)</f>
        <v>1</v>
      </c>
      <c r="DG66" s="67">
        <f>VLOOKUP(CX66,Echelle!$B$3:$K$7,DG$1,FALSE)</f>
        <v>1</v>
      </c>
      <c r="DH66" s="67">
        <f>VLOOKUP(CY66,Echelle!$B$3:$K$7,DH$1,FALSE)</f>
        <v>1</v>
      </c>
      <c r="DI66" s="67">
        <f>VLOOKUP(CZ66,Echelle!$B$3:$K$7,DI$1,FALSE)</f>
        <v>0</v>
      </c>
      <c r="DJ66" s="67">
        <f>VLOOKUP(DA66,Echelle!$B$3:$K$7,DJ$1,FALSE)</f>
        <v>1</v>
      </c>
      <c r="DK66" s="67">
        <f>VLOOKUP(DB66,Echelle!$B$3:$K$7,DK$1,FALSE)</f>
        <v>1</v>
      </c>
      <c r="DL66" s="67">
        <f>VLOOKUP(DC66,Echelle!$B$3:$K$7,DL$1,FALSE)</f>
        <v>-0.5</v>
      </c>
      <c r="DM66" s="64">
        <f t="shared" si="7"/>
        <v>5</v>
      </c>
      <c r="DN66" s="65">
        <f t="shared" si="8"/>
        <v>7.7777777777777777</v>
      </c>
      <c r="DO66" s="6" t="s">
        <v>451</v>
      </c>
      <c r="DP66" s="6" t="s">
        <v>451</v>
      </c>
      <c r="DQ66" s="6" t="s">
        <v>451</v>
      </c>
      <c r="DR66" s="6" t="s">
        <v>451</v>
      </c>
      <c r="DS66" s="6" t="s">
        <v>452</v>
      </c>
      <c r="DT66" s="6" t="s">
        <v>451</v>
      </c>
      <c r="DU66" s="6" t="s">
        <v>451</v>
      </c>
      <c r="DV66" s="6" t="s">
        <v>451</v>
      </c>
      <c r="DW66" s="6" t="s">
        <v>451</v>
      </c>
      <c r="DX66" s="6" t="s">
        <v>451</v>
      </c>
      <c r="DY66" s="6" t="s">
        <v>451</v>
      </c>
      <c r="DZ66" s="6" t="s">
        <v>451</v>
      </c>
      <c r="EA66" s="6" t="s">
        <v>451</v>
      </c>
      <c r="EB66" s="6" t="s">
        <v>451</v>
      </c>
      <c r="EC66" s="6" t="s">
        <v>451</v>
      </c>
      <c r="ED66" s="6" t="s">
        <v>451</v>
      </c>
      <c r="EE66" s="6" t="s">
        <v>451</v>
      </c>
      <c r="EF66" s="6" t="s">
        <v>451</v>
      </c>
      <c r="EG66" s="6" t="s">
        <v>451</v>
      </c>
      <c r="EH66" s="6" t="s">
        <v>451</v>
      </c>
      <c r="EI66" s="6" t="s">
        <v>451</v>
      </c>
      <c r="EJ66" s="6" t="s">
        <v>452</v>
      </c>
      <c r="EK66" s="6" t="s">
        <v>452</v>
      </c>
      <c r="EL66" s="6" t="s">
        <v>452</v>
      </c>
      <c r="EM66" s="68">
        <f t="shared" si="9"/>
        <v>20</v>
      </c>
      <c r="EN66" s="69">
        <f t="shared" si="10"/>
        <v>8.3333333333333339</v>
      </c>
      <c r="EO66" s="6" t="s">
        <v>555</v>
      </c>
      <c r="EP66" s="68">
        <f t="shared" si="11"/>
        <v>10</v>
      </c>
      <c r="EQ66" s="6" t="s">
        <v>454</v>
      </c>
      <c r="ER66" s="68">
        <f t="shared" si="12"/>
        <v>0</v>
      </c>
      <c r="ES66" s="70">
        <f t="shared" si="14"/>
        <v>8</v>
      </c>
      <c r="ET66" s="6" t="str">
        <f t="shared" si="15"/>
        <v>Liste d'attente</v>
      </c>
    </row>
    <row r="67" spans="1:150" x14ac:dyDescent="0.2">
      <c r="A67" s="6">
        <v>134</v>
      </c>
      <c r="B67" s="6" t="s">
        <v>760</v>
      </c>
      <c r="C67" s="6" t="s">
        <v>525</v>
      </c>
      <c r="D67" s="6" t="s">
        <v>131</v>
      </c>
      <c r="E67" s="6" t="s">
        <v>416</v>
      </c>
      <c r="F67" s="6" t="s">
        <v>414</v>
      </c>
      <c r="G67" s="6" t="s">
        <v>131</v>
      </c>
      <c r="H67" s="6" t="s">
        <v>416</v>
      </c>
      <c r="I67" s="6" t="s">
        <v>416</v>
      </c>
      <c r="J67" s="6" t="s">
        <v>416</v>
      </c>
      <c r="K67" s="6" t="s">
        <v>416</v>
      </c>
      <c r="L67" s="6" t="s">
        <v>131</v>
      </c>
      <c r="M67" s="63">
        <f>VLOOKUP(D67,Echelle!$B$3:$K$7,M$1,FALSE)</f>
        <v>-1</v>
      </c>
      <c r="N67" s="63">
        <f>VLOOKUP(E67,Echelle!$B$3:$K$7,N$1,FALSE)</f>
        <v>1</v>
      </c>
      <c r="O67" s="63">
        <f>VLOOKUP(F67,Echelle!$B$3:$K$7,O$1,FALSE)</f>
        <v>-0.5</v>
      </c>
      <c r="P67" s="63">
        <f>VLOOKUP(G67,Echelle!$B$3:$K$7,P$1,FALSE)</f>
        <v>1</v>
      </c>
      <c r="Q67" s="63">
        <f>VLOOKUP(H67,Echelle!$B$3:$K$7,Q$1,FALSE)</f>
        <v>-1</v>
      </c>
      <c r="R67" s="63">
        <f>VLOOKUP(I67,Echelle!$B$3:$K$7,R$1,FALSE)</f>
        <v>1</v>
      </c>
      <c r="S67" s="63">
        <f>VLOOKUP(J67,Echelle!$B$3:$K$7,S$1,FALSE)</f>
        <v>1</v>
      </c>
      <c r="T67" s="63">
        <f>VLOOKUP(K67,Echelle!$B$3:$K$7,T$1,FALSE)</f>
        <v>1</v>
      </c>
      <c r="U67" s="63">
        <f>VLOOKUP(L67,Echelle!$B$3:$K$7,U$1,FALSE)</f>
        <v>-1</v>
      </c>
      <c r="V67" s="64">
        <f t="shared" ref="V67:V130" si="16">SUM(M67:U67)</f>
        <v>1.5</v>
      </c>
      <c r="W67" s="65">
        <f t="shared" ref="W67:W130" si="17">(V67+9)*10/18</f>
        <v>5.833333333333333</v>
      </c>
      <c r="X67" s="6" t="s">
        <v>463</v>
      </c>
      <c r="Y67" s="6" t="s">
        <v>423</v>
      </c>
      <c r="Z67" s="6" t="s">
        <v>423</v>
      </c>
      <c r="AA67" s="6" t="s">
        <v>423</v>
      </c>
      <c r="AB67" s="6" t="s">
        <v>423</v>
      </c>
      <c r="AC67" s="6" t="s">
        <v>426</v>
      </c>
      <c r="AD67" s="6" t="s">
        <v>426</v>
      </c>
      <c r="AE67" s="6" t="s">
        <v>423</v>
      </c>
      <c r="AF67" s="6" t="s">
        <v>423</v>
      </c>
      <c r="AG67" s="6" t="s">
        <v>424</v>
      </c>
      <c r="AH67" s="6" t="s">
        <v>426</v>
      </c>
      <c r="AI67" s="6" t="s">
        <v>423</v>
      </c>
      <c r="AJ67" s="6" t="s">
        <v>423</v>
      </c>
      <c r="AK67" s="6" t="s">
        <v>423</v>
      </c>
      <c r="AL67" s="6" t="s">
        <v>423</v>
      </c>
      <c r="AM67" s="6" t="s">
        <v>424</v>
      </c>
      <c r="AN67" s="6" t="s">
        <v>424</v>
      </c>
      <c r="AO67" s="6" t="s">
        <v>425</v>
      </c>
      <c r="AP67" s="6" t="s">
        <v>425</v>
      </c>
      <c r="AQ67" s="6" t="s">
        <v>425</v>
      </c>
      <c r="AR67" s="6" t="s">
        <v>424</v>
      </c>
      <c r="AS67" s="6" t="s">
        <v>423</v>
      </c>
      <c r="AT67" s="6" t="s">
        <v>423</v>
      </c>
      <c r="AU67" s="6" t="s">
        <v>426</v>
      </c>
      <c r="AV67" s="6" t="s">
        <v>426</v>
      </c>
      <c r="AW67" s="6" t="s">
        <v>427</v>
      </c>
      <c r="AX67" s="6" t="s">
        <v>427</v>
      </c>
      <c r="AY67" s="6" t="s">
        <v>428</v>
      </c>
      <c r="AZ67" s="6" t="s">
        <v>428</v>
      </c>
      <c r="BA67" s="6" t="s">
        <v>428</v>
      </c>
      <c r="BB67" s="64">
        <f>VLOOKUP(Y67,Echelle!$B$11:$Z$15,BB$1,FALSE)</f>
        <v>0.5</v>
      </c>
      <c r="BC67" s="64">
        <f>VLOOKUP(Z67,Echelle!$B$11:$Z$15,BC$1,FALSE)</f>
        <v>0.5</v>
      </c>
      <c r="BD67" s="64">
        <f>VLOOKUP(AA67,Echelle!$B$11:$Z$15,BD$1,FALSE)</f>
        <v>0.5</v>
      </c>
      <c r="BE67" s="64">
        <f>VLOOKUP(AB67,Echelle!$B$11:$Z$15,BE$1,FALSE)</f>
        <v>0.5</v>
      </c>
      <c r="BF67" s="64">
        <f>VLOOKUP(AC67,Echelle!$B$11:$Z$15,BF$1,FALSE)</f>
        <v>-1</v>
      </c>
      <c r="BG67" s="64">
        <f>VLOOKUP(AD67,Echelle!$B$11:$Z$15,BG$1,FALSE)</f>
        <v>-1</v>
      </c>
      <c r="BH67" s="64">
        <f>VLOOKUP(AE67,Echelle!$B$11:$Z$15,BH$1,FALSE)</f>
        <v>0.5</v>
      </c>
      <c r="BI67" s="64">
        <f>VLOOKUP(AF67,Echelle!$B$11:$Z$15,BI$1,FALSE)</f>
        <v>0.5</v>
      </c>
      <c r="BJ67" s="64">
        <f>VLOOKUP(AG67,Echelle!$B$11:$Z$15,BJ$1,FALSE)</f>
        <v>1</v>
      </c>
      <c r="BK67" s="64">
        <f>VLOOKUP(AH67,Echelle!$B$11:$Z$15,BK$1,FALSE)</f>
        <v>-1</v>
      </c>
      <c r="BL67" s="64">
        <f>VLOOKUP(AI67,Echelle!$B$11:$Z$15,BL$1,FALSE)</f>
        <v>0.5</v>
      </c>
      <c r="BM67" s="64">
        <f>VLOOKUP(AJ67,Echelle!$B$11:$Z$15,BM$1,FALSE)</f>
        <v>0.5</v>
      </c>
      <c r="BN67" s="64">
        <f>VLOOKUP(AK67,Echelle!$B$11:$Z$15,BN$1,FALSE)</f>
        <v>0.5</v>
      </c>
      <c r="BO67" s="64">
        <f>VLOOKUP(AL67,Echelle!$B$11:$Z$15,BO$1,FALSE)</f>
        <v>0.5</v>
      </c>
      <c r="BP67" s="64">
        <f>VLOOKUP(AM67,Echelle!$B$11:$Z$15,BP$1,FALSE)</f>
        <v>1</v>
      </c>
      <c r="BQ67" s="64">
        <f>VLOOKUP(AN67,Echelle!$B$11:$Z$15,BQ$1,FALSE)</f>
        <v>1</v>
      </c>
      <c r="BR67" s="64">
        <f>VLOOKUP(AO67,Echelle!$B$11:$Z$15,BR$1,FALSE)</f>
        <v>0</v>
      </c>
      <c r="BS67" s="64">
        <f>VLOOKUP(AP67,Echelle!$B$11:$Z$15,BS$1,FALSE)</f>
        <v>0</v>
      </c>
      <c r="BT67" s="64">
        <f>VLOOKUP(AQ67,Echelle!$B$11:$Z$15,BT$1,FALSE)</f>
        <v>0</v>
      </c>
      <c r="BU67" s="64">
        <f>VLOOKUP(AR67,Echelle!$B$11:$Z$15,BU$1,FALSE)</f>
        <v>1</v>
      </c>
      <c r="BV67" s="64">
        <f>VLOOKUP(AS67,Echelle!$B$11:$Z$15,BV$1,FALSE)</f>
        <v>1</v>
      </c>
      <c r="BW67" s="64">
        <f>VLOOKUP(AT67,Echelle!$B$11:$Z$15,BW$1,FALSE)</f>
        <v>1</v>
      </c>
      <c r="BX67" s="64">
        <f>VLOOKUP(AU67,Echelle!$B$11:$Z$15,BX$1,FALSE)</f>
        <v>-0.5</v>
      </c>
      <c r="BY67" s="64">
        <f>VLOOKUP(AV67,Echelle!$B$11:$Z$15,BY$1,FALSE)</f>
        <v>-0.5</v>
      </c>
      <c r="BZ67" s="64">
        <f>VLOOKUP(AW67,Echelle!$B$20:$E$23,BZ$1,FALSE)</f>
        <v>1</v>
      </c>
      <c r="CA67" s="64">
        <f>VLOOKUP(AX67,Echelle!$B$20:$E$23,CA$1,FALSE)</f>
        <v>1</v>
      </c>
      <c r="CB67" s="64">
        <f>VLOOKUP(AY67,Echelle!$B$20:$E$23,CB$1,FALSE)</f>
        <v>-1</v>
      </c>
      <c r="CC67" s="6">
        <v>0</v>
      </c>
      <c r="CD67" s="6">
        <v>1</v>
      </c>
      <c r="CE67" s="6">
        <v>0</v>
      </c>
      <c r="CF67" s="6">
        <v>1</v>
      </c>
      <c r="CG67" s="6">
        <v>0</v>
      </c>
      <c r="CH67" s="6">
        <v>0</v>
      </c>
      <c r="CI67" s="6">
        <v>0</v>
      </c>
      <c r="CJ67" s="66">
        <f t="shared" ref="CJ67:CJ130" si="18">SUMPRODUCT(CC67:CI67,$CC$1:$CI$1)</f>
        <v>2</v>
      </c>
      <c r="CK67" s="66">
        <f t="shared" ref="CK67:CK130" si="19">SUM(BB67:CB67,CJ67)</f>
        <v>10</v>
      </c>
      <c r="CL67" s="65">
        <f t="shared" ref="CL67:CL130" si="20">(CK67+25)*10/92</f>
        <v>3.8043478260869565</v>
      </c>
      <c r="CM67" s="6" t="s">
        <v>488</v>
      </c>
      <c r="CN67" s="6" t="s">
        <v>1406</v>
      </c>
      <c r="CO67" s="6" t="s">
        <v>1131</v>
      </c>
      <c r="CP67" s="6" t="s">
        <v>1392</v>
      </c>
      <c r="CQ67" s="6" t="s">
        <v>440</v>
      </c>
      <c r="CS67" s="6" t="s">
        <v>583</v>
      </c>
      <c r="CT67" s="6" t="s">
        <v>675</v>
      </c>
      <c r="CU67" s="6" t="s">
        <v>416</v>
      </c>
      <c r="CV67" s="6" t="s">
        <v>416</v>
      </c>
      <c r="CW67" s="6" t="s">
        <v>416</v>
      </c>
      <c r="CX67" s="6" t="s">
        <v>131</v>
      </c>
      <c r="CY67" s="6" t="s">
        <v>414</v>
      </c>
      <c r="CZ67" s="6" t="s">
        <v>415</v>
      </c>
      <c r="DA67" s="6" t="s">
        <v>462</v>
      </c>
      <c r="DB67" s="6" t="s">
        <v>416</v>
      </c>
      <c r="DC67" s="6" t="s">
        <v>414</v>
      </c>
      <c r="DD67" s="67">
        <f>VLOOKUP(CU67,Echelle!$B$3:$K$7,DD$1,FALSE)</f>
        <v>1</v>
      </c>
      <c r="DE67" s="67">
        <f>VLOOKUP(CV67,Echelle!$B$3:$K$7,DE$1,FALSE)</f>
        <v>1</v>
      </c>
      <c r="DF67" s="67">
        <f>VLOOKUP(CW67,Echelle!$B$3:$K$7,DF$1,FALSE)</f>
        <v>1</v>
      </c>
      <c r="DG67" s="67">
        <f>VLOOKUP(CX67,Echelle!$B$3:$K$7,DG$1,FALSE)</f>
        <v>1</v>
      </c>
      <c r="DH67" s="67">
        <f>VLOOKUP(CY67,Echelle!$B$3:$K$7,DH$1,FALSE)</f>
        <v>0.5</v>
      </c>
      <c r="DI67" s="67">
        <f>VLOOKUP(CZ67,Echelle!$B$3:$K$7,DI$1,FALSE)</f>
        <v>0.5</v>
      </c>
      <c r="DJ67" s="67">
        <f>VLOOKUP(DA67,Echelle!$B$3:$K$7,DJ$1,FALSE)</f>
        <v>0</v>
      </c>
      <c r="DK67" s="67">
        <f>VLOOKUP(DB67,Echelle!$B$3:$K$7,DK$1,FALSE)</f>
        <v>1</v>
      </c>
      <c r="DL67" s="67">
        <f>VLOOKUP(DC67,Echelle!$B$3:$K$7,DL$1,FALSE)</f>
        <v>-0.5</v>
      </c>
      <c r="DM67" s="64">
        <f t="shared" ref="DM67:DM130" si="21">SUM(DD67:DL67)</f>
        <v>5.5</v>
      </c>
      <c r="DN67" s="65">
        <f t="shared" ref="DN67:DN130" si="22">(DM67+9)*10/18</f>
        <v>8.0555555555555554</v>
      </c>
      <c r="DO67" s="6" t="s">
        <v>451</v>
      </c>
      <c r="DP67" s="6" t="s">
        <v>451</v>
      </c>
      <c r="DQ67" s="6" t="s">
        <v>452</v>
      </c>
      <c r="DR67" s="6" t="s">
        <v>451</v>
      </c>
      <c r="DS67" s="6" t="s">
        <v>451</v>
      </c>
      <c r="DT67" s="6" t="s">
        <v>451</v>
      </c>
      <c r="DU67" s="6" t="s">
        <v>451</v>
      </c>
      <c r="DV67" s="6" t="s">
        <v>451</v>
      </c>
      <c r="DW67" s="6" t="s">
        <v>451</v>
      </c>
      <c r="DX67" s="6" t="s">
        <v>451</v>
      </c>
      <c r="DY67" s="6" t="s">
        <v>451</v>
      </c>
      <c r="DZ67" s="6" t="s">
        <v>452</v>
      </c>
      <c r="EA67" s="6" t="s">
        <v>451</v>
      </c>
      <c r="EB67" s="6" t="s">
        <v>451</v>
      </c>
      <c r="EC67" s="6" t="s">
        <v>451</v>
      </c>
      <c r="ED67" s="6" t="s">
        <v>451</v>
      </c>
      <c r="EE67" s="6" t="s">
        <v>451</v>
      </c>
      <c r="EF67" s="6" t="s">
        <v>451</v>
      </c>
      <c r="EG67" s="6" t="s">
        <v>451</v>
      </c>
      <c r="EH67" s="6" t="s">
        <v>451</v>
      </c>
      <c r="EI67" s="6" t="s">
        <v>451</v>
      </c>
      <c r="EJ67" s="6" t="s">
        <v>451</v>
      </c>
      <c r="EK67" s="6" t="s">
        <v>452</v>
      </c>
      <c r="EL67" s="6" t="s">
        <v>452</v>
      </c>
      <c r="EM67" s="68">
        <f t="shared" ref="EM67:EM130" si="23">COUNTIF(DO67:EL67,"J'ai appris des choses sur le sujet")</f>
        <v>20</v>
      </c>
      <c r="EN67" s="69">
        <f t="shared" ref="EN67:EN130" si="24">10*EM67/24</f>
        <v>8.3333333333333339</v>
      </c>
      <c r="EO67" s="6" t="s">
        <v>517</v>
      </c>
      <c r="EP67" s="68">
        <f t="shared" ref="EP67:EP130" si="25">IF(EO67="Je continue à ne pas savoir ce que c'est",0,10)</f>
        <v>10</v>
      </c>
      <c r="EQ67" s="6" t="s">
        <v>496</v>
      </c>
      <c r="ER67" s="68">
        <f t="shared" ref="ER67:ER130" si="26">IF(EQ67="Non, je ne maitrise toujours pas ce sujet",0,10)</f>
        <v>10</v>
      </c>
      <c r="ES67" s="70">
        <f t="shared" si="14"/>
        <v>8.5833333333333339</v>
      </c>
      <c r="ET67" s="6" t="str">
        <f t="shared" ref="ET67:ET98" si="27">VLOOKUP(A67,Statut,12,FALSE)</f>
        <v>Accepté pour Conseil 1er round Fem</v>
      </c>
    </row>
    <row r="68" spans="1:150" x14ac:dyDescent="0.2">
      <c r="A68" s="6">
        <v>139</v>
      </c>
      <c r="B68" s="6" t="s">
        <v>460</v>
      </c>
      <c r="C68" s="6" t="s">
        <v>413</v>
      </c>
      <c r="D68" s="6" t="s">
        <v>414</v>
      </c>
      <c r="E68" s="6" t="s">
        <v>416</v>
      </c>
      <c r="F68" s="6" t="s">
        <v>415</v>
      </c>
      <c r="G68" s="6" t="s">
        <v>414</v>
      </c>
      <c r="H68" s="6" t="s">
        <v>415</v>
      </c>
      <c r="I68" s="6" t="s">
        <v>416</v>
      </c>
      <c r="J68" s="6" t="s">
        <v>415</v>
      </c>
      <c r="K68" s="6" t="s">
        <v>416</v>
      </c>
      <c r="L68" s="6" t="s">
        <v>414</v>
      </c>
      <c r="M68" s="63">
        <f>VLOOKUP(D68,Echelle!$B$3:$K$7,M$1,FALSE)</f>
        <v>-0.5</v>
      </c>
      <c r="N68" s="63">
        <f>VLOOKUP(E68,Echelle!$B$3:$K$7,N$1,FALSE)</f>
        <v>1</v>
      </c>
      <c r="O68" s="63">
        <f>VLOOKUP(F68,Echelle!$B$3:$K$7,O$1,FALSE)</f>
        <v>0.5</v>
      </c>
      <c r="P68" s="63">
        <f>VLOOKUP(G68,Echelle!$B$3:$K$7,P$1,FALSE)</f>
        <v>0.5</v>
      </c>
      <c r="Q68" s="63">
        <f>VLOOKUP(H68,Echelle!$B$3:$K$7,Q$1,FALSE)</f>
        <v>-0.5</v>
      </c>
      <c r="R68" s="63">
        <f>VLOOKUP(I68,Echelle!$B$3:$K$7,R$1,FALSE)</f>
        <v>1</v>
      </c>
      <c r="S68" s="63">
        <f>VLOOKUP(J68,Echelle!$B$3:$K$7,S$1,FALSE)</f>
        <v>0.5</v>
      </c>
      <c r="T68" s="63">
        <f>VLOOKUP(K68,Echelle!$B$3:$K$7,T$1,FALSE)</f>
        <v>1</v>
      </c>
      <c r="U68" s="63">
        <f>VLOOKUP(L68,Echelle!$B$3:$K$7,U$1,FALSE)</f>
        <v>-0.5</v>
      </c>
      <c r="V68" s="64">
        <f t="shared" si="16"/>
        <v>3</v>
      </c>
      <c r="W68" s="65">
        <f t="shared" si="17"/>
        <v>6.666666666666667</v>
      </c>
      <c r="X68" s="6" t="s">
        <v>418</v>
      </c>
      <c r="Y68" s="6" t="s">
        <v>423</v>
      </c>
      <c r="Z68" s="6" t="s">
        <v>423</v>
      </c>
      <c r="AA68" s="6" t="s">
        <v>423</v>
      </c>
      <c r="AB68" s="6" t="s">
        <v>424</v>
      </c>
      <c r="AC68" s="6" t="s">
        <v>423</v>
      </c>
      <c r="AD68" s="6" t="s">
        <v>423</v>
      </c>
      <c r="AE68" s="6" t="s">
        <v>423</v>
      </c>
      <c r="AF68" s="6" t="s">
        <v>425</v>
      </c>
      <c r="AG68" s="6" t="s">
        <v>423</v>
      </c>
      <c r="AH68" s="6" t="s">
        <v>423</v>
      </c>
      <c r="AI68" s="6" t="s">
        <v>423</v>
      </c>
      <c r="AJ68" s="6" t="s">
        <v>423</v>
      </c>
      <c r="AK68" s="6" t="s">
        <v>424</v>
      </c>
      <c r="AL68" s="6" t="s">
        <v>424</v>
      </c>
      <c r="AM68" s="6" t="s">
        <v>424</v>
      </c>
      <c r="AN68" s="6" t="s">
        <v>424</v>
      </c>
      <c r="AO68" s="6" t="s">
        <v>424</v>
      </c>
      <c r="AP68" s="6" t="s">
        <v>424</v>
      </c>
      <c r="AQ68" s="6" t="s">
        <v>423</v>
      </c>
      <c r="AR68" s="6" t="s">
        <v>151</v>
      </c>
      <c r="AS68" s="6" t="s">
        <v>423</v>
      </c>
      <c r="AT68" s="6" t="s">
        <v>423</v>
      </c>
      <c r="AU68" s="6" t="s">
        <v>423</v>
      </c>
      <c r="AV68" s="6" t="s">
        <v>423</v>
      </c>
      <c r="AW68" s="6" t="s">
        <v>176</v>
      </c>
      <c r="AX68" s="6" t="s">
        <v>427</v>
      </c>
      <c r="AY68" s="6" t="s">
        <v>427</v>
      </c>
      <c r="AZ68" s="6" t="s">
        <v>427</v>
      </c>
      <c r="BA68" s="6" t="s">
        <v>427</v>
      </c>
      <c r="BB68" s="64">
        <f>VLOOKUP(Y68,Echelle!$B$11:$Z$15,BB$1,FALSE)</f>
        <v>0.5</v>
      </c>
      <c r="BC68" s="64">
        <f>VLOOKUP(Z68,Echelle!$B$11:$Z$15,BC$1,FALSE)</f>
        <v>0.5</v>
      </c>
      <c r="BD68" s="64">
        <f>VLOOKUP(AA68,Echelle!$B$11:$Z$15,BD$1,FALSE)</f>
        <v>0.5</v>
      </c>
      <c r="BE68" s="64">
        <f>VLOOKUP(AB68,Echelle!$B$11:$Z$15,BE$1,FALSE)</f>
        <v>1</v>
      </c>
      <c r="BF68" s="64">
        <f>VLOOKUP(AC68,Echelle!$B$11:$Z$15,BF$1,FALSE)</f>
        <v>0.5</v>
      </c>
      <c r="BG68" s="64">
        <f>VLOOKUP(AD68,Echelle!$B$11:$Z$15,BG$1,FALSE)</f>
        <v>0.5</v>
      </c>
      <c r="BH68" s="64">
        <f>VLOOKUP(AE68,Echelle!$B$11:$Z$15,BH$1,FALSE)</f>
        <v>0.5</v>
      </c>
      <c r="BI68" s="64">
        <f>VLOOKUP(AF68,Echelle!$B$11:$Z$15,BI$1,FALSE)</f>
        <v>0</v>
      </c>
      <c r="BJ68" s="64">
        <f>VLOOKUP(AG68,Echelle!$B$11:$Z$15,BJ$1,FALSE)</f>
        <v>0.5</v>
      </c>
      <c r="BK68" s="64">
        <f>VLOOKUP(AH68,Echelle!$B$11:$Z$15,BK$1,FALSE)</f>
        <v>0.5</v>
      </c>
      <c r="BL68" s="64">
        <f>VLOOKUP(AI68,Echelle!$B$11:$Z$15,BL$1,FALSE)</f>
        <v>0.5</v>
      </c>
      <c r="BM68" s="64">
        <f>VLOOKUP(AJ68,Echelle!$B$11:$Z$15,BM$1,FALSE)</f>
        <v>0.5</v>
      </c>
      <c r="BN68" s="64">
        <f>VLOOKUP(AK68,Echelle!$B$11:$Z$15,BN$1,FALSE)</f>
        <v>1</v>
      </c>
      <c r="BO68" s="64">
        <f>VLOOKUP(AL68,Echelle!$B$11:$Z$15,BO$1,FALSE)</f>
        <v>1</v>
      </c>
      <c r="BP68" s="64">
        <f>VLOOKUP(AM68,Echelle!$B$11:$Z$15,BP$1,FALSE)</f>
        <v>1</v>
      </c>
      <c r="BQ68" s="64">
        <f>VLOOKUP(AN68,Echelle!$B$11:$Z$15,BQ$1,FALSE)</f>
        <v>1</v>
      </c>
      <c r="BR68" s="64">
        <f>VLOOKUP(AO68,Echelle!$B$11:$Z$15,BR$1,FALSE)</f>
        <v>1</v>
      </c>
      <c r="BS68" s="64">
        <f>VLOOKUP(AP68,Echelle!$B$11:$Z$15,BS$1,FALSE)</f>
        <v>1</v>
      </c>
      <c r="BT68" s="64">
        <f>VLOOKUP(AQ68,Echelle!$B$11:$Z$15,BT$1,FALSE)</f>
        <v>0.5</v>
      </c>
      <c r="BU68" s="64">
        <f>VLOOKUP(AR68,Echelle!$B$11:$Z$15,BU$1,FALSE)</f>
        <v>2</v>
      </c>
      <c r="BV68" s="64">
        <f>VLOOKUP(AS68,Echelle!$B$11:$Z$15,BV$1,FALSE)</f>
        <v>1</v>
      </c>
      <c r="BW68" s="64">
        <f>VLOOKUP(AT68,Echelle!$B$11:$Z$15,BW$1,FALSE)</f>
        <v>1</v>
      </c>
      <c r="BX68" s="64">
        <f>VLOOKUP(AU68,Echelle!$B$11:$Z$15,BX$1,FALSE)</f>
        <v>1</v>
      </c>
      <c r="BY68" s="64">
        <f>VLOOKUP(AV68,Echelle!$B$11:$Z$15,BY$1,FALSE)</f>
        <v>1</v>
      </c>
      <c r="BZ68" s="64">
        <f>VLOOKUP(AW68,Echelle!$B$20:$E$23,BZ$1,FALSE)</f>
        <v>2</v>
      </c>
      <c r="CA68" s="64">
        <f>VLOOKUP(AX68,Echelle!$B$20:$E$23,CA$1,FALSE)</f>
        <v>1</v>
      </c>
      <c r="CB68" s="64">
        <f>VLOOKUP(AY68,Echelle!$B$20:$E$23,CB$1,FALSE)</f>
        <v>1</v>
      </c>
      <c r="CC68" s="6">
        <v>1</v>
      </c>
      <c r="CD68" s="6">
        <v>1</v>
      </c>
      <c r="CE68" s="6">
        <v>0</v>
      </c>
      <c r="CF68" s="6">
        <v>1</v>
      </c>
      <c r="CG68" s="6">
        <v>0</v>
      </c>
      <c r="CH68" s="6">
        <v>0</v>
      </c>
      <c r="CI68" s="6">
        <v>0</v>
      </c>
      <c r="CJ68" s="66">
        <f t="shared" si="18"/>
        <v>3</v>
      </c>
      <c r="CK68" s="66">
        <f t="shared" si="19"/>
        <v>25.5</v>
      </c>
      <c r="CL68" s="65">
        <f t="shared" si="20"/>
        <v>5.4891304347826084</v>
      </c>
      <c r="CM68" s="6" t="s">
        <v>672</v>
      </c>
      <c r="CN68" s="6" t="s">
        <v>1420</v>
      </c>
      <c r="CO68" s="6" t="s">
        <v>1131</v>
      </c>
      <c r="CP68" s="6" t="s">
        <v>1422</v>
      </c>
      <c r="CQ68" s="6" t="s">
        <v>674</v>
      </c>
      <c r="CS68" s="6" t="s">
        <v>583</v>
      </c>
      <c r="CT68" s="6" t="s">
        <v>675</v>
      </c>
      <c r="CU68" s="6" t="s">
        <v>414</v>
      </c>
      <c r="CV68" s="6" t="s">
        <v>415</v>
      </c>
      <c r="CW68" s="6" t="s">
        <v>415</v>
      </c>
      <c r="CX68" s="6" t="s">
        <v>414</v>
      </c>
      <c r="CY68" s="6" t="s">
        <v>414</v>
      </c>
      <c r="CZ68" s="6" t="s">
        <v>415</v>
      </c>
      <c r="DA68" s="6" t="s">
        <v>416</v>
      </c>
      <c r="DB68" s="6" t="s">
        <v>416</v>
      </c>
      <c r="DC68" s="6" t="s">
        <v>131</v>
      </c>
      <c r="DD68" s="67">
        <f>VLOOKUP(CU68,Echelle!$B$3:$K$7,DD$1,FALSE)</f>
        <v>-0.5</v>
      </c>
      <c r="DE68" s="67">
        <f>VLOOKUP(CV68,Echelle!$B$3:$K$7,DE$1,FALSE)</f>
        <v>0.5</v>
      </c>
      <c r="DF68" s="67">
        <f>VLOOKUP(CW68,Echelle!$B$3:$K$7,DF$1,FALSE)</f>
        <v>0.5</v>
      </c>
      <c r="DG68" s="67">
        <f>VLOOKUP(CX68,Echelle!$B$3:$K$7,DG$1,FALSE)</f>
        <v>0.5</v>
      </c>
      <c r="DH68" s="67">
        <f>VLOOKUP(CY68,Echelle!$B$3:$K$7,DH$1,FALSE)</f>
        <v>0.5</v>
      </c>
      <c r="DI68" s="67">
        <f>VLOOKUP(CZ68,Echelle!$B$3:$K$7,DI$1,FALSE)</f>
        <v>0.5</v>
      </c>
      <c r="DJ68" s="67">
        <f>VLOOKUP(DA68,Echelle!$B$3:$K$7,DJ$1,FALSE)</f>
        <v>1</v>
      </c>
      <c r="DK68" s="67">
        <f>VLOOKUP(DB68,Echelle!$B$3:$K$7,DK$1,FALSE)</f>
        <v>1</v>
      </c>
      <c r="DL68" s="67">
        <f>VLOOKUP(DC68,Echelle!$B$3:$K$7,DL$1,FALSE)</f>
        <v>-1</v>
      </c>
      <c r="DM68" s="64">
        <f t="shared" si="21"/>
        <v>3</v>
      </c>
      <c r="DN68" s="65">
        <f t="shared" si="22"/>
        <v>6.666666666666667</v>
      </c>
      <c r="DO68" s="6" t="s">
        <v>451</v>
      </c>
      <c r="DP68" s="6" t="s">
        <v>451</v>
      </c>
      <c r="DQ68" s="6" t="s">
        <v>451</v>
      </c>
      <c r="DR68" s="6" t="s">
        <v>451</v>
      </c>
      <c r="DS68" s="6" t="s">
        <v>451</v>
      </c>
      <c r="DT68" s="6" t="s">
        <v>451</v>
      </c>
      <c r="DU68" s="6" t="s">
        <v>451</v>
      </c>
      <c r="DV68" s="6" t="s">
        <v>451</v>
      </c>
      <c r="DW68" s="6" t="s">
        <v>451</v>
      </c>
      <c r="DX68" s="6" t="s">
        <v>451</v>
      </c>
      <c r="DY68" s="6" t="s">
        <v>451</v>
      </c>
      <c r="DZ68" s="6" t="s">
        <v>451</v>
      </c>
      <c r="EA68" s="6" t="s">
        <v>451</v>
      </c>
      <c r="EB68" s="6" t="s">
        <v>451</v>
      </c>
      <c r="EC68" s="6" t="s">
        <v>451</v>
      </c>
      <c r="ED68" s="6" t="s">
        <v>451</v>
      </c>
      <c r="EE68" s="6" t="s">
        <v>451</v>
      </c>
      <c r="EF68" s="6" t="s">
        <v>451</v>
      </c>
      <c r="EG68" s="6" t="s">
        <v>451</v>
      </c>
      <c r="EH68" s="6" t="s">
        <v>451</v>
      </c>
      <c r="EI68" s="6" t="s">
        <v>451</v>
      </c>
      <c r="EJ68" s="6" t="s">
        <v>451</v>
      </c>
      <c r="EK68" s="6" t="s">
        <v>451</v>
      </c>
      <c r="EL68" s="6" t="s">
        <v>451</v>
      </c>
      <c r="EM68" s="68">
        <f t="shared" si="23"/>
        <v>24</v>
      </c>
      <c r="EN68" s="69">
        <f t="shared" si="24"/>
        <v>10</v>
      </c>
      <c r="EO68" s="6" t="s">
        <v>555</v>
      </c>
      <c r="EP68" s="68">
        <f t="shared" si="25"/>
        <v>10</v>
      </c>
      <c r="EQ68" s="6" t="s">
        <v>496</v>
      </c>
      <c r="ER68" s="68">
        <f t="shared" si="26"/>
        <v>10</v>
      </c>
      <c r="ES68" s="70">
        <f t="shared" ref="ES68:ES131" si="28">DN68*$DN$1+EN68*$EN$1+EP68*$EP$1+ER68*$ER$1</f>
        <v>9</v>
      </c>
      <c r="ET68" s="6" t="str">
        <f t="shared" si="27"/>
        <v>Accepté pour Conseil 2eme round Sect</v>
      </c>
    </row>
    <row r="69" spans="1:150" x14ac:dyDescent="0.2">
      <c r="A69" s="6">
        <v>140</v>
      </c>
      <c r="B69" s="6" t="s">
        <v>411</v>
      </c>
      <c r="C69" s="6" t="s">
        <v>413</v>
      </c>
      <c r="D69" s="6" t="s">
        <v>462</v>
      </c>
      <c r="E69" s="6" t="s">
        <v>416</v>
      </c>
      <c r="F69" s="6" t="s">
        <v>415</v>
      </c>
      <c r="G69" s="6" t="s">
        <v>414</v>
      </c>
      <c r="H69" s="6" t="s">
        <v>462</v>
      </c>
      <c r="I69" s="6" t="s">
        <v>414</v>
      </c>
      <c r="J69" s="6" t="s">
        <v>415</v>
      </c>
      <c r="K69" s="6" t="s">
        <v>415</v>
      </c>
      <c r="L69" s="6" t="s">
        <v>414</v>
      </c>
      <c r="M69" s="63">
        <f>VLOOKUP(D69,Echelle!$B$3:$K$7,M$1,FALSE)</f>
        <v>0</v>
      </c>
      <c r="N69" s="63">
        <f>VLOOKUP(E69,Echelle!$B$3:$K$7,N$1,FALSE)</f>
        <v>1</v>
      </c>
      <c r="O69" s="63">
        <f>VLOOKUP(F69,Echelle!$B$3:$K$7,O$1,FALSE)</f>
        <v>0.5</v>
      </c>
      <c r="P69" s="63">
        <f>VLOOKUP(G69,Echelle!$B$3:$K$7,P$1,FALSE)</f>
        <v>0.5</v>
      </c>
      <c r="Q69" s="63">
        <f>VLOOKUP(H69,Echelle!$B$3:$K$7,Q$1,FALSE)</f>
        <v>0</v>
      </c>
      <c r="R69" s="63">
        <f>VLOOKUP(I69,Echelle!$B$3:$K$7,R$1,FALSE)</f>
        <v>-0.5</v>
      </c>
      <c r="S69" s="63">
        <f>VLOOKUP(J69,Echelle!$B$3:$K$7,S$1,FALSE)</f>
        <v>0.5</v>
      </c>
      <c r="T69" s="63">
        <f>VLOOKUP(K69,Echelle!$B$3:$K$7,T$1,FALSE)</f>
        <v>0.5</v>
      </c>
      <c r="U69" s="63">
        <f>VLOOKUP(L69,Echelle!$B$3:$K$7,U$1,FALSE)</f>
        <v>-0.5</v>
      </c>
      <c r="V69" s="64">
        <f t="shared" si="16"/>
        <v>2</v>
      </c>
      <c r="W69" s="65">
        <f t="shared" si="17"/>
        <v>6.1111111111111107</v>
      </c>
      <c r="X69" s="6" t="s">
        <v>547</v>
      </c>
      <c r="Y69" s="6" t="s">
        <v>424</v>
      </c>
      <c r="Z69" s="6" t="s">
        <v>424</v>
      </c>
      <c r="AA69" s="6" t="s">
        <v>424</v>
      </c>
      <c r="AB69" s="6" t="s">
        <v>151</v>
      </c>
      <c r="AC69" s="6" t="s">
        <v>425</v>
      </c>
      <c r="AD69" s="6" t="s">
        <v>425</v>
      </c>
      <c r="AE69" s="6" t="s">
        <v>425</v>
      </c>
      <c r="AF69" s="6" t="s">
        <v>423</v>
      </c>
      <c r="AG69" s="6" t="s">
        <v>151</v>
      </c>
      <c r="AH69" s="6" t="s">
        <v>423</v>
      </c>
      <c r="AI69" s="6" t="s">
        <v>423</v>
      </c>
      <c r="AJ69" s="6" t="s">
        <v>425</v>
      </c>
      <c r="AK69" s="6" t="s">
        <v>151</v>
      </c>
      <c r="AL69" s="6" t="s">
        <v>151</v>
      </c>
      <c r="AM69" s="6" t="s">
        <v>151</v>
      </c>
      <c r="AN69" s="6" t="s">
        <v>151</v>
      </c>
      <c r="AO69" s="6" t="s">
        <v>151</v>
      </c>
      <c r="AP69" s="6" t="s">
        <v>151</v>
      </c>
      <c r="AQ69" s="6" t="s">
        <v>423</v>
      </c>
      <c r="AR69" s="6" t="s">
        <v>151</v>
      </c>
      <c r="AS69" s="6" t="s">
        <v>426</v>
      </c>
      <c r="AT69" s="6" t="s">
        <v>426</v>
      </c>
      <c r="AU69" s="6" t="s">
        <v>426</v>
      </c>
      <c r="AV69" s="6" t="s">
        <v>426</v>
      </c>
      <c r="AW69" s="6" t="s">
        <v>176</v>
      </c>
      <c r="AX69" s="6" t="s">
        <v>176</v>
      </c>
      <c r="AY69" s="6" t="s">
        <v>428</v>
      </c>
      <c r="AZ69" s="6" t="s">
        <v>176</v>
      </c>
      <c r="BA69" s="6" t="s">
        <v>176</v>
      </c>
      <c r="BB69" s="64">
        <f>VLOOKUP(Y69,Echelle!$B$11:$Z$15,BB$1,FALSE)</f>
        <v>1</v>
      </c>
      <c r="BC69" s="64">
        <f>VLOOKUP(Z69,Echelle!$B$11:$Z$15,BC$1,FALSE)</f>
        <v>1</v>
      </c>
      <c r="BD69" s="64">
        <f>VLOOKUP(AA69,Echelle!$B$11:$Z$15,BD$1,FALSE)</f>
        <v>1</v>
      </c>
      <c r="BE69" s="64">
        <f>VLOOKUP(AB69,Echelle!$B$11:$Z$15,BE$1,FALSE)</f>
        <v>2</v>
      </c>
      <c r="BF69" s="64">
        <f>VLOOKUP(AC69,Echelle!$B$11:$Z$15,BF$1,FALSE)</f>
        <v>0</v>
      </c>
      <c r="BG69" s="64">
        <f>VLOOKUP(AD69,Echelle!$B$11:$Z$15,BG$1,FALSE)</f>
        <v>0</v>
      </c>
      <c r="BH69" s="64">
        <f>VLOOKUP(AE69,Echelle!$B$11:$Z$15,BH$1,FALSE)</f>
        <v>0</v>
      </c>
      <c r="BI69" s="64">
        <f>VLOOKUP(AF69,Echelle!$B$11:$Z$15,BI$1,FALSE)</f>
        <v>0.5</v>
      </c>
      <c r="BJ69" s="64">
        <f>VLOOKUP(AG69,Echelle!$B$11:$Z$15,BJ$1,FALSE)</f>
        <v>2</v>
      </c>
      <c r="BK69" s="64">
        <f>VLOOKUP(AH69,Echelle!$B$11:$Z$15,BK$1,FALSE)</f>
        <v>0.5</v>
      </c>
      <c r="BL69" s="64">
        <f>VLOOKUP(AI69,Echelle!$B$11:$Z$15,BL$1,FALSE)</f>
        <v>0.5</v>
      </c>
      <c r="BM69" s="64">
        <f>VLOOKUP(AJ69,Echelle!$B$11:$Z$15,BM$1,FALSE)</f>
        <v>0</v>
      </c>
      <c r="BN69" s="64">
        <f>VLOOKUP(AK69,Echelle!$B$11:$Z$15,BN$1,FALSE)</f>
        <v>2</v>
      </c>
      <c r="BO69" s="64">
        <f>VLOOKUP(AL69,Echelle!$B$11:$Z$15,BO$1,FALSE)</f>
        <v>2</v>
      </c>
      <c r="BP69" s="64">
        <f>VLOOKUP(AM69,Echelle!$B$11:$Z$15,BP$1,FALSE)</f>
        <v>2</v>
      </c>
      <c r="BQ69" s="64">
        <f>VLOOKUP(AN69,Echelle!$B$11:$Z$15,BQ$1,FALSE)</f>
        <v>2</v>
      </c>
      <c r="BR69" s="64">
        <f>VLOOKUP(AO69,Echelle!$B$11:$Z$15,BR$1,FALSE)</f>
        <v>2</v>
      </c>
      <c r="BS69" s="64">
        <f>VLOOKUP(AP69,Echelle!$B$11:$Z$15,BS$1,FALSE)</f>
        <v>2</v>
      </c>
      <c r="BT69" s="64">
        <f>VLOOKUP(AQ69,Echelle!$B$11:$Z$15,BT$1,FALSE)</f>
        <v>0.5</v>
      </c>
      <c r="BU69" s="64">
        <f>VLOOKUP(AR69,Echelle!$B$11:$Z$15,BU$1,FALSE)</f>
        <v>2</v>
      </c>
      <c r="BV69" s="64">
        <f>VLOOKUP(AS69,Echelle!$B$11:$Z$15,BV$1,FALSE)</f>
        <v>-0.5</v>
      </c>
      <c r="BW69" s="64">
        <f>VLOOKUP(AT69,Echelle!$B$11:$Z$15,BW$1,FALSE)</f>
        <v>-0.5</v>
      </c>
      <c r="BX69" s="64">
        <f>VLOOKUP(AU69,Echelle!$B$11:$Z$15,BX$1,FALSE)</f>
        <v>-0.5</v>
      </c>
      <c r="BY69" s="64">
        <f>VLOOKUP(AV69,Echelle!$B$11:$Z$15,BY$1,FALSE)</f>
        <v>-0.5</v>
      </c>
      <c r="BZ69" s="64">
        <f>VLOOKUP(AW69,Echelle!$B$20:$E$23,BZ$1,FALSE)</f>
        <v>2</v>
      </c>
      <c r="CA69" s="64">
        <f>VLOOKUP(AX69,Echelle!$B$20:$E$23,CA$1,FALSE)</f>
        <v>2</v>
      </c>
      <c r="CB69" s="64">
        <f>VLOOKUP(AY69,Echelle!$B$20:$E$23,CB$1,FALSE)</f>
        <v>-1</v>
      </c>
      <c r="CC69" s="6">
        <v>1</v>
      </c>
      <c r="CD69" s="6">
        <v>1</v>
      </c>
      <c r="CE69" s="6">
        <v>1</v>
      </c>
      <c r="CF69" s="6">
        <v>1</v>
      </c>
      <c r="CG69" s="6">
        <v>1</v>
      </c>
      <c r="CH69" s="6">
        <v>1</v>
      </c>
      <c r="CI69" s="6">
        <v>0</v>
      </c>
      <c r="CJ69" s="66">
        <f t="shared" si="18"/>
        <v>7</v>
      </c>
      <c r="CK69" s="66">
        <f t="shared" si="19"/>
        <v>31</v>
      </c>
      <c r="CL69" s="65">
        <f t="shared" si="20"/>
        <v>6.0869565217391308</v>
      </c>
      <c r="CM69" s="6" t="s">
        <v>581</v>
      </c>
      <c r="CN69" s="6" t="s">
        <v>1436</v>
      </c>
      <c r="CO69" s="6" t="s">
        <v>1131</v>
      </c>
      <c r="CP69" s="6" t="s">
        <v>1422</v>
      </c>
      <c r="CQ69" s="6" t="s">
        <v>973</v>
      </c>
      <c r="CS69" s="6" t="s">
        <v>583</v>
      </c>
      <c r="CT69" s="6" t="s">
        <v>675</v>
      </c>
      <c r="CU69" s="6" t="s">
        <v>415</v>
      </c>
      <c r="CV69" s="6" t="s">
        <v>416</v>
      </c>
      <c r="CW69" s="6" t="s">
        <v>416</v>
      </c>
      <c r="CX69" s="6" t="s">
        <v>415</v>
      </c>
      <c r="CY69" s="6" t="s">
        <v>414</v>
      </c>
      <c r="CZ69" s="6" t="s">
        <v>416</v>
      </c>
      <c r="DA69" s="6" t="s">
        <v>462</v>
      </c>
      <c r="DB69" s="6" t="s">
        <v>416</v>
      </c>
      <c r="DC69" s="6" t="s">
        <v>131</v>
      </c>
      <c r="DD69" s="67">
        <f>VLOOKUP(CU69,Echelle!$B$3:$K$7,DD$1,FALSE)</f>
        <v>0.5</v>
      </c>
      <c r="DE69" s="67">
        <f>VLOOKUP(CV69,Echelle!$B$3:$K$7,DE$1,FALSE)</f>
        <v>1</v>
      </c>
      <c r="DF69" s="67">
        <f>VLOOKUP(CW69,Echelle!$B$3:$K$7,DF$1,FALSE)</f>
        <v>1</v>
      </c>
      <c r="DG69" s="67">
        <f>VLOOKUP(CX69,Echelle!$B$3:$K$7,DG$1,FALSE)</f>
        <v>-0.5</v>
      </c>
      <c r="DH69" s="67">
        <f>VLOOKUP(CY69,Echelle!$B$3:$K$7,DH$1,FALSE)</f>
        <v>0.5</v>
      </c>
      <c r="DI69" s="67">
        <f>VLOOKUP(CZ69,Echelle!$B$3:$K$7,DI$1,FALSE)</f>
        <v>1</v>
      </c>
      <c r="DJ69" s="67">
        <f>VLOOKUP(DA69,Echelle!$B$3:$K$7,DJ$1,FALSE)</f>
        <v>0</v>
      </c>
      <c r="DK69" s="67">
        <f>VLOOKUP(DB69,Echelle!$B$3:$K$7,DK$1,FALSE)</f>
        <v>1</v>
      </c>
      <c r="DL69" s="67">
        <f>VLOOKUP(DC69,Echelle!$B$3:$K$7,DL$1,FALSE)</f>
        <v>-1</v>
      </c>
      <c r="DM69" s="64">
        <f t="shared" si="21"/>
        <v>3.5</v>
      </c>
      <c r="DN69" s="65">
        <f t="shared" si="22"/>
        <v>6.9444444444444446</v>
      </c>
      <c r="DO69" s="6" t="s">
        <v>451</v>
      </c>
      <c r="DP69" s="6" t="s">
        <v>452</v>
      </c>
      <c r="DQ69" s="6" t="s">
        <v>451</v>
      </c>
      <c r="DR69" s="6" t="s">
        <v>451</v>
      </c>
      <c r="DS69" s="6" t="s">
        <v>451</v>
      </c>
      <c r="DT69" s="6" t="s">
        <v>451</v>
      </c>
      <c r="DU69" s="6" t="s">
        <v>451</v>
      </c>
      <c r="DV69" s="6" t="s">
        <v>451</v>
      </c>
      <c r="DW69" s="6" t="s">
        <v>451</v>
      </c>
      <c r="DX69" s="6" t="s">
        <v>452</v>
      </c>
      <c r="DY69" s="6" t="s">
        <v>451</v>
      </c>
      <c r="DZ69" s="6" t="s">
        <v>451</v>
      </c>
      <c r="EA69" s="6" t="s">
        <v>451</v>
      </c>
      <c r="EB69" s="6" t="s">
        <v>451</v>
      </c>
      <c r="EC69" s="6" t="s">
        <v>451</v>
      </c>
      <c r="ED69" s="6" t="s">
        <v>451</v>
      </c>
      <c r="EE69" s="6" t="s">
        <v>451</v>
      </c>
      <c r="EF69" s="6" t="s">
        <v>451</v>
      </c>
      <c r="EG69" s="6" t="s">
        <v>451</v>
      </c>
      <c r="EH69" s="6" t="s">
        <v>451</v>
      </c>
      <c r="EI69" s="6" t="s">
        <v>452</v>
      </c>
      <c r="EJ69" s="6" t="s">
        <v>452</v>
      </c>
      <c r="EK69" s="6" t="s">
        <v>452</v>
      </c>
      <c r="EL69" s="6" t="s">
        <v>452</v>
      </c>
      <c r="EM69" s="68">
        <f t="shared" si="23"/>
        <v>18</v>
      </c>
      <c r="EN69" s="69">
        <f t="shared" si="24"/>
        <v>7.5</v>
      </c>
      <c r="EO69" s="6" t="s">
        <v>453</v>
      </c>
      <c r="EP69" s="68">
        <f t="shared" si="25"/>
        <v>0</v>
      </c>
      <c r="EQ69" s="6" t="s">
        <v>454</v>
      </c>
      <c r="ER69" s="68">
        <f t="shared" si="26"/>
        <v>0</v>
      </c>
      <c r="ES69" s="70">
        <f t="shared" si="28"/>
        <v>5.8333333333333339</v>
      </c>
      <c r="ET69" s="6" t="str">
        <f t="shared" si="27"/>
        <v>Accepté pour Conseil 2eme round Sect</v>
      </c>
    </row>
    <row r="70" spans="1:150" x14ac:dyDescent="0.2">
      <c r="A70" s="6">
        <v>142</v>
      </c>
      <c r="B70" s="6" t="s">
        <v>460</v>
      </c>
      <c r="C70" s="6" t="s">
        <v>413</v>
      </c>
      <c r="D70" s="6" t="s">
        <v>415</v>
      </c>
      <c r="E70" s="6" t="s">
        <v>416</v>
      </c>
      <c r="F70" s="6" t="s">
        <v>416</v>
      </c>
      <c r="G70" s="6" t="s">
        <v>415</v>
      </c>
      <c r="H70" s="6" t="s">
        <v>131</v>
      </c>
      <c r="I70" s="6" t="s">
        <v>415</v>
      </c>
      <c r="J70" s="6" t="s">
        <v>416</v>
      </c>
      <c r="K70" s="6" t="s">
        <v>416</v>
      </c>
      <c r="L70" s="6" t="s">
        <v>131</v>
      </c>
      <c r="M70" s="63">
        <f>VLOOKUP(D70,Echelle!$B$3:$K$7,M$1,FALSE)</f>
        <v>0.5</v>
      </c>
      <c r="N70" s="63">
        <f>VLOOKUP(E70,Echelle!$B$3:$K$7,N$1,FALSE)</f>
        <v>1</v>
      </c>
      <c r="O70" s="63">
        <f>VLOOKUP(F70,Echelle!$B$3:$K$7,O$1,FALSE)</f>
        <v>1</v>
      </c>
      <c r="P70" s="63">
        <f>VLOOKUP(G70,Echelle!$B$3:$K$7,P$1,FALSE)</f>
        <v>-0.5</v>
      </c>
      <c r="Q70" s="63">
        <f>VLOOKUP(H70,Echelle!$B$3:$K$7,Q$1,FALSE)</f>
        <v>1</v>
      </c>
      <c r="R70" s="63">
        <f>VLOOKUP(I70,Echelle!$B$3:$K$7,R$1,FALSE)</f>
        <v>0.5</v>
      </c>
      <c r="S70" s="63">
        <f>VLOOKUP(J70,Echelle!$B$3:$K$7,S$1,FALSE)</f>
        <v>1</v>
      </c>
      <c r="T70" s="63">
        <f>VLOOKUP(K70,Echelle!$B$3:$K$7,T$1,FALSE)</f>
        <v>1</v>
      </c>
      <c r="U70" s="63">
        <f>VLOOKUP(L70,Echelle!$B$3:$K$7,U$1,FALSE)</f>
        <v>-1</v>
      </c>
      <c r="V70" s="64">
        <f t="shared" si="16"/>
        <v>4.5</v>
      </c>
      <c r="W70" s="65">
        <f t="shared" si="17"/>
        <v>7.5</v>
      </c>
      <c r="X70" s="6" t="s">
        <v>418</v>
      </c>
      <c r="Y70" s="6" t="s">
        <v>423</v>
      </c>
      <c r="Z70" s="6" t="s">
        <v>423</v>
      </c>
      <c r="AA70" s="6" t="s">
        <v>423</v>
      </c>
      <c r="AB70" s="6" t="s">
        <v>424</v>
      </c>
      <c r="AC70" s="6" t="s">
        <v>426</v>
      </c>
      <c r="AD70" s="6" t="s">
        <v>423</v>
      </c>
      <c r="AE70" s="6" t="s">
        <v>423</v>
      </c>
      <c r="AF70" s="6" t="s">
        <v>423</v>
      </c>
      <c r="AG70" s="6" t="s">
        <v>151</v>
      </c>
      <c r="AH70" s="6" t="s">
        <v>426</v>
      </c>
      <c r="AI70" s="6" t="s">
        <v>426</v>
      </c>
      <c r="AJ70" s="6" t="s">
        <v>426</v>
      </c>
      <c r="AK70" s="6" t="s">
        <v>424</v>
      </c>
      <c r="AL70" s="6" t="s">
        <v>151</v>
      </c>
      <c r="AM70" s="6" t="s">
        <v>151</v>
      </c>
      <c r="AN70" s="6" t="s">
        <v>424</v>
      </c>
      <c r="AO70" s="6" t="s">
        <v>151</v>
      </c>
      <c r="AP70" s="6" t="s">
        <v>424</v>
      </c>
      <c r="AQ70" s="6" t="s">
        <v>426</v>
      </c>
      <c r="AR70" s="6" t="s">
        <v>151</v>
      </c>
      <c r="AS70" s="6" t="s">
        <v>426</v>
      </c>
      <c r="AT70" s="6" t="s">
        <v>426</v>
      </c>
      <c r="AU70" s="6" t="s">
        <v>426</v>
      </c>
      <c r="AV70" s="6" t="s">
        <v>426</v>
      </c>
      <c r="AW70" s="6" t="s">
        <v>176</v>
      </c>
      <c r="AX70" s="6" t="s">
        <v>176</v>
      </c>
      <c r="AY70" s="6" t="s">
        <v>427</v>
      </c>
      <c r="AZ70" s="6" t="s">
        <v>176</v>
      </c>
      <c r="BA70" s="6" t="s">
        <v>176</v>
      </c>
      <c r="BB70" s="64">
        <f>VLOOKUP(Y70,Echelle!$B$11:$Z$15,BB$1,FALSE)</f>
        <v>0.5</v>
      </c>
      <c r="BC70" s="64">
        <f>VLOOKUP(Z70,Echelle!$B$11:$Z$15,BC$1,FALSE)</f>
        <v>0.5</v>
      </c>
      <c r="BD70" s="64">
        <f>VLOOKUP(AA70,Echelle!$B$11:$Z$15,BD$1,FALSE)</f>
        <v>0.5</v>
      </c>
      <c r="BE70" s="64">
        <f>VLOOKUP(AB70,Echelle!$B$11:$Z$15,BE$1,FALSE)</f>
        <v>1</v>
      </c>
      <c r="BF70" s="64">
        <f>VLOOKUP(AC70,Echelle!$B$11:$Z$15,BF$1,FALSE)</f>
        <v>-1</v>
      </c>
      <c r="BG70" s="64">
        <f>VLOOKUP(AD70,Echelle!$B$11:$Z$15,BG$1,FALSE)</f>
        <v>0.5</v>
      </c>
      <c r="BH70" s="64">
        <f>VLOOKUP(AE70,Echelle!$B$11:$Z$15,BH$1,FALSE)</f>
        <v>0.5</v>
      </c>
      <c r="BI70" s="64">
        <f>VLOOKUP(AF70,Echelle!$B$11:$Z$15,BI$1,FALSE)</f>
        <v>0.5</v>
      </c>
      <c r="BJ70" s="64">
        <f>VLOOKUP(AG70,Echelle!$B$11:$Z$15,BJ$1,FALSE)</f>
        <v>2</v>
      </c>
      <c r="BK70" s="64">
        <f>VLOOKUP(AH70,Echelle!$B$11:$Z$15,BK$1,FALSE)</f>
        <v>-1</v>
      </c>
      <c r="BL70" s="64">
        <f>VLOOKUP(AI70,Echelle!$B$11:$Z$15,BL$1,FALSE)</f>
        <v>-1</v>
      </c>
      <c r="BM70" s="64">
        <f>VLOOKUP(AJ70,Echelle!$B$11:$Z$15,BM$1,FALSE)</f>
        <v>-1</v>
      </c>
      <c r="BN70" s="64">
        <f>VLOOKUP(AK70,Echelle!$B$11:$Z$15,BN$1,FALSE)</f>
        <v>1</v>
      </c>
      <c r="BO70" s="64">
        <f>VLOOKUP(AL70,Echelle!$B$11:$Z$15,BO$1,FALSE)</f>
        <v>2</v>
      </c>
      <c r="BP70" s="64">
        <f>VLOOKUP(AM70,Echelle!$B$11:$Z$15,BP$1,FALSE)</f>
        <v>2</v>
      </c>
      <c r="BQ70" s="64">
        <f>VLOOKUP(AN70,Echelle!$B$11:$Z$15,BQ$1,FALSE)</f>
        <v>1</v>
      </c>
      <c r="BR70" s="64">
        <f>VLOOKUP(AO70,Echelle!$B$11:$Z$15,BR$1,FALSE)</f>
        <v>2</v>
      </c>
      <c r="BS70" s="64">
        <f>VLOOKUP(AP70,Echelle!$B$11:$Z$15,BS$1,FALSE)</f>
        <v>1</v>
      </c>
      <c r="BT70" s="64">
        <f>VLOOKUP(AQ70,Echelle!$B$11:$Z$15,BT$1,FALSE)</f>
        <v>-1</v>
      </c>
      <c r="BU70" s="64">
        <f>VLOOKUP(AR70,Echelle!$B$11:$Z$15,BU$1,FALSE)</f>
        <v>2</v>
      </c>
      <c r="BV70" s="64">
        <f>VLOOKUP(AS70,Echelle!$B$11:$Z$15,BV$1,FALSE)</f>
        <v>-0.5</v>
      </c>
      <c r="BW70" s="64">
        <f>VLOOKUP(AT70,Echelle!$B$11:$Z$15,BW$1,FALSE)</f>
        <v>-0.5</v>
      </c>
      <c r="BX70" s="64">
        <f>VLOOKUP(AU70,Echelle!$B$11:$Z$15,BX$1,FALSE)</f>
        <v>-0.5</v>
      </c>
      <c r="BY70" s="64">
        <f>VLOOKUP(AV70,Echelle!$B$11:$Z$15,BY$1,FALSE)</f>
        <v>-0.5</v>
      </c>
      <c r="BZ70" s="64">
        <f>VLOOKUP(AW70,Echelle!$B$20:$E$23,BZ$1,FALSE)</f>
        <v>2</v>
      </c>
      <c r="CA70" s="64">
        <f>VLOOKUP(AX70,Echelle!$B$20:$E$23,CA$1,FALSE)</f>
        <v>2</v>
      </c>
      <c r="CB70" s="64">
        <f>VLOOKUP(AY70,Echelle!$B$20:$E$23,CB$1,FALSE)</f>
        <v>1</v>
      </c>
      <c r="CC70" s="6">
        <v>1</v>
      </c>
      <c r="CD70" s="6">
        <v>1</v>
      </c>
      <c r="CE70" s="6">
        <v>1</v>
      </c>
      <c r="CF70" s="6">
        <v>1</v>
      </c>
      <c r="CG70" s="6">
        <v>0</v>
      </c>
      <c r="CH70" s="6">
        <v>1</v>
      </c>
      <c r="CI70" s="6">
        <v>0</v>
      </c>
      <c r="CJ70" s="66">
        <f t="shared" si="18"/>
        <v>5</v>
      </c>
      <c r="CK70" s="66">
        <f t="shared" si="19"/>
        <v>20</v>
      </c>
      <c r="CL70" s="65">
        <f t="shared" si="20"/>
        <v>4.8913043478260869</v>
      </c>
      <c r="CM70" s="6" t="s">
        <v>672</v>
      </c>
      <c r="CN70" s="6" t="s">
        <v>1448</v>
      </c>
      <c r="CO70" s="6" t="s">
        <v>1131</v>
      </c>
      <c r="CP70" s="6" t="s">
        <v>1422</v>
      </c>
      <c r="CQ70" s="6" t="s">
        <v>973</v>
      </c>
      <c r="CS70" s="6" t="s">
        <v>583</v>
      </c>
      <c r="CT70" s="6" t="s">
        <v>675</v>
      </c>
      <c r="CU70" s="6" t="s">
        <v>415</v>
      </c>
      <c r="CV70" s="6" t="s">
        <v>415</v>
      </c>
      <c r="CW70" s="6" t="s">
        <v>416</v>
      </c>
      <c r="CX70" s="6" t="s">
        <v>415</v>
      </c>
      <c r="CY70" s="6" t="s">
        <v>131</v>
      </c>
      <c r="CZ70" s="6" t="s">
        <v>415</v>
      </c>
      <c r="DA70" s="6" t="s">
        <v>416</v>
      </c>
      <c r="DB70" s="6" t="s">
        <v>416</v>
      </c>
      <c r="DC70" s="6" t="s">
        <v>131</v>
      </c>
      <c r="DD70" s="67">
        <f>VLOOKUP(CU70,Echelle!$B$3:$K$7,DD$1,FALSE)</f>
        <v>0.5</v>
      </c>
      <c r="DE70" s="67">
        <f>VLOOKUP(CV70,Echelle!$B$3:$K$7,DE$1,FALSE)</f>
        <v>0.5</v>
      </c>
      <c r="DF70" s="67">
        <f>VLOOKUP(CW70,Echelle!$B$3:$K$7,DF$1,FALSE)</f>
        <v>1</v>
      </c>
      <c r="DG70" s="67">
        <f>VLOOKUP(CX70,Echelle!$B$3:$K$7,DG$1,FALSE)</f>
        <v>-0.5</v>
      </c>
      <c r="DH70" s="67">
        <f>VLOOKUP(CY70,Echelle!$B$3:$K$7,DH$1,FALSE)</f>
        <v>1</v>
      </c>
      <c r="DI70" s="67">
        <f>VLOOKUP(CZ70,Echelle!$B$3:$K$7,DI$1,FALSE)</f>
        <v>0.5</v>
      </c>
      <c r="DJ70" s="67">
        <f>VLOOKUP(DA70,Echelle!$B$3:$K$7,DJ$1,FALSE)</f>
        <v>1</v>
      </c>
      <c r="DK70" s="67">
        <f>VLOOKUP(DB70,Echelle!$B$3:$K$7,DK$1,FALSE)</f>
        <v>1</v>
      </c>
      <c r="DL70" s="67">
        <f>VLOOKUP(DC70,Echelle!$B$3:$K$7,DL$1,FALSE)</f>
        <v>-1</v>
      </c>
      <c r="DM70" s="64">
        <f t="shared" si="21"/>
        <v>4</v>
      </c>
      <c r="DN70" s="65">
        <f t="shared" si="22"/>
        <v>7.2222222222222223</v>
      </c>
      <c r="DO70" s="6" t="s">
        <v>451</v>
      </c>
      <c r="DP70" s="6" t="s">
        <v>451</v>
      </c>
      <c r="DQ70" s="6" t="s">
        <v>451</v>
      </c>
      <c r="DR70" s="6" t="s">
        <v>451</v>
      </c>
      <c r="DS70" s="6" t="s">
        <v>451</v>
      </c>
      <c r="DT70" s="6" t="s">
        <v>451</v>
      </c>
      <c r="DU70" s="6" t="s">
        <v>451</v>
      </c>
      <c r="DV70" s="6" t="s">
        <v>451</v>
      </c>
      <c r="DW70" s="6" t="s">
        <v>451</v>
      </c>
      <c r="DX70" s="6" t="s">
        <v>451</v>
      </c>
      <c r="DY70" s="6" t="s">
        <v>451</v>
      </c>
      <c r="DZ70" s="6" t="s">
        <v>451</v>
      </c>
      <c r="EA70" s="6" t="s">
        <v>451</v>
      </c>
      <c r="EB70" s="6" t="s">
        <v>451</v>
      </c>
      <c r="EC70" s="6" t="s">
        <v>451</v>
      </c>
      <c r="ED70" s="6" t="s">
        <v>451</v>
      </c>
      <c r="EE70" s="6" t="s">
        <v>451</v>
      </c>
      <c r="EF70" s="6" t="s">
        <v>451</v>
      </c>
      <c r="EG70" s="6" t="s">
        <v>451</v>
      </c>
      <c r="EH70" s="6" t="s">
        <v>451</v>
      </c>
      <c r="EI70" s="6" t="s">
        <v>451</v>
      </c>
      <c r="EJ70" s="6" t="s">
        <v>452</v>
      </c>
      <c r="EK70" s="6" t="s">
        <v>452</v>
      </c>
      <c r="EL70" s="6" t="s">
        <v>452</v>
      </c>
      <c r="EM70" s="68">
        <f t="shared" si="23"/>
        <v>21</v>
      </c>
      <c r="EN70" s="69">
        <f t="shared" si="24"/>
        <v>8.75</v>
      </c>
      <c r="EO70" s="6" t="s">
        <v>474</v>
      </c>
      <c r="EP70" s="68">
        <f t="shared" si="25"/>
        <v>10</v>
      </c>
      <c r="EQ70" s="6" t="s">
        <v>496</v>
      </c>
      <c r="ER70" s="68">
        <f t="shared" si="26"/>
        <v>10</v>
      </c>
      <c r="ES70" s="70">
        <f t="shared" si="28"/>
        <v>8.5416666666666661</v>
      </c>
      <c r="ET70" s="6" t="str">
        <f t="shared" si="27"/>
        <v>Accepté pour Conseil 2eme round Sect</v>
      </c>
    </row>
    <row r="71" spans="1:150" x14ac:dyDescent="0.2">
      <c r="A71" s="6">
        <v>144</v>
      </c>
      <c r="B71" s="6" t="s">
        <v>481</v>
      </c>
      <c r="C71" s="6" t="s">
        <v>413</v>
      </c>
      <c r="D71" s="6" t="s">
        <v>131</v>
      </c>
      <c r="E71" s="6" t="s">
        <v>415</v>
      </c>
      <c r="F71" s="6" t="s">
        <v>414</v>
      </c>
      <c r="G71" s="6" t="s">
        <v>414</v>
      </c>
      <c r="H71" s="6" t="s">
        <v>462</v>
      </c>
      <c r="I71" s="6" t="s">
        <v>414</v>
      </c>
      <c r="J71" s="6" t="s">
        <v>414</v>
      </c>
      <c r="K71" s="6" t="s">
        <v>414</v>
      </c>
      <c r="L71" s="6" t="s">
        <v>414</v>
      </c>
      <c r="M71" s="63">
        <f>VLOOKUP(D71,Echelle!$B$3:$K$7,M$1,FALSE)</f>
        <v>-1</v>
      </c>
      <c r="N71" s="63">
        <f>VLOOKUP(E71,Echelle!$B$3:$K$7,N$1,FALSE)</f>
        <v>0.5</v>
      </c>
      <c r="O71" s="63">
        <f>VLOOKUP(F71,Echelle!$B$3:$K$7,O$1,FALSE)</f>
        <v>-0.5</v>
      </c>
      <c r="P71" s="63">
        <f>VLOOKUP(G71,Echelle!$B$3:$K$7,P$1,FALSE)</f>
        <v>0.5</v>
      </c>
      <c r="Q71" s="63">
        <f>VLOOKUP(H71,Echelle!$B$3:$K$7,Q$1,FALSE)</f>
        <v>0</v>
      </c>
      <c r="R71" s="63">
        <f>VLOOKUP(I71,Echelle!$B$3:$K$7,R$1,FALSE)</f>
        <v>-0.5</v>
      </c>
      <c r="S71" s="63">
        <f>VLOOKUP(J71,Echelle!$B$3:$K$7,S$1,FALSE)</f>
        <v>-0.5</v>
      </c>
      <c r="T71" s="63">
        <f>VLOOKUP(K71,Echelle!$B$3:$K$7,T$1,FALSE)</f>
        <v>-0.5</v>
      </c>
      <c r="U71" s="63">
        <f>VLOOKUP(L71,Echelle!$B$3:$K$7,U$1,FALSE)</f>
        <v>-0.5</v>
      </c>
      <c r="V71" s="64">
        <f t="shared" si="16"/>
        <v>-2.5</v>
      </c>
      <c r="W71" s="65">
        <f t="shared" si="17"/>
        <v>3.6111111111111112</v>
      </c>
      <c r="X71" s="6" t="s">
        <v>527</v>
      </c>
      <c r="Y71" s="6" t="s">
        <v>423</v>
      </c>
      <c r="Z71" s="6" t="s">
        <v>425</v>
      </c>
      <c r="AA71" s="6" t="s">
        <v>424</v>
      </c>
      <c r="AB71" s="6" t="s">
        <v>424</v>
      </c>
      <c r="AC71" s="6" t="s">
        <v>426</v>
      </c>
      <c r="AD71" s="6" t="s">
        <v>425</v>
      </c>
      <c r="AE71" s="6" t="s">
        <v>425</v>
      </c>
      <c r="AF71" s="6" t="s">
        <v>425</v>
      </c>
      <c r="AG71" s="6" t="s">
        <v>425</v>
      </c>
      <c r="AH71" s="6" t="s">
        <v>426</v>
      </c>
      <c r="AI71" s="6" t="s">
        <v>425</v>
      </c>
      <c r="AJ71" s="6" t="s">
        <v>426</v>
      </c>
      <c r="AK71" s="6" t="s">
        <v>424</v>
      </c>
      <c r="AL71" s="6" t="s">
        <v>424</v>
      </c>
      <c r="AM71" s="6" t="s">
        <v>423</v>
      </c>
      <c r="AN71" s="6" t="s">
        <v>425</v>
      </c>
      <c r="AO71" s="6" t="s">
        <v>423</v>
      </c>
      <c r="AP71" s="6" t="s">
        <v>423</v>
      </c>
      <c r="AQ71" s="6" t="s">
        <v>426</v>
      </c>
      <c r="AR71" s="6" t="s">
        <v>424</v>
      </c>
      <c r="AS71" s="6" t="s">
        <v>426</v>
      </c>
      <c r="AT71" s="6" t="s">
        <v>426</v>
      </c>
      <c r="AU71" s="6" t="s">
        <v>426</v>
      </c>
      <c r="AV71" s="6" t="s">
        <v>426</v>
      </c>
      <c r="AW71" s="6" t="s">
        <v>428</v>
      </c>
      <c r="AX71" s="6" t="s">
        <v>176</v>
      </c>
      <c r="AY71" s="6" t="s">
        <v>428</v>
      </c>
      <c r="AZ71" s="6" t="s">
        <v>176</v>
      </c>
      <c r="BA71" s="6" t="s">
        <v>428</v>
      </c>
      <c r="BB71" s="64">
        <f>VLOOKUP(Y71,Echelle!$B$11:$Z$15,BB$1,FALSE)</f>
        <v>0.5</v>
      </c>
      <c r="BC71" s="64">
        <f>VLOOKUP(Z71,Echelle!$B$11:$Z$15,BC$1,FALSE)</f>
        <v>0</v>
      </c>
      <c r="BD71" s="64">
        <f>VLOOKUP(AA71,Echelle!$B$11:$Z$15,BD$1,FALSE)</f>
        <v>1</v>
      </c>
      <c r="BE71" s="64">
        <f>VLOOKUP(AB71,Echelle!$B$11:$Z$15,BE$1,FALSE)</f>
        <v>1</v>
      </c>
      <c r="BF71" s="64">
        <f>VLOOKUP(AC71,Echelle!$B$11:$Z$15,BF$1,FALSE)</f>
        <v>-1</v>
      </c>
      <c r="BG71" s="64">
        <f>VLOOKUP(AD71,Echelle!$B$11:$Z$15,BG$1,FALSE)</f>
        <v>0</v>
      </c>
      <c r="BH71" s="64">
        <f>VLOOKUP(AE71,Echelle!$B$11:$Z$15,BH$1,FALSE)</f>
        <v>0</v>
      </c>
      <c r="BI71" s="64">
        <f>VLOOKUP(AF71,Echelle!$B$11:$Z$15,BI$1,FALSE)</f>
        <v>0</v>
      </c>
      <c r="BJ71" s="64">
        <f>VLOOKUP(AG71,Echelle!$B$11:$Z$15,BJ$1,FALSE)</f>
        <v>0</v>
      </c>
      <c r="BK71" s="64">
        <f>VLOOKUP(AH71,Echelle!$B$11:$Z$15,BK$1,FALSE)</f>
        <v>-1</v>
      </c>
      <c r="BL71" s="64">
        <f>VLOOKUP(AI71,Echelle!$B$11:$Z$15,BL$1,FALSE)</f>
        <v>0</v>
      </c>
      <c r="BM71" s="64">
        <f>VLOOKUP(AJ71,Echelle!$B$11:$Z$15,BM$1,FALSE)</f>
        <v>-1</v>
      </c>
      <c r="BN71" s="64">
        <f>VLOOKUP(AK71,Echelle!$B$11:$Z$15,BN$1,FALSE)</f>
        <v>1</v>
      </c>
      <c r="BO71" s="64">
        <f>VLOOKUP(AL71,Echelle!$B$11:$Z$15,BO$1,FALSE)</f>
        <v>1</v>
      </c>
      <c r="BP71" s="64">
        <f>VLOOKUP(AM71,Echelle!$B$11:$Z$15,BP$1,FALSE)</f>
        <v>0.5</v>
      </c>
      <c r="BQ71" s="64">
        <f>VLOOKUP(AN71,Echelle!$B$11:$Z$15,BQ$1,FALSE)</f>
        <v>0</v>
      </c>
      <c r="BR71" s="64">
        <f>VLOOKUP(AO71,Echelle!$B$11:$Z$15,BR$1,FALSE)</f>
        <v>0.5</v>
      </c>
      <c r="BS71" s="64">
        <f>VLOOKUP(AP71,Echelle!$B$11:$Z$15,BS$1,FALSE)</f>
        <v>0.5</v>
      </c>
      <c r="BT71" s="64">
        <f>VLOOKUP(AQ71,Echelle!$B$11:$Z$15,BT$1,FALSE)</f>
        <v>-1</v>
      </c>
      <c r="BU71" s="64">
        <f>VLOOKUP(AR71,Echelle!$B$11:$Z$15,BU$1,FALSE)</f>
        <v>1</v>
      </c>
      <c r="BV71" s="64">
        <f>VLOOKUP(AS71,Echelle!$B$11:$Z$15,BV$1,FALSE)</f>
        <v>-0.5</v>
      </c>
      <c r="BW71" s="64">
        <f>VLOOKUP(AT71,Echelle!$B$11:$Z$15,BW$1,FALSE)</f>
        <v>-0.5</v>
      </c>
      <c r="BX71" s="64">
        <f>VLOOKUP(AU71,Echelle!$B$11:$Z$15,BX$1,FALSE)</f>
        <v>-0.5</v>
      </c>
      <c r="BY71" s="64">
        <f>VLOOKUP(AV71,Echelle!$B$11:$Z$15,BY$1,FALSE)</f>
        <v>-0.5</v>
      </c>
      <c r="BZ71" s="64">
        <f>VLOOKUP(AW71,Echelle!$B$20:$E$23,BZ$1,FALSE)</f>
        <v>-1</v>
      </c>
      <c r="CA71" s="64">
        <f>VLOOKUP(AX71,Echelle!$B$20:$E$23,CA$1,FALSE)</f>
        <v>2</v>
      </c>
      <c r="CB71" s="64">
        <f>VLOOKUP(AY71,Echelle!$B$20:$E$23,CB$1,FALSE)</f>
        <v>-1</v>
      </c>
      <c r="CC71" s="6">
        <v>0</v>
      </c>
      <c r="CD71" s="6">
        <v>0</v>
      </c>
      <c r="CE71" s="6">
        <v>0</v>
      </c>
      <c r="CF71" s="6">
        <v>1</v>
      </c>
      <c r="CG71" s="6">
        <v>0</v>
      </c>
      <c r="CH71" s="6">
        <v>0</v>
      </c>
      <c r="CI71" s="6">
        <v>0</v>
      </c>
      <c r="CJ71" s="66">
        <f t="shared" si="18"/>
        <v>1</v>
      </c>
      <c r="CK71" s="66">
        <f t="shared" si="19"/>
        <v>2</v>
      </c>
      <c r="CL71" s="65">
        <f t="shared" si="20"/>
        <v>2.9347826086956523</v>
      </c>
      <c r="CM71" s="6" t="s">
        <v>488</v>
      </c>
      <c r="CN71" s="6" t="s">
        <v>1463</v>
      </c>
      <c r="CO71" s="6" t="s">
        <v>1131</v>
      </c>
      <c r="CP71" s="6" t="s">
        <v>1422</v>
      </c>
      <c r="CQ71" s="6" t="s">
        <v>674</v>
      </c>
      <c r="CS71" s="6" t="s">
        <v>583</v>
      </c>
      <c r="CT71" s="6" t="s">
        <v>532</v>
      </c>
      <c r="CU71" s="6" t="s">
        <v>131</v>
      </c>
      <c r="CV71" s="6" t="s">
        <v>415</v>
      </c>
      <c r="CW71" s="6" t="s">
        <v>415</v>
      </c>
      <c r="CX71" s="6" t="s">
        <v>414</v>
      </c>
      <c r="CY71" s="6" t="s">
        <v>131</v>
      </c>
      <c r="CZ71" s="6" t="s">
        <v>416</v>
      </c>
      <c r="DA71" s="6" t="s">
        <v>415</v>
      </c>
      <c r="DB71" s="6" t="s">
        <v>416</v>
      </c>
      <c r="DC71" s="6" t="s">
        <v>414</v>
      </c>
      <c r="DD71" s="67">
        <f>VLOOKUP(CU71,Echelle!$B$3:$K$7,DD$1,FALSE)</f>
        <v>-1</v>
      </c>
      <c r="DE71" s="67">
        <f>VLOOKUP(CV71,Echelle!$B$3:$K$7,DE$1,FALSE)</f>
        <v>0.5</v>
      </c>
      <c r="DF71" s="67">
        <f>VLOOKUP(CW71,Echelle!$B$3:$K$7,DF$1,FALSE)</f>
        <v>0.5</v>
      </c>
      <c r="DG71" s="67">
        <f>VLOOKUP(CX71,Echelle!$B$3:$K$7,DG$1,FALSE)</f>
        <v>0.5</v>
      </c>
      <c r="DH71" s="67">
        <f>VLOOKUP(CY71,Echelle!$B$3:$K$7,DH$1,FALSE)</f>
        <v>1</v>
      </c>
      <c r="DI71" s="67">
        <f>VLOOKUP(CZ71,Echelle!$B$3:$K$7,DI$1,FALSE)</f>
        <v>1</v>
      </c>
      <c r="DJ71" s="67">
        <f>VLOOKUP(DA71,Echelle!$B$3:$K$7,DJ$1,FALSE)</f>
        <v>0.5</v>
      </c>
      <c r="DK71" s="67">
        <f>VLOOKUP(DB71,Echelle!$B$3:$K$7,DK$1,FALSE)</f>
        <v>1</v>
      </c>
      <c r="DL71" s="67">
        <f>VLOOKUP(DC71,Echelle!$B$3:$K$7,DL$1,FALSE)</f>
        <v>-0.5</v>
      </c>
      <c r="DM71" s="64">
        <f t="shared" si="21"/>
        <v>3.5</v>
      </c>
      <c r="DN71" s="65">
        <f t="shared" si="22"/>
        <v>6.9444444444444446</v>
      </c>
      <c r="DO71" s="6" t="s">
        <v>451</v>
      </c>
      <c r="DP71" s="6" t="s">
        <v>451</v>
      </c>
      <c r="DQ71" s="6" t="s">
        <v>451</v>
      </c>
      <c r="DR71" s="6" t="s">
        <v>451</v>
      </c>
      <c r="DS71" s="6" t="s">
        <v>451</v>
      </c>
      <c r="DT71" s="6" t="s">
        <v>451</v>
      </c>
      <c r="DU71" s="6" t="s">
        <v>451</v>
      </c>
      <c r="DV71" s="6" t="s">
        <v>451</v>
      </c>
      <c r="DW71" s="6" t="s">
        <v>451</v>
      </c>
      <c r="DX71" s="6" t="s">
        <v>452</v>
      </c>
      <c r="DY71" s="6" t="s">
        <v>451</v>
      </c>
      <c r="DZ71" s="6" t="s">
        <v>451</v>
      </c>
      <c r="EA71" s="6" t="s">
        <v>451</v>
      </c>
      <c r="EB71" s="6" t="s">
        <v>451</v>
      </c>
      <c r="EC71" s="6" t="s">
        <v>451</v>
      </c>
      <c r="ED71" s="6" t="s">
        <v>451</v>
      </c>
      <c r="EE71" s="6" t="s">
        <v>451</v>
      </c>
      <c r="EF71" s="6" t="s">
        <v>451</v>
      </c>
      <c r="EG71" s="6" t="s">
        <v>451</v>
      </c>
      <c r="EH71" s="6" t="s">
        <v>451</v>
      </c>
      <c r="EI71" s="6" t="s">
        <v>451</v>
      </c>
      <c r="EJ71" s="6" t="s">
        <v>452</v>
      </c>
      <c r="EK71" s="6" t="s">
        <v>452</v>
      </c>
      <c r="EL71" s="6" t="s">
        <v>452</v>
      </c>
      <c r="EM71" s="68">
        <f t="shared" si="23"/>
        <v>20</v>
      </c>
      <c r="EN71" s="69">
        <f t="shared" si="24"/>
        <v>8.3333333333333339</v>
      </c>
      <c r="EO71" s="6" t="s">
        <v>517</v>
      </c>
      <c r="EP71" s="68">
        <f t="shared" si="25"/>
        <v>10</v>
      </c>
      <c r="EQ71" s="6" t="s">
        <v>454</v>
      </c>
      <c r="ER71" s="68">
        <f t="shared" si="26"/>
        <v>0</v>
      </c>
      <c r="ES71" s="70">
        <f t="shared" si="28"/>
        <v>7.75</v>
      </c>
      <c r="ET71" s="6" t="str">
        <f t="shared" si="27"/>
        <v>Liste d'attente</v>
      </c>
    </row>
    <row r="72" spans="1:150" x14ac:dyDescent="0.2">
      <c r="A72" s="6">
        <v>145</v>
      </c>
      <c r="B72" s="6" t="s">
        <v>481</v>
      </c>
      <c r="C72" s="6" t="s">
        <v>525</v>
      </c>
      <c r="D72" s="6" t="s">
        <v>415</v>
      </c>
      <c r="E72" s="6" t="s">
        <v>416</v>
      </c>
      <c r="F72" s="6" t="s">
        <v>415</v>
      </c>
      <c r="G72" s="6" t="s">
        <v>462</v>
      </c>
      <c r="H72" s="6" t="s">
        <v>462</v>
      </c>
      <c r="I72" s="6" t="s">
        <v>462</v>
      </c>
      <c r="J72" s="6" t="s">
        <v>416</v>
      </c>
      <c r="K72" s="6" t="s">
        <v>416</v>
      </c>
      <c r="L72" s="6" t="s">
        <v>414</v>
      </c>
      <c r="M72" s="63">
        <f>VLOOKUP(D72,Echelle!$B$3:$K$7,M$1,FALSE)</f>
        <v>0.5</v>
      </c>
      <c r="N72" s="63">
        <f>VLOOKUP(E72,Echelle!$B$3:$K$7,N$1,FALSE)</f>
        <v>1</v>
      </c>
      <c r="O72" s="63">
        <f>VLOOKUP(F72,Echelle!$B$3:$K$7,O$1,FALSE)</f>
        <v>0.5</v>
      </c>
      <c r="P72" s="63">
        <f>VLOOKUP(G72,Echelle!$B$3:$K$7,P$1,FALSE)</f>
        <v>0</v>
      </c>
      <c r="Q72" s="63">
        <f>VLOOKUP(H72,Echelle!$B$3:$K$7,Q$1,FALSE)</f>
        <v>0</v>
      </c>
      <c r="R72" s="63">
        <f>VLOOKUP(I72,Echelle!$B$3:$K$7,R$1,FALSE)</f>
        <v>0</v>
      </c>
      <c r="S72" s="63">
        <f>VLOOKUP(J72,Echelle!$B$3:$K$7,S$1,FALSE)</f>
        <v>1</v>
      </c>
      <c r="T72" s="63">
        <f>VLOOKUP(K72,Echelle!$B$3:$K$7,T$1,FALSE)</f>
        <v>1</v>
      </c>
      <c r="U72" s="63">
        <f>VLOOKUP(L72,Echelle!$B$3:$K$7,U$1,FALSE)</f>
        <v>-0.5</v>
      </c>
      <c r="V72" s="64">
        <f t="shared" si="16"/>
        <v>3.5</v>
      </c>
      <c r="W72" s="65">
        <f t="shared" si="17"/>
        <v>6.9444444444444446</v>
      </c>
      <c r="X72" s="6" t="s">
        <v>547</v>
      </c>
      <c r="Y72" s="6" t="s">
        <v>423</v>
      </c>
      <c r="Z72" s="6" t="s">
        <v>423</v>
      </c>
      <c r="AA72" s="6" t="s">
        <v>426</v>
      </c>
      <c r="AB72" s="6" t="s">
        <v>424</v>
      </c>
      <c r="AC72" s="6" t="s">
        <v>423</v>
      </c>
      <c r="AD72" s="6" t="s">
        <v>423</v>
      </c>
      <c r="AE72" s="6" t="s">
        <v>423</v>
      </c>
      <c r="AF72" s="6" t="s">
        <v>425</v>
      </c>
      <c r="AG72" s="6" t="s">
        <v>424</v>
      </c>
      <c r="AH72" s="6" t="s">
        <v>426</v>
      </c>
      <c r="AI72" s="6" t="s">
        <v>423</v>
      </c>
      <c r="AJ72" s="6" t="s">
        <v>426</v>
      </c>
      <c r="AK72" s="6" t="s">
        <v>425</v>
      </c>
      <c r="AL72" s="6" t="s">
        <v>423</v>
      </c>
      <c r="AM72" s="6" t="s">
        <v>424</v>
      </c>
      <c r="AN72" s="6" t="s">
        <v>426</v>
      </c>
      <c r="AO72" s="6" t="s">
        <v>151</v>
      </c>
      <c r="AP72" s="6" t="s">
        <v>424</v>
      </c>
      <c r="AQ72" s="6" t="s">
        <v>424</v>
      </c>
      <c r="AR72" s="6" t="s">
        <v>151</v>
      </c>
      <c r="AS72" s="6" t="s">
        <v>423</v>
      </c>
      <c r="AT72" s="6" t="s">
        <v>426</v>
      </c>
      <c r="AU72" s="6" t="s">
        <v>426</v>
      </c>
      <c r="AV72" s="6" t="s">
        <v>424</v>
      </c>
      <c r="AW72" s="6" t="s">
        <v>427</v>
      </c>
      <c r="AX72" s="6" t="s">
        <v>176</v>
      </c>
      <c r="AY72" s="6" t="s">
        <v>428</v>
      </c>
      <c r="AZ72" s="6" t="s">
        <v>176</v>
      </c>
      <c r="BA72" s="6" t="s">
        <v>428</v>
      </c>
      <c r="BB72" s="64">
        <f>VLOOKUP(Y72,Echelle!$B$11:$Z$15,BB$1,FALSE)</f>
        <v>0.5</v>
      </c>
      <c r="BC72" s="64">
        <f>VLOOKUP(Z72,Echelle!$B$11:$Z$15,BC$1,FALSE)</f>
        <v>0.5</v>
      </c>
      <c r="BD72" s="64">
        <f>VLOOKUP(AA72,Echelle!$B$11:$Z$15,BD$1,FALSE)</f>
        <v>-1</v>
      </c>
      <c r="BE72" s="64">
        <f>VLOOKUP(AB72,Echelle!$B$11:$Z$15,BE$1,FALSE)</f>
        <v>1</v>
      </c>
      <c r="BF72" s="64">
        <f>VLOOKUP(AC72,Echelle!$B$11:$Z$15,BF$1,FALSE)</f>
        <v>0.5</v>
      </c>
      <c r="BG72" s="64">
        <f>VLOOKUP(AD72,Echelle!$B$11:$Z$15,BG$1,FALSE)</f>
        <v>0.5</v>
      </c>
      <c r="BH72" s="64">
        <f>VLOOKUP(AE72,Echelle!$B$11:$Z$15,BH$1,FALSE)</f>
        <v>0.5</v>
      </c>
      <c r="BI72" s="64">
        <f>VLOOKUP(AF72,Echelle!$B$11:$Z$15,BI$1,FALSE)</f>
        <v>0</v>
      </c>
      <c r="BJ72" s="64">
        <f>VLOOKUP(AG72,Echelle!$B$11:$Z$15,BJ$1,FALSE)</f>
        <v>1</v>
      </c>
      <c r="BK72" s="64">
        <f>VLOOKUP(AH72,Echelle!$B$11:$Z$15,BK$1,FALSE)</f>
        <v>-1</v>
      </c>
      <c r="BL72" s="64">
        <f>VLOOKUP(AI72,Echelle!$B$11:$Z$15,BL$1,FALSE)</f>
        <v>0.5</v>
      </c>
      <c r="BM72" s="64">
        <f>VLOOKUP(AJ72,Echelle!$B$11:$Z$15,BM$1,FALSE)</f>
        <v>-1</v>
      </c>
      <c r="BN72" s="64">
        <f>VLOOKUP(AK72,Echelle!$B$11:$Z$15,BN$1,FALSE)</f>
        <v>0</v>
      </c>
      <c r="BO72" s="64">
        <f>VLOOKUP(AL72,Echelle!$B$11:$Z$15,BO$1,FALSE)</f>
        <v>0.5</v>
      </c>
      <c r="BP72" s="64">
        <f>VLOOKUP(AM72,Echelle!$B$11:$Z$15,BP$1,FALSE)</f>
        <v>1</v>
      </c>
      <c r="BQ72" s="64">
        <f>VLOOKUP(AN72,Echelle!$B$11:$Z$15,BQ$1,FALSE)</f>
        <v>-1</v>
      </c>
      <c r="BR72" s="64">
        <f>VLOOKUP(AO72,Echelle!$B$11:$Z$15,BR$1,FALSE)</f>
        <v>2</v>
      </c>
      <c r="BS72" s="64">
        <f>VLOOKUP(AP72,Echelle!$B$11:$Z$15,BS$1,FALSE)</f>
        <v>1</v>
      </c>
      <c r="BT72" s="64">
        <f>VLOOKUP(AQ72,Echelle!$B$11:$Z$15,BT$1,FALSE)</f>
        <v>1</v>
      </c>
      <c r="BU72" s="64">
        <f>VLOOKUP(AR72,Echelle!$B$11:$Z$15,BU$1,FALSE)</f>
        <v>2</v>
      </c>
      <c r="BV72" s="64">
        <f>VLOOKUP(AS72,Echelle!$B$11:$Z$15,BV$1,FALSE)</f>
        <v>1</v>
      </c>
      <c r="BW72" s="64">
        <f>VLOOKUP(AT72,Echelle!$B$11:$Z$15,BW$1,FALSE)</f>
        <v>-0.5</v>
      </c>
      <c r="BX72" s="64">
        <f>VLOOKUP(AU72,Echelle!$B$11:$Z$15,BX$1,FALSE)</f>
        <v>-0.5</v>
      </c>
      <c r="BY72" s="64">
        <f>VLOOKUP(AV72,Echelle!$B$11:$Z$15,BY$1,FALSE)</f>
        <v>2</v>
      </c>
      <c r="BZ72" s="64">
        <f>VLOOKUP(AW72,Echelle!$B$20:$E$23,BZ$1,FALSE)</f>
        <v>1</v>
      </c>
      <c r="CA72" s="64">
        <f>VLOOKUP(AX72,Echelle!$B$20:$E$23,CA$1,FALSE)</f>
        <v>2</v>
      </c>
      <c r="CB72" s="64">
        <f>VLOOKUP(AY72,Echelle!$B$20:$E$23,CB$1,FALSE)</f>
        <v>-1</v>
      </c>
      <c r="CC72" s="6">
        <v>0</v>
      </c>
      <c r="CD72" s="6">
        <v>1</v>
      </c>
      <c r="CE72" s="6">
        <v>0</v>
      </c>
      <c r="CF72" s="6">
        <v>1</v>
      </c>
      <c r="CG72" s="6">
        <v>0</v>
      </c>
      <c r="CH72" s="6">
        <v>1</v>
      </c>
      <c r="CI72" s="6">
        <v>1</v>
      </c>
      <c r="CJ72" s="66">
        <f t="shared" si="18"/>
        <v>5</v>
      </c>
      <c r="CK72" s="66">
        <f t="shared" si="19"/>
        <v>17.5</v>
      </c>
      <c r="CL72" s="65">
        <f t="shared" si="20"/>
        <v>4.6195652173913047</v>
      </c>
      <c r="CM72" s="6" t="s">
        <v>2707</v>
      </c>
      <c r="CN72" s="6" t="s">
        <v>1478</v>
      </c>
      <c r="CO72" s="6" t="s">
        <v>1131</v>
      </c>
      <c r="CP72" s="6" t="s">
        <v>1422</v>
      </c>
      <c r="CQ72" s="6" t="s">
        <v>440</v>
      </c>
      <c r="CS72" s="6" t="s">
        <v>442</v>
      </c>
      <c r="CT72" s="6" t="s">
        <v>532</v>
      </c>
      <c r="CU72" s="6" t="s">
        <v>415</v>
      </c>
      <c r="CV72" s="6" t="s">
        <v>416</v>
      </c>
      <c r="CW72" s="6" t="s">
        <v>415</v>
      </c>
      <c r="CX72" s="6" t="s">
        <v>414</v>
      </c>
      <c r="CY72" s="6" t="s">
        <v>414</v>
      </c>
      <c r="CZ72" s="6" t="s">
        <v>414</v>
      </c>
      <c r="DA72" s="6" t="s">
        <v>416</v>
      </c>
      <c r="DB72" s="6" t="s">
        <v>416</v>
      </c>
      <c r="DC72" s="6" t="s">
        <v>414</v>
      </c>
      <c r="DD72" s="67">
        <f>VLOOKUP(CU72,Echelle!$B$3:$K$7,DD$1,FALSE)</f>
        <v>0.5</v>
      </c>
      <c r="DE72" s="67">
        <f>VLOOKUP(CV72,Echelle!$B$3:$K$7,DE$1,FALSE)</f>
        <v>1</v>
      </c>
      <c r="DF72" s="67">
        <f>VLOOKUP(CW72,Echelle!$B$3:$K$7,DF$1,FALSE)</f>
        <v>0.5</v>
      </c>
      <c r="DG72" s="67">
        <f>VLOOKUP(CX72,Echelle!$B$3:$K$7,DG$1,FALSE)</f>
        <v>0.5</v>
      </c>
      <c r="DH72" s="67">
        <f>VLOOKUP(CY72,Echelle!$B$3:$K$7,DH$1,FALSE)</f>
        <v>0.5</v>
      </c>
      <c r="DI72" s="67">
        <f>VLOOKUP(CZ72,Echelle!$B$3:$K$7,DI$1,FALSE)</f>
        <v>-0.5</v>
      </c>
      <c r="DJ72" s="67">
        <f>VLOOKUP(DA72,Echelle!$B$3:$K$7,DJ$1,FALSE)</f>
        <v>1</v>
      </c>
      <c r="DK72" s="67">
        <f>VLOOKUP(DB72,Echelle!$B$3:$K$7,DK$1,FALSE)</f>
        <v>1</v>
      </c>
      <c r="DL72" s="67">
        <f>VLOOKUP(DC72,Echelle!$B$3:$K$7,DL$1,FALSE)</f>
        <v>-0.5</v>
      </c>
      <c r="DM72" s="64">
        <f t="shared" si="21"/>
        <v>4</v>
      </c>
      <c r="DN72" s="65">
        <f t="shared" si="22"/>
        <v>7.2222222222222223</v>
      </c>
      <c r="DO72" s="6" t="s">
        <v>451</v>
      </c>
      <c r="DP72" s="6" t="s">
        <v>452</v>
      </c>
      <c r="DQ72" s="6" t="s">
        <v>451</v>
      </c>
      <c r="DR72" s="6" t="s">
        <v>451</v>
      </c>
      <c r="DS72" s="6" t="s">
        <v>452</v>
      </c>
      <c r="DT72" s="6" t="s">
        <v>451</v>
      </c>
      <c r="DU72" s="6" t="s">
        <v>451</v>
      </c>
      <c r="DV72" s="6" t="s">
        <v>451</v>
      </c>
      <c r="DW72" s="6" t="s">
        <v>451</v>
      </c>
      <c r="DX72" s="6" t="s">
        <v>451</v>
      </c>
      <c r="DY72" s="6" t="s">
        <v>451</v>
      </c>
      <c r="DZ72" s="6" t="s">
        <v>452</v>
      </c>
      <c r="EA72" s="6" t="s">
        <v>451</v>
      </c>
      <c r="EB72" s="6" t="s">
        <v>451</v>
      </c>
      <c r="EC72" s="6" t="s">
        <v>451</v>
      </c>
      <c r="ED72" s="6" t="s">
        <v>451</v>
      </c>
      <c r="EE72" s="6" t="s">
        <v>451</v>
      </c>
      <c r="EF72" s="6" t="s">
        <v>451</v>
      </c>
      <c r="EG72" s="6" t="s">
        <v>451</v>
      </c>
      <c r="EH72" s="6" t="s">
        <v>451</v>
      </c>
      <c r="EI72" s="6" t="s">
        <v>451</v>
      </c>
      <c r="EJ72" s="6" t="s">
        <v>452</v>
      </c>
      <c r="EK72" s="6" t="s">
        <v>452</v>
      </c>
      <c r="EL72" s="6" t="s">
        <v>452</v>
      </c>
      <c r="EM72" s="68">
        <f t="shared" si="23"/>
        <v>18</v>
      </c>
      <c r="EN72" s="69">
        <f t="shared" si="24"/>
        <v>7.5</v>
      </c>
      <c r="EO72" s="6" t="s">
        <v>453</v>
      </c>
      <c r="EP72" s="68">
        <f t="shared" si="25"/>
        <v>0</v>
      </c>
      <c r="EQ72" s="6" t="s">
        <v>454</v>
      </c>
      <c r="ER72" s="68">
        <f t="shared" si="26"/>
        <v>0</v>
      </c>
      <c r="ES72" s="70">
        <f t="shared" si="28"/>
        <v>5.9166666666666661</v>
      </c>
      <c r="ET72" s="6" t="str">
        <f t="shared" si="27"/>
        <v>Liste d'attente</v>
      </c>
    </row>
    <row r="73" spans="1:150" x14ac:dyDescent="0.2">
      <c r="A73" s="6">
        <v>146</v>
      </c>
      <c r="B73" s="6" t="s">
        <v>411</v>
      </c>
      <c r="C73" s="6" t="s">
        <v>525</v>
      </c>
      <c r="D73" s="6" t="s">
        <v>415</v>
      </c>
      <c r="E73" s="6" t="s">
        <v>416</v>
      </c>
      <c r="F73" s="6" t="s">
        <v>416</v>
      </c>
      <c r="G73" s="6" t="s">
        <v>131</v>
      </c>
      <c r="H73" s="6" t="s">
        <v>414</v>
      </c>
      <c r="I73" s="6" t="s">
        <v>414</v>
      </c>
      <c r="J73" s="6" t="s">
        <v>416</v>
      </c>
      <c r="K73" s="6" t="s">
        <v>416</v>
      </c>
      <c r="L73" s="6" t="s">
        <v>415</v>
      </c>
      <c r="M73" s="63">
        <f>VLOOKUP(D73,Echelle!$B$3:$K$7,M$1,FALSE)</f>
        <v>0.5</v>
      </c>
      <c r="N73" s="63">
        <f>VLOOKUP(E73,Echelle!$B$3:$K$7,N$1,FALSE)</f>
        <v>1</v>
      </c>
      <c r="O73" s="63">
        <f>VLOOKUP(F73,Echelle!$B$3:$K$7,O$1,FALSE)</f>
        <v>1</v>
      </c>
      <c r="P73" s="63">
        <f>VLOOKUP(G73,Echelle!$B$3:$K$7,P$1,FALSE)</f>
        <v>1</v>
      </c>
      <c r="Q73" s="63">
        <f>VLOOKUP(H73,Echelle!$B$3:$K$7,Q$1,FALSE)</f>
        <v>0.5</v>
      </c>
      <c r="R73" s="63">
        <f>VLOOKUP(I73,Echelle!$B$3:$K$7,R$1,FALSE)</f>
        <v>-0.5</v>
      </c>
      <c r="S73" s="63">
        <f>VLOOKUP(J73,Echelle!$B$3:$K$7,S$1,FALSE)</f>
        <v>1</v>
      </c>
      <c r="T73" s="63">
        <f>VLOOKUP(K73,Echelle!$B$3:$K$7,T$1,FALSE)</f>
        <v>1</v>
      </c>
      <c r="U73" s="63">
        <f>VLOOKUP(L73,Echelle!$B$3:$K$7,U$1,FALSE)</f>
        <v>0.5</v>
      </c>
      <c r="V73" s="64">
        <f t="shared" si="16"/>
        <v>6</v>
      </c>
      <c r="W73" s="65">
        <f t="shared" si="17"/>
        <v>8.3333333333333339</v>
      </c>
      <c r="X73" s="6" t="s">
        <v>463</v>
      </c>
      <c r="Y73" s="6" t="s">
        <v>424</v>
      </c>
      <c r="Z73" s="6" t="s">
        <v>423</v>
      </c>
      <c r="AA73" s="6" t="s">
        <v>423</v>
      </c>
      <c r="AB73" s="6" t="s">
        <v>423</v>
      </c>
      <c r="AC73" s="6" t="s">
        <v>423</v>
      </c>
      <c r="AD73" s="6" t="s">
        <v>423</v>
      </c>
      <c r="AE73" s="6" t="s">
        <v>423</v>
      </c>
      <c r="AF73" s="6" t="s">
        <v>151</v>
      </c>
      <c r="AG73" s="6" t="s">
        <v>423</v>
      </c>
      <c r="AH73" s="6" t="s">
        <v>424</v>
      </c>
      <c r="AI73" s="6" t="s">
        <v>423</v>
      </c>
      <c r="AJ73" s="6" t="s">
        <v>423</v>
      </c>
      <c r="AK73" s="6" t="s">
        <v>423</v>
      </c>
      <c r="AL73" s="6" t="s">
        <v>423</v>
      </c>
      <c r="AM73" s="6" t="s">
        <v>423</v>
      </c>
      <c r="AN73" s="6" t="s">
        <v>423</v>
      </c>
      <c r="AO73" s="6" t="s">
        <v>423</v>
      </c>
      <c r="AP73" s="6" t="s">
        <v>423</v>
      </c>
      <c r="AQ73" s="6" t="s">
        <v>423</v>
      </c>
      <c r="AR73" s="6" t="s">
        <v>423</v>
      </c>
      <c r="AS73" s="6" t="s">
        <v>423</v>
      </c>
      <c r="AT73" s="6" t="s">
        <v>423</v>
      </c>
      <c r="AU73" s="6" t="s">
        <v>423</v>
      </c>
      <c r="AV73" s="6" t="s">
        <v>423</v>
      </c>
      <c r="AW73" s="6" t="s">
        <v>428</v>
      </c>
      <c r="AX73" s="6" t="s">
        <v>428</v>
      </c>
      <c r="AY73" s="6" t="s">
        <v>176</v>
      </c>
      <c r="AZ73" s="6" t="s">
        <v>428</v>
      </c>
      <c r="BA73" s="6" t="s">
        <v>428</v>
      </c>
      <c r="BB73" s="64">
        <f>VLOOKUP(Y73,Echelle!$B$11:$Z$15,BB$1,FALSE)</f>
        <v>1</v>
      </c>
      <c r="BC73" s="64">
        <f>VLOOKUP(Z73,Echelle!$B$11:$Z$15,BC$1,FALSE)</f>
        <v>0.5</v>
      </c>
      <c r="BD73" s="64">
        <f>VLOOKUP(AA73,Echelle!$B$11:$Z$15,BD$1,FALSE)</f>
        <v>0.5</v>
      </c>
      <c r="BE73" s="64">
        <f>VLOOKUP(AB73,Echelle!$B$11:$Z$15,BE$1,FALSE)</f>
        <v>0.5</v>
      </c>
      <c r="BF73" s="64">
        <f>VLOOKUP(AC73,Echelle!$B$11:$Z$15,BF$1,FALSE)</f>
        <v>0.5</v>
      </c>
      <c r="BG73" s="64">
        <f>VLOOKUP(AD73,Echelle!$B$11:$Z$15,BG$1,FALSE)</f>
        <v>0.5</v>
      </c>
      <c r="BH73" s="64">
        <f>VLOOKUP(AE73,Echelle!$B$11:$Z$15,BH$1,FALSE)</f>
        <v>0.5</v>
      </c>
      <c r="BI73" s="64">
        <f>VLOOKUP(AF73,Echelle!$B$11:$Z$15,BI$1,FALSE)</f>
        <v>2</v>
      </c>
      <c r="BJ73" s="64">
        <f>VLOOKUP(AG73,Echelle!$B$11:$Z$15,BJ$1,FALSE)</f>
        <v>0.5</v>
      </c>
      <c r="BK73" s="64">
        <f>VLOOKUP(AH73,Echelle!$B$11:$Z$15,BK$1,FALSE)</f>
        <v>1</v>
      </c>
      <c r="BL73" s="64">
        <f>VLOOKUP(AI73,Echelle!$B$11:$Z$15,BL$1,FALSE)</f>
        <v>0.5</v>
      </c>
      <c r="BM73" s="64">
        <f>VLOOKUP(AJ73,Echelle!$B$11:$Z$15,BM$1,FALSE)</f>
        <v>0.5</v>
      </c>
      <c r="BN73" s="64">
        <f>VLOOKUP(AK73,Echelle!$B$11:$Z$15,BN$1,FALSE)</f>
        <v>0.5</v>
      </c>
      <c r="BO73" s="64">
        <f>VLOOKUP(AL73,Echelle!$B$11:$Z$15,BO$1,FALSE)</f>
        <v>0.5</v>
      </c>
      <c r="BP73" s="64">
        <f>VLOOKUP(AM73,Echelle!$B$11:$Z$15,BP$1,FALSE)</f>
        <v>0.5</v>
      </c>
      <c r="BQ73" s="64">
        <f>VLOOKUP(AN73,Echelle!$B$11:$Z$15,BQ$1,FALSE)</f>
        <v>0.5</v>
      </c>
      <c r="BR73" s="64">
        <f>VLOOKUP(AO73,Echelle!$B$11:$Z$15,BR$1,FALSE)</f>
        <v>0.5</v>
      </c>
      <c r="BS73" s="64">
        <f>VLOOKUP(AP73,Echelle!$B$11:$Z$15,BS$1,FALSE)</f>
        <v>0.5</v>
      </c>
      <c r="BT73" s="64">
        <f>VLOOKUP(AQ73,Echelle!$B$11:$Z$15,BT$1,FALSE)</f>
        <v>0.5</v>
      </c>
      <c r="BU73" s="64">
        <f>VLOOKUP(AR73,Echelle!$B$11:$Z$15,BU$1,FALSE)</f>
        <v>0.5</v>
      </c>
      <c r="BV73" s="64">
        <f>VLOOKUP(AS73,Echelle!$B$11:$Z$15,BV$1,FALSE)</f>
        <v>1</v>
      </c>
      <c r="BW73" s="64">
        <f>VLOOKUP(AT73,Echelle!$B$11:$Z$15,BW$1,FALSE)</f>
        <v>1</v>
      </c>
      <c r="BX73" s="64">
        <f>VLOOKUP(AU73,Echelle!$B$11:$Z$15,BX$1,FALSE)</f>
        <v>1</v>
      </c>
      <c r="BY73" s="64">
        <f>VLOOKUP(AV73,Echelle!$B$11:$Z$15,BY$1,FALSE)</f>
        <v>1</v>
      </c>
      <c r="BZ73" s="64">
        <f>VLOOKUP(AW73,Echelle!$B$20:$E$23,BZ$1,FALSE)</f>
        <v>-1</v>
      </c>
      <c r="CA73" s="64">
        <f>VLOOKUP(AX73,Echelle!$B$20:$E$23,CA$1,FALSE)</f>
        <v>-1</v>
      </c>
      <c r="CB73" s="64">
        <f>VLOOKUP(AY73,Echelle!$B$20:$E$23,CB$1,FALSE)</f>
        <v>2</v>
      </c>
      <c r="CC73" s="6">
        <v>1</v>
      </c>
      <c r="CD73" s="6">
        <v>0</v>
      </c>
      <c r="CE73" s="6">
        <v>0</v>
      </c>
      <c r="CF73" s="6">
        <v>0</v>
      </c>
      <c r="CG73" s="6">
        <v>0</v>
      </c>
      <c r="CH73" s="6">
        <v>0</v>
      </c>
      <c r="CI73" s="6">
        <v>0</v>
      </c>
      <c r="CJ73" s="66">
        <f t="shared" si="18"/>
        <v>1</v>
      </c>
      <c r="CK73" s="66">
        <f t="shared" si="19"/>
        <v>17.5</v>
      </c>
      <c r="CL73" s="65">
        <f t="shared" si="20"/>
        <v>4.6195652173913047</v>
      </c>
      <c r="CM73" s="6" t="s">
        <v>613</v>
      </c>
      <c r="CN73" s="6" t="s">
        <v>1492</v>
      </c>
      <c r="CO73" s="6" t="s">
        <v>1131</v>
      </c>
      <c r="CP73" s="6" t="s">
        <v>1422</v>
      </c>
      <c r="CQ73" s="6" t="s">
        <v>973</v>
      </c>
      <c r="CS73" s="6" t="s">
        <v>583</v>
      </c>
      <c r="CT73" s="6" t="s">
        <v>675</v>
      </c>
      <c r="CU73" s="6" t="s">
        <v>131</v>
      </c>
      <c r="CV73" s="6" t="s">
        <v>416</v>
      </c>
      <c r="CW73" s="6" t="s">
        <v>416</v>
      </c>
      <c r="CX73" s="6" t="s">
        <v>414</v>
      </c>
      <c r="CY73" s="6" t="s">
        <v>131</v>
      </c>
      <c r="CZ73" s="6" t="s">
        <v>415</v>
      </c>
      <c r="DA73" s="6" t="s">
        <v>416</v>
      </c>
      <c r="DB73" s="6" t="s">
        <v>416</v>
      </c>
      <c r="DC73" s="6" t="s">
        <v>415</v>
      </c>
      <c r="DD73" s="67">
        <f>VLOOKUP(CU73,Echelle!$B$3:$K$7,DD$1,FALSE)</f>
        <v>-1</v>
      </c>
      <c r="DE73" s="67">
        <f>VLOOKUP(CV73,Echelle!$B$3:$K$7,DE$1,FALSE)</f>
        <v>1</v>
      </c>
      <c r="DF73" s="67">
        <f>VLOOKUP(CW73,Echelle!$B$3:$K$7,DF$1,FALSE)</f>
        <v>1</v>
      </c>
      <c r="DG73" s="67">
        <f>VLOOKUP(CX73,Echelle!$B$3:$K$7,DG$1,FALSE)</f>
        <v>0.5</v>
      </c>
      <c r="DH73" s="67">
        <f>VLOOKUP(CY73,Echelle!$B$3:$K$7,DH$1,FALSE)</f>
        <v>1</v>
      </c>
      <c r="DI73" s="67">
        <f>VLOOKUP(CZ73,Echelle!$B$3:$K$7,DI$1,FALSE)</f>
        <v>0.5</v>
      </c>
      <c r="DJ73" s="67">
        <f>VLOOKUP(DA73,Echelle!$B$3:$K$7,DJ$1,FALSE)</f>
        <v>1</v>
      </c>
      <c r="DK73" s="67">
        <f>VLOOKUP(DB73,Echelle!$B$3:$K$7,DK$1,FALSE)</f>
        <v>1</v>
      </c>
      <c r="DL73" s="67">
        <f>VLOOKUP(DC73,Echelle!$B$3:$K$7,DL$1,FALSE)</f>
        <v>0.5</v>
      </c>
      <c r="DM73" s="64">
        <f t="shared" si="21"/>
        <v>5.5</v>
      </c>
      <c r="DN73" s="65">
        <f t="shared" si="22"/>
        <v>8.0555555555555554</v>
      </c>
      <c r="DO73" s="6" t="s">
        <v>451</v>
      </c>
      <c r="DP73" s="6" t="s">
        <v>451</v>
      </c>
      <c r="DQ73" s="6" t="s">
        <v>451</v>
      </c>
      <c r="DR73" s="6" t="s">
        <v>451</v>
      </c>
      <c r="DS73" s="6" t="s">
        <v>451</v>
      </c>
      <c r="DT73" s="6" t="s">
        <v>451</v>
      </c>
      <c r="DU73" s="6" t="s">
        <v>451</v>
      </c>
      <c r="DV73" s="6" t="s">
        <v>451</v>
      </c>
      <c r="DW73" s="6" t="s">
        <v>451</v>
      </c>
      <c r="DX73" s="6" t="s">
        <v>451</v>
      </c>
      <c r="DY73" s="6" t="s">
        <v>451</v>
      </c>
      <c r="DZ73" s="6" t="s">
        <v>451</v>
      </c>
      <c r="EA73" s="6" t="s">
        <v>451</v>
      </c>
      <c r="EB73" s="6" t="s">
        <v>451</v>
      </c>
      <c r="EC73" s="6" t="s">
        <v>451</v>
      </c>
      <c r="ED73" s="6" t="s">
        <v>451</v>
      </c>
      <c r="EE73" s="6" t="s">
        <v>451</v>
      </c>
      <c r="EF73" s="6" t="s">
        <v>451</v>
      </c>
      <c r="EG73" s="6" t="s">
        <v>451</v>
      </c>
      <c r="EH73" s="6" t="s">
        <v>451</v>
      </c>
      <c r="EI73" s="6" t="s">
        <v>451</v>
      </c>
      <c r="EJ73" s="6" t="s">
        <v>452</v>
      </c>
      <c r="EK73" s="6" t="s">
        <v>452</v>
      </c>
      <c r="EL73" s="6" t="s">
        <v>452</v>
      </c>
      <c r="EM73" s="68">
        <f t="shared" si="23"/>
        <v>21</v>
      </c>
      <c r="EN73" s="69">
        <f t="shared" si="24"/>
        <v>8.75</v>
      </c>
      <c r="EO73" s="6" t="s">
        <v>453</v>
      </c>
      <c r="EP73" s="68">
        <f t="shared" si="25"/>
        <v>0</v>
      </c>
      <c r="EQ73" s="6" t="s">
        <v>454</v>
      </c>
      <c r="ER73" s="68">
        <f t="shared" si="26"/>
        <v>0</v>
      </c>
      <c r="ES73" s="70">
        <f t="shared" si="28"/>
        <v>6.7916666666666661</v>
      </c>
      <c r="ET73" s="6" t="str">
        <f t="shared" si="27"/>
        <v>Accepté pour Conseil 1er round Fem</v>
      </c>
    </row>
    <row r="74" spans="1:150" x14ac:dyDescent="0.2">
      <c r="A74" s="6">
        <v>147</v>
      </c>
      <c r="B74" s="6" t="s">
        <v>1087</v>
      </c>
      <c r="C74" s="6" t="s">
        <v>525</v>
      </c>
      <c r="D74" s="6" t="s">
        <v>416</v>
      </c>
      <c r="E74" s="6" t="s">
        <v>416</v>
      </c>
      <c r="F74" s="6" t="s">
        <v>415</v>
      </c>
      <c r="G74" s="6" t="s">
        <v>415</v>
      </c>
      <c r="H74" s="6" t="s">
        <v>131</v>
      </c>
      <c r="I74" s="6" t="s">
        <v>415</v>
      </c>
      <c r="J74" s="6" t="s">
        <v>416</v>
      </c>
      <c r="K74" s="6" t="s">
        <v>416</v>
      </c>
      <c r="L74" s="6" t="s">
        <v>416</v>
      </c>
      <c r="M74" s="63">
        <f>VLOOKUP(D74,Echelle!$B$3:$K$7,M$1,FALSE)</f>
        <v>1</v>
      </c>
      <c r="N74" s="63">
        <f>VLOOKUP(E74,Echelle!$B$3:$K$7,N$1,FALSE)</f>
        <v>1</v>
      </c>
      <c r="O74" s="63">
        <f>VLOOKUP(F74,Echelle!$B$3:$K$7,O$1,FALSE)</f>
        <v>0.5</v>
      </c>
      <c r="P74" s="63">
        <f>VLOOKUP(G74,Echelle!$B$3:$K$7,P$1,FALSE)</f>
        <v>-0.5</v>
      </c>
      <c r="Q74" s="63">
        <f>VLOOKUP(H74,Echelle!$B$3:$K$7,Q$1,FALSE)</f>
        <v>1</v>
      </c>
      <c r="R74" s="63">
        <f>VLOOKUP(I74,Echelle!$B$3:$K$7,R$1,FALSE)</f>
        <v>0.5</v>
      </c>
      <c r="S74" s="63">
        <f>VLOOKUP(J74,Echelle!$B$3:$K$7,S$1,FALSE)</f>
        <v>1</v>
      </c>
      <c r="T74" s="63">
        <f>VLOOKUP(K74,Echelle!$B$3:$K$7,T$1,FALSE)</f>
        <v>1</v>
      </c>
      <c r="U74" s="63">
        <f>VLOOKUP(L74,Echelle!$B$3:$K$7,U$1,FALSE)</f>
        <v>1</v>
      </c>
      <c r="V74" s="64">
        <f t="shared" si="16"/>
        <v>6.5</v>
      </c>
      <c r="W74" s="65">
        <f t="shared" si="17"/>
        <v>8.6111111111111107</v>
      </c>
      <c r="X74" s="6" t="s">
        <v>547</v>
      </c>
      <c r="Y74" s="6" t="s">
        <v>424</v>
      </c>
      <c r="Z74" s="6" t="s">
        <v>424</v>
      </c>
      <c r="AA74" s="6" t="s">
        <v>423</v>
      </c>
      <c r="AB74" s="6" t="s">
        <v>424</v>
      </c>
      <c r="AC74" s="6" t="s">
        <v>423</v>
      </c>
      <c r="AD74" s="6" t="s">
        <v>423</v>
      </c>
      <c r="AE74" s="6" t="s">
        <v>423</v>
      </c>
      <c r="AF74" s="6" t="s">
        <v>423</v>
      </c>
      <c r="AG74" s="6" t="s">
        <v>151</v>
      </c>
      <c r="AH74" s="6" t="s">
        <v>423</v>
      </c>
      <c r="AI74" s="6" t="s">
        <v>423</v>
      </c>
      <c r="AJ74" s="6" t="s">
        <v>423</v>
      </c>
      <c r="AK74" s="6" t="s">
        <v>423</v>
      </c>
      <c r="AL74" s="6" t="s">
        <v>423</v>
      </c>
      <c r="AM74" s="6" t="s">
        <v>423</v>
      </c>
      <c r="AN74" s="6" t="s">
        <v>423</v>
      </c>
      <c r="AO74" s="6" t="s">
        <v>423</v>
      </c>
      <c r="AP74" s="6" t="s">
        <v>423</v>
      </c>
      <c r="AQ74" s="6" t="s">
        <v>151</v>
      </c>
      <c r="AR74" s="6" t="s">
        <v>151</v>
      </c>
      <c r="AS74" s="6" t="s">
        <v>151</v>
      </c>
      <c r="AT74" s="6" t="s">
        <v>423</v>
      </c>
      <c r="AU74" s="6" t="s">
        <v>426</v>
      </c>
      <c r="AV74" s="6" t="s">
        <v>426</v>
      </c>
      <c r="AW74" s="6" t="s">
        <v>428</v>
      </c>
      <c r="AX74" s="6" t="s">
        <v>176</v>
      </c>
      <c r="AY74" s="6" t="s">
        <v>176</v>
      </c>
      <c r="AZ74" s="6" t="s">
        <v>428</v>
      </c>
      <c r="BA74" s="6" t="s">
        <v>428</v>
      </c>
      <c r="BB74" s="64">
        <f>VLOOKUP(Y74,Echelle!$B$11:$Z$15,BB$1,FALSE)</f>
        <v>1</v>
      </c>
      <c r="BC74" s="64">
        <f>VLOOKUP(Z74,Echelle!$B$11:$Z$15,BC$1,FALSE)</f>
        <v>1</v>
      </c>
      <c r="BD74" s="64">
        <f>VLOOKUP(AA74,Echelle!$B$11:$Z$15,BD$1,FALSE)</f>
        <v>0.5</v>
      </c>
      <c r="BE74" s="64">
        <f>VLOOKUP(AB74,Echelle!$B$11:$Z$15,BE$1,FALSE)</f>
        <v>1</v>
      </c>
      <c r="BF74" s="64">
        <f>VLOOKUP(AC74,Echelle!$B$11:$Z$15,BF$1,FALSE)</f>
        <v>0.5</v>
      </c>
      <c r="BG74" s="64">
        <f>VLOOKUP(AD74,Echelle!$B$11:$Z$15,BG$1,FALSE)</f>
        <v>0.5</v>
      </c>
      <c r="BH74" s="64">
        <f>VLOOKUP(AE74,Echelle!$B$11:$Z$15,BH$1,FALSE)</f>
        <v>0.5</v>
      </c>
      <c r="BI74" s="64">
        <f>VLOOKUP(AF74,Echelle!$B$11:$Z$15,BI$1,FALSE)</f>
        <v>0.5</v>
      </c>
      <c r="BJ74" s="64">
        <f>VLOOKUP(AG74,Echelle!$B$11:$Z$15,BJ$1,FALSE)</f>
        <v>2</v>
      </c>
      <c r="BK74" s="64">
        <f>VLOOKUP(AH74,Echelle!$B$11:$Z$15,BK$1,FALSE)</f>
        <v>0.5</v>
      </c>
      <c r="BL74" s="64">
        <f>VLOOKUP(AI74,Echelle!$B$11:$Z$15,BL$1,FALSE)</f>
        <v>0.5</v>
      </c>
      <c r="BM74" s="64">
        <f>VLOOKUP(AJ74,Echelle!$B$11:$Z$15,BM$1,FALSE)</f>
        <v>0.5</v>
      </c>
      <c r="BN74" s="64">
        <f>VLOOKUP(AK74,Echelle!$B$11:$Z$15,BN$1,FALSE)</f>
        <v>0.5</v>
      </c>
      <c r="BO74" s="64">
        <f>VLOOKUP(AL74,Echelle!$B$11:$Z$15,BO$1,FALSE)</f>
        <v>0.5</v>
      </c>
      <c r="BP74" s="64">
        <f>VLOOKUP(AM74,Echelle!$B$11:$Z$15,BP$1,FALSE)</f>
        <v>0.5</v>
      </c>
      <c r="BQ74" s="64">
        <f>VLOOKUP(AN74,Echelle!$B$11:$Z$15,BQ$1,FALSE)</f>
        <v>0.5</v>
      </c>
      <c r="BR74" s="64">
        <f>VLOOKUP(AO74,Echelle!$B$11:$Z$15,BR$1,FALSE)</f>
        <v>0.5</v>
      </c>
      <c r="BS74" s="64">
        <f>VLOOKUP(AP74,Echelle!$B$11:$Z$15,BS$1,FALSE)</f>
        <v>0.5</v>
      </c>
      <c r="BT74" s="64">
        <f>VLOOKUP(AQ74,Echelle!$B$11:$Z$15,BT$1,FALSE)</f>
        <v>2</v>
      </c>
      <c r="BU74" s="64">
        <f>VLOOKUP(AR74,Echelle!$B$11:$Z$15,BU$1,FALSE)</f>
        <v>2</v>
      </c>
      <c r="BV74" s="64">
        <f>VLOOKUP(AS74,Echelle!$B$11:$Z$15,BV$1,FALSE)</f>
        <v>3</v>
      </c>
      <c r="BW74" s="64">
        <f>VLOOKUP(AT74,Echelle!$B$11:$Z$15,BW$1,FALSE)</f>
        <v>1</v>
      </c>
      <c r="BX74" s="64">
        <f>VLOOKUP(AU74,Echelle!$B$11:$Z$15,BX$1,FALSE)</f>
        <v>-0.5</v>
      </c>
      <c r="BY74" s="64">
        <f>VLOOKUP(AV74,Echelle!$B$11:$Z$15,BY$1,FALSE)</f>
        <v>-0.5</v>
      </c>
      <c r="BZ74" s="64">
        <f>VLOOKUP(AW74,Echelle!$B$20:$E$23,BZ$1,FALSE)</f>
        <v>-1</v>
      </c>
      <c r="CA74" s="64">
        <f>VLOOKUP(AX74,Echelle!$B$20:$E$23,CA$1,FALSE)</f>
        <v>2</v>
      </c>
      <c r="CB74" s="64">
        <f>VLOOKUP(AY74,Echelle!$B$20:$E$23,CB$1,FALSE)</f>
        <v>2</v>
      </c>
      <c r="CC74" s="6">
        <v>1</v>
      </c>
      <c r="CD74" s="6">
        <v>1</v>
      </c>
      <c r="CE74" s="6">
        <v>0</v>
      </c>
      <c r="CF74" s="6">
        <v>1</v>
      </c>
      <c r="CG74" s="6">
        <v>0</v>
      </c>
      <c r="CH74" s="6">
        <v>0</v>
      </c>
      <c r="CI74" s="6">
        <v>0</v>
      </c>
      <c r="CJ74" s="66">
        <f t="shared" si="18"/>
        <v>3</v>
      </c>
      <c r="CK74" s="66">
        <f t="shared" si="19"/>
        <v>25</v>
      </c>
      <c r="CL74" s="65">
        <f t="shared" si="20"/>
        <v>5.4347826086956523</v>
      </c>
      <c r="CM74" s="6" t="s">
        <v>2707</v>
      </c>
      <c r="CN74" s="6" t="s">
        <v>1507</v>
      </c>
      <c r="CO74" s="6" t="s">
        <v>1131</v>
      </c>
      <c r="CP74" s="6" t="s">
        <v>1422</v>
      </c>
      <c r="CQ74" s="6" t="s">
        <v>440</v>
      </c>
      <c r="CS74" s="6" t="s">
        <v>583</v>
      </c>
      <c r="CT74" s="6" t="s">
        <v>443</v>
      </c>
      <c r="CU74" s="6" t="s">
        <v>415</v>
      </c>
      <c r="CV74" s="6" t="s">
        <v>416</v>
      </c>
      <c r="CW74" s="6" t="s">
        <v>416</v>
      </c>
      <c r="CX74" s="6" t="s">
        <v>415</v>
      </c>
      <c r="CY74" s="6" t="s">
        <v>414</v>
      </c>
      <c r="CZ74" s="6" t="s">
        <v>415</v>
      </c>
      <c r="DA74" s="6" t="s">
        <v>416</v>
      </c>
      <c r="DB74" s="6" t="s">
        <v>416</v>
      </c>
      <c r="DC74" s="6" t="s">
        <v>415</v>
      </c>
      <c r="DD74" s="67">
        <f>VLOOKUP(CU74,Echelle!$B$3:$K$7,DD$1,FALSE)</f>
        <v>0.5</v>
      </c>
      <c r="DE74" s="67">
        <f>VLOOKUP(CV74,Echelle!$B$3:$K$7,DE$1,FALSE)</f>
        <v>1</v>
      </c>
      <c r="DF74" s="67">
        <f>VLOOKUP(CW74,Echelle!$B$3:$K$7,DF$1,FALSE)</f>
        <v>1</v>
      </c>
      <c r="DG74" s="67">
        <f>VLOOKUP(CX74,Echelle!$B$3:$K$7,DG$1,FALSE)</f>
        <v>-0.5</v>
      </c>
      <c r="DH74" s="67">
        <f>VLOOKUP(CY74,Echelle!$B$3:$K$7,DH$1,FALSE)</f>
        <v>0.5</v>
      </c>
      <c r="DI74" s="67">
        <f>VLOOKUP(CZ74,Echelle!$B$3:$K$7,DI$1,FALSE)</f>
        <v>0.5</v>
      </c>
      <c r="DJ74" s="67">
        <f>VLOOKUP(DA74,Echelle!$B$3:$K$7,DJ$1,FALSE)</f>
        <v>1</v>
      </c>
      <c r="DK74" s="67">
        <f>VLOOKUP(DB74,Echelle!$B$3:$K$7,DK$1,FALSE)</f>
        <v>1</v>
      </c>
      <c r="DL74" s="67">
        <f>VLOOKUP(DC74,Echelle!$B$3:$K$7,DL$1,FALSE)</f>
        <v>0.5</v>
      </c>
      <c r="DM74" s="64">
        <f t="shared" si="21"/>
        <v>5.5</v>
      </c>
      <c r="DN74" s="65">
        <f t="shared" si="22"/>
        <v>8.0555555555555554</v>
      </c>
      <c r="DO74" s="6" t="s">
        <v>451</v>
      </c>
      <c r="DP74" s="6" t="s">
        <v>451</v>
      </c>
      <c r="DQ74" s="6" t="s">
        <v>451</v>
      </c>
      <c r="DR74" s="6" t="s">
        <v>451</v>
      </c>
      <c r="DS74" s="6" t="s">
        <v>451</v>
      </c>
      <c r="DT74" s="6" t="s">
        <v>451</v>
      </c>
      <c r="DU74" s="6" t="s">
        <v>451</v>
      </c>
      <c r="DV74" s="6" t="s">
        <v>451</v>
      </c>
      <c r="DW74" s="6" t="s">
        <v>451</v>
      </c>
      <c r="DX74" s="6" t="s">
        <v>451</v>
      </c>
      <c r="DY74" s="6" t="s">
        <v>451</v>
      </c>
      <c r="DZ74" s="6" t="s">
        <v>451</v>
      </c>
      <c r="EA74" s="6" t="s">
        <v>451</v>
      </c>
      <c r="EB74" s="6" t="s">
        <v>451</v>
      </c>
      <c r="EC74" s="6" t="s">
        <v>451</v>
      </c>
      <c r="ED74" s="6" t="s">
        <v>451</v>
      </c>
      <c r="EE74" s="6" t="s">
        <v>451</v>
      </c>
      <c r="EF74" s="6" t="s">
        <v>451</v>
      </c>
      <c r="EG74" s="6" t="s">
        <v>451</v>
      </c>
      <c r="EH74" s="6" t="s">
        <v>451</v>
      </c>
      <c r="EI74" s="6" t="s">
        <v>451</v>
      </c>
      <c r="EJ74" s="6" t="s">
        <v>451</v>
      </c>
      <c r="EK74" s="6" t="s">
        <v>452</v>
      </c>
      <c r="EL74" s="6" t="s">
        <v>452</v>
      </c>
      <c r="EM74" s="68">
        <f t="shared" si="23"/>
        <v>22</v>
      </c>
      <c r="EN74" s="69">
        <f t="shared" si="24"/>
        <v>9.1666666666666661</v>
      </c>
      <c r="EO74" s="6" t="s">
        <v>555</v>
      </c>
      <c r="EP74" s="68">
        <f t="shared" si="25"/>
        <v>10</v>
      </c>
      <c r="EQ74" s="6" t="s">
        <v>475</v>
      </c>
      <c r="ER74" s="68">
        <f t="shared" si="26"/>
        <v>10</v>
      </c>
      <c r="ES74" s="70">
        <f t="shared" si="28"/>
        <v>9</v>
      </c>
      <c r="ET74" s="6" t="str">
        <f t="shared" si="27"/>
        <v xml:space="preserve">Accepté pour le Conseil 4round IS -5 </v>
      </c>
    </row>
    <row r="75" spans="1:150" x14ac:dyDescent="0.2">
      <c r="A75" s="6">
        <v>149</v>
      </c>
      <c r="B75" s="6" t="s">
        <v>411</v>
      </c>
      <c r="C75" s="6" t="s">
        <v>413</v>
      </c>
      <c r="D75" s="6" t="s">
        <v>131</v>
      </c>
      <c r="E75" s="6" t="s">
        <v>415</v>
      </c>
      <c r="F75" s="6" t="s">
        <v>416</v>
      </c>
      <c r="G75" s="6" t="s">
        <v>131</v>
      </c>
      <c r="H75" s="6" t="s">
        <v>131</v>
      </c>
      <c r="I75" s="6" t="s">
        <v>415</v>
      </c>
      <c r="J75" s="6" t="s">
        <v>131</v>
      </c>
      <c r="K75" s="6" t="s">
        <v>416</v>
      </c>
      <c r="L75" s="6" t="s">
        <v>131</v>
      </c>
      <c r="M75" s="63">
        <f>VLOOKUP(D75,Echelle!$B$3:$K$7,M$1,FALSE)</f>
        <v>-1</v>
      </c>
      <c r="N75" s="63">
        <f>VLOOKUP(E75,Echelle!$B$3:$K$7,N$1,FALSE)</f>
        <v>0.5</v>
      </c>
      <c r="O75" s="63">
        <f>VLOOKUP(F75,Echelle!$B$3:$K$7,O$1,FALSE)</f>
        <v>1</v>
      </c>
      <c r="P75" s="63">
        <f>VLOOKUP(G75,Echelle!$B$3:$K$7,P$1,FALSE)</f>
        <v>1</v>
      </c>
      <c r="Q75" s="63">
        <f>VLOOKUP(H75,Echelle!$B$3:$K$7,Q$1,FALSE)</f>
        <v>1</v>
      </c>
      <c r="R75" s="63">
        <f>VLOOKUP(I75,Echelle!$B$3:$K$7,R$1,FALSE)</f>
        <v>0.5</v>
      </c>
      <c r="S75" s="63">
        <f>VLOOKUP(J75,Echelle!$B$3:$K$7,S$1,FALSE)</f>
        <v>-1</v>
      </c>
      <c r="T75" s="63">
        <f>VLOOKUP(K75,Echelle!$B$3:$K$7,T$1,FALSE)</f>
        <v>1</v>
      </c>
      <c r="U75" s="63">
        <f>VLOOKUP(L75,Echelle!$B$3:$K$7,U$1,FALSE)</f>
        <v>-1</v>
      </c>
      <c r="V75" s="64">
        <f t="shared" si="16"/>
        <v>2</v>
      </c>
      <c r="W75" s="65">
        <f t="shared" si="17"/>
        <v>6.1111111111111107</v>
      </c>
      <c r="X75" s="6" t="s">
        <v>527</v>
      </c>
      <c r="Y75" s="6" t="s">
        <v>425</v>
      </c>
      <c r="Z75" s="6" t="s">
        <v>425</v>
      </c>
      <c r="AA75" s="6" t="s">
        <v>151</v>
      </c>
      <c r="AB75" s="6" t="s">
        <v>423</v>
      </c>
      <c r="AC75" s="6" t="s">
        <v>426</v>
      </c>
      <c r="AD75" s="6" t="s">
        <v>425</v>
      </c>
      <c r="AE75" s="6" t="s">
        <v>425</v>
      </c>
      <c r="AF75" s="6" t="s">
        <v>423</v>
      </c>
      <c r="AG75" s="6" t="s">
        <v>425</v>
      </c>
      <c r="AH75" s="6" t="s">
        <v>423</v>
      </c>
      <c r="AI75" s="6" t="s">
        <v>424</v>
      </c>
      <c r="AJ75" s="6" t="s">
        <v>426</v>
      </c>
      <c r="AK75" s="6" t="s">
        <v>426</v>
      </c>
      <c r="AL75" s="6" t="s">
        <v>151</v>
      </c>
      <c r="AM75" s="6" t="s">
        <v>151</v>
      </c>
      <c r="AN75" s="6" t="s">
        <v>151</v>
      </c>
      <c r="AO75" s="6" t="s">
        <v>151</v>
      </c>
      <c r="AP75" s="6" t="s">
        <v>151</v>
      </c>
      <c r="AQ75" s="6" t="s">
        <v>151</v>
      </c>
      <c r="AR75" s="6" t="s">
        <v>151</v>
      </c>
      <c r="AS75" s="6" t="s">
        <v>151</v>
      </c>
      <c r="AT75" s="6" t="s">
        <v>426</v>
      </c>
      <c r="AU75" s="6" t="s">
        <v>426</v>
      </c>
      <c r="AV75" s="6" t="s">
        <v>151</v>
      </c>
      <c r="AW75" s="6" t="s">
        <v>176</v>
      </c>
      <c r="AX75" s="6" t="s">
        <v>176</v>
      </c>
      <c r="AY75" s="6" t="s">
        <v>176</v>
      </c>
      <c r="AZ75" s="6" t="s">
        <v>176</v>
      </c>
      <c r="BA75" s="6" t="s">
        <v>428</v>
      </c>
      <c r="BB75" s="64">
        <f>VLOOKUP(Y75,Echelle!$B$11:$Z$15,BB$1,FALSE)</f>
        <v>0</v>
      </c>
      <c r="BC75" s="64">
        <f>VLOOKUP(Z75,Echelle!$B$11:$Z$15,BC$1,FALSE)</f>
        <v>0</v>
      </c>
      <c r="BD75" s="64">
        <f>VLOOKUP(AA75,Echelle!$B$11:$Z$15,BD$1,FALSE)</f>
        <v>2</v>
      </c>
      <c r="BE75" s="64">
        <f>VLOOKUP(AB75,Echelle!$B$11:$Z$15,BE$1,FALSE)</f>
        <v>0.5</v>
      </c>
      <c r="BF75" s="64">
        <f>VLOOKUP(AC75,Echelle!$B$11:$Z$15,BF$1,FALSE)</f>
        <v>-1</v>
      </c>
      <c r="BG75" s="64">
        <f>VLOOKUP(AD75,Echelle!$B$11:$Z$15,BG$1,FALSE)</f>
        <v>0</v>
      </c>
      <c r="BH75" s="64">
        <f>VLOOKUP(AE75,Echelle!$B$11:$Z$15,BH$1,FALSE)</f>
        <v>0</v>
      </c>
      <c r="BI75" s="64">
        <f>VLOOKUP(AF75,Echelle!$B$11:$Z$15,BI$1,FALSE)</f>
        <v>0.5</v>
      </c>
      <c r="BJ75" s="64">
        <f>VLOOKUP(AG75,Echelle!$B$11:$Z$15,BJ$1,FALSE)</f>
        <v>0</v>
      </c>
      <c r="BK75" s="64">
        <f>VLOOKUP(AH75,Echelle!$B$11:$Z$15,BK$1,FALSE)</f>
        <v>0.5</v>
      </c>
      <c r="BL75" s="64">
        <f>VLOOKUP(AI75,Echelle!$B$11:$Z$15,BL$1,FALSE)</f>
        <v>1</v>
      </c>
      <c r="BM75" s="64">
        <f>VLOOKUP(AJ75,Echelle!$B$11:$Z$15,BM$1,FALSE)</f>
        <v>-1</v>
      </c>
      <c r="BN75" s="64">
        <f>VLOOKUP(AK75,Echelle!$B$11:$Z$15,BN$1,FALSE)</f>
        <v>-1</v>
      </c>
      <c r="BO75" s="64">
        <f>VLOOKUP(AL75,Echelle!$B$11:$Z$15,BO$1,FALSE)</f>
        <v>2</v>
      </c>
      <c r="BP75" s="64">
        <f>VLOOKUP(AM75,Echelle!$B$11:$Z$15,BP$1,FALSE)</f>
        <v>2</v>
      </c>
      <c r="BQ75" s="64">
        <f>VLOOKUP(AN75,Echelle!$B$11:$Z$15,BQ$1,FALSE)</f>
        <v>2</v>
      </c>
      <c r="BR75" s="64">
        <f>VLOOKUP(AO75,Echelle!$B$11:$Z$15,BR$1,FALSE)</f>
        <v>2</v>
      </c>
      <c r="BS75" s="64">
        <f>VLOOKUP(AP75,Echelle!$B$11:$Z$15,BS$1,FALSE)</f>
        <v>2</v>
      </c>
      <c r="BT75" s="64">
        <f>VLOOKUP(AQ75,Echelle!$B$11:$Z$15,BT$1,FALSE)</f>
        <v>2</v>
      </c>
      <c r="BU75" s="64">
        <f>VLOOKUP(AR75,Echelle!$B$11:$Z$15,BU$1,FALSE)</f>
        <v>2</v>
      </c>
      <c r="BV75" s="64">
        <f>VLOOKUP(AS75,Echelle!$B$11:$Z$15,BV$1,FALSE)</f>
        <v>3</v>
      </c>
      <c r="BW75" s="64">
        <f>VLOOKUP(AT75,Echelle!$B$11:$Z$15,BW$1,FALSE)</f>
        <v>-0.5</v>
      </c>
      <c r="BX75" s="64">
        <f>VLOOKUP(AU75,Echelle!$B$11:$Z$15,BX$1,FALSE)</f>
        <v>-0.5</v>
      </c>
      <c r="BY75" s="64">
        <f>VLOOKUP(AV75,Echelle!$B$11:$Z$15,BY$1,FALSE)</f>
        <v>3</v>
      </c>
      <c r="BZ75" s="64">
        <f>VLOOKUP(AW75,Echelle!$B$20:$E$23,BZ$1,FALSE)</f>
        <v>2</v>
      </c>
      <c r="CA75" s="64">
        <f>VLOOKUP(AX75,Echelle!$B$20:$E$23,CA$1,FALSE)</f>
        <v>2</v>
      </c>
      <c r="CB75" s="64">
        <f>VLOOKUP(AY75,Echelle!$B$20:$E$23,CB$1,FALSE)</f>
        <v>2</v>
      </c>
      <c r="CC75" s="6">
        <v>1</v>
      </c>
      <c r="CD75" s="6">
        <v>1</v>
      </c>
      <c r="CE75" s="6">
        <v>0</v>
      </c>
      <c r="CF75" s="6">
        <v>0</v>
      </c>
      <c r="CG75" s="6">
        <v>0</v>
      </c>
      <c r="CH75" s="6">
        <v>0</v>
      </c>
      <c r="CI75" s="6">
        <v>1</v>
      </c>
      <c r="CJ75" s="66">
        <f t="shared" si="18"/>
        <v>4</v>
      </c>
      <c r="CK75" s="66">
        <f t="shared" si="19"/>
        <v>30.5</v>
      </c>
      <c r="CL75" s="65">
        <f t="shared" si="20"/>
        <v>6.0326086956521738</v>
      </c>
      <c r="CM75" s="6" t="s">
        <v>488</v>
      </c>
      <c r="CN75" s="6" t="s">
        <v>1521</v>
      </c>
      <c r="CO75" s="6" t="s">
        <v>1131</v>
      </c>
      <c r="CP75" s="6" t="s">
        <v>1422</v>
      </c>
      <c r="CQ75" s="6" t="s">
        <v>440</v>
      </c>
      <c r="CS75" s="6" t="s">
        <v>491</v>
      </c>
      <c r="CT75" s="6" t="s">
        <v>675</v>
      </c>
      <c r="CU75" s="6" t="s">
        <v>462</v>
      </c>
      <c r="CV75" s="6" t="s">
        <v>416</v>
      </c>
      <c r="CW75" s="6" t="s">
        <v>416</v>
      </c>
      <c r="CX75" s="6" t="s">
        <v>414</v>
      </c>
      <c r="CY75" s="6" t="s">
        <v>131</v>
      </c>
      <c r="CZ75" s="6" t="s">
        <v>415</v>
      </c>
      <c r="DA75" s="6" t="s">
        <v>131</v>
      </c>
      <c r="DB75" s="6" t="s">
        <v>416</v>
      </c>
      <c r="DC75" s="6" t="s">
        <v>131</v>
      </c>
      <c r="DD75" s="67">
        <f>VLOOKUP(CU75,Echelle!$B$3:$K$7,DD$1,FALSE)</f>
        <v>0</v>
      </c>
      <c r="DE75" s="67">
        <f>VLOOKUP(CV75,Echelle!$B$3:$K$7,DE$1,FALSE)</f>
        <v>1</v>
      </c>
      <c r="DF75" s="67">
        <f>VLOOKUP(CW75,Echelle!$B$3:$K$7,DF$1,FALSE)</f>
        <v>1</v>
      </c>
      <c r="DG75" s="67">
        <f>VLOOKUP(CX75,Echelle!$B$3:$K$7,DG$1,FALSE)</f>
        <v>0.5</v>
      </c>
      <c r="DH75" s="67">
        <f>VLOOKUP(CY75,Echelle!$B$3:$K$7,DH$1,FALSE)</f>
        <v>1</v>
      </c>
      <c r="DI75" s="67">
        <f>VLOOKUP(CZ75,Echelle!$B$3:$K$7,DI$1,FALSE)</f>
        <v>0.5</v>
      </c>
      <c r="DJ75" s="67">
        <f>VLOOKUP(DA75,Echelle!$B$3:$K$7,DJ$1,FALSE)</f>
        <v>-1</v>
      </c>
      <c r="DK75" s="67">
        <f>VLOOKUP(DB75,Echelle!$B$3:$K$7,DK$1,FALSE)</f>
        <v>1</v>
      </c>
      <c r="DL75" s="67">
        <f>VLOOKUP(DC75,Echelle!$B$3:$K$7,DL$1,FALSE)</f>
        <v>-1</v>
      </c>
      <c r="DM75" s="64">
        <f t="shared" si="21"/>
        <v>3</v>
      </c>
      <c r="DN75" s="65">
        <f t="shared" si="22"/>
        <v>6.666666666666667</v>
      </c>
      <c r="DO75" s="6" t="s">
        <v>451</v>
      </c>
      <c r="DP75" s="6" t="s">
        <v>451</v>
      </c>
      <c r="DQ75" s="6" t="s">
        <v>451</v>
      </c>
      <c r="DR75" s="6" t="s">
        <v>451</v>
      </c>
      <c r="DS75" s="6" t="s">
        <v>451</v>
      </c>
      <c r="DT75" s="6" t="s">
        <v>451</v>
      </c>
      <c r="DU75" s="6" t="s">
        <v>451</v>
      </c>
      <c r="DV75" s="6" t="s">
        <v>451</v>
      </c>
      <c r="DW75" s="6" t="s">
        <v>451</v>
      </c>
      <c r="DX75" s="6" t="s">
        <v>451</v>
      </c>
      <c r="DY75" s="6" t="s">
        <v>451</v>
      </c>
      <c r="DZ75" s="6" t="s">
        <v>451</v>
      </c>
      <c r="EA75" s="6" t="s">
        <v>451</v>
      </c>
      <c r="EB75" s="6" t="s">
        <v>451</v>
      </c>
      <c r="EC75" s="6" t="s">
        <v>451</v>
      </c>
      <c r="ED75" s="6" t="s">
        <v>451</v>
      </c>
      <c r="EE75" s="6" t="s">
        <v>451</v>
      </c>
      <c r="EF75" s="6" t="s">
        <v>451</v>
      </c>
      <c r="EG75" s="6" t="s">
        <v>451</v>
      </c>
      <c r="EH75" s="6" t="s">
        <v>451</v>
      </c>
      <c r="EI75" s="6" t="s">
        <v>451</v>
      </c>
      <c r="EJ75" s="6" t="s">
        <v>451</v>
      </c>
      <c r="EK75" s="6" t="s">
        <v>451</v>
      </c>
      <c r="EL75" s="6" t="s">
        <v>451</v>
      </c>
      <c r="EM75" s="68">
        <f t="shared" si="23"/>
        <v>24</v>
      </c>
      <c r="EN75" s="69">
        <f t="shared" si="24"/>
        <v>10</v>
      </c>
      <c r="EO75" s="6" t="s">
        <v>474</v>
      </c>
      <c r="EP75" s="68">
        <f t="shared" si="25"/>
        <v>10</v>
      </c>
      <c r="EQ75" s="6" t="s">
        <v>496</v>
      </c>
      <c r="ER75" s="68">
        <f t="shared" si="26"/>
        <v>10</v>
      </c>
      <c r="ES75" s="70">
        <f t="shared" si="28"/>
        <v>9</v>
      </c>
      <c r="ET75" s="6" t="str">
        <f t="shared" si="27"/>
        <v>Accepté pour Conseil 1er round Fem</v>
      </c>
    </row>
    <row r="76" spans="1:150" x14ac:dyDescent="0.2">
      <c r="A76" s="6">
        <v>150</v>
      </c>
      <c r="B76" s="6" t="s">
        <v>411</v>
      </c>
      <c r="C76" s="6" t="s">
        <v>413</v>
      </c>
      <c r="D76" s="6" t="s">
        <v>415</v>
      </c>
      <c r="E76" s="6" t="s">
        <v>416</v>
      </c>
      <c r="F76" s="6" t="s">
        <v>416</v>
      </c>
      <c r="G76" s="6" t="s">
        <v>131</v>
      </c>
      <c r="H76" s="6" t="s">
        <v>415</v>
      </c>
      <c r="I76" s="6" t="s">
        <v>416</v>
      </c>
      <c r="J76" s="6" t="s">
        <v>416</v>
      </c>
      <c r="K76" s="6" t="s">
        <v>416</v>
      </c>
      <c r="L76" s="6" t="s">
        <v>414</v>
      </c>
      <c r="M76" s="63">
        <f>VLOOKUP(D76,Echelle!$B$3:$K$7,M$1,FALSE)</f>
        <v>0.5</v>
      </c>
      <c r="N76" s="63">
        <f>VLOOKUP(E76,Echelle!$B$3:$K$7,N$1,FALSE)</f>
        <v>1</v>
      </c>
      <c r="O76" s="63">
        <f>VLOOKUP(F76,Echelle!$B$3:$K$7,O$1,FALSE)</f>
        <v>1</v>
      </c>
      <c r="P76" s="63">
        <f>VLOOKUP(G76,Echelle!$B$3:$K$7,P$1,FALSE)</f>
        <v>1</v>
      </c>
      <c r="Q76" s="63">
        <f>VLOOKUP(H76,Echelle!$B$3:$K$7,Q$1,FALSE)</f>
        <v>-0.5</v>
      </c>
      <c r="R76" s="63">
        <f>VLOOKUP(I76,Echelle!$B$3:$K$7,R$1,FALSE)</f>
        <v>1</v>
      </c>
      <c r="S76" s="63">
        <f>VLOOKUP(J76,Echelle!$B$3:$K$7,S$1,FALSE)</f>
        <v>1</v>
      </c>
      <c r="T76" s="63">
        <f>VLOOKUP(K76,Echelle!$B$3:$K$7,T$1,FALSE)</f>
        <v>1</v>
      </c>
      <c r="U76" s="63">
        <f>VLOOKUP(L76,Echelle!$B$3:$K$7,U$1,FALSE)</f>
        <v>-0.5</v>
      </c>
      <c r="V76" s="64">
        <f t="shared" si="16"/>
        <v>5.5</v>
      </c>
      <c r="W76" s="65">
        <f t="shared" si="17"/>
        <v>8.0555555555555554</v>
      </c>
      <c r="X76" s="6" t="s">
        <v>463</v>
      </c>
      <c r="Y76" s="6" t="s">
        <v>424</v>
      </c>
      <c r="Z76" s="6" t="s">
        <v>423</v>
      </c>
      <c r="AA76" s="6" t="s">
        <v>423</v>
      </c>
      <c r="AB76" s="6" t="s">
        <v>424</v>
      </c>
      <c r="AC76" s="6" t="s">
        <v>423</v>
      </c>
      <c r="AD76" s="6" t="s">
        <v>423</v>
      </c>
      <c r="AE76" s="6" t="s">
        <v>423</v>
      </c>
      <c r="AF76" s="6" t="s">
        <v>423</v>
      </c>
      <c r="AG76" s="6" t="s">
        <v>423</v>
      </c>
      <c r="AH76" s="6" t="s">
        <v>423</v>
      </c>
      <c r="AI76" s="6" t="s">
        <v>423</v>
      </c>
      <c r="AJ76" s="6" t="s">
        <v>423</v>
      </c>
      <c r="AK76" s="6" t="s">
        <v>424</v>
      </c>
      <c r="AL76" s="6" t="s">
        <v>424</v>
      </c>
      <c r="AM76" s="6" t="s">
        <v>424</v>
      </c>
      <c r="AN76" s="6" t="s">
        <v>424</v>
      </c>
      <c r="AO76" s="6" t="s">
        <v>424</v>
      </c>
      <c r="AP76" s="6" t="s">
        <v>424</v>
      </c>
      <c r="AQ76" s="6" t="s">
        <v>424</v>
      </c>
      <c r="AR76" s="6" t="s">
        <v>424</v>
      </c>
      <c r="AS76" s="6" t="s">
        <v>424</v>
      </c>
      <c r="AT76" s="6" t="s">
        <v>424</v>
      </c>
      <c r="AU76" s="6" t="s">
        <v>424</v>
      </c>
      <c r="AV76" s="6" t="s">
        <v>424</v>
      </c>
      <c r="AW76" s="6" t="s">
        <v>427</v>
      </c>
      <c r="AX76" s="6" t="s">
        <v>506</v>
      </c>
      <c r="AY76" s="6" t="s">
        <v>428</v>
      </c>
      <c r="AZ76" s="6" t="s">
        <v>506</v>
      </c>
      <c r="BA76" s="6" t="s">
        <v>427</v>
      </c>
      <c r="BB76" s="64">
        <f>VLOOKUP(Y76,Echelle!$B$11:$Z$15,BB$1,FALSE)</f>
        <v>1</v>
      </c>
      <c r="BC76" s="64">
        <f>VLOOKUP(Z76,Echelle!$B$11:$Z$15,BC$1,FALSE)</f>
        <v>0.5</v>
      </c>
      <c r="BD76" s="64">
        <f>VLOOKUP(AA76,Echelle!$B$11:$Z$15,BD$1,FALSE)</f>
        <v>0.5</v>
      </c>
      <c r="BE76" s="64">
        <f>VLOOKUP(AB76,Echelle!$B$11:$Z$15,BE$1,FALSE)</f>
        <v>1</v>
      </c>
      <c r="BF76" s="64">
        <f>VLOOKUP(AC76,Echelle!$B$11:$Z$15,BF$1,FALSE)</f>
        <v>0.5</v>
      </c>
      <c r="BG76" s="64">
        <f>VLOOKUP(AD76,Echelle!$B$11:$Z$15,BG$1,FALSE)</f>
        <v>0.5</v>
      </c>
      <c r="BH76" s="64">
        <f>VLOOKUP(AE76,Echelle!$B$11:$Z$15,BH$1,FALSE)</f>
        <v>0.5</v>
      </c>
      <c r="BI76" s="64">
        <f>VLOOKUP(AF76,Echelle!$B$11:$Z$15,BI$1,FALSE)</f>
        <v>0.5</v>
      </c>
      <c r="BJ76" s="64">
        <f>VLOOKUP(AG76,Echelle!$B$11:$Z$15,BJ$1,FALSE)</f>
        <v>0.5</v>
      </c>
      <c r="BK76" s="64">
        <f>VLOOKUP(AH76,Echelle!$B$11:$Z$15,BK$1,FALSE)</f>
        <v>0.5</v>
      </c>
      <c r="BL76" s="64">
        <f>VLOOKUP(AI76,Echelle!$B$11:$Z$15,BL$1,FALSE)</f>
        <v>0.5</v>
      </c>
      <c r="BM76" s="64">
        <f>VLOOKUP(AJ76,Echelle!$B$11:$Z$15,BM$1,FALSE)</f>
        <v>0.5</v>
      </c>
      <c r="BN76" s="64">
        <f>VLOOKUP(AK76,Echelle!$B$11:$Z$15,BN$1,FALSE)</f>
        <v>1</v>
      </c>
      <c r="BO76" s="64">
        <f>VLOOKUP(AL76,Echelle!$B$11:$Z$15,BO$1,FALSE)</f>
        <v>1</v>
      </c>
      <c r="BP76" s="64">
        <f>VLOOKUP(AM76,Echelle!$B$11:$Z$15,BP$1,FALSE)</f>
        <v>1</v>
      </c>
      <c r="BQ76" s="64">
        <f>VLOOKUP(AN76,Echelle!$B$11:$Z$15,BQ$1,FALSE)</f>
        <v>1</v>
      </c>
      <c r="BR76" s="64">
        <f>VLOOKUP(AO76,Echelle!$B$11:$Z$15,BR$1,FALSE)</f>
        <v>1</v>
      </c>
      <c r="BS76" s="64">
        <f>VLOOKUP(AP76,Echelle!$B$11:$Z$15,BS$1,FALSE)</f>
        <v>1</v>
      </c>
      <c r="BT76" s="64">
        <f>VLOOKUP(AQ76,Echelle!$B$11:$Z$15,BT$1,FALSE)</f>
        <v>1</v>
      </c>
      <c r="BU76" s="64">
        <f>VLOOKUP(AR76,Echelle!$B$11:$Z$15,BU$1,FALSE)</f>
        <v>1</v>
      </c>
      <c r="BV76" s="64">
        <f>VLOOKUP(AS76,Echelle!$B$11:$Z$15,BV$1,FALSE)</f>
        <v>2</v>
      </c>
      <c r="BW76" s="64">
        <f>VLOOKUP(AT76,Echelle!$B$11:$Z$15,BW$1,FALSE)</f>
        <v>2</v>
      </c>
      <c r="BX76" s="64">
        <f>VLOOKUP(AU76,Echelle!$B$11:$Z$15,BX$1,FALSE)</f>
        <v>2</v>
      </c>
      <c r="BY76" s="64">
        <f>VLOOKUP(AV76,Echelle!$B$11:$Z$15,BY$1,FALSE)</f>
        <v>2</v>
      </c>
      <c r="BZ76" s="64">
        <f>VLOOKUP(AW76,Echelle!$B$20:$E$23,BZ$1,FALSE)</f>
        <v>1</v>
      </c>
      <c r="CA76" s="64">
        <f>VLOOKUP(AX76,Echelle!$B$20:$E$23,CA$1,FALSE)</f>
        <v>0.5</v>
      </c>
      <c r="CB76" s="64">
        <f>VLOOKUP(AY76,Echelle!$B$20:$E$23,CB$1,FALSE)</f>
        <v>-1</v>
      </c>
      <c r="CC76" s="6">
        <v>0</v>
      </c>
      <c r="CD76" s="6">
        <v>1</v>
      </c>
      <c r="CE76" s="6">
        <v>1</v>
      </c>
      <c r="CF76" s="6">
        <v>0</v>
      </c>
      <c r="CG76" s="6">
        <v>0</v>
      </c>
      <c r="CH76" s="6">
        <v>0</v>
      </c>
      <c r="CI76" s="6">
        <v>0</v>
      </c>
      <c r="CJ76" s="66">
        <f t="shared" si="18"/>
        <v>2</v>
      </c>
      <c r="CK76" s="66">
        <f t="shared" si="19"/>
        <v>25.5</v>
      </c>
      <c r="CL76" s="65">
        <f t="shared" si="20"/>
        <v>5.4891304347826084</v>
      </c>
      <c r="CM76" s="6" t="s">
        <v>2707</v>
      </c>
      <c r="CN76" s="6" t="s">
        <v>1535</v>
      </c>
      <c r="CO76" s="6" t="s">
        <v>1131</v>
      </c>
      <c r="CP76" s="6" t="s">
        <v>1422</v>
      </c>
      <c r="CQ76" s="6" t="s">
        <v>440</v>
      </c>
      <c r="CS76" s="6" t="s">
        <v>491</v>
      </c>
      <c r="CT76" s="6" t="s">
        <v>443</v>
      </c>
      <c r="CU76" s="6" t="s">
        <v>416</v>
      </c>
      <c r="CV76" s="6" t="s">
        <v>416</v>
      </c>
      <c r="CW76" s="6" t="s">
        <v>416</v>
      </c>
      <c r="CX76" s="6" t="s">
        <v>414</v>
      </c>
      <c r="CY76" s="6" t="s">
        <v>414</v>
      </c>
      <c r="CZ76" s="6" t="s">
        <v>416</v>
      </c>
      <c r="DA76" s="6" t="s">
        <v>416</v>
      </c>
      <c r="DB76" s="6" t="s">
        <v>416</v>
      </c>
      <c r="DC76" s="6" t="s">
        <v>414</v>
      </c>
      <c r="DD76" s="67">
        <f>VLOOKUP(CU76,Echelle!$B$3:$K$7,DD$1,FALSE)</f>
        <v>1</v>
      </c>
      <c r="DE76" s="67">
        <f>VLOOKUP(CV76,Echelle!$B$3:$K$7,DE$1,FALSE)</f>
        <v>1</v>
      </c>
      <c r="DF76" s="67">
        <f>VLOOKUP(CW76,Echelle!$B$3:$K$7,DF$1,FALSE)</f>
        <v>1</v>
      </c>
      <c r="DG76" s="67">
        <f>VLOOKUP(CX76,Echelle!$B$3:$K$7,DG$1,FALSE)</f>
        <v>0.5</v>
      </c>
      <c r="DH76" s="67">
        <f>VLOOKUP(CY76,Echelle!$B$3:$K$7,DH$1,FALSE)</f>
        <v>0.5</v>
      </c>
      <c r="DI76" s="67">
        <f>VLOOKUP(CZ76,Echelle!$B$3:$K$7,DI$1,FALSE)</f>
        <v>1</v>
      </c>
      <c r="DJ76" s="67">
        <f>VLOOKUP(DA76,Echelle!$B$3:$K$7,DJ$1,FALSE)</f>
        <v>1</v>
      </c>
      <c r="DK76" s="67">
        <f>VLOOKUP(DB76,Echelle!$B$3:$K$7,DK$1,FALSE)</f>
        <v>1</v>
      </c>
      <c r="DL76" s="67">
        <f>VLOOKUP(DC76,Echelle!$B$3:$K$7,DL$1,FALSE)</f>
        <v>-0.5</v>
      </c>
      <c r="DM76" s="64">
        <f t="shared" si="21"/>
        <v>6.5</v>
      </c>
      <c r="DN76" s="65">
        <f t="shared" si="22"/>
        <v>8.6111111111111107</v>
      </c>
      <c r="DO76" s="6" t="s">
        <v>451</v>
      </c>
      <c r="DP76" s="6" t="s">
        <v>451</v>
      </c>
      <c r="DQ76" s="6" t="s">
        <v>451</v>
      </c>
      <c r="DR76" s="6" t="s">
        <v>451</v>
      </c>
      <c r="DS76" s="6" t="s">
        <v>451</v>
      </c>
      <c r="DT76" s="6" t="s">
        <v>451</v>
      </c>
      <c r="DU76" s="6" t="s">
        <v>451</v>
      </c>
      <c r="DV76" s="6" t="s">
        <v>451</v>
      </c>
      <c r="DW76" s="6" t="s">
        <v>451</v>
      </c>
      <c r="DX76" s="6" t="s">
        <v>451</v>
      </c>
      <c r="DY76" s="6" t="s">
        <v>451</v>
      </c>
      <c r="DZ76" s="6" t="s">
        <v>451</v>
      </c>
      <c r="EA76" s="6" t="s">
        <v>451</v>
      </c>
      <c r="EB76" s="6" t="s">
        <v>451</v>
      </c>
      <c r="EC76" s="6" t="s">
        <v>451</v>
      </c>
      <c r="ED76" s="6" t="s">
        <v>451</v>
      </c>
      <c r="EE76" s="6" t="s">
        <v>451</v>
      </c>
      <c r="EF76" s="6" t="s">
        <v>451</v>
      </c>
      <c r="EG76" s="6" t="s">
        <v>451</v>
      </c>
      <c r="EH76" s="6" t="s">
        <v>451</v>
      </c>
      <c r="EI76" s="6" t="s">
        <v>451</v>
      </c>
      <c r="EJ76" s="6" t="s">
        <v>451</v>
      </c>
      <c r="EK76" s="6" t="s">
        <v>452</v>
      </c>
      <c r="EL76" s="6" t="s">
        <v>451</v>
      </c>
      <c r="EM76" s="68">
        <f t="shared" si="23"/>
        <v>23</v>
      </c>
      <c r="EN76" s="69">
        <f t="shared" si="24"/>
        <v>9.5833333333333339</v>
      </c>
      <c r="EO76" s="6" t="s">
        <v>517</v>
      </c>
      <c r="EP76" s="68">
        <f t="shared" si="25"/>
        <v>10</v>
      </c>
      <c r="EQ76" s="6" t="s">
        <v>496</v>
      </c>
      <c r="ER76" s="68">
        <f t="shared" si="26"/>
        <v>10</v>
      </c>
      <c r="ES76" s="70">
        <f t="shared" si="28"/>
        <v>9.375</v>
      </c>
      <c r="ET76" s="6" t="str">
        <f t="shared" si="27"/>
        <v>Accepté pour Conseil 1er round Fem</v>
      </c>
    </row>
    <row r="77" spans="1:150" x14ac:dyDescent="0.2">
      <c r="A77" s="6">
        <v>155</v>
      </c>
      <c r="B77" s="6" t="s">
        <v>411</v>
      </c>
      <c r="C77" s="6" t="s">
        <v>413</v>
      </c>
      <c r="D77" s="6" t="s">
        <v>414</v>
      </c>
      <c r="E77" s="6" t="s">
        <v>415</v>
      </c>
      <c r="F77" s="6" t="s">
        <v>416</v>
      </c>
      <c r="G77" s="6" t="s">
        <v>131</v>
      </c>
      <c r="H77" s="6" t="s">
        <v>415</v>
      </c>
      <c r="I77" s="6" t="s">
        <v>415</v>
      </c>
      <c r="J77" s="6" t="s">
        <v>416</v>
      </c>
      <c r="K77" s="6" t="s">
        <v>416</v>
      </c>
      <c r="L77" s="6" t="s">
        <v>131</v>
      </c>
      <c r="M77" s="63">
        <f>VLOOKUP(D77,Echelle!$B$3:$K$7,M$1,FALSE)</f>
        <v>-0.5</v>
      </c>
      <c r="N77" s="63">
        <f>VLOOKUP(E77,Echelle!$B$3:$K$7,N$1,FALSE)</f>
        <v>0.5</v>
      </c>
      <c r="O77" s="63">
        <f>VLOOKUP(F77,Echelle!$B$3:$K$7,O$1,FALSE)</f>
        <v>1</v>
      </c>
      <c r="P77" s="63">
        <f>VLOOKUP(G77,Echelle!$B$3:$K$7,P$1,FALSE)</f>
        <v>1</v>
      </c>
      <c r="Q77" s="63">
        <f>VLOOKUP(H77,Echelle!$B$3:$K$7,Q$1,FALSE)</f>
        <v>-0.5</v>
      </c>
      <c r="R77" s="63">
        <f>VLOOKUP(I77,Echelle!$B$3:$K$7,R$1,FALSE)</f>
        <v>0.5</v>
      </c>
      <c r="S77" s="63">
        <f>VLOOKUP(J77,Echelle!$B$3:$K$7,S$1,FALSE)</f>
        <v>1</v>
      </c>
      <c r="T77" s="63">
        <f>VLOOKUP(K77,Echelle!$B$3:$K$7,T$1,FALSE)</f>
        <v>1</v>
      </c>
      <c r="U77" s="63">
        <f>VLOOKUP(L77,Echelle!$B$3:$K$7,U$1,FALSE)</f>
        <v>-1</v>
      </c>
      <c r="V77" s="64">
        <f t="shared" si="16"/>
        <v>3</v>
      </c>
      <c r="W77" s="65">
        <f t="shared" si="17"/>
        <v>6.666666666666667</v>
      </c>
      <c r="X77" s="6" t="s">
        <v>564</v>
      </c>
      <c r="Y77" s="6" t="s">
        <v>424</v>
      </c>
      <c r="Z77" s="6" t="s">
        <v>423</v>
      </c>
      <c r="AA77" s="6" t="s">
        <v>423</v>
      </c>
      <c r="AB77" s="6" t="s">
        <v>424</v>
      </c>
      <c r="AC77" s="6" t="s">
        <v>424</v>
      </c>
      <c r="AD77" s="6" t="s">
        <v>424</v>
      </c>
      <c r="AE77" s="6" t="s">
        <v>423</v>
      </c>
      <c r="AF77" s="6" t="s">
        <v>423</v>
      </c>
      <c r="AG77" s="6" t="s">
        <v>423</v>
      </c>
      <c r="AH77" s="6" t="s">
        <v>423</v>
      </c>
      <c r="AI77" s="6" t="s">
        <v>424</v>
      </c>
      <c r="AJ77" s="6" t="s">
        <v>426</v>
      </c>
      <c r="AK77" s="6" t="s">
        <v>423</v>
      </c>
      <c r="AL77" s="6" t="s">
        <v>424</v>
      </c>
      <c r="AM77" s="6" t="s">
        <v>423</v>
      </c>
      <c r="AN77" s="6" t="s">
        <v>423</v>
      </c>
      <c r="AO77" s="6" t="s">
        <v>423</v>
      </c>
      <c r="AP77" s="6" t="s">
        <v>423</v>
      </c>
      <c r="AQ77" s="6" t="s">
        <v>426</v>
      </c>
      <c r="AR77" s="6" t="s">
        <v>424</v>
      </c>
      <c r="AS77" s="6" t="s">
        <v>423</v>
      </c>
      <c r="AT77" s="6" t="s">
        <v>423</v>
      </c>
      <c r="AU77" s="6" t="s">
        <v>423</v>
      </c>
      <c r="AV77" s="6" t="s">
        <v>423</v>
      </c>
      <c r="AW77" s="6" t="s">
        <v>427</v>
      </c>
      <c r="AX77" s="6" t="s">
        <v>506</v>
      </c>
      <c r="AY77" s="6" t="s">
        <v>428</v>
      </c>
      <c r="AZ77" s="6" t="s">
        <v>428</v>
      </c>
      <c r="BA77" s="6" t="s">
        <v>428</v>
      </c>
      <c r="BB77" s="64">
        <f>VLOOKUP(Y77,Echelle!$B$11:$Z$15,BB$1,FALSE)</f>
        <v>1</v>
      </c>
      <c r="BC77" s="64">
        <f>VLOOKUP(Z77,Echelle!$B$11:$Z$15,BC$1,FALSE)</f>
        <v>0.5</v>
      </c>
      <c r="BD77" s="64">
        <f>VLOOKUP(AA77,Echelle!$B$11:$Z$15,BD$1,FALSE)</f>
        <v>0.5</v>
      </c>
      <c r="BE77" s="64">
        <f>VLOOKUP(AB77,Echelle!$B$11:$Z$15,BE$1,FALSE)</f>
        <v>1</v>
      </c>
      <c r="BF77" s="64">
        <f>VLOOKUP(AC77,Echelle!$B$11:$Z$15,BF$1,FALSE)</f>
        <v>1</v>
      </c>
      <c r="BG77" s="64">
        <f>VLOOKUP(AD77,Echelle!$B$11:$Z$15,BG$1,FALSE)</f>
        <v>1</v>
      </c>
      <c r="BH77" s="64">
        <f>VLOOKUP(AE77,Echelle!$B$11:$Z$15,BH$1,FALSE)</f>
        <v>0.5</v>
      </c>
      <c r="BI77" s="64">
        <f>VLOOKUP(AF77,Echelle!$B$11:$Z$15,BI$1,FALSE)</f>
        <v>0.5</v>
      </c>
      <c r="BJ77" s="64">
        <f>VLOOKUP(AG77,Echelle!$B$11:$Z$15,BJ$1,FALSE)</f>
        <v>0.5</v>
      </c>
      <c r="BK77" s="64">
        <f>VLOOKUP(AH77,Echelle!$B$11:$Z$15,BK$1,FALSE)</f>
        <v>0.5</v>
      </c>
      <c r="BL77" s="64">
        <f>VLOOKUP(AI77,Echelle!$B$11:$Z$15,BL$1,FALSE)</f>
        <v>1</v>
      </c>
      <c r="BM77" s="64">
        <f>VLOOKUP(AJ77,Echelle!$B$11:$Z$15,BM$1,FALSE)</f>
        <v>-1</v>
      </c>
      <c r="BN77" s="64">
        <f>VLOOKUP(AK77,Echelle!$B$11:$Z$15,BN$1,FALSE)</f>
        <v>0.5</v>
      </c>
      <c r="BO77" s="64">
        <f>VLOOKUP(AL77,Echelle!$B$11:$Z$15,BO$1,FALSE)</f>
        <v>1</v>
      </c>
      <c r="BP77" s="64">
        <f>VLOOKUP(AM77,Echelle!$B$11:$Z$15,BP$1,FALSE)</f>
        <v>0.5</v>
      </c>
      <c r="BQ77" s="64">
        <f>VLOOKUP(AN77,Echelle!$B$11:$Z$15,BQ$1,FALSE)</f>
        <v>0.5</v>
      </c>
      <c r="BR77" s="64">
        <f>VLOOKUP(AO77,Echelle!$B$11:$Z$15,BR$1,FALSE)</f>
        <v>0.5</v>
      </c>
      <c r="BS77" s="64">
        <f>VLOOKUP(AP77,Echelle!$B$11:$Z$15,BS$1,FALSE)</f>
        <v>0.5</v>
      </c>
      <c r="BT77" s="64">
        <f>VLOOKUP(AQ77,Echelle!$B$11:$Z$15,BT$1,FALSE)</f>
        <v>-1</v>
      </c>
      <c r="BU77" s="64">
        <f>VLOOKUP(AR77,Echelle!$B$11:$Z$15,BU$1,FALSE)</f>
        <v>1</v>
      </c>
      <c r="BV77" s="64">
        <f>VLOOKUP(AS77,Echelle!$B$11:$Z$15,BV$1,FALSE)</f>
        <v>1</v>
      </c>
      <c r="BW77" s="64">
        <f>VLOOKUP(AT77,Echelle!$B$11:$Z$15,BW$1,FALSE)</f>
        <v>1</v>
      </c>
      <c r="BX77" s="64">
        <f>VLOOKUP(AU77,Echelle!$B$11:$Z$15,BX$1,FALSE)</f>
        <v>1</v>
      </c>
      <c r="BY77" s="64">
        <f>VLOOKUP(AV77,Echelle!$B$11:$Z$15,BY$1,FALSE)</f>
        <v>1</v>
      </c>
      <c r="BZ77" s="64">
        <f>VLOOKUP(AW77,Echelle!$B$20:$E$23,BZ$1,FALSE)</f>
        <v>1</v>
      </c>
      <c r="CA77" s="64">
        <f>VLOOKUP(AX77,Echelle!$B$20:$E$23,CA$1,FALSE)</f>
        <v>0.5</v>
      </c>
      <c r="CB77" s="64">
        <f>VLOOKUP(AY77,Echelle!$B$20:$E$23,CB$1,FALSE)</f>
        <v>-1</v>
      </c>
      <c r="CC77" s="6">
        <v>1</v>
      </c>
      <c r="CD77" s="6">
        <v>1</v>
      </c>
      <c r="CE77" s="6">
        <v>0</v>
      </c>
      <c r="CF77" s="6">
        <v>0</v>
      </c>
      <c r="CG77" s="6">
        <v>0</v>
      </c>
      <c r="CH77" s="6">
        <v>0</v>
      </c>
      <c r="CI77" s="6">
        <v>0</v>
      </c>
      <c r="CJ77" s="66">
        <f t="shared" si="18"/>
        <v>2</v>
      </c>
      <c r="CK77" s="66">
        <f t="shared" si="19"/>
        <v>17</v>
      </c>
      <c r="CL77" s="65">
        <f t="shared" si="20"/>
        <v>4.5652173913043477</v>
      </c>
      <c r="CM77" s="6" t="s">
        <v>613</v>
      </c>
      <c r="CN77" s="6" t="s">
        <v>1548</v>
      </c>
      <c r="CO77" s="6" t="s">
        <v>1131</v>
      </c>
      <c r="CP77" s="6" t="s">
        <v>1422</v>
      </c>
      <c r="CQ77" s="6" t="s">
        <v>440</v>
      </c>
      <c r="CS77" s="6" t="s">
        <v>442</v>
      </c>
      <c r="CT77" s="6" t="s">
        <v>443</v>
      </c>
      <c r="CU77" s="6" t="s">
        <v>462</v>
      </c>
      <c r="CV77" s="6" t="s">
        <v>416</v>
      </c>
      <c r="CW77" s="6" t="s">
        <v>416</v>
      </c>
      <c r="CX77" s="6" t="s">
        <v>414</v>
      </c>
      <c r="CY77" s="6" t="s">
        <v>415</v>
      </c>
      <c r="CZ77" s="6" t="s">
        <v>462</v>
      </c>
      <c r="DA77" s="6" t="s">
        <v>462</v>
      </c>
      <c r="DB77" s="6" t="s">
        <v>416</v>
      </c>
      <c r="DC77" s="6" t="s">
        <v>415</v>
      </c>
      <c r="DD77" s="67">
        <f>VLOOKUP(CU77,Echelle!$B$3:$K$7,DD$1,FALSE)</f>
        <v>0</v>
      </c>
      <c r="DE77" s="67">
        <f>VLOOKUP(CV77,Echelle!$B$3:$K$7,DE$1,FALSE)</f>
        <v>1</v>
      </c>
      <c r="DF77" s="67">
        <f>VLOOKUP(CW77,Echelle!$B$3:$K$7,DF$1,FALSE)</f>
        <v>1</v>
      </c>
      <c r="DG77" s="67">
        <f>VLOOKUP(CX77,Echelle!$B$3:$K$7,DG$1,FALSE)</f>
        <v>0.5</v>
      </c>
      <c r="DH77" s="67">
        <f>VLOOKUP(CY77,Echelle!$B$3:$K$7,DH$1,FALSE)</f>
        <v>-0.5</v>
      </c>
      <c r="DI77" s="67">
        <f>VLOOKUP(CZ77,Echelle!$B$3:$K$7,DI$1,FALSE)</f>
        <v>0</v>
      </c>
      <c r="DJ77" s="67">
        <f>VLOOKUP(DA77,Echelle!$B$3:$K$7,DJ$1,FALSE)</f>
        <v>0</v>
      </c>
      <c r="DK77" s="67">
        <f>VLOOKUP(DB77,Echelle!$B$3:$K$7,DK$1,FALSE)</f>
        <v>1</v>
      </c>
      <c r="DL77" s="67">
        <f>VLOOKUP(DC77,Echelle!$B$3:$K$7,DL$1,FALSE)</f>
        <v>0.5</v>
      </c>
      <c r="DM77" s="64">
        <f t="shared" si="21"/>
        <v>3.5</v>
      </c>
      <c r="DN77" s="65">
        <f t="shared" si="22"/>
        <v>6.9444444444444446</v>
      </c>
      <c r="DO77" s="6" t="s">
        <v>451</v>
      </c>
      <c r="DP77" s="6" t="s">
        <v>451</v>
      </c>
      <c r="DQ77" s="6" t="s">
        <v>451</v>
      </c>
      <c r="DR77" s="6" t="s">
        <v>451</v>
      </c>
      <c r="DS77" s="6" t="s">
        <v>451</v>
      </c>
      <c r="DT77" s="6" t="s">
        <v>451</v>
      </c>
      <c r="DU77" s="6" t="s">
        <v>451</v>
      </c>
      <c r="DV77" s="6" t="s">
        <v>451</v>
      </c>
      <c r="DW77" s="6" t="s">
        <v>451</v>
      </c>
      <c r="DX77" s="6" t="s">
        <v>451</v>
      </c>
      <c r="DY77" s="6" t="s">
        <v>451</v>
      </c>
      <c r="DZ77" s="6" t="s">
        <v>451</v>
      </c>
      <c r="EA77" s="6" t="s">
        <v>451</v>
      </c>
      <c r="EB77" s="6" t="s">
        <v>451</v>
      </c>
      <c r="EC77" s="6" t="s">
        <v>451</v>
      </c>
      <c r="ED77" s="6" t="s">
        <v>451</v>
      </c>
      <c r="EE77" s="6" t="s">
        <v>451</v>
      </c>
      <c r="EF77" s="6" t="s">
        <v>451</v>
      </c>
      <c r="EG77" s="6" t="s">
        <v>451</v>
      </c>
      <c r="EH77" s="6" t="s">
        <v>451</v>
      </c>
      <c r="EI77" s="6" t="s">
        <v>451</v>
      </c>
      <c r="EJ77" s="6" t="s">
        <v>451</v>
      </c>
      <c r="EK77" s="6" t="s">
        <v>451</v>
      </c>
      <c r="EL77" s="6" t="s">
        <v>451</v>
      </c>
      <c r="EM77" s="68">
        <f t="shared" si="23"/>
        <v>24</v>
      </c>
      <c r="EN77" s="69">
        <f t="shared" si="24"/>
        <v>10</v>
      </c>
      <c r="EO77" s="6" t="s">
        <v>453</v>
      </c>
      <c r="EP77" s="68">
        <f t="shared" si="25"/>
        <v>0</v>
      </c>
      <c r="EQ77" s="6" t="s">
        <v>496</v>
      </c>
      <c r="ER77" s="68">
        <f t="shared" si="26"/>
        <v>10</v>
      </c>
      <c r="ES77" s="70">
        <f t="shared" si="28"/>
        <v>7.5833333333333339</v>
      </c>
      <c r="ET77" s="6" t="str">
        <f t="shared" si="27"/>
        <v>Accepté pour Conseil 2eme round Sect</v>
      </c>
    </row>
    <row r="78" spans="1:150" x14ac:dyDescent="0.2">
      <c r="A78" s="6">
        <v>156</v>
      </c>
      <c r="B78" s="6" t="s">
        <v>760</v>
      </c>
      <c r="C78" s="6" t="s">
        <v>525</v>
      </c>
      <c r="D78" s="6" t="s">
        <v>131</v>
      </c>
      <c r="E78" s="6" t="s">
        <v>415</v>
      </c>
      <c r="F78" s="6" t="s">
        <v>416</v>
      </c>
      <c r="G78" s="6" t="s">
        <v>415</v>
      </c>
      <c r="H78" s="6" t="s">
        <v>414</v>
      </c>
      <c r="I78" s="6" t="s">
        <v>131</v>
      </c>
      <c r="J78" s="6" t="s">
        <v>416</v>
      </c>
      <c r="K78" s="6" t="s">
        <v>416</v>
      </c>
      <c r="L78" s="6" t="s">
        <v>131</v>
      </c>
      <c r="M78" s="63">
        <f>VLOOKUP(D78,Echelle!$B$3:$K$7,M$1,FALSE)</f>
        <v>-1</v>
      </c>
      <c r="N78" s="63">
        <f>VLOOKUP(E78,Echelle!$B$3:$K$7,N$1,FALSE)</f>
        <v>0.5</v>
      </c>
      <c r="O78" s="63">
        <f>VLOOKUP(F78,Echelle!$B$3:$K$7,O$1,FALSE)</f>
        <v>1</v>
      </c>
      <c r="P78" s="63">
        <f>VLOOKUP(G78,Echelle!$B$3:$K$7,P$1,FALSE)</f>
        <v>-0.5</v>
      </c>
      <c r="Q78" s="63">
        <f>VLOOKUP(H78,Echelle!$B$3:$K$7,Q$1,FALSE)</f>
        <v>0.5</v>
      </c>
      <c r="R78" s="63">
        <f>VLOOKUP(I78,Echelle!$B$3:$K$7,R$1,FALSE)</f>
        <v>-1</v>
      </c>
      <c r="S78" s="63">
        <f>VLOOKUP(J78,Echelle!$B$3:$K$7,S$1,FALSE)</f>
        <v>1</v>
      </c>
      <c r="T78" s="63">
        <f>VLOOKUP(K78,Echelle!$B$3:$K$7,T$1,FALSE)</f>
        <v>1</v>
      </c>
      <c r="U78" s="63">
        <f>VLOOKUP(L78,Echelle!$B$3:$K$7,U$1,FALSE)</f>
        <v>-1</v>
      </c>
      <c r="V78" s="64">
        <f t="shared" si="16"/>
        <v>0.5</v>
      </c>
      <c r="W78" s="65">
        <f t="shared" si="17"/>
        <v>5.2777777777777777</v>
      </c>
      <c r="X78" s="6" t="s">
        <v>463</v>
      </c>
      <c r="Y78" s="6" t="s">
        <v>423</v>
      </c>
      <c r="Z78" s="6" t="s">
        <v>423</v>
      </c>
      <c r="AA78" s="6" t="s">
        <v>423</v>
      </c>
      <c r="AB78" s="6" t="s">
        <v>424</v>
      </c>
      <c r="AC78" s="6" t="s">
        <v>423</v>
      </c>
      <c r="AD78" s="6" t="s">
        <v>423</v>
      </c>
      <c r="AE78" s="6" t="s">
        <v>423</v>
      </c>
      <c r="AF78" s="6" t="s">
        <v>423</v>
      </c>
      <c r="AG78" s="6" t="s">
        <v>423</v>
      </c>
      <c r="AH78" s="6" t="s">
        <v>423</v>
      </c>
      <c r="AI78" s="6" t="s">
        <v>423</v>
      </c>
      <c r="AJ78" s="6" t="s">
        <v>423</v>
      </c>
      <c r="AK78" s="6" t="s">
        <v>423</v>
      </c>
      <c r="AL78" s="6" t="s">
        <v>423</v>
      </c>
      <c r="AM78" s="6" t="s">
        <v>423</v>
      </c>
      <c r="AN78" s="6" t="s">
        <v>423</v>
      </c>
      <c r="AO78" s="6" t="s">
        <v>423</v>
      </c>
      <c r="AP78" s="6" t="s">
        <v>423</v>
      </c>
      <c r="AQ78" s="6" t="s">
        <v>423</v>
      </c>
      <c r="AR78" s="6" t="s">
        <v>423</v>
      </c>
      <c r="AS78" s="6" t="s">
        <v>423</v>
      </c>
      <c r="AT78" s="6" t="s">
        <v>423</v>
      </c>
      <c r="AU78" s="6" t="s">
        <v>423</v>
      </c>
      <c r="AV78" s="6" t="s">
        <v>423</v>
      </c>
      <c r="AW78" s="6" t="s">
        <v>427</v>
      </c>
      <c r="AX78" s="6" t="s">
        <v>427</v>
      </c>
      <c r="AY78" s="6" t="s">
        <v>506</v>
      </c>
      <c r="AZ78" s="6" t="s">
        <v>427</v>
      </c>
      <c r="BA78" s="6" t="s">
        <v>427</v>
      </c>
      <c r="BB78" s="64">
        <f>VLOOKUP(Y78,Echelle!$B$11:$Z$15,BB$1,FALSE)</f>
        <v>0.5</v>
      </c>
      <c r="BC78" s="64">
        <f>VLOOKUP(Z78,Echelle!$B$11:$Z$15,BC$1,FALSE)</f>
        <v>0.5</v>
      </c>
      <c r="BD78" s="64">
        <f>VLOOKUP(AA78,Echelle!$B$11:$Z$15,BD$1,FALSE)</f>
        <v>0.5</v>
      </c>
      <c r="BE78" s="64">
        <f>VLOOKUP(AB78,Echelle!$B$11:$Z$15,BE$1,FALSE)</f>
        <v>1</v>
      </c>
      <c r="BF78" s="64">
        <f>VLOOKUP(AC78,Echelle!$B$11:$Z$15,BF$1,FALSE)</f>
        <v>0.5</v>
      </c>
      <c r="BG78" s="64">
        <f>VLOOKUP(AD78,Echelle!$B$11:$Z$15,BG$1,FALSE)</f>
        <v>0.5</v>
      </c>
      <c r="BH78" s="64">
        <f>VLOOKUP(AE78,Echelle!$B$11:$Z$15,BH$1,FALSE)</f>
        <v>0.5</v>
      </c>
      <c r="BI78" s="64">
        <f>VLOOKUP(AF78,Echelle!$B$11:$Z$15,BI$1,FALSE)</f>
        <v>0.5</v>
      </c>
      <c r="BJ78" s="64">
        <f>VLOOKUP(AG78,Echelle!$B$11:$Z$15,BJ$1,FALSE)</f>
        <v>0.5</v>
      </c>
      <c r="BK78" s="64">
        <f>VLOOKUP(AH78,Echelle!$B$11:$Z$15,BK$1,FALSE)</f>
        <v>0.5</v>
      </c>
      <c r="BL78" s="64">
        <f>VLOOKUP(AI78,Echelle!$B$11:$Z$15,BL$1,FALSE)</f>
        <v>0.5</v>
      </c>
      <c r="BM78" s="64">
        <f>VLOOKUP(AJ78,Echelle!$B$11:$Z$15,BM$1,FALSE)</f>
        <v>0.5</v>
      </c>
      <c r="BN78" s="64">
        <f>VLOOKUP(AK78,Echelle!$B$11:$Z$15,BN$1,FALSE)</f>
        <v>0.5</v>
      </c>
      <c r="BO78" s="64">
        <f>VLOOKUP(AL78,Echelle!$B$11:$Z$15,BO$1,FALSE)</f>
        <v>0.5</v>
      </c>
      <c r="BP78" s="64">
        <f>VLOOKUP(AM78,Echelle!$B$11:$Z$15,BP$1,FALSE)</f>
        <v>0.5</v>
      </c>
      <c r="BQ78" s="64">
        <f>VLOOKUP(AN78,Echelle!$B$11:$Z$15,BQ$1,FALSE)</f>
        <v>0.5</v>
      </c>
      <c r="BR78" s="64">
        <f>VLOOKUP(AO78,Echelle!$B$11:$Z$15,BR$1,FALSE)</f>
        <v>0.5</v>
      </c>
      <c r="BS78" s="64">
        <f>VLOOKUP(AP78,Echelle!$B$11:$Z$15,BS$1,FALSE)</f>
        <v>0.5</v>
      </c>
      <c r="BT78" s="64">
        <f>VLOOKUP(AQ78,Echelle!$B$11:$Z$15,BT$1,FALSE)</f>
        <v>0.5</v>
      </c>
      <c r="BU78" s="64">
        <f>VLOOKUP(AR78,Echelle!$B$11:$Z$15,BU$1,FALSE)</f>
        <v>0.5</v>
      </c>
      <c r="BV78" s="64">
        <f>VLOOKUP(AS78,Echelle!$B$11:$Z$15,BV$1,FALSE)</f>
        <v>1</v>
      </c>
      <c r="BW78" s="64">
        <f>VLOOKUP(AT78,Echelle!$B$11:$Z$15,BW$1,FALSE)</f>
        <v>1</v>
      </c>
      <c r="BX78" s="64">
        <f>VLOOKUP(AU78,Echelle!$B$11:$Z$15,BX$1,FALSE)</f>
        <v>1</v>
      </c>
      <c r="BY78" s="64">
        <f>VLOOKUP(AV78,Echelle!$B$11:$Z$15,BY$1,FALSE)</f>
        <v>1</v>
      </c>
      <c r="BZ78" s="64">
        <f>VLOOKUP(AW78,Echelle!$B$20:$E$23,BZ$1,FALSE)</f>
        <v>1</v>
      </c>
      <c r="CA78" s="64">
        <f>VLOOKUP(AX78,Echelle!$B$20:$E$23,CA$1,FALSE)</f>
        <v>1</v>
      </c>
      <c r="CB78" s="64">
        <f>VLOOKUP(AY78,Echelle!$B$20:$E$23,CB$1,FALSE)</f>
        <v>0.5</v>
      </c>
      <c r="CC78" s="6">
        <v>1</v>
      </c>
      <c r="CD78" s="6">
        <v>0</v>
      </c>
      <c r="CE78" s="6">
        <v>0</v>
      </c>
      <c r="CF78" s="6">
        <v>0</v>
      </c>
      <c r="CG78" s="6">
        <v>0</v>
      </c>
      <c r="CH78" s="6">
        <v>0</v>
      </c>
      <c r="CI78" s="6">
        <v>0</v>
      </c>
      <c r="CJ78" s="66">
        <f t="shared" si="18"/>
        <v>1</v>
      </c>
      <c r="CK78" s="66">
        <f t="shared" si="19"/>
        <v>18</v>
      </c>
      <c r="CL78" s="65">
        <f t="shared" si="20"/>
        <v>4.6739130434782608</v>
      </c>
      <c r="CM78" s="6" t="s">
        <v>672</v>
      </c>
      <c r="CN78" s="6" t="s">
        <v>1561</v>
      </c>
      <c r="CO78" s="6" t="s">
        <v>1131</v>
      </c>
      <c r="CP78" s="6" t="s">
        <v>1422</v>
      </c>
      <c r="CQ78" s="6" t="s">
        <v>440</v>
      </c>
      <c r="CS78" s="6" t="s">
        <v>491</v>
      </c>
      <c r="CT78" s="6" t="s">
        <v>675</v>
      </c>
      <c r="CU78" s="6" t="s">
        <v>414</v>
      </c>
      <c r="CV78" s="6" t="s">
        <v>416</v>
      </c>
      <c r="CW78" s="6" t="s">
        <v>416</v>
      </c>
      <c r="CX78" s="6" t="s">
        <v>414</v>
      </c>
      <c r="CY78" s="6" t="s">
        <v>414</v>
      </c>
      <c r="CZ78" s="6" t="s">
        <v>415</v>
      </c>
      <c r="DA78" s="6" t="s">
        <v>416</v>
      </c>
      <c r="DB78" s="6" t="s">
        <v>416</v>
      </c>
      <c r="DC78" s="6" t="s">
        <v>131</v>
      </c>
      <c r="DD78" s="67">
        <f>VLOOKUP(CU78,Echelle!$B$3:$K$7,DD$1,FALSE)</f>
        <v>-0.5</v>
      </c>
      <c r="DE78" s="67">
        <f>VLOOKUP(CV78,Echelle!$B$3:$K$7,DE$1,FALSE)</f>
        <v>1</v>
      </c>
      <c r="DF78" s="67">
        <f>VLOOKUP(CW78,Echelle!$B$3:$K$7,DF$1,FALSE)</f>
        <v>1</v>
      </c>
      <c r="DG78" s="67">
        <f>VLOOKUP(CX78,Echelle!$B$3:$K$7,DG$1,FALSE)</f>
        <v>0.5</v>
      </c>
      <c r="DH78" s="67">
        <f>VLOOKUP(CY78,Echelle!$B$3:$K$7,DH$1,FALSE)</f>
        <v>0.5</v>
      </c>
      <c r="DI78" s="67">
        <f>VLOOKUP(CZ78,Echelle!$B$3:$K$7,DI$1,FALSE)</f>
        <v>0.5</v>
      </c>
      <c r="DJ78" s="67">
        <f>VLOOKUP(DA78,Echelle!$B$3:$K$7,DJ$1,FALSE)</f>
        <v>1</v>
      </c>
      <c r="DK78" s="67">
        <f>VLOOKUP(DB78,Echelle!$B$3:$K$7,DK$1,FALSE)</f>
        <v>1</v>
      </c>
      <c r="DL78" s="67">
        <f>VLOOKUP(DC78,Echelle!$B$3:$K$7,DL$1,FALSE)</f>
        <v>-1</v>
      </c>
      <c r="DM78" s="64">
        <f t="shared" si="21"/>
        <v>4</v>
      </c>
      <c r="DN78" s="65">
        <f t="shared" si="22"/>
        <v>7.2222222222222223</v>
      </c>
      <c r="DO78" s="6" t="s">
        <v>451</v>
      </c>
      <c r="DP78" s="6" t="s">
        <v>451</v>
      </c>
      <c r="DQ78" s="6" t="s">
        <v>451</v>
      </c>
      <c r="DR78" s="6" t="s">
        <v>451</v>
      </c>
      <c r="DS78" s="6" t="s">
        <v>451</v>
      </c>
      <c r="DT78" s="6" t="s">
        <v>451</v>
      </c>
      <c r="DU78" s="6" t="s">
        <v>451</v>
      </c>
      <c r="DV78" s="6" t="s">
        <v>451</v>
      </c>
      <c r="DW78" s="6" t="s">
        <v>451</v>
      </c>
      <c r="DX78" s="6" t="s">
        <v>451</v>
      </c>
      <c r="DY78" s="6" t="s">
        <v>451</v>
      </c>
      <c r="DZ78" s="6" t="s">
        <v>451</v>
      </c>
      <c r="EA78" s="6" t="s">
        <v>451</v>
      </c>
      <c r="EB78" s="6" t="s">
        <v>451</v>
      </c>
      <c r="EC78" s="6" t="s">
        <v>451</v>
      </c>
      <c r="ED78" s="6" t="s">
        <v>451</v>
      </c>
      <c r="EE78" s="6" t="s">
        <v>451</v>
      </c>
      <c r="EF78" s="6" t="s">
        <v>451</v>
      </c>
      <c r="EG78" s="6" t="s">
        <v>451</v>
      </c>
      <c r="EH78" s="6" t="s">
        <v>451</v>
      </c>
      <c r="EI78" s="6" t="s">
        <v>451</v>
      </c>
      <c r="EJ78" s="6" t="s">
        <v>451</v>
      </c>
      <c r="EK78" s="6" t="s">
        <v>451</v>
      </c>
      <c r="EL78" s="6" t="s">
        <v>451</v>
      </c>
      <c r="EM78" s="68">
        <f t="shared" si="23"/>
        <v>24</v>
      </c>
      <c r="EN78" s="69">
        <f t="shared" si="24"/>
        <v>10</v>
      </c>
      <c r="EO78" s="6" t="s">
        <v>517</v>
      </c>
      <c r="EP78" s="68">
        <f t="shared" si="25"/>
        <v>10</v>
      </c>
      <c r="EQ78" s="6" t="s">
        <v>496</v>
      </c>
      <c r="ER78" s="68">
        <f t="shared" si="26"/>
        <v>10</v>
      </c>
      <c r="ES78" s="70">
        <f t="shared" si="28"/>
        <v>9.1666666666666661</v>
      </c>
      <c r="ET78" s="6" t="str">
        <f t="shared" si="27"/>
        <v>Accepté pour Conseil 1er round Fem</v>
      </c>
    </row>
    <row r="79" spans="1:150" x14ac:dyDescent="0.2">
      <c r="A79" s="6">
        <v>158</v>
      </c>
      <c r="B79" s="6" t="s">
        <v>481</v>
      </c>
      <c r="C79" s="6" t="s">
        <v>413</v>
      </c>
      <c r="D79" s="6" t="s">
        <v>415</v>
      </c>
      <c r="E79" s="6" t="s">
        <v>416</v>
      </c>
      <c r="F79" s="6" t="s">
        <v>416</v>
      </c>
      <c r="G79" s="6" t="s">
        <v>414</v>
      </c>
      <c r="H79" s="6" t="s">
        <v>131</v>
      </c>
      <c r="I79" s="6" t="s">
        <v>414</v>
      </c>
      <c r="J79" s="6" t="s">
        <v>416</v>
      </c>
      <c r="K79" s="6" t="s">
        <v>416</v>
      </c>
      <c r="L79" s="6" t="s">
        <v>131</v>
      </c>
      <c r="M79" s="63">
        <f>VLOOKUP(D79,Echelle!$B$3:$K$7,M$1,FALSE)</f>
        <v>0.5</v>
      </c>
      <c r="N79" s="63">
        <f>VLOOKUP(E79,Echelle!$B$3:$K$7,N$1,FALSE)</f>
        <v>1</v>
      </c>
      <c r="O79" s="63">
        <f>VLOOKUP(F79,Echelle!$B$3:$K$7,O$1,FALSE)</f>
        <v>1</v>
      </c>
      <c r="P79" s="63">
        <f>VLOOKUP(G79,Echelle!$B$3:$K$7,P$1,FALSE)</f>
        <v>0.5</v>
      </c>
      <c r="Q79" s="63">
        <f>VLOOKUP(H79,Echelle!$B$3:$K$7,Q$1,FALSE)</f>
        <v>1</v>
      </c>
      <c r="R79" s="63">
        <f>VLOOKUP(I79,Echelle!$B$3:$K$7,R$1,FALSE)</f>
        <v>-0.5</v>
      </c>
      <c r="S79" s="63">
        <f>VLOOKUP(J79,Echelle!$B$3:$K$7,S$1,FALSE)</f>
        <v>1</v>
      </c>
      <c r="T79" s="63">
        <f>VLOOKUP(K79,Echelle!$B$3:$K$7,T$1,FALSE)</f>
        <v>1</v>
      </c>
      <c r="U79" s="63">
        <f>VLOOKUP(L79,Echelle!$B$3:$K$7,U$1,FALSE)</f>
        <v>-1</v>
      </c>
      <c r="V79" s="64">
        <f t="shared" si="16"/>
        <v>4.5</v>
      </c>
      <c r="W79" s="65">
        <f t="shared" si="17"/>
        <v>7.5</v>
      </c>
      <c r="X79" s="6" t="s">
        <v>463</v>
      </c>
      <c r="Y79" s="6" t="s">
        <v>423</v>
      </c>
      <c r="Z79" s="6" t="s">
        <v>423</v>
      </c>
      <c r="AA79" s="6" t="s">
        <v>423</v>
      </c>
      <c r="AB79" s="6" t="s">
        <v>424</v>
      </c>
      <c r="AC79" s="6" t="s">
        <v>423</v>
      </c>
      <c r="AD79" s="6" t="s">
        <v>423</v>
      </c>
      <c r="AE79" s="6" t="s">
        <v>423</v>
      </c>
      <c r="AF79" s="6" t="s">
        <v>423</v>
      </c>
      <c r="AG79" s="6" t="s">
        <v>423</v>
      </c>
      <c r="AH79" s="6" t="s">
        <v>423</v>
      </c>
      <c r="AI79" s="6" t="s">
        <v>423</v>
      </c>
      <c r="AJ79" s="6" t="s">
        <v>423</v>
      </c>
      <c r="AK79" s="6" t="s">
        <v>423</v>
      </c>
      <c r="AL79" s="6" t="s">
        <v>424</v>
      </c>
      <c r="AM79" s="6" t="s">
        <v>423</v>
      </c>
      <c r="AN79" s="6" t="s">
        <v>423</v>
      </c>
      <c r="AO79" s="6" t="s">
        <v>423</v>
      </c>
      <c r="AP79" s="6" t="s">
        <v>424</v>
      </c>
      <c r="AQ79" s="6" t="s">
        <v>424</v>
      </c>
      <c r="AR79" s="6" t="s">
        <v>424</v>
      </c>
      <c r="AS79" s="6" t="s">
        <v>423</v>
      </c>
      <c r="AT79" s="6" t="s">
        <v>426</v>
      </c>
      <c r="AU79" s="6" t="s">
        <v>426</v>
      </c>
      <c r="AV79" s="6" t="s">
        <v>423</v>
      </c>
      <c r="AW79" s="6" t="s">
        <v>428</v>
      </c>
      <c r="AX79" s="6" t="s">
        <v>427</v>
      </c>
      <c r="AY79" s="6" t="s">
        <v>176</v>
      </c>
      <c r="AZ79" s="6" t="s">
        <v>428</v>
      </c>
      <c r="BA79" s="6" t="s">
        <v>428</v>
      </c>
      <c r="BB79" s="64">
        <f>VLOOKUP(Y79,Echelle!$B$11:$Z$15,BB$1,FALSE)</f>
        <v>0.5</v>
      </c>
      <c r="BC79" s="64">
        <f>VLOOKUP(Z79,Echelle!$B$11:$Z$15,BC$1,FALSE)</f>
        <v>0.5</v>
      </c>
      <c r="BD79" s="64">
        <f>VLOOKUP(AA79,Echelle!$B$11:$Z$15,BD$1,FALSE)</f>
        <v>0.5</v>
      </c>
      <c r="BE79" s="64">
        <f>VLOOKUP(AB79,Echelle!$B$11:$Z$15,BE$1,FALSE)</f>
        <v>1</v>
      </c>
      <c r="BF79" s="64">
        <f>VLOOKUP(AC79,Echelle!$B$11:$Z$15,BF$1,FALSE)</f>
        <v>0.5</v>
      </c>
      <c r="BG79" s="64">
        <f>VLOOKUP(AD79,Echelle!$B$11:$Z$15,BG$1,FALSE)</f>
        <v>0.5</v>
      </c>
      <c r="BH79" s="64">
        <f>VLOOKUP(AE79,Echelle!$B$11:$Z$15,BH$1,FALSE)</f>
        <v>0.5</v>
      </c>
      <c r="BI79" s="64">
        <f>VLOOKUP(AF79,Echelle!$B$11:$Z$15,BI$1,FALSE)</f>
        <v>0.5</v>
      </c>
      <c r="BJ79" s="64">
        <f>VLOOKUP(AG79,Echelle!$B$11:$Z$15,BJ$1,FALSE)</f>
        <v>0.5</v>
      </c>
      <c r="BK79" s="64">
        <f>VLOOKUP(AH79,Echelle!$B$11:$Z$15,BK$1,FALSE)</f>
        <v>0.5</v>
      </c>
      <c r="BL79" s="64">
        <f>VLOOKUP(AI79,Echelle!$B$11:$Z$15,BL$1,FALSE)</f>
        <v>0.5</v>
      </c>
      <c r="BM79" s="64">
        <f>VLOOKUP(AJ79,Echelle!$B$11:$Z$15,BM$1,FALSE)</f>
        <v>0.5</v>
      </c>
      <c r="BN79" s="64">
        <f>VLOOKUP(AK79,Echelle!$B$11:$Z$15,BN$1,FALSE)</f>
        <v>0.5</v>
      </c>
      <c r="BO79" s="64">
        <f>VLOOKUP(AL79,Echelle!$B$11:$Z$15,BO$1,FALSE)</f>
        <v>1</v>
      </c>
      <c r="BP79" s="64">
        <f>VLOOKUP(AM79,Echelle!$B$11:$Z$15,BP$1,FALSE)</f>
        <v>0.5</v>
      </c>
      <c r="BQ79" s="64">
        <f>VLOOKUP(AN79,Echelle!$B$11:$Z$15,BQ$1,FALSE)</f>
        <v>0.5</v>
      </c>
      <c r="BR79" s="64">
        <f>VLOOKUP(AO79,Echelle!$B$11:$Z$15,BR$1,FALSE)</f>
        <v>0.5</v>
      </c>
      <c r="BS79" s="64">
        <f>VLOOKUP(AP79,Echelle!$B$11:$Z$15,BS$1,FALSE)</f>
        <v>1</v>
      </c>
      <c r="BT79" s="64">
        <f>VLOOKUP(AQ79,Echelle!$B$11:$Z$15,BT$1,FALSE)</f>
        <v>1</v>
      </c>
      <c r="BU79" s="64">
        <f>VLOOKUP(AR79,Echelle!$B$11:$Z$15,BU$1,FALSE)</f>
        <v>1</v>
      </c>
      <c r="BV79" s="64">
        <f>VLOOKUP(AS79,Echelle!$B$11:$Z$15,BV$1,FALSE)</f>
        <v>1</v>
      </c>
      <c r="BW79" s="64">
        <f>VLOOKUP(AT79,Echelle!$B$11:$Z$15,BW$1,FALSE)</f>
        <v>-0.5</v>
      </c>
      <c r="BX79" s="64">
        <f>VLOOKUP(AU79,Echelle!$B$11:$Z$15,BX$1,FALSE)</f>
        <v>-0.5</v>
      </c>
      <c r="BY79" s="64">
        <f>VLOOKUP(AV79,Echelle!$B$11:$Z$15,BY$1,FALSE)</f>
        <v>1</v>
      </c>
      <c r="BZ79" s="64">
        <f>VLOOKUP(AW79,Echelle!$B$20:$E$23,BZ$1,FALSE)</f>
        <v>-1</v>
      </c>
      <c r="CA79" s="64">
        <f>VLOOKUP(AX79,Echelle!$B$20:$E$23,CA$1,FALSE)</f>
        <v>1</v>
      </c>
      <c r="CB79" s="64">
        <f>VLOOKUP(AY79,Echelle!$B$20:$E$23,CB$1,FALSE)</f>
        <v>2</v>
      </c>
      <c r="CC79" s="6">
        <v>0</v>
      </c>
      <c r="CD79" s="6">
        <v>1</v>
      </c>
      <c r="CE79" s="6">
        <v>0</v>
      </c>
      <c r="CF79" s="6">
        <v>1</v>
      </c>
      <c r="CG79" s="6">
        <v>0</v>
      </c>
      <c r="CH79" s="6">
        <v>0</v>
      </c>
      <c r="CI79" s="6">
        <v>1</v>
      </c>
      <c r="CJ79" s="66">
        <f t="shared" si="18"/>
        <v>4</v>
      </c>
      <c r="CK79" s="66">
        <f t="shared" si="19"/>
        <v>19.5</v>
      </c>
      <c r="CL79" s="65">
        <f t="shared" si="20"/>
        <v>4.8369565217391308</v>
      </c>
      <c r="CM79" s="6" t="s">
        <v>2707</v>
      </c>
      <c r="CN79" s="6" t="s">
        <v>1576</v>
      </c>
      <c r="CO79" s="6" t="s">
        <v>1131</v>
      </c>
      <c r="CP79" s="6" t="s">
        <v>1422</v>
      </c>
      <c r="CQ79" s="6" t="s">
        <v>674</v>
      </c>
      <c r="CS79" s="6" t="s">
        <v>491</v>
      </c>
      <c r="CT79" s="6" t="s">
        <v>443</v>
      </c>
      <c r="CU79" s="6" t="s">
        <v>414</v>
      </c>
      <c r="CV79" s="6" t="s">
        <v>416</v>
      </c>
      <c r="CW79" s="6" t="s">
        <v>416</v>
      </c>
      <c r="CX79" s="6" t="s">
        <v>414</v>
      </c>
      <c r="CY79" s="6" t="s">
        <v>131</v>
      </c>
      <c r="CZ79" s="6" t="s">
        <v>416</v>
      </c>
      <c r="DA79" s="6" t="s">
        <v>416</v>
      </c>
      <c r="DB79" s="6" t="s">
        <v>416</v>
      </c>
      <c r="DC79" s="6" t="s">
        <v>131</v>
      </c>
      <c r="DD79" s="67">
        <f>VLOOKUP(CU79,Echelle!$B$3:$K$7,DD$1,FALSE)</f>
        <v>-0.5</v>
      </c>
      <c r="DE79" s="67">
        <f>VLOOKUP(CV79,Echelle!$B$3:$K$7,DE$1,FALSE)</f>
        <v>1</v>
      </c>
      <c r="DF79" s="67">
        <f>VLOOKUP(CW79,Echelle!$B$3:$K$7,DF$1,FALSE)</f>
        <v>1</v>
      </c>
      <c r="DG79" s="67">
        <f>VLOOKUP(CX79,Echelle!$B$3:$K$7,DG$1,FALSE)</f>
        <v>0.5</v>
      </c>
      <c r="DH79" s="67">
        <f>VLOOKUP(CY79,Echelle!$B$3:$K$7,DH$1,FALSE)</f>
        <v>1</v>
      </c>
      <c r="DI79" s="67">
        <f>VLOOKUP(CZ79,Echelle!$B$3:$K$7,DI$1,FALSE)</f>
        <v>1</v>
      </c>
      <c r="DJ79" s="67">
        <f>VLOOKUP(DA79,Echelle!$B$3:$K$7,DJ$1,FALSE)</f>
        <v>1</v>
      </c>
      <c r="DK79" s="67">
        <f>VLOOKUP(DB79,Echelle!$B$3:$K$7,DK$1,FALSE)</f>
        <v>1</v>
      </c>
      <c r="DL79" s="67">
        <f>VLOOKUP(DC79,Echelle!$B$3:$K$7,DL$1,FALSE)</f>
        <v>-1</v>
      </c>
      <c r="DM79" s="64">
        <f t="shared" si="21"/>
        <v>5</v>
      </c>
      <c r="DN79" s="65">
        <f t="shared" si="22"/>
        <v>7.7777777777777777</v>
      </c>
      <c r="DO79" s="6" t="s">
        <v>451</v>
      </c>
      <c r="DP79" s="6" t="s">
        <v>451</v>
      </c>
      <c r="DQ79" s="6" t="s">
        <v>451</v>
      </c>
      <c r="DR79" s="6" t="s">
        <v>451</v>
      </c>
      <c r="DS79" s="6" t="s">
        <v>451</v>
      </c>
      <c r="DT79" s="6" t="s">
        <v>451</v>
      </c>
      <c r="DU79" s="6" t="s">
        <v>451</v>
      </c>
      <c r="DV79" s="6" t="s">
        <v>451</v>
      </c>
      <c r="DW79" s="6" t="s">
        <v>451</v>
      </c>
      <c r="DX79" s="6" t="s">
        <v>451</v>
      </c>
      <c r="DY79" s="6" t="s">
        <v>451</v>
      </c>
      <c r="DZ79" s="6" t="s">
        <v>451</v>
      </c>
      <c r="EA79" s="6" t="s">
        <v>451</v>
      </c>
      <c r="EB79" s="6" t="s">
        <v>451</v>
      </c>
      <c r="EC79" s="6" t="s">
        <v>451</v>
      </c>
      <c r="ED79" s="6" t="s">
        <v>451</v>
      </c>
      <c r="EE79" s="6" t="s">
        <v>451</v>
      </c>
      <c r="EF79" s="6" t="s">
        <v>451</v>
      </c>
      <c r="EG79" s="6" t="s">
        <v>451</v>
      </c>
      <c r="EH79" s="6" t="s">
        <v>451</v>
      </c>
      <c r="EI79" s="6" t="s">
        <v>451</v>
      </c>
      <c r="EJ79" s="6" t="s">
        <v>451</v>
      </c>
      <c r="EK79" s="6" t="s">
        <v>451</v>
      </c>
      <c r="EL79" s="6" t="s">
        <v>451</v>
      </c>
      <c r="EM79" s="68">
        <f t="shared" si="23"/>
        <v>24</v>
      </c>
      <c r="EN79" s="69">
        <f t="shared" si="24"/>
        <v>10</v>
      </c>
      <c r="EO79" s="6" t="s">
        <v>517</v>
      </c>
      <c r="EP79" s="68">
        <f t="shared" si="25"/>
        <v>10</v>
      </c>
      <c r="EQ79" s="6" t="s">
        <v>475</v>
      </c>
      <c r="ER79" s="68">
        <f t="shared" si="26"/>
        <v>10</v>
      </c>
      <c r="ES79" s="70">
        <f t="shared" si="28"/>
        <v>9.3333333333333321</v>
      </c>
      <c r="ET79" s="6" t="str">
        <f t="shared" si="27"/>
        <v xml:space="preserve">Accepté pour le Conseil 4round IS -5 </v>
      </c>
    </row>
    <row r="80" spans="1:150" x14ac:dyDescent="0.2">
      <c r="A80" s="6">
        <v>160</v>
      </c>
      <c r="B80" s="6" t="s">
        <v>760</v>
      </c>
      <c r="C80" s="6" t="s">
        <v>525</v>
      </c>
      <c r="D80" s="6" t="s">
        <v>414</v>
      </c>
      <c r="E80" s="6" t="s">
        <v>416</v>
      </c>
      <c r="F80" s="6" t="s">
        <v>416</v>
      </c>
      <c r="G80" s="6" t="s">
        <v>462</v>
      </c>
      <c r="H80" s="6" t="s">
        <v>415</v>
      </c>
      <c r="I80" s="6" t="s">
        <v>416</v>
      </c>
      <c r="J80" s="6" t="s">
        <v>416</v>
      </c>
      <c r="K80" s="6" t="s">
        <v>416</v>
      </c>
      <c r="L80" s="6" t="s">
        <v>462</v>
      </c>
      <c r="M80" s="63">
        <f>VLOOKUP(D80,Echelle!$B$3:$K$7,M$1,FALSE)</f>
        <v>-0.5</v>
      </c>
      <c r="N80" s="63">
        <f>VLOOKUP(E80,Echelle!$B$3:$K$7,N$1,FALSE)</f>
        <v>1</v>
      </c>
      <c r="O80" s="63">
        <f>VLOOKUP(F80,Echelle!$B$3:$K$7,O$1,FALSE)</f>
        <v>1</v>
      </c>
      <c r="P80" s="63">
        <f>VLOOKUP(G80,Echelle!$B$3:$K$7,P$1,FALSE)</f>
        <v>0</v>
      </c>
      <c r="Q80" s="63">
        <f>VLOOKUP(H80,Echelle!$B$3:$K$7,Q$1,FALSE)</f>
        <v>-0.5</v>
      </c>
      <c r="R80" s="63">
        <f>VLOOKUP(I80,Echelle!$B$3:$K$7,R$1,FALSE)</f>
        <v>1</v>
      </c>
      <c r="S80" s="63">
        <f>VLOOKUP(J80,Echelle!$B$3:$K$7,S$1,FALSE)</f>
        <v>1</v>
      </c>
      <c r="T80" s="63">
        <f>VLOOKUP(K80,Echelle!$B$3:$K$7,T$1,FALSE)</f>
        <v>1</v>
      </c>
      <c r="U80" s="63">
        <f>VLOOKUP(L80,Echelle!$B$3:$K$7,U$1,FALSE)</f>
        <v>0</v>
      </c>
      <c r="V80" s="64">
        <f t="shared" si="16"/>
        <v>4</v>
      </c>
      <c r="W80" s="65">
        <f t="shared" si="17"/>
        <v>7.2222222222222223</v>
      </c>
      <c r="X80" s="6" t="s">
        <v>547</v>
      </c>
      <c r="Y80" s="6" t="s">
        <v>423</v>
      </c>
      <c r="Z80" s="6" t="s">
        <v>425</v>
      </c>
      <c r="AA80" s="6" t="s">
        <v>423</v>
      </c>
      <c r="AB80" s="6" t="s">
        <v>424</v>
      </c>
      <c r="AC80" s="6" t="s">
        <v>423</v>
      </c>
      <c r="AD80" s="6" t="s">
        <v>423</v>
      </c>
      <c r="AE80" s="6" t="s">
        <v>423</v>
      </c>
      <c r="AF80" s="6" t="s">
        <v>423</v>
      </c>
      <c r="AG80" s="6" t="s">
        <v>426</v>
      </c>
      <c r="AH80" s="6" t="s">
        <v>426</v>
      </c>
      <c r="AI80" s="6" t="s">
        <v>423</v>
      </c>
      <c r="AJ80" s="6" t="s">
        <v>426</v>
      </c>
      <c r="AK80" s="6" t="s">
        <v>423</v>
      </c>
      <c r="AL80" s="6" t="s">
        <v>424</v>
      </c>
      <c r="AM80" s="6" t="s">
        <v>423</v>
      </c>
      <c r="AN80" s="6" t="s">
        <v>423</v>
      </c>
      <c r="AO80" s="6" t="s">
        <v>426</v>
      </c>
      <c r="AP80" s="6" t="s">
        <v>426</v>
      </c>
      <c r="AQ80" s="6" t="s">
        <v>426</v>
      </c>
      <c r="AR80" s="6" t="s">
        <v>423</v>
      </c>
      <c r="AS80" s="6" t="s">
        <v>426</v>
      </c>
      <c r="AT80" s="6" t="s">
        <v>426</v>
      </c>
      <c r="AU80" s="6" t="s">
        <v>426</v>
      </c>
      <c r="AV80" s="6" t="s">
        <v>426</v>
      </c>
      <c r="AW80" s="6" t="s">
        <v>428</v>
      </c>
      <c r="AX80" s="6" t="s">
        <v>427</v>
      </c>
      <c r="AY80" s="6" t="s">
        <v>427</v>
      </c>
      <c r="AZ80" s="6" t="s">
        <v>428</v>
      </c>
      <c r="BA80" s="6" t="s">
        <v>427</v>
      </c>
      <c r="BB80" s="64">
        <f>VLOOKUP(Y80,Echelle!$B$11:$Z$15,BB$1,FALSE)</f>
        <v>0.5</v>
      </c>
      <c r="BC80" s="64">
        <f>VLOOKUP(Z80,Echelle!$B$11:$Z$15,BC$1,FALSE)</f>
        <v>0</v>
      </c>
      <c r="BD80" s="64">
        <f>VLOOKUP(AA80,Echelle!$B$11:$Z$15,BD$1,FALSE)</f>
        <v>0.5</v>
      </c>
      <c r="BE80" s="64">
        <f>VLOOKUP(AB80,Echelle!$B$11:$Z$15,BE$1,FALSE)</f>
        <v>1</v>
      </c>
      <c r="BF80" s="64">
        <f>VLOOKUP(AC80,Echelle!$B$11:$Z$15,BF$1,FALSE)</f>
        <v>0.5</v>
      </c>
      <c r="BG80" s="64">
        <f>VLOOKUP(AD80,Echelle!$B$11:$Z$15,BG$1,FALSE)</f>
        <v>0.5</v>
      </c>
      <c r="BH80" s="64">
        <f>VLOOKUP(AE80,Echelle!$B$11:$Z$15,BH$1,FALSE)</f>
        <v>0.5</v>
      </c>
      <c r="BI80" s="64">
        <f>VLOOKUP(AF80,Echelle!$B$11:$Z$15,BI$1,FALSE)</f>
        <v>0.5</v>
      </c>
      <c r="BJ80" s="64">
        <f>VLOOKUP(AG80,Echelle!$B$11:$Z$15,BJ$1,FALSE)</f>
        <v>-1</v>
      </c>
      <c r="BK80" s="64">
        <f>VLOOKUP(AH80,Echelle!$B$11:$Z$15,BK$1,FALSE)</f>
        <v>-1</v>
      </c>
      <c r="BL80" s="64">
        <f>VLOOKUP(AI80,Echelle!$B$11:$Z$15,BL$1,FALSE)</f>
        <v>0.5</v>
      </c>
      <c r="BM80" s="64">
        <f>VLOOKUP(AJ80,Echelle!$B$11:$Z$15,BM$1,FALSE)</f>
        <v>-1</v>
      </c>
      <c r="BN80" s="64">
        <f>VLOOKUP(AK80,Echelle!$B$11:$Z$15,BN$1,FALSE)</f>
        <v>0.5</v>
      </c>
      <c r="BO80" s="64">
        <f>VLOOKUP(AL80,Echelle!$B$11:$Z$15,BO$1,FALSE)</f>
        <v>1</v>
      </c>
      <c r="BP80" s="64">
        <f>VLOOKUP(AM80,Echelle!$B$11:$Z$15,BP$1,FALSE)</f>
        <v>0.5</v>
      </c>
      <c r="BQ80" s="64">
        <f>VLOOKUP(AN80,Echelle!$B$11:$Z$15,BQ$1,FALSE)</f>
        <v>0.5</v>
      </c>
      <c r="BR80" s="64">
        <f>VLOOKUP(AO80,Echelle!$B$11:$Z$15,BR$1,FALSE)</f>
        <v>-1</v>
      </c>
      <c r="BS80" s="64">
        <f>VLOOKUP(AP80,Echelle!$B$11:$Z$15,BS$1,FALSE)</f>
        <v>-1</v>
      </c>
      <c r="BT80" s="64">
        <f>VLOOKUP(AQ80,Echelle!$B$11:$Z$15,BT$1,FALSE)</f>
        <v>-1</v>
      </c>
      <c r="BU80" s="64">
        <f>VLOOKUP(AR80,Echelle!$B$11:$Z$15,BU$1,FALSE)</f>
        <v>0.5</v>
      </c>
      <c r="BV80" s="64">
        <f>VLOOKUP(AS80,Echelle!$B$11:$Z$15,BV$1,FALSE)</f>
        <v>-0.5</v>
      </c>
      <c r="BW80" s="64">
        <f>VLOOKUP(AT80,Echelle!$B$11:$Z$15,BW$1,FALSE)</f>
        <v>-0.5</v>
      </c>
      <c r="BX80" s="64">
        <f>VLOOKUP(AU80,Echelle!$B$11:$Z$15,BX$1,FALSE)</f>
        <v>-0.5</v>
      </c>
      <c r="BY80" s="64">
        <f>VLOOKUP(AV80,Echelle!$B$11:$Z$15,BY$1,FALSE)</f>
        <v>-0.5</v>
      </c>
      <c r="BZ80" s="64">
        <f>VLOOKUP(AW80,Echelle!$B$20:$E$23,BZ$1,FALSE)</f>
        <v>-1</v>
      </c>
      <c r="CA80" s="64">
        <f>VLOOKUP(AX80,Echelle!$B$20:$E$23,CA$1,FALSE)</f>
        <v>1</v>
      </c>
      <c r="CB80" s="64">
        <f>VLOOKUP(AY80,Echelle!$B$20:$E$23,CB$1,FALSE)</f>
        <v>1</v>
      </c>
      <c r="CC80" s="6">
        <v>1</v>
      </c>
      <c r="CD80" s="6">
        <v>1</v>
      </c>
      <c r="CE80" s="6">
        <v>0</v>
      </c>
      <c r="CF80" s="6">
        <v>1</v>
      </c>
      <c r="CG80" s="6">
        <v>0</v>
      </c>
      <c r="CH80" s="6">
        <v>1</v>
      </c>
      <c r="CI80" s="6">
        <v>0</v>
      </c>
      <c r="CJ80" s="66">
        <f t="shared" si="18"/>
        <v>4</v>
      </c>
      <c r="CK80" s="66">
        <f t="shared" si="19"/>
        <v>4.5</v>
      </c>
      <c r="CL80" s="65">
        <f t="shared" si="20"/>
        <v>3.2065217391304346</v>
      </c>
      <c r="CM80" s="6" t="s">
        <v>530</v>
      </c>
      <c r="CN80" s="6" t="s">
        <v>1589</v>
      </c>
      <c r="CO80" s="6" t="s">
        <v>1131</v>
      </c>
      <c r="CP80" s="6" t="s">
        <v>1422</v>
      </c>
      <c r="CQ80" s="6" t="s">
        <v>674</v>
      </c>
      <c r="CS80" s="6" t="s">
        <v>583</v>
      </c>
      <c r="CT80" s="6" t="s">
        <v>675</v>
      </c>
      <c r="CU80" s="6" t="s">
        <v>416</v>
      </c>
      <c r="CV80" s="6" t="s">
        <v>416</v>
      </c>
      <c r="CW80" s="6" t="s">
        <v>416</v>
      </c>
      <c r="CX80" s="6" t="s">
        <v>131</v>
      </c>
      <c r="CY80" s="6" t="s">
        <v>414</v>
      </c>
      <c r="CZ80" s="6" t="s">
        <v>416</v>
      </c>
      <c r="DA80" s="6" t="s">
        <v>416</v>
      </c>
      <c r="DB80" s="6" t="s">
        <v>416</v>
      </c>
      <c r="DC80" s="6" t="s">
        <v>414</v>
      </c>
      <c r="DD80" s="67">
        <f>VLOOKUP(CU80,Echelle!$B$3:$K$7,DD$1,FALSE)</f>
        <v>1</v>
      </c>
      <c r="DE80" s="67">
        <f>VLOOKUP(CV80,Echelle!$B$3:$K$7,DE$1,FALSE)</f>
        <v>1</v>
      </c>
      <c r="DF80" s="67">
        <f>VLOOKUP(CW80,Echelle!$B$3:$K$7,DF$1,FALSE)</f>
        <v>1</v>
      </c>
      <c r="DG80" s="67">
        <f>VLOOKUP(CX80,Echelle!$B$3:$K$7,DG$1,FALSE)</f>
        <v>1</v>
      </c>
      <c r="DH80" s="67">
        <f>VLOOKUP(CY80,Echelle!$B$3:$K$7,DH$1,FALSE)</f>
        <v>0.5</v>
      </c>
      <c r="DI80" s="67">
        <f>VLOOKUP(CZ80,Echelle!$B$3:$K$7,DI$1,FALSE)</f>
        <v>1</v>
      </c>
      <c r="DJ80" s="67">
        <f>VLOOKUP(DA80,Echelle!$B$3:$K$7,DJ$1,FALSE)</f>
        <v>1</v>
      </c>
      <c r="DK80" s="67">
        <f>VLOOKUP(DB80,Echelle!$B$3:$K$7,DK$1,FALSE)</f>
        <v>1</v>
      </c>
      <c r="DL80" s="67">
        <f>VLOOKUP(DC80,Echelle!$B$3:$K$7,DL$1,FALSE)</f>
        <v>-0.5</v>
      </c>
      <c r="DM80" s="64">
        <f t="shared" si="21"/>
        <v>7</v>
      </c>
      <c r="DN80" s="65">
        <f t="shared" si="22"/>
        <v>8.8888888888888893</v>
      </c>
      <c r="DO80" s="6" t="s">
        <v>452</v>
      </c>
      <c r="DP80" s="6" t="s">
        <v>452</v>
      </c>
      <c r="DQ80" s="6" t="s">
        <v>452</v>
      </c>
      <c r="DR80" s="6" t="s">
        <v>451</v>
      </c>
      <c r="DS80" s="6" t="s">
        <v>451</v>
      </c>
      <c r="DT80" s="6" t="s">
        <v>452</v>
      </c>
      <c r="DU80" s="6" t="s">
        <v>451</v>
      </c>
      <c r="DV80" s="6" t="s">
        <v>451</v>
      </c>
      <c r="DW80" s="6" t="s">
        <v>451</v>
      </c>
      <c r="DX80" s="6" t="s">
        <v>451</v>
      </c>
      <c r="DY80" s="6" t="s">
        <v>451</v>
      </c>
      <c r="DZ80" s="6" t="s">
        <v>452</v>
      </c>
      <c r="EA80" s="6" t="s">
        <v>451</v>
      </c>
      <c r="EB80" s="6" t="s">
        <v>451</v>
      </c>
      <c r="EC80" s="6" t="s">
        <v>451</v>
      </c>
      <c r="ED80" s="6" t="s">
        <v>451</v>
      </c>
      <c r="EE80" s="6" t="s">
        <v>451</v>
      </c>
      <c r="EF80" s="6" t="s">
        <v>451</v>
      </c>
      <c r="EG80" s="6" t="s">
        <v>452</v>
      </c>
      <c r="EH80" s="6" t="s">
        <v>452</v>
      </c>
      <c r="EI80" s="6" t="s">
        <v>451</v>
      </c>
      <c r="EJ80" s="6" t="s">
        <v>452</v>
      </c>
      <c r="EK80" s="6" t="s">
        <v>452</v>
      </c>
      <c r="EL80" s="6" t="s">
        <v>452</v>
      </c>
      <c r="EM80" s="68">
        <f t="shared" si="23"/>
        <v>14</v>
      </c>
      <c r="EN80" s="69">
        <f t="shared" si="24"/>
        <v>5.833333333333333</v>
      </c>
      <c r="EO80" s="6" t="s">
        <v>453</v>
      </c>
      <c r="EP80" s="68">
        <f t="shared" si="25"/>
        <v>0</v>
      </c>
      <c r="EQ80" s="6" t="s">
        <v>454</v>
      </c>
      <c r="ER80" s="68">
        <f t="shared" si="26"/>
        <v>0</v>
      </c>
      <c r="ES80" s="70">
        <f t="shared" si="28"/>
        <v>5.583333333333333</v>
      </c>
      <c r="ET80" s="6" t="str">
        <f t="shared" si="27"/>
        <v>Accepté pour Conseil 2eme round Sect</v>
      </c>
    </row>
    <row r="81" spans="1:150" x14ac:dyDescent="0.2">
      <c r="A81" s="6">
        <v>165</v>
      </c>
      <c r="B81" s="6" t="s">
        <v>460</v>
      </c>
      <c r="C81" s="6" t="s">
        <v>881</v>
      </c>
      <c r="D81" s="6" t="s">
        <v>414</v>
      </c>
      <c r="E81" s="6" t="s">
        <v>416</v>
      </c>
      <c r="F81" s="6" t="s">
        <v>131</v>
      </c>
      <c r="G81" s="6" t="s">
        <v>131</v>
      </c>
      <c r="H81" s="6" t="s">
        <v>414</v>
      </c>
      <c r="I81" s="6" t="s">
        <v>462</v>
      </c>
      <c r="J81" s="6" t="s">
        <v>416</v>
      </c>
      <c r="K81" s="6" t="s">
        <v>415</v>
      </c>
      <c r="L81" s="6" t="s">
        <v>415</v>
      </c>
      <c r="M81" s="63">
        <f>VLOOKUP(D81,Echelle!$B$3:$K$7,M$1,FALSE)</f>
        <v>-0.5</v>
      </c>
      <c r="N81" s="63">
        <f>VLOOKUP(E81,Echelle!$B$3:$K$7,N$1,FALSE)</f>
        <v>1</v>
      </c>
      <c r="O81" s="63">
        <f>VLOOKUP(F81,Echelle!$B$3:$K$7,O$1,FALSE)</f>
        <v>-1</v>
      </c>
      <c r="P81" s="63">
        <f>VLOOKUP(G81,Echelle!$B$3:$K$7,P$1,FALSE)</f>
        <v>1</v>
      </c>
      <c r="Q81" s="63">
        <f>VLOOKUP(H81,Echelle!$B$3:$K$7,Q$1,FALSE)</f>
        <v>0.5</v>
      </c>
      <c r="R81" s="63">
        <f>VLOOKUP(I81,Echelle!$B$3:$K$7,R$1,FALSE)</f>
        <v>0</v>
      </c>
      <c r="S81" s="63">
        <f>VLOOKUP(J81,Echelle!$B$3:$K$7,S$1,FALSE)</f>
        <v>1</v>
      </c>
      <c r="T81" s="63">
        <f>VLOOKUP(K81,Echelle!$B$3:$K$7,T$1,FALSE)</f>
        <v>0.5</v>
      </c>
      <c r="U81" s="63">
        <f>VLOOKUP(L81,Echelle!$B$3:$K$7,U$1,FALSE)</f>
        <v>0.5</v>
      </c>
      <c r="V81" s="64">
        <f t="shared" si="16"/>
        <v>3</v>
      </c>
      <c r="W81" s="65">
        <f t="shared" si="17"/>
        <v>6.666666666666667</v>
      </c>
      <c r="X81" s="6" t="s">
        <v>527</v>
      </c>
      <c r="Y81" s="6" t="s">
        <v>151</v>
      </c>
      <c r="Z81" s="6" t="s">
        <v>423</v>
      </c>
      <c r="AA81" s="6" t="s">
        <v>424</v>
      </c>
      <c r="AB81" s="6" t="s">
        <v>423</v>
      </c>
      <c r="AC81" s="6" t="s">
        <v>425</v>
      </c>
      <c r="AD81" s="6" t="s">
        <v>425</v>
      </c>
      <c r="AE81" s="6" t="s">
        <v>426</v>
      </c>
      <c r="AF81" s="6" t="s">
        <v>151</v>
      </c>
      <c r="AG81" s="6" t="s">
        <v>151</v>
      </c>
      <c r="AH81" s="6" t="s">
        <v>151</v>
      </c>
      <c r="AI81" s="6" t="s">
        <v>423</v>
      </c>
      <c r="AJ81" s="6" t="s">
        <v>423</v>
      </c>
      <c r="AK81" s="6" t="s">
        <v>423</v>
      </c>
      <c r="AL81" s="6" t="s">
        <v>151</v>
      </c>
      <c r="AM81" s="6" t="s">
        <v>423</v>
      </c>
      <c r="AN81" s="6" t="s">
        <v>423</v>
      </c>
      <c r="AO81" s="6" t="s">
        <v>423</v>
      </c>
      <c r="AP81" s="6" t="s">
        <v>423</v>
      </c>
      <c r="AQ81" s="6" t="s">
        <v>151</v>
      </c>
      <c r="AR81" s="6" t="s">
        <v>151</v>
      </c>
      <c r="AS81" s="6" t="s">
        <v>423</v>
      </c>
      <c r="AT81" s="6" t="s">
        <v>423</v>
      </c>
      <c r="AU81" s="6" t="s">
        <v>425</v>
      </c>
      <c r="AV81" s="6" t="s">
        <v>423</v>
      </c>
      <c r="AW81" s="6" t="s">
        <v>428</v>
      </c>
      <c r="AX81" s="6" t="s">
        <v>506</v>
      </c>
      <c r="AY81" s="6" t="s">
        <v>428</v>
      </c>
      <c r="AZ81" s="6" t="s">
        <v>428</v>
      </c>
      <c r="BA81" s="6" t="s">
        <v>428</v>
      </c>
      <c r="BB81" s="64">
        <f>VLOOKUP(Y81,Echelle!$B$11:$Z$15,BB$1,FALSE)</f>
        <v>2</v>
      </c>
      <c r="BC81" s="64">
        <f>VLOOKUP(Z81,Echelle!$B$11:$Z$15,BC$1,FALSE)</f>
        <v>0.5</v>
      </c>
      <c r="BD81" s="64">
        <f>VLOOKUP(AA81,Echelle!$B$11:$Z$15,BD$1,FALSE)</f>
        <v>1</v>
      </c>
      <c r="BE81" s="64">
        <f>VLOOKUP(AB81,Echelle!$B$11:$Z$15,BE$1,FALSE)</f>
        <v>0.5</v>
      </c>
      <c r="BF81" s="64">
        <f>VLOOKUP(AC81,Echelle!$B$11:$Z$15,BF$1,FALSE)</f>
        <v>0</v>
      </c>
      <c r="BG81" s="64">
        <f>VLOOKUP(AD81,Echelle!$B$11:$Z$15,BG$1,FALSE)</f>
        <v>0</v>
      </c>
      <c r="BH81" s="64">
        <f>VLOOKUP(AE81,Echelle!$B$11:$Z$15,BH$1,FALSE)</f>
        <v>-1</v>
      </c>
      <c r="BI81" s="64">
        <f>VLOOKUP(AF81,Echelle!$B$11:$Z$15,BI$1,FALSE)</f>
        <v>2</v>
      </c>
      <c r="BJ81" s="64">
        <f>VLOOKUP(AG81,Echelle!$B$11:$Z$15,BJ$1,FALSE)</f>
        <v>2</v>
      </c>
      <c r="BK81" s="64">
        <f>VLOOKUP(AH81,Echelle!$B$11:$Z$15,BK$1,FALSE)</f>
        <v>2</v>
      </c>
      <c r="BL81" s="64">
        <f>VLOOKUP(AI81,Echelle!$B$11:$Z$15,BL$1,FALSE)</f>
        <v>0.5</v>
      </c>
      <c r="BM81" s="64">
        <f>VLOOKUP(AJ81,Echelle!$B$11:$Z$15,BM$1,FALSE)</f>
        <v>0.5</v>
      </c>
      <c r="BN81" s="64">
        <f>VLOOKUP(AK81,Echelle!$B$11:$Z$15,BN$1,FALSE)</f>
        <v>0.5</v>
      </c>
      <c r="BO81" s="64">
        <f>VLOOKUP(AL81,Echelle!$B$11:$Z$15,BO$1,FALSE)</f>
        <v>2</v>
      </c>
      <c r="BP81" s="64">
        <f>VLOOKUP(AM81,Echelle!$B$11:$Z$15,BP$1,FALSE)</f>
        <v>0.5</v>
      </c>
      <c r="BQ81" s="64">
        <f>VLOOKUP(AN81,Echelle!$B$11:$Z$15,BQ$1,FALSE)</f>
        <v>0.5</v>
      </c>
      <c r="BR81" s="64">
        <f>VLOOKUP(AO81,Echelle!$B$11:$Z$15,BR$1,FALSE)</f>
        <v>0.5</v>
      </c>
      <c r="BS81" s="64">
        <f>VLOOKUP(AP81,Echelle!$B$11:$Z$15,BS$1,FALSE)</f>
        <v>0.5</v>
      </c>
      <c r="BT81" s="64">
        <f>VLOOKUP(AQ81,Echelle!$B$11:$Z$15,BT$1,FALSE)</f>
        <v>2</v>
      </c>
      <c r="BU81" s="64">
        <f>VLOOKUP(AR81,Echelle!$B$11:$Z$15,BU$1,FALSE)</f>
        <v>2</v>
      </c>
      <c r="BV81" s="64">
        <f>VLOOKUP(AS81,Echelle!$B$11:$Z$15,BV$1,FALSE)</f>
        <v>1</v>
      </c>
      <c r="BW81" s="64">
        <f>VLOOKUP(AT81,Echelle!$B$11:$Z$15,BW$1,FALSE)</f>
        <v>1</v>
      </c>
      <c r="BX81" s="64">
        <f>VLOOKUP(AU81,Echelle!$B$11:$Z$15,BX$1,FALSE)</f>
        <v>0</v>
      </c>
      <c r="BY81" s="64">
        <f>VLOOKUP(AV81,Echelle!$B$11:$Z$15,BY$1,FALSE)</f>
        <v>1</v>
      </c>
      <c r="BZ81" s="64">
        <f>VLOOKUP(AW81,Echelle!$B$20:$E$23,BZ$1,FALSE)</f>
        <v>-1</v>
      </c>
      <c r="CA81" s="64">
        <f>VLOOKUP(AX81,Echelle!$B$20:$E$23,CA$1,FALSE)</f>
        <v>0.5</v>
      </c>
      <c r="CB81" s="64">
        <f>VLOOKUP(AY81,Echelle!$B$20:$E$23,CB$1,FALSE)</f>
        <v>-1</v>
      </c>
      <c r="CC81" s="6">
        <v>0</v>
      </c>
      <c r="CD81" s="6">
        <v>1</v>
      </c>
      <c r="CE81" s="6">
        <v>1</v>
      </c>
      <c r="CF81" s="6">
        <v>1</v>
      </c>
      <c r="CG81" s="6">
        <v>0</v>
      </c>
      <c r="CH81" s="6">
        <v>0</v>
      </c>
      <c r="CI81" s="6">
        <v>0</v>
      </c>
      <c r="CJ81" s="66">
        <f t="shared" si="18"/>
        <v>3</v>
      </c>
      <c r="CK81" s="66">
        <f t="shared" si="19"/>
        <v>23</v>
      </c>
      <c r="CL81" s="65">
        <f t="shared" si="20"/>
        <v>5.2173913043478262</v>
      </c>
      <c r="CM81" s="6" t="s">
        <v>581</v>
      </c>
      <c r="CN81" s="6" t="s">
        <v>1604</v>
      </c>
      <c r="CO81" s="6" t="s">
        <v>1131</v>
      </c>
      <c r="CP81" s="6" t="s">
        <v>1606</v>
      </c>
      <c r="CQ81" s="6" t="s">
        <v>440</v>
      </c>
      <c r="CS81" s="6" t="s">
        <v>442</v>
      </c>
      <c r="CT81" s="6" t="s">
        <v>532</v>
      </c>
      <c r="CU81" s="6" t="s">
        <v>414</v>
      </c>
      <c r="CV81" s="6" t="s">
        <v>416</v>
      </c>
      <c r="CW81" s="6" t="s">
        <v>414</v>
      </c>
      <c r="CX81" s="6" t="s">
        <v>414</v>
      </c>
      <c r="CY81" s="6" t="s">
        <v>414</v>
      </c>
      <c r="CZ81" s="6" t="s">
        <v>415</v>
      </c>
      <c r="DA81" s="6" t="s">
        <v>415</v>
      </c>
      <c r="DB81" s="6" t="s">
        <v>415</v>
      </c>
      <c r="DC81" s="6" t="s">
        <v>131</v>
      </c>
      <c r="DD81" s="67">
        <f>VLOOKUP(CU81,Echelle!$B$3:$K$7,DD$1,FALSE)</f>
        <v>-0.5</v>
      </c>
      <c r="DE81" s="67">
        <f>VLOOKUP(CV81,Echelle!$B$3:$K$7,DE$1,FALSE)</f>
        <v>1</v>
      </c>
      <c r="DF81" s="67">
        <f>VLOOKUP(CW81,Echelle!$B$3:$K$7,DF$1,FALSE)</f>
        <v>-0.5</v>
      </c>
      <c r="DG81" s="67">
        <f>VLOOKUP(CX81,Echelle!$B$3:$K$7,DG$1,FALSE)</f>
        <v>0.5</v>
      </c>
      <c r="DH81" s="67">
        <f>VLOOKUP(CY81,Echelle!$B$3:$K$7,DH$1,FALSE)</f>
        <v>0.5</v>
      </c>
      <c r="DI81" s="67">
        <f>VLOOKUP(CZ81,Echelle!$B$3:$K$7,DI$1,FALSE)</f>
        <v>0.5</v>
      </c>
      <c r="DJ81" s="67">
        <f>VLOOKUP(DA81,Echelle!$B$3:$K$7,DJ$1,FALSE)</f>
        <v>0.5</v>
      </c>
      <c r="DK81" s="67">
        <f>VLOOKUP(DB81,Echelle!$B$3:$K$7,DK$1,FALSE)</f>
        <v>0.5</v>
      </c>
      <c r="DL81" s="67">
        <f>VLOOKUP(DC81,Echelle!$B$3:$K$7,DL$1,FALSE)</f>
        <v>-1</v>
      </c>
      <c r="DM81" s="64">
        <f t="shared" si="21"/>
        <v>1.5</v>
      </c>
      <c r="DN81" s="65">
        <f t="shared" si="22"/>
        <v>5.833333333333333</v>
      </c>
      <c r="DO81" s="6" t="s">
        <v>451</v>
      </c>
      <c r="DP81" s="6" t="s">
        <v>451</v>
      </c>
      <c r="DQ81" s="6" t="s">
        <v>451</v>
      </c>
      <c r="DR81" s="6" t="s">
        <v>451</v>
      </c>
      <c r="DS81" s="6" t="s">
        <v>451</v>
      </c>
      <c r="DT81" s="6" t="s">
        <v>451</v>
      </c>
      <c r="DU81" s="6" t="s">
        <v>451</v>
      </c>
      <c r="DV81" s="6" t="s">
        <v>451</v>
      </c>
      <c r="DW81" s="6" t="s">
        <v>451</v>
      </c>
      <c r="DX81" s="6" t="s">
        <v>451</v>
      </c>
      <c r="DY81" s="6" t="s">
        <v>451</v>
      </c>
      <c r="DZ81" s="6" t="s">
        <v>452</v>
      </c>
      <c r="EA81" s="6" t="s">
        <v>451</v>
      </c>
      <c r="EB81" s="6" t="s">
        <v>451</v>
      </c>
      <c r="EC81" s="6" t="s">
        <v>451</v>
      </c>
      <c r="ED81" s="6" t="s">
        <v>451</v>
      </c>
      <c r="EE81" s="6" t="s">
        <v>451</v>
      </c>
      <c r="EF81" s="6" t="s">
        <v>451</v>
      </c>
      <c r="EG81" s="6" t="s">
        <v>451</v>
      </c>
      <c r="EH81" s="6" t="s">
        <v>451</v>
      </c>
      <c r="EI81" s="6" t="s">
        <v>451</v>
      </c>
      <c r="EJ81" s="6" t="s">
        <v>452</v>
      </c>
      <c r="EK81" s="6" t="s">
        <v>452</v>
      </c>
      <c r="EL81" s="6" t="s">
        <v>452</v>
      </c>
      <c r="EM81" s="68">
        <f t="shared" si="23"/>
        <v>20</v>
      </c>
      <c r="EN81" s="69">
        <f t="shared" si="24"/>
        <v>8.3333333333333339</v>
      </c>
      <c r="EO81" s="6" t="s">
        <v>517</v>
      </c>
      <c r="EP81" s="68">
        <f t="shared" si="25"/>
        <v>10</v>
      </c>
      <c r="EQ81" s="6" t="s">
        <v>454</v>
      </c>
      <c r="ER81" s="68">
        <f t="shared" si="26"/>
        <v>0</v>
      </c>
      <c r="ES81" s="70">
        <f t="shared" si="28"/>
        <v>7.416666666666667</v>
      </c>
      <c r="ET81" s="6" t="str">
        <f t="shared" si="27"/>
        <v>Accepté pour Conseil 2eme round Sect</v>
      </c>
    </row>
    <row r="82" spans="1:150" x14ac:dyDescent="0.2">
      <c r="A82" s="6">
        <v>169</v>
      </c>
      <c r="B82" s="6" t="s">
        <v>760</v>
      </c>
      <c r="C82" s="6" t="s">
        <v>525</v>
      </c>
      <c r="D82" s="6" t="s">
        <v>131</v>
      </c>
      <c r="E82" s="6" t="s">
        <v>416</v>
      </c>
      <c r="F82" s="6" t="s">
        <v>414</v>
      </c>
      <c r="G82" s="6" t="s">
        <v>131</v>
      </c>
      <c r="H82" s="6" t="s">
        <v>414</v>
      </c>
      <c r="I82" s="6" t="s">
        <v>415</v>
      </c>
      <c r="J82" s="6" t="s">
        <v>415</v>
      </c>
      <c r="K82" s="6" t="s">
        <v>414</v>
      </c>
      <c r="L82" s="6" t="s">
        <v>131</v>
      </c>
      <c r="M82" s="63">
        <f>VLOOKUP(D82,Echelle!$B$3:$K$7,M$1,FALSE)</f>
        <v>-1</v>
      </c>
      <c r="N82" s="63">
        <f>VLOOKUP(E82,Echelle!$B$3:$K$7,N$1,FALSE)</f>
        <v>1</v>
      </c>
      <c r="O82" s="63">
        <f>VLOOKUP(F82,Echelle!$B$3:$K$7,O$1,FALSE)</f>
        <v>-0.5</v>
      </c>
      <c r="P82" s="63">
        <f>VLOOKUP(G82,Echelle!$B$3:$K$7,P$1,FALSE)</f>
        <v>1</v>
      </c>
      <c r="Q82" s="63">
        <f>VLOOKUP(H82,Echelle!$B$3:$K$7,Q$1,FALSE)</f>
        <v>0.5</v>
      </c>
      <c r="R82" s="63">
        <f>VLOOKUP(I82,Echelle!$B$3:$K$7,R$1,FALSE)</f>
        <v>0.5</v>
      </c>
      <c r="S82" s="63">
        <f>VLOOKUP(J82,Echelle!$B$3:$K$7,S$1,FALSE)</f>
        <v>0.5</v>
      </c>
      <c r="T82" s="63">
        <f>VLOOKUP(K82,Echelle!$B$3:$K$7,T$1,FALSE)</f>
        <v>-0.5</v>
      </c>
      <c r="U82" s="63">
        <f>VLOOKUP(L82,Echelle!$B$3:$K$7,U$1,FALSE)</f>
        <v>-1</v>
      </c>
      <c r="V82" s="64">
        <f t="shared" si="16"/>
        <v>0.5</v>
      </c>
      <c r="W82" s="65">
        <f t="shared" si="17"/>
        <v>5.2777777777777777</v>
      </c>
      <c r="X82" s="6" t="s">
        <v>527</v>
      </c>
      <c r="Y82" s="6" t="s">
        <v>423</v>
      </c>
      <c r="Z82" s="6" t="s">
        <v>423</v>
      </c>
      <c r="AA82" s="6" t="s">
        <v>423</v>
      </c>
      <c r="AB82" s="6" t="s">
        <v>423</v>
      </c>
      <c r="AC82" s="6" t="s">
        <v>423</v>
      </c>
      <c r="AD82" s="6" t="s">
        <v>423</v>
      </c>
      <c r="AE82" s="6" t="s">
        <v>423</v>
      </c>
      <c r="AF82" s="6" t="s">
        <v>423</v>
      </c>
      <c r="AG82" s="6" t="s">
        <v>425</v>
      </c>
      <c r="AH82" s="6" t="s">
        <v>423</v>
      </c>
      <c r="AI82" s="6" t="s">
        <v>423</v>
      </c>
      <c r="AJ82" s="6" t="s">
        <v>423</v>
      </c>
      <c r="AK82" s="6" t="s">
        <v>423</v>
      </c>
      <c r="AL82" s="6" t="s">
        <v>423</v>
      </c>
      <c r="AM82" s="6" t="s">
        <v>423</v>
      </c>
      <c r="AN82" s="6" t="s">
        <v>423</v>
      </c>
      <c r="AO82" s="6" t="s">
        <v>423</v>
      </c>
      <c r="AP82" s="6" t="s">
        <v>424</v>
      </c>
      <c r="AQ82" s="6" t="s">
        <v>424</v>
      </c>
      <c r="AR82" s="6" t="s">
        <v>424</v>
      </c>
      <c r="AS82" s="6" t="s">
        <v>423</v>
      </c>
      <c r="AT82" s="6" t="s">
        <v>424</v>
      </c>
      <c r="AU82" s="6" t="s">
        <v>426</v>
      </c>
      <c r="AV82" s="6" t="s">
        <v>424</v>
      </c>
      <c r="AW82" s="6" t="s">
        <v>506</v>
      </c>
      <c r="AX82" s="6" t="s">
        <v>506</v>
      </c>
      <c r="AY82" s="6" t="s">
        <v>428</v>
      </c>
      <c r="AZ82" s="6" t="s">
        <v>428</v>
      </c>
      <c r="BA82" s="6" t="s">
        <v>428</v>
      </c>
      <c r="BB82" s="64">
        <f>VLOOKUP(Y82,Echelle!$B$11:$Z$15,BB$1,FALSE)</f>
        <v>0.5</v>
      </c>
      <c r="BC82" s="64">
        <f>VLOOKUP(Z82,Echelle!$B$11:$Z$15,BC$1,FALSE)</f>
        <v>0.5</v>
      </c>
      <c r="BD82" s="64">
        <f>VLOOKUP(AA82,Echelle!$B$11:$Z$15,BD$1,FALSE)</f>
        <v>0.5</v>
      </c>
      <c r="BE82" s="64">
        <f>VLOOKUP(AB82,Echelle!$B$11:$Z$15,BE$1,FALSE)</f>
        <v>0.5</v>
      </c>
      <c r="BF82" s="64">
        <f>VLOOKUP(AC82,Echelle!$B$11:$Z$15,BF$1,FALSE)</f>
        <v>0.5</v>
      </c>
      <c r="BG82" s="64">
        <f>VLOOKUP(AD82,Echelle!$B$11:$Z$15,BG$1,FALSE)</f>
        <v>0.5</v>
      </c>
      <c r="BH82" s="64">
        <f>VLOOKUP(AE82,Echelle!$B$11:$Z$15,BH$1,FALSE)</f>
        <v>0.5</v>
      </c>
      <c r="BI82" s="64">
        <f>VLOOKUP(AF82,Echelle!$B$11:$Z$15,BI$1,FALSE)</f>
        <v>0.5</v>
      </c>
      <c r="BJ82" s="64">
        <f>VLOOKUP(AG82,Echelle!$B$11:$Z$15,BJ$1,FALSE)</f>
        <v>0</v>
      </c>
      <c r="BK82" s="64">
        <f>VLOOKUP(AH82,Echelle!$B$11:$Z$15,BK$1,FALSE)</f>
        <v>0.5</v>
      </c>
      <c r="BL82" s="64">
        <f>VLOOKUP(AI82,Echelle!$B$11:$Z$15,BL$1,FALSE)</f>
        <v>0.5</v>
      </c>
      <c r="BM82" s="64">
        <f>VLOOKUP(AJ82,Echelle!$B$11:$Z$15,BM$1,FALSE)</f>
        <v>0.5</v>
      </c>
      <c r="BN82" s="64">
        <f>VLOOKUP(AK82,Echelle!$B$11:$Z$15,BN$1,FALSE)</f>
        <v>0.5</v>
      </c>
      <c r="BO82" s="64">
        <f>VLOOKUP(AL82,Echelle!$B$11:$Z$15,BO$1,FALSE)</f>
        <v>0.5</v>
      </c>
      <c r="BP82" s="64">
        <f>VLOOKUP(AM82,Echelle!$B$11:$Z$15,BP$1,FALSE)</f>
        <v>0.5</v>
      </c>
      <c r="BQ82" s="64">
        <f>VLOOKUP(AN82,Echelle!$B$11:$Z$15,BQ$1,FALSE)</f>
        <v>0.5</v>
      </c>
      <c r="BR82" s="64">
        <f>VLOOKUP(AO82,Echelle!$B$11:$Z$15,BR$1,FALSE)</f>
        <v>0.5</v>
      </c>
      <c r="BS82" s="64">
        <f>VLOOKUP(AP82,Echelle!$B$11:$Z$15,BS$1,FALSE)</f>
        <v>1</v>
      </c>
      <c r="BT82" s="64">
        <f>VLOOKUP(AQ82,Echelle!$B$11:$Z$15,BT$1,FALSE)</f>
        <v>1</v>
      </c>
      <c r="BU82" s="64">
        <f>VLOOKUP(AR82,Echelle!$B$11:$Z$15,BU$1,FALSE)</f>
        <v>1</v>
      </c>
      <c r="BV82" s="64">
        <f>VLOOKUP(AS82,Echelle!$B$11:$Z$15,BV$1,FALSE)</f>
        <v>1</v>
      </c>
      <c r="BW82" s="64">
        <f>VLOOKUP(AT82,Echelle!$B$11:$Z$15,BW$1,FALSE)</f>
        <v>2</v>
      </c>
      <c r="BX82" s="64">
        <f>VLOOKUP(AU82,Echelle!$B$11:$Z$15,BX$1,FALSE)</f>
        <v>-0.5</v>
      </c>
      <c r="BY82" s="64">
        <f>VLOOKUP(AV82,Echelle!$B$11:$Z$15,BY$1,FALSE)</f>
        <v>2</v>
      </c>
      <c r="BZ82" s="64">
        <f>VLOOKUP(AW82,Echelle!$B$20:$E$23,BZ$1,FALSE)</f>
        <v>0.5</v>
      </c>
      <c r="CA82" s="64">
        <f>VLOOKUP(AX82,Echelle!$B$20:$E$23,CA$1,FALSE)</f>
        <v>0.5</v>
      </c>
      <c r="CB82" s="64">
        <f>VLOOKUP(AY82,Echelle!$B$20:$E$23,CB$1,FALSE)</f>
        <v>-1</v>
      </c>
      <c r="CC82" s="6">
        <v>1</v>
      </c>
      <c r="CD82" s="6">
        <v>0</v>
      </c>
      <c r="CE82" s="6">
        <v>0</v>
      </c>
      <c r="CF82" s="6">
        <v>1</v>
      </c>
      <c r="CG82" s="6">
        <v>0</v>
      </c>
      <c r="CH82" s="6">
        <v>0</v>
      </c>
      <c r="CI82" s="6">
        <v>0</v>
      </c>
      <c r="CJ82" s="66">
        <f t="shared" si="18"/>
        <v>2</v>
      </c>
      <c r="CK82" s="66">
        <f t="shared" si="19"/>
        <v>17.5</v>
      </c>
      <c r="CL82" s="65">
        <f t="shared" si="20"/>
        <v>4.6195652173913047</v>
      </c>
      <c r="CM82" s="6" t="s">
        <v>672</v>
      </c>
      <c r="CN82" s="6" t="s">
        <v>1619</v>
      </c>
      <c r="CO82" s="6" t="s">
        <v>1131</v>
      </c>
      <c r="CP82" s="6" t="s">
        <v>1620</v>
      </c>
      <c r="CQ82" s="6" t="s">
        <v>440</v>
      </c>
      <c r="CS82" s="6" t="s">
        <v>583</v>
      </c>
      <c r="CT82" s="6" t="s">
        <v>443</v>
      </c>
      <c r="CU82" s="6" t="s">
        <v>414</v>
      </c>
      <c r="CV82" s="6" t="s">
        <v>416</v>
      </c>
      <c r="CW82" s="6" t="s">
        <v>462</v>
      </c>
      <c r="CX82" s="6" t="s">
        <v>414</v>
      </c>
      <c r="CY82" s="6" t="s">
        <v>414</v>
      </c>
      <c r="CZ82" s="6" t="s">
        <v>415</v>
      </c>
      <c r="DA82" s="6" t="s">
        <v>415</v>
      </c>
      <c r="DB82" s="6" t="s">
        <v>416</v>
      </c>
      <c r="DC82" s="6" t="s">
        <v>414</v>
      </c>
      <c r="DD82" s="67">
        <f>VLOOKUP(CU82,Echelle!$B$3:$K$7,DD$1,FALSE)</f>
        <v>-0.5</v>
      </c>
      <c r="DE82" s="67">
        <f>VLOOKUP(CV82,Echelle!$B$3:$K$7,DE$1,FALSE)</f>
        <v>1</v>
      </c>
      <c r="DF82" s="67">
        <f>VLOOKUP(CW82,Echelle!$B$3:$K$7,DF$1,FALSE)</f>
        <v>0</v>
      </c>
      <c r="DG82" s="67">
        <f>VLOOKUP(CX82,Echelle!$B$3:$K$7,DG$1,FALSE)</f>
        <v>0.5</v>
      </c>
      <c r="DH82" s="67">
        <f>VLOOKUP(CY82,Echelle!$B$3:$K$7,DH$1,FALSE)</f>
        <v>0.5</v>
      </c>
      <c r="DI82" s="67">
        <f>VLOOKUP(CZ82,Echelle!$B$3:$K$7,DI$1,FALSE)</f>
        <v>0.5</v>
      </c>
      <c r="DJ82" s="67">
        <f>VLOOKUP(DA82,Echelle!$B$3:$K$7,DJ$1,FALSE)</f>
        <v>0.5</v>
      </c>
      <c r="DK82" s="67">
        <f>VLOOKUP(DB82,Echelle!$B$3:$K$7,DK$1,FALSE)</f>
        <v>1</v>
      </c>
      <c r="DL82" s="67">
        <f>VLOOKUP(DC82,Echelle!$B$3:$K$7,DL$1,FALSE)</f>
        <v>-0.5</v>
      </c>
      <c r="DM82" s="64">
        <f t="shared" si="21"/>
        <v>3</v>
      </c>
      <c r="DN82" s="65">
        <f t="shared" si="22"/>
        <v>6.666666666666667</v>
      </c>
      <c r="DO82" s="6" t="s">
        <v>451</v>
      </c>
      <c r="DP82" s="6" t="s">
        <v>451</v>
      </c>
      <c r="DQ82" s="6" t="s">
        <v>451</v>
      </c>
      <c r="DR82" s="6" t="s">
        <v>451</v>
      </c>
      <c r="DS82" s="6" t="s">
        <v>451</v>
      </c>
      <c r="DT82" s="6" t="s">
        <v>451</v>
      </c>
      <c r="DU82" s="6" t="s">
        <v>451</v>
      </c>
      <c r="DV82" s="6" t="s">
        <v>451</v>
      </c>
      <c r="DW82" s="6" t="s">
        <v>451</v>
      </c>
      <c r="DX82" s="6" t="s">
        <v>451</v>
      </c>
      <c r="DY82" s="6" t="s">
        <v>451</v>
      </c>
      <c r="DZ82" s="6" t="s">
        <v>452</v>
      </c>
      <c r="EA82" s="6" t="s">
        <v>451</v>
      </c>
      <c r="EB82" s="6" t="s">
        <v>451</v>
      </c>
      <c r="EC82" s="6" t="s">
        <v>451</v>
      </c>
      <c r="ED82" s="6" t="s">
        <v>451</v>
      </c>
      <c r="EE82" s="6" t="s">
        <v>451</v>
      </c>
      <c r="EF82" s="6" t="s">
        <v>451</v>
      </c>
      <c r="EG82" s="6" t="s">
        <v>451</v>
      </c>
      <c r="EH82" s="6" t="s">
        <v>451</v>
      </c>
      <c r="EI82" s="6" t="s">
        <v>452</v>
      </c>
      <c r="EJ82" s="6" t="s">
        <v>452</v>
      </c>
      <c r="EK82" s="6" t="s">
        <v>452</v>
      </c>
      <c r="EL82" s="6" t="s">
        <v>452</v>
      </c>
      <c r="EM82" s="68">
        <f t="shared" si="23"/>
        <v>19</v>
      </c>
      <c r="EN82" s="69">
        <f t="shared" si="24"/>
        <v>7.916666666666667</v>
      </c>
      <c r="EO82" s="6" t="s">
        <v>517</v>
      </c>
      <c r="EP82" s="68">
        <f t="shared" si="25"/>
        <v>10</v>
      </c>
      <c r="EQ82" s="6" t="s">
        <v>454</v>
      </c>
      <c r="ER82" s="68">
        <f t="shared" si="26"/>
        <v>0</v>
      </c>
      <c r="ES82" s="70">
        <f t="shared" si="28"/>
        <v>7.4583333333333339</v>
      </c>
      <c r="ET82" s="6" t="str">
        <f t="shared" si="27"/>
        <v>Accepté pour Conseil 2eme round Sect</v>
      </c>
    </row>
    <row r="83" spans="1:150" x14ac:dyDescent="0.2">
      <c r="A83" s="6">
        <v>170</v>
      </c>
      <c r="B83" s="6" t="s">
        <v>760</v>
      </c>
      <c r="C83" s="6" t="s">
        <v>413</v>
      </c>
      <c r="D83" s="6" t="s">
        <v>414</v>
      </c>
      <c r="E83" s="6" t="s">
        <v>416</v>
      </c>
      <c r="F83" s="6" t="s">
        <v>416</v>
      </c>
      <c r="G83" s="6" t="s">
        <v>414</v>
      </c>
      <c r="H83" s="6" t="s">
        <v>414</v>
      </c>
      <c r="I83" s="6" t="s">
        <v>416</v>
      </c>
      <c r="J83" s="6" t="s">
        <v>416</v>
      </c>
      <c r="K83" s="6" t="s">
        <v>416</v>
      </c>
      <c r="L83" s="6" t="s">
        <v>131</v>
      </c>
      <c r="M83" s="63">
        <f>VLOOKUP(D83,Echelle!$B$3:$K$7,M$1,FALSE)</f>
        <v>-0.5</v>
      </c>
      <c r="N83" s="63">
        <f>VLOOKUP(E83,Echelle!$B$3:$K$7,N$1,FALSE)</f>
        <v>1</v>
      </c>
      <c r="O83" s="63">
        <f>VLOOKUP(F83,Echelle!$B$3:$K$7,O$1,FALSE)</f>
        <v>1</v>
      </c>
      <c r="P83" s="63">
        <f>VLOOKUP(G83,Echelle!$B$3:$K$7,P$1,FALSE)</f>
        <v>0.5</v>
      </c>
      <c r="Q83" s="63">
        <f>VLOOKUP(H83,Echelle!$B$3:$K$7,Q$1,FALSE)</f>
        <v>0.5</v>
      </c>
      <c r="R83" s="63">
        <f>VLOOKUP(I83,Echelle!$B$3:$K$7,R$1,FALSE)</f>
        <v>1</v>
      </c>
      <c r="S83" s="63">
        <f>VLOOKUP(J83,Echelle!$B$3:$K$7,S$1,FALSE)</f>
        <v>1</v>
      </c>
      <c r="T83" s="63">
        <f>VLOOKUP(K83,Echelle!$B$3:$K$7,T$1,FALSE)</f>
        <v>1</v>
      </c>
      <c r="U83" s="63">
        <f>VLOOKUP(L83,Echelle!$B$3:$K$7,U$1,FALSE)</f>
        <v>-1</v>
      </c>
      <c r="V83" s="64">
        <f t="shared" si="16"/>
        <v>4.5</v>
      </c>
      <c r="W83" s="65">
        <f t="shared" si="17"/>
        <v>7.5</v>
      </c>
      <c r="X83" s="6" t="s">
        <v>527</v>
      </c>
      <c r="Y83" s="6" t="s">
        <v>423</v>
      </c>
      <c r="Z83" s="6" t="s">
        <v>425</v>
      </c>
      <c r="AA83" s="6" t="s">
        <v>425</v>
      </c>
      <c r="AB83" s="6" t="s">
        <v>424</v>
      </c>
      <c r="AC83" s="6" t="s">
        <v>425</v>
      </c>
      <c r="AD83" s="6" t="s">
        <v>426</v>
      </c>
      <c r="AE83" s="6" t="s">
        <v>426</v>
      </c>
      <c r="AF83" s="6" t="s">
        <v>426</v>
      </c>
      <c r="AG83" s="6" t="s">
        <v>426</v>
      </c>
      <c r="AH83" s="6" t="s">
        <v>426</v>
      </c>
      <c r="AI83" s="6" t="s">
        <v>426</v>
      </c>
      <c r="AJ83" s="6" t="s">
        <v>426</v>
      </c>
      <c r="AK83" s="6" t="s">
        <v>426</v>
      </c>
      <c r="AL83" s="6" t="s">
        <v>426</v>
      </c>
      <c r="AM83" s="6" t="s">
        <v>426</v>
      </c>
      <c r="AN83" s="6" t="s">
        <v>426</v>
      </c>
      <c r="AO83" s="6" t="s">
        <v>426</v>
      </c>
      <c r="AP83" s="6" t="s">
        <v>426</v>
      </c>
      <c r="AQ83" s="6" t="s">
        <v>426</v>
      </c>
      <c r="AR83" s="6" t="s">
        <v>424</v>
      </c>
      <c r="AS83" s="6" t="s">
        <v>426</v>
      </c>
      <c r="AT83" s="6" t="s">
        <v>426</v>
      </c>
      <c r="AU83" s="6" t="s">
        <v>426</v>
      </c>
      <c r="AV83" s="6" t="s">
        <v>424</v>
      </c>
      <c r="AW83" s="6" t="s">
        <v>427</v>
      </c>
      <c r="AX83" s="6" t="s">
        <v>427</v>
      </c>
      <c r="AY83" s="6" t="s">
        <v>427</v>
      </c>
      <c r="AZ83" s="6" t="s">
        <v>428</v>
      </c>
      <c r="BA83" s="6" t="s">
        <v>428</v>
      </c>
      <c r="BB83" s="64">
        <f>VLOOKUP(Y83,Echelle!$B$11:$Z$15,BB$1,FALSE)</f>
        <v>0.5</v>
      </c>
      <c r="BC83" s="64">
        <f>VLOOKUP(Z83,Echelle!$B$11:$Z$15,BC$1,FALSE)</f>
        <v>0</v>
      </c>
      <c r="BD83" s="64">
        <f>VLOOKUP(AA83,Echelle!$B$11:$Z$15,BD$1,FALSE)</f>
        <v>0</v>
      </c>
      <c r="BE83" s="64">
        <f>VLOOKUP(AB83,Echelle!$B$11:$Z$15,BE$1,FALSE)</f>
        <v>1</v>
      </c>
      <c r="BF83" s="64">
        <f>VLOOKUP(AC83,Echelle!$B$11:$Z$15,BF$1,FALSE)</f>
        <v>0</v>
      </c>
      <c r="BG83" s="64">
        <f>VLOOKUP(AD83,Echelle!$B$11:$Z$15,BG$1,FALSE)</f>
        <v>-1</v>
      </c>
      <c r="BH83" s="64">
        <f>VLOOKUP(AE83,Echelle!$B$11:$Z$15,BH$1,FALSE)</f>
        <v>-1</v>
      </c>
      <c r="BI83" s="64">
        <f>VLOOKUP(AF83,Echelle!$B$11:$Z$15,BI$1,FALSE)</f>
        <v>-1</v>
      </c>
      <c r="BJ83" s="64">
        <f>VLOOKUP(AG83,Echelle!$B$11:$Z$15,BJ$1,FALSE)</f>
        <v>-1</v>
      </c>
      <c r="BK83" s="64">
        <f>VLOOKUP(AH83,Echelle!$B$11:$Z$15,BK$1,FALSE)</f>
        <v>-1</v>
      </c>
      <c r="BL83" s="64">
        <f>VLOOKUP(AI83,Echelle!$B$11:$Z$15,BL$1,FALSE)</f>
        <v>-1</v>
      </c>
      <c r="BM83" s="64">
        <f>VLOOKUP(AJ83,Echelle!$B$11:$Z$15,BM$1,FALSE)</f>
        <v>-1</v>
      </c>
      <c r="BN83" s="64">
        <f>VLOOKUP(AK83,Echelle!$B$11:$Z$15,BN$1,FALSE)</f>
        <v>-1</v>
      </c>
      <c r="BO83" s="64">
        <f>VLOOKUP(AL83,Echelle!$B$11:$Z$15,BO$1,FALSE)</f>
        <v>-1</v>
      </c>
      <c r="BP83" s="64">
        <f>VLOOKUP(AM83,Echelle!$B$11:$Z$15,BP$1,FALSE)</f>
        <v>-1</v>
      </c>
      <c r="BQ83" s="64">
        <f>VLOOKUP(AN83,Echelle!$B$11:$Z$15,BQ$1,FALSE)</f>
        <v>-1</v>
      </c>
      <c r="BR83" s="64">
        <f>VLOOKUP(AO83,Echelle!$B$11:$Z$15,BR$1,FALSE)</f>
        <v>-1</v>
      </c>
      <c r="BS83" s="64">
        <f>VLOOKUP(AP83,Echelle!$B$11:$Z$15,BS$1,FALSE)</f>
        <v>-1</v>
      </c>
      <c r="BT83" s="64">
        <f>VLOOKUP(AQ83,Echelle!$B$11:$Z$15,BT$1,FALSE)</f>
        <v>-1</v>
      </c>
      <c r="BU83" s="64">
        <f>VLOOKUP(AR83,Echelle!$B$11:$Z$15,BU$1,FALSE)</f>
        <v>1</v>
      </c>
      <c r="BV83" s="64">
        <f>VLOOKUP(AS83,Echelle!$B$11:$Z$15,BV$1,FALSE)</f>
        <v>-0.5</v>
      </c>
      <c r="BW83" s="64">
        <f>VLOOKUP(AT83,Echelle!$B$11:$Z$15,BW$1,FALSE)</f>
        <v>-0.5</v>
      </c>
      <c r="BX83" s="64">
        <f>VLOOKUP(AU83,Echelle!$B$11:$Z$15,BX$1,FALSE)</f>
        <v>-0.5</v>
      </c>
      <c r="BY83" s="64">
        <f>VLOOKUP(AV83,Echelle!$B$11:$Z$15,BY$1,FALSE)</f>
        <v>2</v>
      </c>
      <c r="BZ83" s="64">
        <f>VLOOKUP(AW83,Echelle!$B$20:$E$23,BZ$1,FALSE)</f>
        <v>1</v>
      </c>
      <c r="CA83" s="64">
        <f>VLOOKUP(AX83,Echelle!$B$20:$E$23,CA$1,FALSE)</f>
        <v>1</v>
      </c>
      <c r="CB83" s="64">
        <f>VLOOKUP(AY83,Echelle!$B$20:$E$23,CB$1,FALSE)</f>
        <v>1</v>
      </c>
      <c r="CC83" s="6">
        <v>1</v>
      </c>
      <c r="CD83" s="6">
        <v>1</v>
      </c>
      <c r="CE83" s="6">
        <v>0</v>
      </c>
      <c r="CF83" s="6">
        <v>1</v>
      </c>
      <c r="CG83" s="6">
        <v>0</v>
      </c>
      <c r="CH83" s="6">
        <v>0</v>
      </c>
      <c r="CI83" s="6">
        <v>0</v>
      </c>
      <c r="CJ83" s="66">
        <f t="shared" si="18"/>
        <v>3</v>
      </c>
      <c r="CK83" s="66">
        <f t="shared" si="19"/>
        <v>-5</v>
      </c>
      <c r="CL83" s="65">
        <f t="shared" si="20"/>
        <v>2.1739130434782608</v>
      </c>
      <c r="CM83" s="6" t="s">
        <v>672</v>
      </c>
      <c r="CN83" s="6" t="s">
        <v>1632</v>
      </c>
      <c r="CO83" s="6" t="s">
        <v>1131</v>
      </c>
      <c r="CP83" s="6" t="s">
        <v>1620</v>
      </c>
      <c r="CQ83" s="6" t="s">
        <v>674</v>
      </c>
      <c r="CS83" s="6" t="s">
        <v>583</v>
      </c>
      <c r="CT83" s="6" t="s">
        <v>675</v>
      </c>
      <c r="CU83" s="6" t="s">
        <v>414</v>
      </c>
      <c r="CV83" s="6" t="s">
        <v>131</v>
      </c>
      <c r="CW83" s="6" t="s">
        <v>416</v>
      </c>
      <c r="CX83" s="6" t="s">
        <v>131</v>
      </c>
      <c r="CY83" s="6" t="s">
        <v>415</v>
      </c>
      <c r="CZ83" s="6" t="s">
        <v>415</v>
      </c>
      <c r="DA83" s="6" t="s">
        <v>416</v>
      </c>
      <c r="DB83" s="6" t="s">
        <v>416</v>
      </c>
      <c r="DC83" s="6" t="s">
        <v>414</v>
      </c>
      <c r="DD83" s="67">
        <f>VLOOKUP(CU83,Echelle!$B$3:$K$7,DD$1,FALSE)</f>
        <v>-0.5</v>
      </c>
      <c r="DE83" s="67">
        <f>VLOOKUP(CV83,Echelle!$B$3:$K$7,DE$1,FALSE)</f>
        <v>-1</v>
      </c>
      <c r="DF83" s="67">
        <f>VLOOKUP(CW83,Echelle!$B$3:$K$7,DF$1,FALSE)</f>
        <v>1</v>
      </c>
      <c r="DG83" s="67">
        <f>VLOOKUP(CX83,Echelle!$B$3:$K$7,DG$1,FALSE)</f>
        <v>1</v>
      </c>
      <c r="DH83" s="67">
        <f>VLOOKUP(CY83,Echelle!$B$3:$K$7,DH$1,FALSE)</f>
        <v>-0.5</v>
      </c>
      <c r="DI83" s="67">
        <f>VLOOKUP(CZ83,Echelle!$B$3:$K$7,DI$1,FALSE)</f>
        <v>0.5</v>
      </c>
      <c r="DJ83" s="67">
        <f>VLOOKUP(DA83,Echelle!$B$3:$K$7,DJ$1,FALSE)</f>
        <v>1</v>
      </c>
      <c r="DK83" s="67">
        <f>VLOOKUP(DB83,Echelle!$B$3:$K$7,DK$1,FALSE)</f>
        <v>1</v>
      </c>
      <c r="DL83" s="67">
        <f>VLOOKUP(DC83,Echelle!$B$3:$K$7,DL$1,FALSE)</f>
        <v>-0.5</v>
      </c>
      <c r="DM83" s="64">
        <f t="shared" si="21"/>
        <v>2</v>
      </c>
      <c r="DN83" s="65">
        <f t="shared" si="22"/>
        <v>6.1111111111111107</v>
      </c>
      <c r="DO83" s="6" t="s">
        <v>451</v>
      </c>
      <c r="DP83" s="6" t="s">
        <v>451</v>
      </c>
      <c r="DQ83" s="6" t="s">
        <v>451</v>
      </c>
      <c r="DR83" s="6" t="s">
        <v>451</v>
      </c>
      <c r="DS83" s="6" t="s">
        <v>451</v>
      </c>
      <c r="DT83" s="6" t="s">
        <v>451</v>
      </c>
      <c r="DU83" s="6" t="s">
        <v>451</v>
      </c>
      <c r="DV83" s="6" t="s">
        <v>451</v>
      </c>
      <c r="DW83" s="6" t="s">
        <v>451</v>
      </c>
      <c r="DX83" s="6" t="s">
        <v>451</v>
      </c>
      <c r="DY83" s="6" t="s">
        <v>452</v>
      </c>
      <c r="DZ83" s="6" t="s">
        <v>451</v>
      </c>
      <c r="EA83" s="6" t="s">
        <v>451</v>
      </c>
      <c r="EB83" s="6" t="s">
        <v>451</v>
      </c>
      <c r="EC83" s="6" t="s">
        <v>451</v>
      </c>
      <c r="ED83" s="6" t="s">
        <v>451</v>
      </c>
      <c r="EE83" s="6" t="s">
        <v>451</v>
      </c>
      <c r="EF83" s="6" t="s">
        <v>451</v>
      </c>
      <c r="EG83" s="6" t="s">
        <v>451</v>
      </c>
      <c r="EH83" s="6" t="s">
        <v>451</v>
      </c>
      <c r="EI83" s="6" t="s">
        <v>452</v>
      </c>
      <c r="EJ83" s="6" t="s">
        <v>452</v>
      </c>
      <c r="EK83" s="6" t="s">
        <v>452</v>
      </c>
      <c r="EL83" s="6" t="s">
        <v>451</v>
      </c>
      <c r="EM83" s="68">
        <f t="shared" si="23"/>
        <v>20</v>
      </c>
      <c r="EN83" s="69">
        <f t="shared" si="24"/>
        <v>8.3333333333333339</v>
      </c>
      <c r="EO83" s="6" t="s">
        <v>517</v>
      </c>
      <c r="EP83" s="68">
        <f t="shared" si="25"/>
        <v>10</v>
      </c>
      <c r="EQ83" s="6" t="s">
        <v>496</v>
      </c>
      <c r="ER83" s="68">
        <f t="shared" si="26"/>
        <v>10</v>
      </c>
      <c r="ES83" s="70">
        <f t="shared" si="28"/>
        <v>8</v>
      </c>
      <c r="ET83" s="6" t="str">
        <f t="shared" si="27"/>
        <v>Accepté pour Conseil 1er round Fem</v>
      </c>
    </row>
    <row r="84" spans="1:150" x14ac:dyDescent="0.2">
      <c r="A84" s="6">
        <v>172</v>
      </c>
      <c r="B84" s="6" t="s">
        <v>760</v>
      </c>
      <c r="C84" s="6" t="s">
        <v>413</v>
      </c>
      <c r="D84" s="6" t="s">
        <v>414</v>
      </c>
      <c r="E84" s="6" t="s">
        <v>414</v>
      </c>
      <c r="F84" s="6" t="s">
        <v>414</v>
      </c>
      <c r="G84" s="6" t="s">
        <v>414</v>
      </c>
      <c r="H84" s="6" t="s">
        <v>415</v>
      </c>
      <c r="I84" s="6" t="s">
        <v>462</v>
      </c>
      <c r="J84" s="6" t="s">
        <v>462</v>
      </c>
      <c r="K84" s="6" t="s">
        <v>415</v>
      </c>
      <c r="L84" s="6" t="s">
        <v>131</v>
      </c>
      <c r="M84" s="63">
        <f>VLOOKUP(D84,Echelle!$B$3:$K$7,M$1,FALSE)</f>
        <v>-0.5</v>
      </c>
      <c r="N84" s="63">
        <f>VLOOKUP(E84,Echelle!$B$3:$K$7,N$1,FALSE)</f>
        <v>-0.5</v>
      </c>
      <c r="O84" s="63">
        <f>VLOOKUP(F84,Echelle!$B$3:$K$7,O$1,FALSE)</f>
        <v>-0.5</v>
      </c>
      <c r="P84" s="63">
        <f>VLOOKUP(G84,Echelle!$B$3:$K$7,P$1,FALSE)</f>
        <v>0.5</v>
      </c>
      <c r="Q84" s="63">
        <f>VLOOKUP(H84,Echelle!$B$3:$K$7,Q$1,FALSE)</f>
        <v>-0.5</v>
      </c>
      <c r="R84" s="63">
        <f>VLOOKUP(I84,Echelle!$B$3:$K$7,R$1,FALSE)</f>
        <v>0</v>
      </c>
      <c r="S84" s="63">
        <f>VLOOKUP(J84,Echelle!$B$3:$K$7,S$1,FALSE)</f>
        <v>0</v>
      </c>
      <c r="T84" s="63">
        <f>VLOOKUP(K84,Echelle!$B$3:$K$7,T$1,FALSE)</f>
        <v>0.5</v>
      </c>
      <c r="U84" s="63">
        <f>VLOOKUP(L84,Echelle!$B$3:$K$7,U$1,FALSE)</f>
        <v>-1</v>
      </c>
      <c r="V84" s="64">
        <f t="shared" si="16"/>
        <v>-2</v>
      </c>
      <c r="W84" s="65">
        <f t="shared" si="17"/>
        <v>3.8888888888888888</v>
      </c>
      <c r="X84" s="6" t="s">
        <v>547</v>
      </c>
      <c r="Y84" s="6" t="s">
        <v>424</v>
      </c>
      <c r="Z84" s="6" t="s">
        <v>423</v>
      </c>
      <c r="AA84" s="6" t="s">
        <v>423</v>
      </c>
      <c r="AB84" s="6" t="s">
        <v>151</v>
      </c>
      <c r="AC84" s="6" t="s">
        <v>423</v>
      </c>
      <c r="AD84" s="6" t="s">
        <v>423</v>
      </c>
      <c r="AE84" s="6" t="s">
        <v>423</v>
      </c>
      <c r="AF84" s="6" t="s">
        <v>423</v>
      </c>
      <c r="AG84" s="6" t="s">
        <v>425</v>
      </c>
      <c r="AH84" s="6" t="s">
        <v>151</v>
      </c>
      <c r="AI84" s="6" t="s">
        <v>423</v>
      </c>
      <c r="AJ84" s="6" t="s">
        <v>425</v>
      </c>
      <c r="AK84" s="6" t="s">
        <v>423</v>
      </c>
      <c r="AL84" s="6" t="s">
        <v>425</v>
      </c>
      <c r="AM84" s="6" t="s">
        <v>423</v>
      </c>
      <c r="AN84" s="6" t="s">
        <v>151</v>
      </c>
      <c r="AO84" s="6" t="s">
        <v>426</v>
      </c>
      <c r="AP84" s="6" t="s">
        <v>151</v>
      </c>
      <c r="AQ84" s="6" t="s">
        <v>151</v>
      </c>
      <c r="AR84" s="6" t="s">
        <v>151</v>
      </c>
      <c r="AS84" s="6" t="s">
        <v>426</v>
      </c>
      <c r="AT84" s="6" t="s">
        <v>425</v>
      </c>
      <c r="AU84" s="6" t="s">
        <v>151</v>
      </c>
      <c r="AV84" s="6" t="s">
        <v>151</v>
      </c>
      <c r="AW84" s="6" t="s">
        <v>428</v>
      </c>
      <c r="AX84" s="6" t="s">
        <v>427</v>
      </c>
      <c r="AY84" s="6" t="s">
        <v>428</v>
      </c>
      <c r="AZ84" s="6" t="s">
        <v>176</v>
      </c>
      <c r="BA84" s="6" t="s">
        <v>428</v>
      </c>
      <c r="BB84" s="64">
        <f>VLOOKUP(Y84,Echelle!$B$11:$Z$15,BB$1,FALSE)</f>
        <v>1</v>
      </c>
      <c r="BC84" s="64">
        <f>VLOOKUP(Z84,Echelle!$B$11:$Z$15,BC$1,FALSE)</f>
        <v>0.5</v>
      </c>
      <c r="BD84" s="64">
        <f>VLOOKUP(AA84,Echelle!$B$11:$Z$15,BD$1,FALSE)</f>
        <v>0.5</v>
      </c>
      <c r="BE84" s="64">
        <f>VLOOKUP(AB84,Echelle!$B$11:$Z$15,BE$1,FALSE)</f>
        <v>2</v>
      </c>
      <c r="BF84" s="64">
        <f>VLOOKUP(AC84,Echelle!$B$11:$Z$15,BF$1,FALSE)</f>
        <v>0.5</v>
      </c>
      <c r="BG84" s="64">
        <f>VLOOKUP(AD84,Echelle!$B$11:$Z$15,BG$1,FALSE)</f>
        <v>0.5</v>
      </c>
      <c r="BH84" s="64">
        <f>VLOOKUP(AE84,Echelle!$B$11:$Z$15,BH$1,FALSE)</f>
        <v>0.5</v>
      </c>
      <c r="BI84" s="64">
        <f>VLOOKUP(AF84,Echelle!$B$11:$Z$15,BI$1,FALSE)</f>
        <v>0.5</v>
      </c>
      <c r="BJ84" s="64">
        <f>VLOOKUP(AG84,Echelle!$B$11:$Z$15,BJ$1,FALSE)</f>
        <v>0</v>
      </c>
      <c r="BK84" s="64">
        <f>VLOOKUP(AH84,Echelle!$B$11:$Z$15,BK$1,FALSE)</f>
        <v>2</v>
      </c>
      <c r="BL84" s="64">
        <f>VLOOKUP(AI84,Echelle!$B$11:$Z$15,BL$1,FALSE)</f>
        <v>0.5</v>
      </c>
      <c r="BM84" s="64">
        <f>VLOOKUP(AJ84,Echelle!$B$11:$Z$15,BM$1,FALSE)</f>
        <v>0</v>
      </c>
      <c r="BN84" s="64">
        <f>VLOOKUP(AK84,Echelle!$B$11:$Z$15,BN$1,FALSE)</f>
        <v>0.5</v>
      </c>
      <c r="BO84" s="64">
        <f>VLOOKUP(AL84,Echelle!$B$11:$Z$15,BO$1,FALSE)</f>
        <v>0</v>
      </c>
      <c r="BP84" s="64">
        <f>VLOOKUP(AM84,Echelle!$B$11:$Z$15,BP$1,FALSE)</f>
        <v>0.5</v>
      </c>
      <c r="BQ84" s="64">
        <f>VLOOKUP(AN84,Echelle!$B$11:$Z$15,BQ$1,FALSE)</f>
        <v>2</v>
      </c>
      <c r="BR84" s="64">
        <f>VLOOKUP(AO84,Echelle!$B$11:$Z$15,BR$1,FALSE)</f>
        <v>-1</v>
      </c>
      <c r="BS84" s="64">
        <f>VLOOKUP(AP84,Echelle!$B$11:$Z$15,BS$1,FALSE)</f>
        <v>2</v>
      </c>
      <c r="BT84" s="64">
        <f>VLOOKUP(AQ84,Echelle!$B$11:$Z$15,BT$1,FALSE)</f>
        <v>2</v>
      </c>
      <c r="BU84" s="64">
        <f>VLOOKUP(AR84,Echelle!$B$11:$Z$15,BU$1,FALSE)</f>
        <v>2</v>
      </c>
      <c r="BV84" s="64">
        <f>VLOOKUP(AS84,Echelle!$B$11:$Z$15,BV$1,FALSE)</f>
        <v>-0.5</v>
      </c>
      <c r="BW84" s="64">
        <f>VLOOKUP(AT84,Echelle!$B$11:$Z$15,BW$1,FALSE)</f>
        <v>0</v>
      </c>
      <c r="BX84" s="64">
        <f>VLOOKUP(AU84,Echelle!$B$11:$Z$15,BX$1,FALSE)</f>
        <v>3</v>
      </c>
      <c r="BY84" s="64">
        <f>VLOOKUP(AV84,Echelle!$B$11:$Z$15,BY$1,FALSE)</f>
        <v>3</v>
      </c>
      <c r="BZ84" s="64">
        <f>VLOOKUP(AW84,Echelle!$B$20:$E$23,BZ$1,FALSE)</f>
        <v>-1</v>
      </c>
      <c r="CA84" s="64">
        <f>VLOOKUP(AX84,Echelle!$B$20:$E$23,CA$1,FALSE)</f>
        <v>1</v>
      </c>
      <c r="CB84" s="64">
        <f>VLOOKUP(AY84,Echelle!$B$20:$E$23,CB$1,FALSE)</f>
        <v>-1</v>
      </c>
      <c r="CC84" s="6">
        <v>0</v>
      </c>
      <c r="CD84" s="6">
        <v>0</v>
      </c>
      <c r="CE84" s="6">
        <v>0</v>
      </c>
      <c r="CF84" s="6">
        <v>1</v>
      </c>
      <c r="CG84" s="6">
        <v>0</v>
      </c>
      <c r="CH84" s="6">
        <v>0</v>
      </c>
      <c r="CI84" s="6">
        <v>0</v>
      </c>
      <c r="CJ84" s="66">
        <f t="shared" si="18"/>
        <v>1</v>
      </c>
      <c r="CK84" s="66">
        <f t="shared" si="19"/>
        <v>22</v>
      </c>
      <c r="CL84" s="65">
        <f t="shared" si="20"/>
        <v>5.1086956521739131</v>
      </c>
      <c r="CM84" s="6" t="s">
        <v>488</v>
      </c>
      <c r="CN84" s="6" t="s">
        <v>1647</v>
      </c>
      <c r="CO84" s="6" t="s">
        <v>1131</v>
      </c>
      <c r="CP84" s="6" t="s">
        <v>1620</v>
      </c>
      <c r="CQ84" s="6" t="s">
        <v>440</v>
      </c>
      <c r="CS84" s="6" t="s">
        <v>583</v>
      </c>
      <c r="CT84" s="6" t="s">
        <v>675</v>
      </c>
      <c r="CU84" s="6" t="s">
        <v>414</v>
      </c>
      <c r="CV84" s="6" t="s">
        <v>416</v>
      </c>
      <c r="CW84" s="6" t="s">
        <v>414</v>
      </c>
      <c r="CX84" s="6" t="s">
        <v>414</v>
      </c>
      <c r="CY84" s="6" t="s">
        <v>414</v>
      </c>
      <c r="CZ84" s="6" t="s">
        <v>462</v>
      </c>
      <c r="DA84" s="6" t="s">
        <v>414</v>
      </c>
      <c r="DB84" s="6" t="s">
        <v>415</v>
      </c>
      <c r="DC84" s="6" t="s">
        <v>416</v>
      </c>
      <c r="DD84" s="67">
        <f>VLOOKUP(CU84,Echelle!$B$3:$K$7,DD$1,FALSE)</f>
        <v>-0.5</v>
      </c>
      <c r="DE84" s="67">
        <f>VLOOKUP(CV84,Echelle!$B$3:$K$7,DE$1,FALSE)</f>
        <v>1</v>
      </c>
      <c r="DF84" s="67">
        <f>VLOOKUP(CW84,Echelle!$B$3:$K$7,DF$1,FALSE)</f>
        <v>-0.5</v>
      </c>
      <c r="DG84" s="67">
        <f>VLOOKUP(CX84,Echelle!$B$3:$K$7,DG$1,FALSE)</f>
        <v>0.5</v>
      </c>
      <c r="DH84" s="67">
        <f>VLOOKUP(CY84,Echelle!$B$3:$K$7,DH$1,FALSE)</f>
        <v>0.5</v>
      </c>
      <c r="DI84" s="67">
        <f>VLOOKUP(CZ84,Echelle!$B$3:$K$7,DI$1,FALSE)</f>
        <v>0</v>
      </c>
      <c r="DJ84" s="67">
        <f>VLOOKUP(DA84,Echelle!$B$3:$K$7,DJ$1,FALSE)</f>
        <v>-0.5</v>
      </c>
      <c r="DK84" s="67">
        <f>VLOOKUP(DB84,Echelle!$B$3:$K$7,DK$1,FALSE)</f>
        <v>0.5</v>
      </c>
      <c r="DL84" s="67">
        <f>VLOOKUP(DC84,Echelle!$B$3:$K$7,DL$1,FALSE)</f>
        <v>1</v>
      </c>
      <c r="DM84" s="64">
        <f t="shared" si="21"/>
        <v>2</v>
      </c>
      <c r="DN84" s="65">
        <f t="shared" si="22"/>
        <v>6.1111111111111107</v>
      </c>
      <c r="DO84" s="6" t="s">
        <v>451</v>
      </c>
      <c r="DP84" s="6" t="s">
        <v>452</v>
      </c>
      <c r="DQ84" s="6" t="s">
        <v>452</v>
      </c>
      <c r="DR84" s="6" t="s">
        <v>451</v>
      </c>
      <c r="DS84" s="6" t="s">
        <v>452</v>
      </c>
      <c r="DT84" s="6" t="s">
        <v>451</v>
      </c>
      <c r="DU84" s="6" t="s">
        <v>451</v>
      </c>
      <c r="DV84" s="6" t="s">
        <v>452</v>
      </c>
      <c r="DW84" s="6" t="s">
        <v>451</v>
      </c>
      <c r="DX84" s="6" t="s">
        <v>451</v>
      </c>
      <c r="DY84" s="6" t="s">
        <v>451</v>
      </c>
      <c r="DZ84" s="6" t="s">
        <v>452</v>
      </c>
      <c r="EA84" s="6" t="s">
        <v>451</v>
      </c>
      <c r="EB84" s="6" t="s">
        <v>452</v>
      </c>
      <c r="EC84" s="6" t="s">
        <v>451</v>
      </c>
      <c r="ED84" s="6" t="s">
        <v>451</v>
      </c>
      <c r="EE84" s="6" t="s">
        <v>451</v>
      </c>
      <c r="EF84" s="6" t="s">
        <v>451</v>
      </c>
      <c r="EG84" s="6" t="s">
        <v>451</v>
      </c>
      <c r="EH84" s="6" t="s">
        <v>451</v>
      </c>
      <c r="EI84" s="6" t="s">
        <v>452</v>
      </c>
      <c r="EJ84" s="6" t="s">
        <v>452</v>
      </c>
      <c r="EK84" s="6" t="s">
        <v>452</v>
      </c>
      <c r="EL84" s="6" t="s">
        <v>452</v>
      </c>
      <c r="EM84" s="68">
        <f t="shared" si="23"/>
        <v>14</v>
      </c>
      <c r="EN84" s="69">
        <f t="shared" si="24"/>
        <v>5.833333333333333</v>
      </c>
      <c r="EO84" s="6" t="s">
        <v>517</v>
      </c>
      <c r="EP84" s="68">
        <f t="shared" si="25"/>
        <v>10</v>
      </c>
      <c r="EQ84" s="6" t="s">
        <v>496</v>
      </c>
      <c r="ER84" s="68">
        <f t="shared" si="26"/>
        <v>10</v>
      </c>
      <c r="ES84" s="70">
        <f t="shared" si="28"/>
        <v>6.75</v>
      </c>
      <c r="ET84" s="6" t="str">
        <f t="shared" si="27"/>
        <v>Accepté pour Conseil 1er round Fem</v>
      </c>
    </row>
    <row r="85" spans="1:150" x14ac:dyDescent="0.2">
      <c r="A85" s="6">
        <v>173</v>
      </c>
      <c r="B85" s="6" t="s">
        <v>760</v>
      </c>
      <c r="C85" s="6" t="s">
        <v>413</v>
      </c>
      <c r="D85" s="6" t="s">
        <v>415</v>
      </c>
      <c r="E85" s="6" t="s">
        <v>416</v>
      </c>
      <c r="F85" s="6" t="s">
        <v>414</v>
      </c>
      <c r="G85" s="6" t="s">
        <v>131</v>
      </c>
      <c r="H85" s="6" t="s">
        <v>416</v>
      </c>
      <c r="I85" s="6" t="s">
        <v>416</v>
      </c>
      <c r="J85" s="6" t="s">
        <v>415</v>
      </c>
      <c r="K85" s="6" t="s">
        <v>416</v>
      </c>
      <c r="L85" s="6" t="s">
        <v>414</v>
      </c>
      <c r="M85" s="63">
        <f>VLOOKUP(D85,Echelle!$B$3:$K$7,M$1,FALSE)</f>
        <v>0.5</v>
      </c>
      <c r="N85" s="63">
        <f>VLOOKUP(E85,Echelle!$B$3:$K$7,N$1,FALSE)</f>
        <v>1</v>
      </c>
      <c r="O85" s="63">
        <f>VLOOKUP(F85,Echelle!$B$3:$K$7,O$1,FALSE)</f>
        <v>-0.5</v>
      </c>
      <c r="P85" s="63">
        <f>VLOOKUP(G85,Echelle!$B$3:$K$7,P$1,FALSE)</f>
        <v>1</v>
      </c>
      <c r="Q85" s="63">
        <f>VLOOKUP(H85,Echelle!$B$3:$K$7,Q$1,FALSE)</f>
        <v>-1</v>
      </c>
      <c r="R85" s="63">
        <f>VLOOKUP(I85,Echelle!$B$3:$K$7,R$1,FALSE)</f>
        <v>1</v>
      </c>
      <c r="S85" s="63">
        <f>VLOOKUP(J85,Echelle!$B$3:$K$7,S$1,FALSE)</f>
        <v>0.5</v>
      </c>
      <c r="T85" s="63">
        <f>VLOOKUP(K85,Echelle!$B$3:$K$7,T$1,FALSE)</f>
        <v>1</v>
      </c>
      <c r="U85" s="63">
        <f>VLOOKUP(L85,Echelle!$B$3:$K$7,U$1,FALSE)</f>
        <v>-0.5</v>
      </c>
      <c r="V85" s="64">
        <f t="shared" si="16"/>
        <v>3</v>
      </c>
      <c r="W85" s="65">
        <f t="shared" si="17"/>
        <v>6.666666666666667</v>
      </c>
      <c r="X85" s="6" t="s">
        <v>527</v>
      </c>
      <c r="Y85" s="6" t="s">
        <v>423</v>
      </c>
      <c r="Z85" s="6" t="s">
        <v>423</v>
      </c>
      <c r="AA85" s="6" t="s">
        <v>423</v>
      </c>
      <c r="AB85" s="6" t="s">
        <v>423</v>
      </c>
      <c r="AC85" s="6" t="s">
        <v>423</v>
      </c>
      <c r="AD85" s="6" t="s">
        <v>423</v>
      </c>
      <c r="AE85" s="6" t="s">
        <v>423</v>
      </c>
      <c r="AF85" s="6" t="s">
        <v>423</v>
      </c>
      <c r="AG85" s="6" t="s">
        <v>423</v>
      </c>
      <c r="AH85" s="6" t="s">
        <v>423</v>
      </c>
      <c r="AI85" s="6" t="s">
        <v>423</v>
      </c>
      <c r="AJ85" s="6" t="s">
        <v>423</v>
      </c>
      <c r="AK85" s="6" t="s">
        <v>424</v>
      </c>
      <c r="AL85" s="6" t="s">
        <v>424</v>
      </c>
      <c r="AM85" s="6" t="s">
        <v>424</v>
      </c>
      <c r="AN85" s="6" t="s">
        <v>424</v>
      </c>
      <c r="AO85" s="6" t="s">
        <v>424</v>
      </c>
      <c r="AP85" s="6" t="s">
        <v>424</v>
      </c>
      <c r="AQ85" s="6" t="s">
        <v>424</v>
      </c>
      <c r="AR85" s="6" t="s">
        <v>424</v>
      </c>
      <c r="AS85" s="6" t="s">
        <v>423</v>
      </c>
      <c r="AT85" s="6" t="s">
        <v>424</v>
      </c>
      <c r="AU85" s="6" t="s">
        <v>426</v>
      </c>
      <c r="AV85" s="6" t="s">
        <v>426</v>
      </c>
      <c r="AW85" s="6" t="s">
        <v>176</v>
      </c>
      <c r="AX85" s="6" t="s">
        <v>176</v>
      </c>
      <c r="AY85" s="6" t="s">
        <v>176</v>
      </c>
      <c r="AZ85" s="6" t="s">
        <v>176</v>
      </c>
      <c r="BA85" s="6" t="s">
        <v>428</v>
      </c>
      <c r="BB85" s="64">
        <f>VLOOKUP(Y85,Echelle!$B$11:$Z$15,BB$1,FALSE)</f>
        <v>0.5</v>
      </c>
      <c r="BC85" s="64">
        <f>VLOOKUP(Z85,Echelle!$B$11:$Z$15,BC$1,FALSE)</f>
        <v>0.5</v>
      </c>
      <c r="BD85" s="64">
        <f>VLOOKUP(AA85,Echelle!$B$11:$Z$15,BD$1,FALSE)</f>
        <v>0.5</v>
      </c>
      <c r="BE85" s="64">
        <f>VLOOKUP(AB85,Echelle!$B$11:$Z$15,BE$1,FALSE)</f>
        <v>0.5</v>
      </c>
      <c r="BF85" s="64">
        <f>VLOOKUP(AC85,Echelle!$B$11:$Z$15,BF$1,FALSE)</f>
        <v>0.5</v>
      </c>
      <c r="BG85" s="64">
        <f>VLOOKUP(AD85,Echelle!$B$11:$Z$15,BG$1,FALSE)</f>
        <v>0.5</v>
      </c>
      <c r="BH85" s="64">
        <f>VLOOKUP(AE85,Echelle!$B$11:$Z$15,BH$1,FALSE)</f>
        <v>0.5</v>
      </c>
      <c r="BI85" s="64">
        <f>VLOOKUP(AF85,Echelle!$B$11:$Z$15,BI$1,FALSE)</f>
        <v>0.5</v>
      </c>
      <c r="BJ85" s="64">
        <f>VLOOKUP(AG85,Echelle!$B$11:$Z$15,BJ$1,FALSE)</f>
        <v>0.5</v>
      </c>
      <c r="BK85" s="64">
        <f>VLOOKUP(AH85,Echelle!$B$11:$Z$15,BK$1,FALSE)</f>
        <v>0.5</v>
      </c>
      <c r="BL85" s="64">
        <f>VLOOKUP(AI85,Echelle!$B$11:$Z$15,BL$1,FALSE)</f>
        <v>0.5</v>
      </c>
      <c r="BM85" s="64">
        <f>VLOOKUP(AJ85,Echelle!$B$11:$Z$15,BM$1,FALSE)</f>
        <v>0.5</v>
      </c>
      <c r="BN85" s="64">
        <f>VLOOKUP(AK85,Echelle!$B$11:$Z$15,BN$1,FALSE)</f>
        <v>1</v>
      </c>
      <c r="BO85" s="64">
        <f>VLOOKUP(AL85,Echelle!$B$11:$Z$15,BO$1,FALSE)</f>
        <v>1</v>
      </c>
      <c r="BP85" s="64">
        <f>VLOOKUP(AM85,Echelle!$B$11:$Z$15,BP$1,FALSE)</f>
        <v>1</v>
      </c>
      <c r="BQ85" s="64">
        <f>VLOOKUP(AN85,Echelle!$B$11:$Z$15,BQ$1,FALSE)</f>
        <v>1</v>
      </c>
      <c r="BR85" s="64">
        <f>VLOOKUP(AO85,Echelle!$B$11:$Z$15,BR$1,FALSE)</f>
        <v>1</v>
      </c>
      <c r="BS85" s="64">
        <f>VLOOKUP(AP85,Echelle!$B$11:$Z$15,BS$1,FALSE)</f>
        <v>1</v>
      </c>
      <c r="BT85" s="64">
        <f>VLOOKUP(AQ85,Echelle!$B$11:$Z$15,BT$1,FALSE)</f>
        <v>1</v>
      </c>
      <c r="BU85" s="64">
        <f>VLOOKUP(AR85,Echelle!$B$11:$Z$15,BU$1,FALSE)</f>
        <v>1</v>
      </c>
      <c r="BV85" s="64">
        <f>VLOOKUP(AS85,Echelle!$B$11:$Z$15,BV$1,FALSE)</f>
        <v>1</v>
      </c>
      <c r="BW85" s="64">
        <f>VLOOKUP(AT85,Echelle!$B$11:$Z$15,BW$1,FALSE)</f>
        <v>2</v>
      </c>
      <c r="BX85" s="64">
        <f>VLOOKUP(AU85,Echelle!$B$11:$Z$15,BX$1,FALSE)</f>
        <v>-0.5</v>
      </c>
      <c r="BY85" s="64">
        <f>VLOOKUP(AV85,Echelle!$B$11:$Z$15,BY$1,FALSE)</f>
        <v>-0.5</v>
      </c>
      <c r="BZ85" s="64">
        <f>VLOOKUP(AW85,Echelle!$B$20:$E$23,BZ$1,FALSE)</f>
        <v>2</v>
      </c>
      <c r="CA85" s="64">
        <f>VLOOKUP(AX85,Echelle!$B$20:$E$23,CA$1,FALSE)</f>
        <v>2</v>
      </c>
      <c r="CB85" s="64">
        <f>VLOOKUP(AY85,Echelle!$B$20:$E$23,CB$1,FALSE)</f>
        <v>2</v>
      </c>
      <c r="CC85" s="6">
        <v>0</v>
      </c>
      <c r="CD85" s="6">
        <v>1</v>
      </c>
      <c r="CE85" s="6">
        <v>0</v>
      </c>
      <c r="CF85" s="6">
        <v>0</v>
      </c>
      <c r="CG85" s="6">
        <v>0</v>
      </c>
      <c r="CH85" s="6">
        <v>0</v>
      </c>
      <c r="CI85" s="6">
        <v>0</v>
      </c>
      <c r="CJ85" s="66">
        <f t="shared" si="18"/>
        <v>1</v>
      </c>
      <c r="CK85" s="66">
        <f t="shared" si="19"/>
        <v>23</v>
      </c>
      <c r="CL85" s="65">
        <f t="shared" si="20"/>
        <v>5.2173913043478262</v>
      </c>
      <c r="CM85" s="6" t="s">
        <v>530</v>
      </c>
      <c r="CN85" s="6" t="s">
        <v>1660</v>
      </c>
      <c r="CO85" s="6" t="s">
        <v>1131</v>
      </c>
      <c r="CP85" s="6" t="s">
        <v>1620</v>
      </c>
      <c r="CQ85" s="6" t="s">
        <v>440</v>
      </c>
      <c r="CS85" s="6" t="s">
        <v>442</v>
      </c>
      <c r="CT85" s="6" t="s">
        <v>443</v>
      </c>
      <c r="CU85" s="6" t="s">
        <v>415</v>
      </c>
      <c r="CV85" s="6" t="s">
        <v>416</v>
      </c>
      <c r="CW85" s="6" t="s">
        <v>414</v>
      </c>
      <c r="CX85" s="6" t="s">
        <v>414</v>
      </c>
      <c r="CY85" s="6" t="s">
        <v>131</v>
      </c>
      <c r="CZ85" s="6" t="s">
        <v>415</v>
      </c>
      <c r="DA85" s="6" t="s">
        <v>414</v>
      </c>
      <c r="DB85" s="6" t="s">
        <v>416</v>
      </c>
      <c r="DC85" s="6" t="s">
        <v>414</v>
      </c>
      <c r="DD85" s="67">
        <f>VLOOKUP(CU85,Echelle!$B$3:$K$7,DD$1,FALSE)</f>
        <v>0.5</v>
      </c>
      <c r="DE85" s="67">
        <f>VLOOKUP(CV85,Echelle!$B$3:$K$7,DE$1,FALSE)</f>
        <v>1</v>
      </c>
      <c r="DF85" s="67">
        <f>VLOOKUP(CW85,Echelle!$B$3:$K$7,DF$1,FALSE)</f>
        <v>-0.5</v>
      </c>
      <c r="DG85" s="67">
        <f>VLOOKUP(CX85,Echelle!$B$3:$K$7,DG$1,FALSE)</f>
        <v>0.5</v>
      </c>
      <c r="DH85" s="67">
        <f>VLOOKUP(CY85,Echelle!$B$3:$K$7,DH$1,FALSE)</f>
        <v>1</v>
      </c>
      <c r="DI85" s="67">
        <f>VLOOKUP(CZ85,Echelle!$B$3:$K$7,DI$1,FALSE)</f>
        <v>0.5</v>
      </c>
      <c r="DJ85" s="67">
        <f>VLOOKUP(DA85,Echelle!$B$3:$K$7,DJ$1,FALSE)</f>
        <v>-0.5</v>
      </c>
      <c r="DK85" s="67">
        <f>VLOOKUP(DB85,Echelle!$B$3:$K$7,DK$1,FALSE)</f>
        <v>1</v>
      </c>
      <c r="DL85" s="67">
        <f>VLOOKUP(DC85,Echelle!$B$3:$K$7,DL$1,FALSE)</f>
        <v>-0.5</v>
      </c>
      <c r="DM85" s="64">
        <f t="shared" si="21"/>
        <v>3</v>
      </c>
      <c r="DN85" s="65">
        <f t="shared" si="22"/>
        <v>6.666666666666667</v>
      </c>
      <c r="DO85" s="6" t="s">
        <v>451</v>
      </c>
      <c r="DP85" s="6" t="s">
        <v>452</v>
      </c>
      <c r="DQ85" s="6" t="s">
        <v>451</v>
      </c>
      <c r="DR85" s="6" t="s">
        <v>451</v>
      </c>
      <c r="DS85" s="6" t="s">
        <v>451</v>
      </c>
      <c r="DT85" s="6" t="s">
        <v>451</v>
      </c>
      <c r="DU85" s="6" t="s">
        <v>451</v>
      </c>
      <c r="DV85" s="6" t="s">
        <v>452</v>
      </c>
      <c r="DW85" s="6" t="s">
        <v>452</v>
      </c>
      <c r="DX85" s="6" t="s">
        <v>451</v>
      </c>
      <c r="DY85" s="6" t="s">
        <v>451</v>
      </c>
      <c r="DZ85" s="6" t="s">
        <v>451</v>
      </c>
      <c r="EA85" s="6" t="s">
        <v>451</v>
      </c>
      <c r="EB85" s="6" t="s">
        <v>451</v>
      </c>
      <c r="EC85" s="6" t="s">
        <v>451</v>
      </c>
      <c r="ED85" s="6" t="s">
        <v>451</v>
      </c>
      <c r="EE85" s="6" t="s">
        <v>452</v>
      </c>
      <c r="EF85" s="6" t="s">
        <v>452</v>
      </c>
      <c r="EG85" s="6" t="s">
        <v>452</v>
      </c>
      <c r="EH85" s="6" t="s">
        <v>451</v>
      </c>
      <c r="EI85" s="6" t="s">
        <v>452</v>
      </c>
      <c r="EJ85" s="6" t="s">
        <v>452</v>
      </c>
      <c r="EK85" s="6" t="s">
        <v>452</v>
      </c>
      <c r="EL85" s="6" t="s">
        <v>452</v>
      </c>
      <c r="EM85" s="68">
        <f t="shared" si="23"/>
        <v>14</v>
      </c>
      <c r="EN85" s="69">
        <f t="shared" si="24"/>
        <v>5.833333333333333</v>
      </c>
      <c r="EO85" s="6" t="s">
        <v>453</v>
      </c>
      <c r="EP85" s="68">
        <f t="shared" si="25"/>
        <v>0</v>
      </c>
      <c r="EQ85" s="6" t="s">
        <v>454</v>
      </c>
      <c r="ER85" s="68">
        <f t="shared" si="26"/>
        <v>0</v>
      </c>
      <c r="ES85" s="70">
        <f t="shared" si="28"/>
        <v>4.9166666666666661</v>
      </c>
      <c r="ET85" s="6" t="str">
        <f t="shared" si="27"/>
        <v>Accepté pour Conseil 3eme round Prov</v>
      </c>
    </row>
    <row r="86" spans="1:150" x14ac:dyDescent="0.2">
      <c r="A86" s="6">
        <v>177</v>
      </c>
      <c r="B86" s="6" t="s">
        <v>481</v>
      </c>
      <c r="C86" s="6" t="s">
        <v>525</v>
      </c>
      <c r="D86" s="6" t="s">
        <v>131</v>
      </c>
      <c r="E86" s="6" t="s">
        <v>414</v>
      </c>
      <c r="F86" s="6" t="s">
        <v>462</v>
      </c>
      <c r="G86" s="6" t="s">
        <v>414</v>
      </c>
      <c r="H86" s="6" t="s">
        <v>462</v>
      </c>
      <c r="I86" s="6" t="s">
        <v>462</v>
      </c>
      <c r="J86" s="6" t="s">
        <v>415</v>
      </c>
      <c r="K86" s="6" t="s">
        <v>414</v>
      </c>
      <c r="L86" s="6" t="s">
        <v>131</v>
      </c>
      <c r="M86" s="63">
        <f>VLOOKUP(D86,Echelle!$B$3:$K$7,M$1,FALSE)</f>
        <v>-1</v>
      </c>
      <c r="N86" s="63">
        <f>VLOOKUP(E86,Echelle!$B$3:$K$7,N$1,FALSE)</f>
        <v>-0.5</v>
      </c>
      <c r="O86" s="63">
        <f>VLOOKUP(F86,Echelle!$B$3:$K$7,O$1,FALSE)</f>
        <v>0</v>
      </c>
      <c r="P86" s="63">
        <f>VLOOKUP(G86,Echelle!$B$3:$K$7,P$1,FALSE)</f>
        <v>0.5</v>
      </c>
      <c r="Q86" s="63">
        <f>VLOOKUP(H86,Echelle!$B$3:$K$7,Q$1,FALSE)</f>
        <v>0</v>
      </c>
      <c r="R86" s="63">
        <f>VLOOKUP(I86,Echelle!$B$3:$K$7,R$1,FALSE)</f>
        <v>0</v>
      </c>
      <c r="S86" s="63">
        <f>VLOOKUP(J86,Echelle!$B$3:$K$7,S$1,FALSE)</f>
        <v>0.5</v>
      </c>
      <c r="T86" s="63">
        <f>VLOOKUP(K86,Echelle!$B$3:$K$7,T$1,FALSE)</f>
        <v>-0.5</v>
      </c>
      <c r="U86" s="63">
        <f>VLOOKUP(L86,Echelle!$B$3:$K$7,U$1,FALSE)</f>
        <v>-1</v>
      </c>
      <c r="V86" s="64">
        <f t="shared" si="16"/>
        <v>-2</v>
      </c>
      <c r="W86" s="65">
        <f t="shared" si="17"/>
        <v>3.8888888888888888</v>
      </c>
      <c r="X86" s="6" t="s">
        <v>564</v>
      </c>
      <c r="Y86" s="6" t="s">
        <v>423</v>
      </c>
      <c r="Z86" s="6" t="s">
        <v>426</v>
      </c>
      <c r="AA86" s="6" t="s">
        <v>423</v>
      </c>
      <c r="AB86" s="6" t="s">
        <v>151</v>
      </c>
      <c r="AC86" s="6" t="s">
        <v>423</v>
      </c>
      <c r="AD86" s="6" t="s">
        <v>426</v>
      </c>
      <c r="AE86" s="6" t="s">
        <v>423</v>
      </c>
      <c r="AF86" s="6" t="s">
        <v>426</v>
      </c>
      <c r="AG86" s="6" t="s">
        <v>423</v>
      </c>
      <c r="AH86" s="6" t="s">
        <v>423</v>
      </c>
      <c r="AI86" s="6" t="s">
        <v>424</v>
      </c>
      <c r="AJ86" s="6" t="s">
        <v>424</v>
      </c>
      <c r="AK86" s="6" t="s">
        <v>424</v>
      </c>
      <c r="AL86" s="6" t="s">
        <v>423</v>
      </c>
      <c r="AM86" s="6" t="s">
        <v>426</v>
      </c>
      <c r="AN86" s="6" t="s">
        <v>426</v>
      </c>
      <c r="AO86" s="6" t="s">
        <v>423</v>
      </c>
      <c r="AP86" s="6" t="s">
        <v>423</v>
      </c>
      <c r="AQ86" s="6" t="s">
        <v>424</v>
      </c>
      <c r="AR86" s="6" t="s">
        <v>424</v>
      </c>
      <c r="AS86" s="6" t="s">
        <v>426</v>
      </c>
      <c r="AT86" s="6" t="s">
        <v>426</v>
      </c>
      <c r="AU86" s="6" t="s">
        <v>426</v>
      </c>
      <c r="AV86" s="6" t="s">
        <v>426</v>
      </c>
      <c r="AW86" s="6" t="s">
        <v>506</v>
      </c>
      <c r="AX86" s="6" t="s">
        <v>427</v>
      </c>
      <c r="AY86" s="6" t="s">
        <v>428</v>
      </c>
      <c r="AZ86" s="6" t="s">
        <v>427</v>
      </c>
      <c r="BA86" s="6" t="s">
        <v>428</v>
      </c>
      <c r="BB86" s="64">
        <f>VLOOKUP(Y86,Echelle!$B$11:$Z$15,BB$1,FALSE)</f>
        <v>0.5</v>
      </c>
      <c r="BC86" s="64">
        <f>VLOOKUP(Z86,Echelle!$B$11:$Z$15,BC$1,FALSE)</f>
        <v>-1</v>
      </c>
      <c r="BD86" s="64">
        <f>VLOOKUP(AA86,Echelle!$B$11:$Z$15,BD$1,FALSE)</f>
        <v>0.5</v>
      </c>
      <c r="BE86" s="64">
        <f>VLOOKUP(AB86,Echelle!$B$11:$Z$15,BE$1,FALSE)</f>
        <v>2</v>
      </c>
      <c r="BF86" s="64">
        <f>VLOOKUP(AC86,Echelle!$B$11:$Z$15,BF$1,FALSE)</f>
        <v>0.5</v>
      </c>
      <c r="BG86" s="64">
        <f>VLOOKUP(AD86,Echelle!$B$11:$Z$15,BG$1,FALSE)</f>
        <v>-1</v>
      </c>
      <c r="BH86" s="64">
        <f>VLOOKUP(AE86,Echelle!$B$11:$Z$15,BH$1,FALSE)</f>
        <v>0.5</v>
      </c>
      <c r="BI86" s="64">
        <f>VLOOKUP(AF86,Echelle!$B$11:$Z$15,BI$1,FALSE)</f>
        <v>-1</v>
      </c>
      <c r="BJ86" s="64">
        <f>VLOOKUP(AG86,Echelle!$B$11:$Z$15,BJ$1,FALSE)</f>
        <v>0.5</v>
      </c>
      <c r="BK86" s="64">
        <f>VLOOKUP(AH86,Echelle!$B$11:$Z$15,BK$1,FALSE)</f>
        <v>0.5</v>
      </c>
      <c r="BL86" s="64">
        <f>VLOOKUP(AI86,Echelle!$B$11:$Z$15,BL$1,FALSE)</f>
        <v>1</v>
      </c>
      <c r="BM86" s="64">
        <f>VLOOKUP(AJ86,Echelle!$B$11:$Z$15,BM$1,FALSE)</f>
        <v>1</v>
      </c>
      <c r="BN86" s="64">
        <f>VLOOKUP(AK86,Echelle!$B$11:$Z$15,BN$1,FALSE)</f>
        <v>1</v>
      </c>
      <c r="BO86" s="64">
        <f>VLOOKUP(AL86,Echelle!$B$11:$Z$15,BO$1,FALSE)</f>
        <v>0.5</v>
      </c>
      <c r="BP86" s="64">
        <f>VLOOKUP(AM86,Echelle!$B$11:$Z$15,BP$1,FALSE)</f>
        <v>-1</v>
      </c>
      <c r="BQ86" s="64">
        <f>VLOOKUP(AN86,Echelle!$B$11:$Z$15,BQ$1,FALSE)</f>
        <v>-1</v>
      </c>
      <c r="BR86" s="64">
        <f>VLOOKUP(AO86,Echelle!$B$11:$Z$15,BR$1,FALSE)</f>
        <v>0.5</v>
      </c>
      <c r="BS86" s="64">
        <f>VLOOKUP(AP86,Echelle!$B$11:$Z$15,BS$1,FALSE)</f>
        <v>0.5</v>
      </c>
      <c r="BT86" s="64">
        <f>VLOOKUP(AQ86,Echelle!$B$11:$Z$15,BT$1,FALSE)</f>
        <v>1</v>
      </c>
      <c r="BU86" s="64">
        <f>VLOOKUP(AR86,Echelle!$B$11:$Z$15,BU$1,FALSE)</f>
        <v>1</v>
      </c>
      <c r="BV86" s="64">
        <f>VLOOKUP(AS86,Echelle!$B$11:$Z$15,BV$1,FALSE)</f>
        <v>-0.5</v>
      </c>
      <c r="BW86" s="64">
        <f>VLOOKUP(AT86,Echelle!$B$11:$Z$15,BW$1,FALSE)</f>
        <v>-0.5</v>
      </c>
      <c r="BX86" s="64">
        <f>VLOOKUP(AU86,Echelle!$B$11:$Z$15,BX$1,FALSE)</f>
        <v>-0.5</v>
      </c>
      <c r="BY86" s="64">
        <f>VLOOKUP(AV86,Echelle!$B$11:$Z$15,BY$1,FALSE)</f>
        <v>-0.5</v>
      </c>
      <c r="BZ86" s="64">
        <f>VLOOKUP(AW86,Echelle!$B$20:$E$23,BZ$1,FALSE)</f>
        <v>0.5</v>
      </c>
      <c r="CA86" s="64">
        <f>VLOOKUP(AX86,Echelle!$B$20:$E$23,CA$1,FALSE)</f>
        <v>1</v>
      </c>
      <c r="CB86" s="64">
        <f>VLOOKUP(AY86,Echelle!$B$20:$E$23,CB$1,FALSE)</f>
        <v>-1</v>
      </c>
      <c r="CC86" s="6">
        <v>1</v>
      </c>
      <c r="CD86" s="6">
        <v>0</v>
      </c>
      <c r="CE86" s="6">
        <v>0</v>
      </c>
      <c r="CF86" s="6">
        <v>1</v>
      </c>
      <c r="CG86" s="6">
        <v>0</v>
      </c>
      <c r="CH86" s="6">
        <v>0</v>
      </c>
      <c r="CI86" s="6">
        <v>0</v>
      </c>
      <c r="CJ86" s="66">
        <f t="shared" si="18"/>
        <v>2</v>
      </c>
      <c r="CK86" s="66">
        <f t="shared" si="19"/>
        <v>7</v>
      </c>
      <c r="CL86" s="65">
        <f t="shared" si="20"/>
        <v>3.4782608695652173</v>
      </c>
      <c r="CM86" s="6" t="s">
        <v>1074</v>
      </c>
      <c r="CN86" s="6" t="s">
        <v>1676</v>
      </c>
      <c r="CO86" s="6" t="s">
        <v>1131</v>
      </c>
      <c r="CP86" s="6" t="s">
        <v>1677</v>
      </c>
      <c r="CQ86" s="6" t="s">
        <v>674</v>
      </c>
      <c r="CS86" s="6" t="s">
        <v>491</v>
      </c>
      <c r="CT86" s="6" t="s">
        <v>675</v>
      </c>
      <c r="CU86" s="6" t="s">
        <v>415</v>
      </c>
      <c r="CV86" s="6" t="s">
        <v>416</v>
      </c>
      <c r="CW86" s="6" t="s">
        <v>415</v>
      </c>
      <c r="CX86" s="6" t="s">
        <v>415</v>
      </c>
      <c r="CY86" s="6" t="s">
        <v>462</v>
      </c>
      <c r="CZ86" s="6" t="s">
        <v>462</v>
      </c>
      <c r="DA86" s="6" t="s">
        <v>416</v>
      </c>
      <c r="DB86" s="6" t="s">
        <v>416</v>
      </c>
      <c r="DC86" s="6" t="s">
        <v>131</v>
      </c>
      <c r="DD86" s="67">
        <f>VLOOKUP(CU86,Echelle!$B$3:$K$7,DD$1,FALSE)</f>
        <v>0.5</v>
      </c>
      <c r="DE86" s="67">
        <f>VLOOKUP(CV86,Echelle!$B$3:$K$7,DE$1,FALSE)</f>
        <v>1</v>
      </c>
      <c r="DF86" s="67">
        <f>VLOOKUP(CW86,Echelle!$B$3:$K$7,DF$1,FALSE)</f>
        <v>0.5</v>
      </c>
      <c r="DG86" s="67">
        <f>VLOOKUP(CX86,Echelle!$B$3:$K$7,DG$1,FALSE)</f>
        <v>-0.5</v>
      </c>
      <c r="DH86" s="67">
        <f>VLOOKUP(CY86,Echelle!$B$3:$K$7,DH$1,FALSE)</f>
        <v>0</v>
      </c>
      <c r="DI86" s="67">
        <f>VLOOKUP(CZ86,Echelle!$B$3:$K$7,DI$1,FALSE)</f>
        <v>0</v>
      </c>
      <c r="DJ86" s="67">
        <f>VLOOKUP(DA86,Echelle!$B$3:$K$7,DJ$1,FALSE)</f>
        <v>1</v>
      </c>
      <c r="DK86" s="67">
        <f>VLOOKUP(DB86,Echelle!$B$3:$K$7,DK$1,FALSE)</f>
        <v>1</v>
      </c>
      <c r="DL86" s="67">
        <f>VLOOKUP(DC86,Echelle!$B$3:$K$7,DL$1,FALSE)</f>
        <v>-1</v>
      </c>
      <c r="DM86" s="64">
        <f t="shared" si="21"/>
        <v>2.5</v>
      </c>
      <c r="DN86" s="65">
        <f t="shared" si="22"/>
        <v>6.3888888888888893</v>
      </c>
      <c r="DO86" s="6" t="s">
        <v>451</v>
      </c>
      <c r="DP86" s="6" t="s">
        <v>451</v>
      </c>
      <c r="DQ86" s="6" t="s">
        <v>451</v>
      </c>
      <c r="DR86" s="6" t="s">
        <v>451</v>
      </c>
      <c r="DS86" s="6" t="s">
        <v>452</v>
      </c>
      <c r="DT86" s="6" t="s">
        <v>452</v>
      </c>
      <c r="DU86" s="6" t="s">
        <v>451</v>
      </c>
      <c r="DV86" s="6" t="s">
        <v>451</v>
      </c>
      <c r="DW86" s="6" t="s">
        <v>452</v>
      </c>
      <c r="DX86" s="6" t="s">
        <v>451</v>
      </c>
      <c r="DY86" s="6" t="s">
        <v>451</v>
      </c>
      <c r="DZ86" s="6" t="s">
        <v>451</v>
      </c>
      <c r="EA86" s="6" t="s">
        <v>451</v>
      </c>
      <c r="EB86" s="6" t="s">
        <v>451</v>
      </c>
      <c r="EC86" s="6" t="s">
        <v>451</v>
      </c>
      <c r="ED86" s="6" t="s">
        <v>451</v>
      </c>
      <c r="EE86" s="6" t="s">
        <v>452</v>
      </c>
      <c r="EF86" s="6" t="s">
        <v>451</v>
      </c>
      <c r="EG86" s="6" t="s">
        <v>452</v>
      </c>
      <c r="EH86" s="6" t="s">
        <v>451</v>
      </c>
      <c r="EI86" s="6" t="s">
        <v>451</v>
      </c>
      <c r="EJ86" s="6" t="s">
        <v>452</v>
      </c>
      <c r="EK86" s="6" t="s">
        <v>452</v>
      </c>
      <c r="EL86" s="6" t="s">
        <v>451</v>
      </c>
      <c r="EM86" s="68">
        <f t="shared" si="23"/>
        <v>17</v>
      </c>
      <c r="EN86" s="69">
        <f t="shared" si="24"/>
        <v>7.083333333333333</v>
      </c>
      <c r="EO86" s="6" t="s">
        <v>555</v>
      </c>
      <c r="EP86" s="68">
        <f t="shared" si="25"/>
        <v>10</v>
      </c>
      <c r="EQ86" s="6" t="s">
        <v>496</v>
      </c>
      <c r="ER86" s="68">
        <f t="shared" si="26"/>
        <v>10</v>
      </c>
      <c r="ES86" s="70">
        <f t="shared" si="28"/>
        <v>7.458333333333333</v>
      </c>
      <c r="ET86" s="6" t="str">
        <f t="shared" si="27"/>
        <v>Accepté pour Conseil 2eme round Sect</v>
      </c>
    </row>
    <row r="87" spans="1:150" x14ac:dyDescent="0.2">
      <c r="A87" s="6">
        <v>178</v>
      </c>
      <c r="B87" s="6" t="s">
        <v>760</v>
      </c>
      <c r="C87" s="6" t="s">
        <v>525</v>
      </c>
      <c r="D87" s="6" t="s">
        <v>131</v>
      </c>
      <c r="E87" s="6" t="s">
        <v>416</v>
      </c>
      <c r="F87" s="6" t="s">
        <v>416</v>
      </c>
      <c r="G87" s="6" t="s">
        <v>131</v>
      </c>
      <c r="H87" s="6" t="s">
        <v>131</v>
      </c>
      <c r="I87" s="6" t="s">
        <v>462</v>
      </c>
      <c r="J87" s="6" t="s">
        <v>416</v>
      </c>
      <c r="K87" s="6" t="s">
        <v>416</v>
      </c>
      <c r="L87" s="6" t="s">
        <v>131</v>
      </c>
      <c r="M87" s="63">
        <f>VLOOKUP(D87,Echelle!$B$3:$K$7,M$1,FALSE)</f>
        <v>-1</v>
      </c>
      <c r="N87" s="63">
        <f>VLOOKUP(E87,Echelle!$B$3:$K$7,N$1,FALSE)</f>
        <v>1</v>
      </c>
      <c r="O87" s="63">
        <f>VLOOKUP(F87,Echelle!$B$3:$K$7,O$1,FALSE)</f>
        <v>1</v>
      </c>
      <c r="P87" s="63">
        <f>VLOOKUP(G87,Echelle!$B$3:$K$7,P$1,FALSE)</f>
        <v>1</v>
      </c>
      <c r="Q87" s="63">
        <f>VLOOKUP(H87,Echelle!$B$3:$K$7,Q$1,FALSE)</f>
        <v>1</v>
      </c>
      <c r="R87" s="63">
        <f>VLOOKUP(I87,Echelle!$B$3:$K$7,R$1,FALSE)</f>
        <v>0</v>
      </c>
      <c r="S87" s="63">
        <f>VLOOKUP(J87,Echelle!$B$3:$K$7,S$1,FALSE)</f>
        <v>1</v>
      </c>
      <c r="T87" s="63">
        <f>VLOOKUP(K87,Echelle!$B$3:$K$7,T$1,FALSE)</f>
        <v>1</v>
      </c>
      <c r="U87" s="63">
        <f>VLOOKUP(L87,Echelle!$B$3:$K$7,U$1,FALSE)</f>
        <v>-1</v>
      </c>
      <c r="V87" s="64">
        <f t="shared" si="16"/>
        <v>4</v>
      </c>
      <c r="W87" s="65">
        <f t="shared" si="17"/>
        <v>7.2222222222222223</v>
      </c>
      <c r="X87" s="6" t="s">
        <v>547</v>
      </c>
      <c r="Y87" s="6" t="s">
        <v>424</v>
      </c>
      <c r="Z87" s="6" t="s">
        <v>423</v>
      </c>
      <c r="AA87" s="6" t="s">
        <v>423</v>
      </c>
      <c r="AB87" s="6" t="s">
        <v>424</v>
      </c>
      <c r="AC87" s="6" t="s">
        <v>423</v>
      </c>
      <c r="AD87" s="6" t="s">
        <v>423</v>
      </c>
      <c r="AE87" s="6" t="s">
        <v>423</v>
      </c>
      <c r="AF87" s="6" t="s">
        <v>151</v>
      </c>
      <c r="AG87" s="6" t="s">
        <v>423</v>
      </c>
      <c r="AH87" s="6" t="s">
        <v>423</v>
      </c>
      <c r="AI87" s="6" t="s">
        <v>423</v>
      </c>
      <c r="AJ87" s="6" t="s">
        <v>423</v>
      </c>
      <c r="AK87" s="6" t="s">
        <v>151</v>
      </c>
      <c r="AL87" s="6" t="s">
        <v>423</v>
      </c>
      <c r="AM87" s="6" t="s">
        <v>151</v>
      </c>
      <c r="AN87" s="6" t="s">
        <v>151</v>
      </c>
      <c r="AO87" s="6" t="s">
        <v>424</v>
      </c>
      <c r="AP87" s="6" t="s">
        <v>151</v>
      </c>
      <c r="AQ87" s="6" t="s">
        <v>423</v>
      </c>
      <c r="AR87" s="6" t="s">
        <v>151</v>
      </c>
      <c r="AS87" s="6" t="s">
        <v>426</v>
      </c>
      <c r="AT87" s="6" t="s">
        <v>426</v>
      </c>
      <c r="AU87" s="6" t="s">
        <v>426</v>
      </c>
      <c r="AV87" s="6" t="s">
        <v>426</v>
      </c>
      <c r="AW87" s="6" t="s">
        <v>428</v>
      </c>
      <c r="AX87" s="6" t="s">
        <v>427</v>
      </c>
      <c r="AY87" s="6" t="s">
        <v>428</v>
      </c>
      <c r="AZ87" s="6" t="s">
        <v>176</v>
      </c>
      <c r="BA87" s="6" t="s">
        <v>428</v>
      </c>
      <c r="BB87" s="64">
        <f>VLOOKUP(Y87,Echelle!$B$11:$Z$15,BB$1,FALSE)</f>
        <v>1</v>
      </c>
      <c r="BC87" s="64">
        <f>VLOOKUP(Z87,Echelle!$B$11:$Z$15,BC$1,FALSE)</f>
        <v>0.5</v>
      </c>
      <c r="BD87" s="64">
        <f>VLOOKUP(AA87,Echelle!$B$11:$Z$15,BD$1,FALSE)</f>
        <v>0.5</v>
      </c>
      <c r="BE87" s="64">
        <f>VLOOKUP(AB87,Echelle!$B$11:$Z$15,BE$1,FALSE)</f>
        <v>1</v>
      </c>
      <c r="BF87" s="64">
        <f>VLOOKUP(AC87,Echelle!$B$11:$Z$15,BF$1,FALSE)</f>
        <v>0.5</v>
      </c>
      <c r="BG87" s="64">
        <f>VLOOKUP(AD87,Echelle!$B$11:$Z$15,BG$1,FALSE)</f>
        <v>0.5</v>
      </c>
      <c r="BH87" s="64">
        <f>VLOOKUP(AE87,Echelle!$B$11:$Z$15,BH$1,FALSE)</f>
        <v>0.5</v>
      </c>
      <c r="BI87" s="64">
        <f>VLOOKUP(AF87,Echelle!$B$11:$Z$15,BI$1,FALSE)</f>
        <v>2</v>
      </c>
      <c r="BJ87" s="64">
        <f>VLOOKUP(AG87,Echelle!$B$11:$Z$15,BJ$1,FALSE)</f>
        <v>0.5</v>
      </c>
      <c r="BK87" s="64">
        <f>VLOOKUP(AH87,Echelle!$B$11:$Z$15,BK$1,FALSE)</f>
        <v>0.5</v>
      </c>
      <c r="BL87" s="64">
        <f>VLOOKUP(AI87,Echelle!$B$11:$Z$15,BL$1,FALSE)</f>
        <v>0.5</v>
      </c>
      <c r="BM87" s="64">
        <f>VLOOKUP(AJ87,Echelle!$B$11:$Z$15,BM$1,FALSE)</f>
        <v>0.5</v>
      </c>
      <c r="BN87" s="64">
        <f>VLOOKUP(AK87,Echelle!$B$11:$Z$15,BN$1,FALSE)</f>
        <v>2</v>
      </c>
      <c r="BO87" s="64">
        <f>VLOOKUP(AL87,Echelle!$B$11:$Z$15,BO$1,FALSE)</f>
        <v>0.5</v>
      </c>
      <c r="BP87" s="64">
        <f>VLOOKUP(AM87,Echelle!$B$11:$Z$15,BP$1,FALSE)</f>
        <v>2</v>
      </c>
      <c r="BQ87" s="64">
        <f>VLOOKUP(AN87,Echelle!$B$11:$Z$15,BQ$1,FALSE)</f>
        <v>2</v>
      </c>
      <c r="BR87" s="64">
        <f>VLOOKUP(AO87,Echelle!$B$11:$Z$15,BR$1,FALSE)</f>
        <v>1</v>
      </c>
      <c r="BS87" s="64">
        <f>VLOOKUP(AP87,Echelle!$B$11:$Z$15,BS$1,FALSE)</f>
        <v>2</v>
      </c>
      <c r="BT87" s="64">
        <f>VLOOKUP(AQ87,Echelle!$B$11:$Z$15,BT$1,FALSE)</f>
        <v>0.5</v>
      </c>
      <c r="BU87" s="64">
        <f>VLOOKUP(AR87,Echelle!$B$11:$Z$15,BU$1,FALSE)</f>
        <v>2</v>
      </c>
      <c r="BV87" s="64">
        <f>VLOOKUP(AS87,Echelle!$B$11:$Z$15,BV$1,FALSE)</f>
        <v>-0.5</v>
      </c>
      <c r="BW87" s="64">
        <f>VLOOKUP(AT87,Echelle!$B$11:$Z$15,BW$1,FALSE)</f>
        <v>-0.5</v>
      </c>
      <c r="BX87" s="64">
        <f>VLOOKUP(AU87,Echelle!$B$11:$Z$15,BX$1,FALSE)</f>
        <v>-0.5</v>
      </c>
      <c r="BY87" s="64">
        <f>VLOOKUP(AV87,Echelle!$B$11:$Z$15,BY$1,FALSE)</f>
        <v>-0.5</v>
      </c>
      <c r="BZ87" s="64">
        <f>VLOOKUP(AW87,Echelle!$B$20:$E$23,BZ$1,FALSE)</f>
        <v>-1</v>
      </c>
      <c r="CA87" s="64">
        <f>VLOOKUP(AX87,Echelle!$B$20:$E$23,CA$1,FALSE)</f>
        <v>1</v>
      </c>
      <c r="CB87" s="64">
        <f>VLOOKUP(AY87,Echelle!$B$20:$E$23,CB$1,FALSE)</f>
        <v>-1</v>
      </c>
      <c r="CC87" s="6">
        <v>0</v>
      </c>
      <c r="CD87" s="6">
        <v>0</v>
      </c>
      <c r="CE87" s="6">
        <v>0</v>
      </c>
      <c r="CF87" s="6">
        <v>1</v>
      </c>
      <c r="CG87" s="6">
        <v>0</v>
      </c>
      <c r="CH87" s="6">
        <v>0</v>
      </c>
      <c r="CI87" s="6">
        <v>0</v>
      </c>
      <c r="CJ87" s="66">
        <f t="shared" si="18"/>
        <v>1</v>
      </c>
      <c r="CK87" s="66">
        <f t="shared" si="19"/>
        <v>18.5</v>
      </c>
      <c r="CL87" s="65">
        <f t="shared" si="20"/>
        <v>4.7282608695652177</v>
      </c>
      <c r="CM87" s="6" t="s">
        <v>530</v>
      </c>
      <c r="CN87" s="6" t="s">
        <v>1692</v>
      </c>
      <c r="CO87" s="6" t="s">
        <v>1131</v>
      </c>
      <c r="CP87" s="6" t="s">
        <v>1677</v>
      </c>
      <c r="CQ87" s="6" t="s">
        <v>440</v>
      </c>
      <c r="CS87" s="6" t="s">
        <v>583</v>
      </c>
      <c r="CT87" s="6" t="s">
        <v>675</v>
      </c>
      <c r="CU87" s="6" t="s">
        <v>131</v>
      </c>
      <c r="CV87" s="6" t="s">
        <v>416</v>
      </c>
      <c r="CW87" s="6" t="s">
        <v>416</v>
      </c>
      <c r="CX87" s="6" t="s">
        <v>131</v>
      </c>
      <c r="CY87" s="6" t="s">
        <v>462</v>
      </c>
      <c r="CZ87" s="6" t="s">
        <v>462</v>
      </c>
      <c r="DA87" s="6" t="s">
        <v>416</v>
      </c>
      <c r="DB87" s="6" t="s">
        <v>416</v>
      </c>
      <c r="DC87" s="6" t="s">
        <v>131</v>
      </c>
      <c r="DD87" s="67">
        <f>VLOOKUP(CU87,Echelle!$B$3:$K$7,DD$1,FALSE)</f>
        <v>-1</v>
      </c>
      <c r="DE87" s="67">
        <f>VLOOKUP(CV87,Echelle!$B$3:$K$7,DE$1,FALSE)</f>
        <v>1</v>
      </c>
      <c r="DF87" s="67">
        <f>VLOOKUP(CW87,Echelle!$B$3:$K$7,DF$1,FALSE)</f>
        <v>1</v>
      </c>
      <c r="DG87" s="67">
        <f>VLOOKUP(CX87,Echelle!$B$3:$K$7,DG$1,FALSE)</f>
        <v>1</v>
      </c>
      <c r="DH87" s="67">
        <f>VLOOKUP(CY87,Echelle!$B$3:$K$7,DH$1,FALSE)</f>
        <v>0</v>
      </c>
      <c r="DI87" s="67">
        <f>VLOOKUP(CZ87,Echelle!$B$3:$K$7,DI$1,FALSE)</f>
        <v>0</v>
      </c>
      <c r="DJ87" s="67">
        <f>VLOOKUP(DA87,Echelle!$B$3:$K$7,DJ$1,FALSE)</f>
        <v>1</v>
      </c>
      <c r="DK87" s="67">
        <f>VLOOKUP(DB87,Echelle!$B$3:$K$7,DK$1,FALSE)</f>
        <v>1</v>
      </c>
      <c r="DL87" s="67">
        <f>VLOOKUP(DC87,Echelle!$B$3:$K$7,DL$1,FALSE)</f>
        <v>-1</v>
      </c>
      <c r="DM87" s="64">
        <f t="shared" si="21"/>
        <v>3</v>
      </c>
      <c r="DN87" s="65">
        <f t="shared" si="22"/>
        <v>6.666666666666667</v>
      </c>
      <c r="DO87" s="6" t="s">
        <v>451</v>
      </c>
      <c r="DP87" s="6" t="s">
        <v>451</v>
      </c>
      <c r="DQ87" s="6" t="s">
        <v>451</v>
      </c>
      <c r="DR87" s="6" t="s">
        <v>451</v>
      </c>
      <c r="DS87" s="6" t="s">
        <v>451</v>
      </c>
      <c r="DT87" s="6" t="s">
        <v>451</v>
      </c>
      <c r="DU87" s="6" t="s">
        <v>451</v>
      </c>
      <c r="DV87" s="6" t="s">
        <v>451</v>
      </c>
      <c r="DW87" s="6" t="s">
        <v>451</v>
      </c>
      <c r="DX87" s="6" t="s">
        <v>451</v>
      </c>
      <c r="DY87" s="6" t="s">
        <v>451</v>
      </c>
      <c r="DZ87" s="6" t="s">
        <v>451</v>
      </c>
      <c r="EA87" s="6" t="s">
        <v>451</v>
      </c>
      <c r="EB87" s="6" t="s">
        <v>451</v>
      </c>
      <c r="EC87" s="6" t="s">
        <v>451</v>
      </c>
      <c r="ED87" s="6" t="s">
        <v>451</v>
      </c>
      <c r="EE87" s="6" t="s">
        <v>451</v>
      </c>
      <c r="EF87" s="6" t="s">
        <v>451</v>
      </c>
      <c r="EG87" s="6" t="s">
        <v>451</v>
      </c>
      <c r="EH87" s="6" t="s">
        <v>451</v>
      </c>
      <c r="EI87" s="6" t="s">
        <v>451</v>
      </c>
      <c r="EJ87" s="6" t="s">
        <v>451</v>
      </c>
      <c r="EK87" s="6" t="s">
        <v>451</v>
      </c>
      <c r="EL87" s="6" t="s">
        <v>451</v>
      </c>
      <c r="EM87" s="68">
        <f t="shared" si="23"/>
        <v>24</v>
      </c>
      <c r="EN87" s="69">
        <f t="shared" si="24"/>
        <v>10</v>
      </c>
      <c r="EO87" s="6" t="s">
        <v>517</v>
      </c>
      <c r="EP87" s="68">
        <f t="shared" si="25"/>
        <v>10</v>
      </c>
      <c r="EQ87" s="6" t="s">
        <v>496</v>
      </c>
      <c r="ER87" s="68">
        <f t="shared" si="26"/>
        <v>10</v>
      </c>
      <c r="ES87" s="70">
        <f t="shared" si="28"/>
        <v>9</v>
      </c>
      <c r="ET87" s="6" t="str">
        <f t="shared" si="27"/>
        <v>Accepté pour Conseil 1er round Fem</v>
      </c>
    </row>
    <row r="88" spans="1:150" x14ac:dyDescent="0.2">
      <c r="A88" s="6">
        <v>180</v>
      </c>
      <c r="B88" s="6" t="s">
        <v>460</v>
      </c>
      <c r="C88" s="6" t="s">
        <v>413</v>
      </c>
      <c r="D88" s="6" t="s">
        <v>414</v>
      </c>
      <c r="E88" s="6" t="s">
        <v>415</v>
      </c>
      <c r="F88" s="6" t="s">
        <v>415</v>
      </c>
      <c r="G88" s="6" t="s">
        <v>414</v>
      </c>
      <c r="H88" s="6" t="s">
        <v>462</v>
      </c>
      <c r="I88" s="6" t="s">
        <v>414</v>
      </c>
      <c r="J88" s="6" t="s">
        <v>462</v>
      </c>
      <c r="K88" s="6" t="s">
        <v>415</v>
      </c>
      <c r="L88" s="6" t="s">
        <v>414</v>
      </c>
      <c r="M88" s="63">
        <f>VLOOKUP(D88,Echelle!$B$3:$K$7,M$1,FALSE)</f>
        <v>-0.5</v>
      </c>
      <c r="N88" s="63">
        <f>VLOOKUP(E88,Echelle!$B$3:$K$7,N$1,FALSE)</f>
        <v>0.5</v>
      </c>
      <c r="O88" s="63">
        <f>VLOOKUP(F88,Echelle!$B$3:$K$7,O$1,FALSE)</f>
        <v>0.5</v>
      </c>
      <c r="P88" s="63">
        <f>VLOOKUP(G88,Echelle!$B$3:$K$7,P$1,FALSE)</f>
        <v>0.5</v>
      </c>
      <c r="Q88" s="63">
        <f>VLOOKUP(H88,Echelle!$B$3:$K$7,Q$1,FALSE)</f>
        <v>0</v>
      </c>
      <c r="R88" s="63">
        <f>VLOOKUP(I88,Echelle!$B$3:$K$7,R$1,FALSE)</f>
        <v>-0.5</v>
      </c>
      <c r="S88" s="63">
        <f>VLOOKUP(J88,Echelle!$B$3:$K$7,S$1,FALSE)</f>
        <v>0</v>
      </c>
      <c r="T88" s="63">
        <f>VLOOKUP(K88,Echelle!$B$3:$K$7,T$1,FALSE)</f>
        <v>0.5</v>
      </c>
      <c r="U88" s="63">
        <f>VLOOKUP(L88,Echelle!$B$3:$K$7,U$1,FALSE)</f>
        <v>-0.5</v>
      </c>
      <c r="V88" s="64">
        <f t="shared" si="16"/>
        <v>0.5</v>
      </c>
      <c r="W88" s="65">
        <f t="shared" si="17"/>
        <v>5.2777777777777777</v>
      </c>
      <c r="X88" s="6" t="s">
        <v>527</v>
      </c>
      <c r="Y88" s="6" t="s">
        <v>426</v>
      </c>
      <c r="Z88" s="6" t="s">
        <v>423</v>
      </c>
      <c r="AA88" s="6" t="s">
        <v>423</v>
      </c>
      <c r="AB88" s="6" t="s">
        <v>423</v>
      </c>
      <c r="AC88" s="6" t="s">
        <v>423</v>
      </c>
      <c r="AD88" s="6" t="s">
        <v>423</v>
      </c>
      <c r="AE88" s="6" t="s">
        <v>423</v>
      </c>
      <c r="AF88" s="6" t="s">
        <v>423</v>
      </c>
      <c r="AG88" s="6" t="s">
        <v>423</v>
      </c>
      <c r="AH88" s="6" t="s">
        <v>423</v>
      </c>
      <c r="AI88" s="6" t="s">
        <v>423</v>
      </c>
      <c r="AJ88" s="6" t="s">
        <v>423</v>
      </c>
      <c r="AK88" s="6" t="s">
        <v>423</v>
      </c>
      <c r="AL88" s="6" t="s">
        <v>425</v>
      </c>
      <c r="AM88" s="6" t="s">
        <v>423</v>
      </c>
      <c r="AN88" s="6" t="s">
        <v>423</v>
      </c>
      <c r="AO88" s="6" t="s">
        <v>423</v>
      </c>
      <c r="AP88" s="6" t="s">
        <v>423</v>
      </c>
      <c r="AQ88" s="6" t="s">
        <v>423</v>
      </c>
      <c r="AR88" s="6" t="s">
        <v>423</v>
      </c>
      <c r="AS88" s="6" t="s">
        <v>423</v>
      </c>
      <c r="AT88" s="6" t="s">
        <v>423</v>
      </c>
      <c r="AU88" s="6" t="s">
        <v>423</v>
      </c>
      <c r="AV88" s="6" t="s">
        <v>423</v>
      </c>
      <c r="AW88" s="6" t="s">
        <v>428</v>
      </c>
      <c r="AX88" s="6" t="s">
        <v>176</v>
      </c>
      <c r="AY88" s="6" t="s">
        <v>428</v>
      </c>
      <c r="AZ88" s="6" t="s">
        <v>428</v>
      </c>
      <c r="BA88" s="6" t="s">
        <v>428</v>
      </c>
      <c r="BB88" s="64">
        <f>VLOOKUP(Y88,Echelle!$B$11:$Z$15,BB$1,FALSE)</f>
        <v>-1</v>
      </c>
      <c r="BC88" s="64">
        <f>VLOOKUP(Z88,Echelle!$B$11:$Z$15,BC$1,FALSE)</f>
        <v>0.5</v>
      </c>
      <c r="BD88" s="64">
        <f>VLOOKUP(AA88,Echelle!$B$11:$Z$15,BD$1,FALSE)</f>
        <v>0.5</v>
      </c>
      <c r="BE88" s="64">
        <f>VLOOKUP(AB88,Echelle!$B$11:$Z$15,BE$1,FALSE)</f>
        <v>0.5</v>
      </c>
      <c r="BF88" s="64">
        <f>VLOOKUP(AC88,Echelle!$B$11:$Z$15,BF$1,FALSE)</f>
        <v>0.5</v>
      </c>
      <c r="BG88" s="64">
        <f>VLOOKUP(AD88,Echelle!$B$11:$Z$15,BG$1,FALSE)</f>
        <v>0.5</v>
      </c>
      <c r="BH88" s="64">
        <f>VLOOKUP(AE88,Echelle!$B$11:$Z$15,BH$1,FALSE)</f>
        <v>0.5</v>
      </c>
      <c r="BI88" s="64">
        <f>VLOOKUP(AF88,Echelle!$B$11:$Z$15,BI$1,FALSE)</f>
        <v>0.5</v>
      </c>
      <c r="BJ88" s="64">
        <f>VLOOKUP(AG88,Echelle!$B$11:$Z$15,BJ$1,FALSE)</f>
        <v>0.5</v>
      </c>
      <c r="BK88" s="64">
        <f>VLOOKUP(AH88,Echelle!$B$11:$Z$15,BK$1,FALSE)</f>
        <v>0.5</v>
      </c>
      <c r="BL88" s="64">
        <f>VLOOKUP(AI88,Echelle!$B$11:$Z$15,BL$1,FALSE)</f>
        <v>0.5</v>
      </c>
      <c r="BM88" s="64">
        <f>VLOOKUP(AJ88,Echelle!$B$11:$Z$15,BM$1,FALSE)</f>
        <v>0.5</v>
      </c>
      <c r="BN88" s="64">
        <f>VLOOKUP(AK88,Echelle!$B$11:$Z$15,BN$1,FALSE)</f>
        <v>0.5</v>
      </c>
      <c r="BO88" s="64">
        <f>VLOOKUP(AL88,Echelle!$B$11:$Z$15,BO$1,FALSE)</f>
        <v>0</v>
      </c>
      <c r="BP88" s="64">
        <f>VLOOKUP(AM88,Echelle!$B$11:$Z$15,BP$1,FALSE)</f>
        <v>0.5</v>
      </c>
      <c r="BQ88" s="64">
        <f>VLOOKUP(AN88,Echelle!$B$11:$Z$15,BQ$1,FALSE)</f>
        <v>0.5</v>
      </c>
      <c r="BR88" s="64">
        <f>VLOOKUP(AO88,Echelle!$B$11:$Z$15,BR$1,FALSE)</f>
        <v>0.5</v>
      </c>
      <c r="BS88" s="64">
        <f>VLOOKUP(AP88,Echelle!$B$11:$Z$15,BS$1,FALSE)</f>
        <v>0.5</v>
      </c>
      <c r="BT88" s="64">
        <f>VLOOKUP(AQ88,Echelle!$B$11:$Z$15,BT$1,FALSE)</f>
        <v>0.5</v>
      </c>
      <c r="BU88" s="64">
        <f>VLOOKUP(AR88,Echelle!$B$11:$Z$15,BU$1,FALSE)</f>
        <v>0.5</v>
      </c>
      <c r="BV88" s="64">
        <f>VLOOKUP(AS88,Echelle!$B$11:$Z$15,BV$1,FALSE)</f>
        <v>1</v>
      </c>
      <c r="BW88" s="64">
        <f>VLOOKUP(AT88,Echelle!$B$11:$Z$15,BW$1,FALSE)</f>
        <v>1</v>
      </c>
      <c r="BX88" s="64">
        <f>VLOOKUP(AU88,Echelle!$B$11:$Z$15,BX$1,FALSE)</f>
        <v>1</v>
      </c>
      <c r="BY88" s="64">
        <f>VLOOKUP(AV88,Echelle!$B$11:$Z$15,BY$1,FALSE)</f>
        <v>1</v>
      </c>
      <c r="BZ88" s="64">
        <f>VLOOKUP(AW88,Echelle!$B$20:$E$23,BZ$1,FALSE)</f>
        <v>-1</v>
      </c>
      <c r="CA88" s="64">
        <f>VLOOKUP(AX88,Echelle!$B$20:$E$23,CA$1,FALSE)</f>
        <v>2</v>
      </c>
      <c r="CB88" s="64">
        <f>VLOOKUP(AY88,Echelle!$B$20:$E$23,CB$1,FALSE)</f>
        <v>-1</v>
      </c>
      <c r="CC88" s="6">
        <v>0</v>
      </c>
      <c r="CD88" s="6">
        <v>0</v>
      </c>
      <c r="CE88" s="6">
        <v>0</v>
      </c>
      <c r="CF88" s="6">
        <v>1</v>
      </c>
      <c r="CG88" s="6">
        <v>0</v>
      </c>
      <c r="CH88" s="6">
        <v>0</v>
      </c>
      <c r="CI88" s="6">
        <v>0</v>
      </c>
      <c r="CJ88" s="66">
        <f t="shared" si="18"/>
        <v>1</v>
      </c>
      <c r="CK88" s="66">
        <f t="shared" si="19"/>
        <v>13</v>
      </c>
      <c r="CL88" s="65">
        <f t="shared" si="20"/>
        <v>4.1304347826086953</v>
      </c>
      <c r="CM88" s="6" t="s">
        <v>581</v>
      </c>
      <c r="CN88" s="6" t="s">
        <v>1706</v>
      </c>
      <c r="CO88" s="6" t="s">
        <v>1131</v>
      </c>
      <c r="CP88" s="6" t="s">
        <v>1708</v>
      </c>
      <c r="CQ88" s="6" t="s">
        <v>440</v>
      </c>
      <c r="CS88" s="6" t="s">
        <v>491</v>
      </c>
      <c r="CT88" s="6" t="s">
        <v>532</v>
      </c>
      <c r="CU88" s="6" t="s">
        <v>416</v>
      </c>
      <c r="CV88" s="6" t="s">
        <v>416</v>
      </c>
      <c r="CW88" s="6" t="s">
        <v>416</v>
      </c>
      <c r="CX88" s="6" t="s">
        <v>415</v>
      </c>
      <c r="CY88" s="6" t="s">
        <v>415</v>
      </c>
      <c r="CZ88" s="6" t="s">
        <v>415</v>
      </c>
      <c r="DA88" s="6" t="s">
        <v>416</v>
      </c>
      <c r="DB88" s="6" t="s">
        <v>416</v>
      </c>
      <c r="DC88" s="6" t="s">
        <v>462</v>
      </c>
      <c r="DD88" s="67">
        <f>VLOOKUP(CU88,Echelle!$B$3:$K$7,DD$1,FALSE)</f>
        <v>1</v>
      </c>
      <c r="DE88" s="67">
        <f>VLOOKUP(CV88,Echelle!$B$3:$K$7,DE$1,FALSE)</f>
        <v>1</v>
      </c>
      <c r="DF88" s="67">
        <f>VLOOKUP(CW88,Echelle!$B$3:$K$7,DF$1,FALSE)</f>
        <v>1</v>
      </c>
      <c r="DG88" s="67">
        <f>VLOOKUP(CX88,Echelle!$B$3:$K$7,DG$1,FALSE)</f>
        <v>-0.5</v>
      </c>
      <c r="DH88" s="67">
        <f>VLOOKUP(CY88,Echelle!$B$3:$K$7,DH$1,FALSE)</f>
        <v>-0.5</v>
      </c>
      <c r="DI88" s="67">
        <f>VLOOKUP(CZ88,Echelle!$B$3:$K$7,DI$1,FALSE)</f>
        <v>0.5</v>
      </c>
      <c r="DJ88" s="67">
        <f>VLOOKUP(DA88,Echelle!$B$3:$K$7,DJ$1,FALSE)</f>
        <v>1</v>
      </c>
      <c r="DK88" s="67">
        <f>VLOOKUP(DB88,Echelle!$B$3:$K$7,DK$1,FALSE)</f>
        <v>1</v>
      </c>
      <c r="DL88" s="67">
        <f>VLOOKUP(DC88,Echelle!$B$3:$K$7,DL$1,FALSE)</f>
        <v>0</v>
      </c>
      <c r="DM88" s="64">
        <f t="shared" si="21"/>
        <v>4.5</v>
      </c>
      <c r="DN88" s="65">
        <f t="shared" si="22"/>
        <v>7.5</v>
      </c>
      <c r="DO88" s="6" t="s">
        <v>451</v>
      </c>
      <c r="DP88" s="6" t="s">
        <v>451</v>
      </c>
      <c r="DQ88" s="6" t="s">
        <v>451</v>
      </c>
      <c r="DR88" s="6" t="s">
        <v>451</v>
      </c>
      <c r="DS88" s="6" t="s">
        <v>451</v>
      </c>
      <c r="DT88" s="6" t="s">
        <v>451</v>
      </c>
      <c r="DU88" s="6" t="s">
        <v>451</v>
      </c>
      <c r="DV88" s="6" t="s">
        <v>451</v>
      </c>
      <c r="DW88" s="6" t="s">
        <v>451</v>
      </c>
      <c r="DX88" s="6" t="s">
        <v>451</v>
      </c>
      <c r="DY88" s="6" t="s">
        <v>451</v>
      </c>
      <c r="DZ88" s="6" t="s">
        <v>451</v>
      </c>
      <c r="EA88" s="6" t="s">
        <v>451</v>
      </c>
      <c r="EB88" s="6" t="s">
        <v>451</v>
      </c>
      <c r="EC88" s="6" t="s">
        <v>451</v>
      </c>
      <c r="ED88" s="6" t="s">
        <v>451</v>
      </c>
      <c r="EE88" s="6" t="s">
        <v>451</v>
      </c>
      <c r="EF88" s="6" t="s">
        <v>451</v>
      </c>
      <c r="EG88" s="6" t="s">
        <v>451</v>
      </c>
      <c r="EH88" s="6" t="s">
        <v>451</v>
      </c>
      <c r="EI88" s="6" t="s">
        <v>451</v>
      </c>
      <c r="EJ88" s="6" t="s">
        <v>452</v>
      </c>
      <c r="EK88" s="6" t="s">
        <v>451</v>
      </c>
      <c r="EL88" s="6" t="s">
        <v>451</v>
      </c>
      <c r="EM88" s="68">
        <f t="shared" si="23"/>
        <v>23</v>
      </c>
      <c r="EN88" s="69">
        <f t="shared" si="24"/>
        <v>9.5833333333333339</v>
      </c>
      <c r="EO88" s="6" t="s">
        <v>517</v>
      </c>
      <c r="EP88" s="68">
        <f t="shared" si="25"/>
        <v>10</v>
      </c>
      <c r="EQ88" s="6" t="s">
        <v>496</v>
      </c>
      <c r="ER88" s="68">
        <f t="shared" si="26"/>
        <v>10</v>
      </c>
      <c r="ES88" s="70">
        <f t="shared" si="28"/>
        <v>9.0416666666666679</v>
      </c>
      <c r="ET88" s="6" t="str">
        <f t="shared" si="27"/>
        <v>Accepté pour Conseil 2eme round Sect</v>
      </c>
    </row>
    <row r="89" spans="1:150" x14ac:dyDescent="0.2">
      <c r="A89" s="6">
        <v>181</v>
      </c>
      <c r="B89" s="6" t="s">
        <v>460</v>
      </c>
      <c r="C89" s="6" t="s">
        <v>413</v>
      </c>
      <c r="D89" s="6" t="s">
        <v>416</v>
      </c>
      <c r="E89" s="6" t="s">
        <v>416</v>
      </c>
      <c r="F89" s="6" t="s">
        <v>416</v>
      </c>
      <c r="G89" s="6" t="s">
        <v>414</v>
      </c>
      <c r="H89" s="6" t="s">
        <v>131</v>
      </c>
      <c r="I89" s="6" t="s">
        <v>416</v>
      </c>
      <c r="J89" s="6" t="s">
        <v>416</v>
      </c>
      <c r="K89" s="6" t="s">
        <v>416</v>
      </c>
      <c r="L89" s="6" t="s">
        <v>414</v>
      </c>
      <c r="M89" s="63">
        <f>VLOOKUP(D89,Echelle!$B$3:$K$7,M$1,FALSE)</f>
        <v>1</v>
      </c>
      <c r="N89" s="63">
        <f>VLOOKUP(E89,Echelle!$B$3:$K$7,N$1,FALSE)</f>
        <v>1</v>
      </c>
      <c r="O89" s="63">
        <f>VLOOKUP(F89,Echelle!$B$3:$K$7,O$1,FALSE)</f>
        <v>1</v>
      </c>
      <c r="P89" s="63">
        <f>VLOOKUP(G89,Echelle!$B$3:$K$7,P$1,FALSE)</f>
        <v>0.5</v>
      </c>
      <c r="Q89" s="63">
        <f>VLOOKUP(H89,Echelle!$B$3:$K$7,Q$1,FALSE)</f>
        <v>1</v>
      </c>
      <c r="R89" s="63">
        <f>VLOOKUP(I89,Echelle!$B$3:$K$7,R$1,FALSE)</f>
        <v>1</v>
      </c>
      <c r="S89" s="63">
        <f>VLOOKUP(J89,Echelle!$B$3:$K$7,S$1,FALSE)</f>
        <v>1</v>
      </c>
      <c r="T89" s="63">
        <f>VLOOKUP(K89,Echelle!$B$3:$K$7,T$1,FALSE)</f>
        <v>1</v>
      </c>
      <c r="U89" s="63">
        <f>VLOOKUP(L89,Echelle!$B$3:$K$7,U$1,FALSE)</f>
        <v>-0.5</v>
      </c>
      <c r="V89" s="64">
        <f t="shared" si="16"/>
        <v>7</v>
      </c>
      <c r="W89" s="65">
        <f t="shared" si="17"/>
        <v>8.8888888888888893</v>
      </c>
      <c r="X89" s="6" t="s">
        <v>418</v>
      </c>
      <c r="Y89" s="6" t="s">
        <v>424</v>
      </c>
      <c r="Z89" s="6" t="s">
        <v>424</v>
      </c>
      <c r="AA89" s="6" t="s">
        <v>426</v>
      </c>
      <c r="AB89" s="6" t="s">
        <v>424</v>
      </c>
      <c r="AC89" s="6" t="s">
        <v>426</v>
      </c>
      <c r="AD89" s="6" t="s">
        <v>424</v>
      </c>
      <c r="AE89" s="6" t="s">
        <v>423</v>
      </c>
      <c r="AF89" s="6" t="s">
        <v>423</v>
      </c>
      <c r="AG89" s="6" t="s">
        <v>425</v>
      </c>
      <c r="AH89" s="6" t="s">
        <v>426</v>
      </c>
      <c r="AI89" s="6" t="s">
        <v>426</v>
      </c>
      <c r="AJ89" s="6" t="s">
        <v>423</v>
      </c>
      <c r="AK89" s="6" t="s">
        <v>424</v>
      </c>
      <c r="AL89" s="6" t="s">
        <v>426</v>
      </c>
      <c r="AM89" s="6" t="s">
        <v>424</v>
      </c>
      <c r="AN89" s="6" t="s">
        <v>423</v>
      </c>
      <c r="AO89" s="6" t="s">
        <v>426</v>
      </c>
      <c r="AP89" s="6" t="s">
        <v>423</v>
      </c>
      <c r="AQ89" s="6" t="s">
        <v>426</v>
      </c>
      <c r="AR89" s="6" t="s">
        <v>151</v>
      </c>
      <c r="AS89" s="6" t="s">
        <v>426</v>
      </c>
      <c r="AT89" s="6" t="s">
        <v>426</v>
      </c>
      <c r="AU89" s="6" t="s">
        <v>426</v>
      </c>
      <c r="AV89" s="6" t="s">
        <v>426</v>
      </c>
      <c r="AW89" s="6" t="s">
        <v>428</v>
      </c>
      <c r="AX89" s="6" t="s">
        <v>427</v>
      </c>
      <c r="AY89" s="6" t="s">
        <v>428</v>
      </c>
      <c r="AZ89" s="6" t="s">
        <v>427</v>
      </c>
      <c r="BA89" s="6" t="s">
        <v>428</v>
      </c>
      <c r="BB89" s="64">
        <f>VLOOKUP(Y89,Echelle!$B$11:$Z$15,BB$1,FALSE)</f>
        <v>1</v>
      </c>
      <c r="BC89" s="64">
        <f>VLOOKUP(Z89,Echelle!$B$11:$Z$15,BC$1,FALSE)</f>
        <v>1</v>
      </c>
      <c r="BD89" s="64">
        <f>VLOOKUP(AA89,Echelle!$B$11:$Z$15,BD$1,FALSE)</f>
        <v>-1</v>
      </c>
      <c r="BE89" s="64">
        <f>VLOOKUP(AB89,Echelle!$B$11:$Z$15,BE$1,FALSE)</f>
        <v>1</v>
      </c>
      <c r="BF89" s="64">
        <f>VLOOKUP(AC89,Echelle!$B$11:$Z$15,BF$1,FALSE)</f>
        <v>-1</v>
      </c>
      <c r="BG89" s="64">
        <f>VLOOKUP(AD89,Echelle!$B$11:$Z$15,BG$1,FALSE)</f>
        <v>1</v>
      </c>
      <c r="BH89" s="64">
        <f>VLOOKUP(AE89,Echelle!$B$11:$Z$15,BH$1,FALSE)</f>
        <v>0.5</v>
      </c>
      <c r="BI89" s="64">
        <f>VLOOKUP(AF89,Echelle!$B$11:$Z$15,BI$1,FALSE)</f>
        <v>0.5</v>
      </c>
      <c r="BJ89" s="64">
        <f>VLOOKUP(AG89,Echelle!$B$11:$Z$15,BJ$1,FALSE)</f>
        <v>0</v>
      </c>
      <c r="BK89" s="64">
        <f>VLOOKUP(AH89,Echelle!$B$11:$Z$15,BK$1,FALSE)</f>
        <v>-1</v>
      </c>
      <c r="BL89" s="64">
        <f>VLOOKUP(AI89,Echelle!$B$11:$Z$15,BL$1,FALSE)</f>
        <v>-1</v>
      </c>
      <c r="BM89" s="64">
        <f>VLOOKUP(AJ89,Echelle!$B$11:$Z$15,BM$1,FALSE)</f>
        <v>0.5</v>
      </c>
      <c r="BN89" s="64">
        <f>VLOOKUP(AK89,Echelle!$B$11:$Z$15,BN$1,FALSE)</f>
        <v>1</v>
      </c>
      <c r="BO89" s="64">
        <f>VLOOKUP(AL89,Echelle!$B$11:$Z$15,BO$1,FALSE)</f>
        <v>-1</v>
      </c>
      <c r="BP89" s="64">
        <f>VLOOKUP(AM89,Echelle!$B$11:$Z$15,BP$1,FALSE)</f>
        <v>1</v>
      </c>
      <c r="BQ89" s="64">
        <f>VLOOKUP(AN89,Echelle!$B$11:$Z$15,BQ$1,FALSE)</f>
        <v>0.5</v>
      </c>
      <c r="BR89" s="64">
        <f>VLOOKUP(AO89,Echelle!$B$11:$Z$15,BR$1,FALSE)</f>
        <v>-1</v>
      </c>
      <c r="BS89" s="64">
        <f>VLOOKUP(AP89,Echelle!$B$11:$Z$15,BS$1,FALSE)</f>
        <v>0.5</v>
      </c>
      <c r="BT89" s="64">
        <f>VLOOKUP(AQ89,Echelle!$B$11:$Z$15,BT$1,FALSE)</f>
        <v>-1</v>
      </c>
      <c r="BU89" s="64">
        <f>VLOOKUP(AR89,Echelle!$B$11:$Z$15,BU$1,FALSE)</f>
        <v>2</v>
      </c>
      <c r="BV89" s="64">
        <f>VLOOKUP(AS89,Echelle!$B$11:$Z$15,BV$1,FALSE)</f>
        <v>-0.5</v>
      </c>
      <c r="BW89" s="64">
        <f>VLOOKUP(AT89,Echelle!$B$11:$Z$15,BW$1,FALSE)</f>
        <v>-0.5</v>
      </c>
      <c r="BX89" s="64">
        <f>VLOOKUP(AU89,Echelle!$B$11:$Z$15,BX$1,FALSE)</f>
        <v>-0.5</v>
      </c>
      <c r="BY89" s="64">
        <f>VLOOKUP(AV89,Echelle!$B$11:$Z$15,BY$1,FALSE)</f>
        <v>-0.5</v>
      </c>
      <c r="BZ89" s="64">
        <f>VLOOKUP(AW89,Echelle!$B$20:$E$23,BZ$1,FALSE)</f>
        <v>-1</v>
      </c>
      <c r="CA89" s="64">
        <f>VLOOKUP(AX89,Echelle!$B$20:$E$23,CA$1,FALSE)</f>
        <v>1</v>
      </c>
      <c r="CB89" s="64">
        <f>VLOOKUP(AY89,Echelle!$B$20:$E$23,CB$1,FALSE)</f>
        <v>-1</v>
      </c>
      <c r="CC89" s="6">
        <v>1</v>
      </c>
      <c r="CD89" s="6">
        <v>0</v>
      </c>
      <c r="CE89" s="6">
        <v>0</v>
      </c>
      <c r="CF89" s="6">
        <v>1</v>
      </c>
      <c r="CG89" s="6">
        <v>0</v>
      </c>
      <c r="CH89" s="6">
        <v>0</v>
      </c>
      <c r="CI89" s="6">
        <v>0</v>
      </c>
      <c r="CJ89" s="66">
        <f t="shared" si="18"/>
        <v>2</v>
      </c>
      <c r="CK89" s="66">
        <f t="shared" si="19"/>
        <v>2.5</v>
      </c>
      <c r="CL89" s="65">
        <f t="shared" si="20"/>
        <v>2.9891304347826089</v>
      </c>
      <c r="CM89" s="6" t="s">
        <v>581</v>
      </c>
      <c r="CN89" s="6" t="s">
        <v>1722</v>
      </c>
      <c r="CO89" s="6" t="s">
        <v>1131</v>
      </c>
      <c r="CP89" s="6" t="s">
        <v>1708</v>
      </c>
      <c r="CQ89" s="6" t="s">
        <v>440</v>
      </c>
      <c r="CS89" s="6" t="s">
        <v>442</v>
      </c>
      <c r="CT89" s="6" t="s">
        <v>443</v>
      </c>
      <c r="CU89" s="6" t="s">
        <v>415</v>
      </c>
      <c r="CV89" s="6" t="s">
        <v>416</v>
      </c>
      <c r="CW89" s="6" t="s">
        <v>416</v>
      </c>
      <c r="CX89" s="6" t="s">
        <v>414</v>
      </c>
      <c r="CY89" s="6" t="s">
        <v>414</v>
      </c>
      <c r="CZ89" s="6" t="s">
        <v>416</v>
      </c>
      <c r="DA89" s="6" t="s">
        <v>416</v>
      </c>
      <c r="DB89" s="6" t="s">
        <v>416</v>
      </c>
      <c r="DC89" s="6" t="s">
        <v>131</v>
      </c>
      <c r="DD89" s="67">
        <f>VLOOKUP(CU89,Echelle!$B$3:$K$7,DD$1,FALSE)</f>
        <v>0.5</v>
      </c>
      <c r="DE89" s="67">
        <f>VLOOKUP(CV89,Echelle!$B$3:$K$7,DE$1,FALSE)</f>
        <v>1</v>
      </c>
      <c r="DF89" s="67">
        <f>VLOOKUP(CW89,Echelle!$B$3:$K$7,DF$1,FALSE)</f>
        <v>1</v>
      </c>
      <c r="DG89" s="67">
        <f>VLOOKUP(CX89,Echelle!$B$3:$K$7,DG$1,FALSE)</f>
        <v>0.5</v>
      </c>
      <c r="DH89" s="67">
        <f>VLOOKUP(CY89,Echelle!$B$3:$K$7,DH$1,FALSE)</f>
        <v>0.5</v>
      </c>
      <c r="DI89" s="67">
        <f>VLOOKUP(CZ89,Echelle!$B$3:$K$7,DI$1,FALSE)</f>
        <v>1</v>
      </c>
      <c r="DJ89" s="67">
        <f>VLOOKUP(DA89,Echelle!$B$3:$K$7,DJ$1,FALSE)</f>
        <v>1</v>
      </c>
      <c r="DK89" s="67">
        <f>VLOOKUP(DB89,Echelle!$B$3:$K$7,DK$1,FALSE)</f>
        <v>1</v>
      </c>
      <c r="DL89" s="67">
        <f>VLOOKUP(DC89,Echelle!$B$3:$K$7,DL$1,FALSE)</f>
        <v>-1</v>
      </c>
      <c r="DM89" s="64">
        <f t="shared" si="21"/>
        <v>5.5</v>
      </c>
      <c r="DN89" s="65">
        <f t="shared" si="22"/>
        <v>8.0555555555555554</v>
      </c>
      <c r="DO89" s="6" t="s">
        <v>451</v>
      </c>
      <c r="DP89" s="6" t="s">
        <v>451</v>
      </c>
      <c r="DQ89" s="6" t="s">
        <v>451</v>
      </c>
      <c r="DR89" s="6" t="s">
        <v>451</v>
      </c>
      <c r="DS89" s="6" t="s">
        <v>452</v>
      </c>
      <c r="DT89" s="6" t="s">
        <v>451</v>
      </c>
      <c r="DU89" s="6" t="s">
        <v>451</v>
      </c>
      <c r="DV89" s="6" t="s">
        <v>451</v>
      </c>
      <c r="DW89" s="6" t="s">
        <v>451</v>
      </c>
      <c r="DX89" s="6" t="s">
        <v>451</v>
      </c>
      <c r="DY89" s="6" t="s">
        <v>451</v>
      </c>
      <c r="DZ89" s="6" t="s">
        <v>451</v>
      </c>
      <c r="EA89" s="6" t="s">
        <v>451</v>
      </c>
      <c r="EB89" s="6" t="s">
        <v>451</v>
      </c>
      <c r="EC89" s="6" t="s">
        <v>451</v>
      </c>
      <c r="ED89" s="6" t="s">
        <v>451</v>
      </c>
      <c r="EE89" s="6" t="s">
        <v>451</v>
      </c>
      <c r="EF89" s="6" t="s">
        <v>451</v>
      </c>
      <c r="EG89" s="6" t="s">
        <v>451</v>
      </c>
      <c r="EH89" s="6" t="s">
        <v>451</v>
      </c>
      <c r="EI89" s="6" t="s">
        <v>451</v>
      </c>
      <c r="EJ89" s="6" t="s">
        <v>451</v>
      </c>
      <c r="EK89" s="6" t="s">
        <v>452</v>
      </c>
      <c r="EL89" s="6" t="s">
        <v>451</v>
      </c>
      <c r="EM89" s="68">
        <f t="shared" si="23"/>
        <v>22</v>
      </c>
      <c r="EN89" s="69">
        <f t="shared" si="24"/>
        <v>9.1666666666666661</v>
      </c>
      <c r="EO89" s="6" t="s">
        <v>474</v>
      </c>
      <c r="EP89" s="68">
        <f t="shared" si="25"/>
        <v>10</v>
      </c>
      <c r="EQ89" s="6" t="s">
        <v>496</v>
      </c>
      <c r="ER89" s="68">
        <f t="shared" si="26"/>
        <v>10</v>
      </c>
      <c r="ES89" s="70">
        <f t="shared" si="28"/>
        <v>9</v>
      </c>
      <c r="ET89" s="6" t="str">
        <f t="shared" si="27"/>
        <v>Accepté pour Conseil 2eme round Sect</v>
      </c>
    </row>
    <row r="90" spans="1:150" x14ac:dyDescent="0.2">
      <c r="A90" s="6">
        <v>183</v>
      </c>
      <c r="B90" s="6" t="s">
        <v>460</v>
      </c>
      <c r="C90" s="6" t="s">
        <v>525</v>
      </c>
      <c r="D90" s="6" t="s">
        <v>462</v>
      </c>
      <c r="E90" s="6" t="s">
        <v>462</v>
      </c>
      <c r="F90" s="6" t="s">
        <v>462</v>
      </c>
      <c r="G90" s="6" t="s">
        <v>462</v>
      </c>
      <c r="H90" s="6" t="s">
        <v>462</v>
      </c>
      <c r="I90" s="6" t="s">
        <v>462</v>
      </c>
      <c r="J90" s="6" t="s">
        <v>462</v>
      </c>
      <c r="K90" s="6" t="s">
        <v>462</v>
      </c>
      <c r="L90" s="6" t="s">
        <v>462</v>
      </c>
      <c r="M90" s="63">
        <f>VLOOKUP(D90,Echelle!$B$3:$K$7,M$1,FALSE)</f>
        <v>0</v>
      </c>
      <c r="N90" s="63">
        <f>VLOOKUP(E90,Echelle!$B$3:$K$7,N$1,FALSE)</f>
        <v>0</v>
      </c>
      <c r="O90" s="63">
        <f>VLOOKUP(F90,Echelle!$B$3:$K$7,O$1,FALSE)</f>
        <v>0</v>
      </c>
      <c r="P90" s="63">
        <f>VLOOKUP(G90,Echelle!$B$3:$K$7,P$1,FALSE)</f>
        <v>0</v>
      </c>
      <c r="Q90" s="63">
        <f>VLOOKUP(H90,Echelle!$B$3:$K$7,Q$1,FALSE)</f>
        <v>0</v>
      </c>
      <c r="R90" s="63">
        <f>VLOOKUP(I90,Echelle!$B$3:$K$7,R$1,FALSE)</f>
        <v>0</v>
      </c>
      <c r="S90" s="63">
        <f>VLOOKUP(J90,Echelle!$B$3:$K$7,S$1,FALSE)</f>
        <v>0</v>
      </c>
      <c r="T90" s="63">
        <f>VLOOKUP(K90,Echelle!$B$3:$K$7,T$1,FALSE)</f>
        <v>0</v>
      </c>
      <c r="U90" s="63">
        <f>VLOOKUP(L90,Echelle!$B$3:$K$7,U$1,FALSE)</f>
        <v>0</v>
      </c>
      <c r="V90" s="64">
        <f t="shared" si="16"/>
        <v>0</v>
      </c>
      <c r="W90" s="65">
        <f t="shared" si="17"/>
        <v>5</v>
      </c>
      <c r="X90" s="6" t="s">
        <v>418</v>
      </c>
      <c r="Y90" s="6" t="s">
        <v>423</v>
      </c>
      <c r="Z90" s="6" t="s">
        <v>423</v>
      </c>
      <c r="AA90" s="6" t="s">
        <v>423</v>
      </c>
      <c r="AB90" s="6" t="s">
        <v>151</v>
      </c>
      <c r="AC90" s="6" t="s">
        <v>423</v>
      </c>
      <c r="AD90" s="6" t="s">
        <v>423</v>
      </c>
      <c r="AE90" s="6" t="s">
        <v>423</v>
      </c>
      <c r="AF90" s="6" t="s">
        <v>423</v>
      </c>
      <c r="AG90" s="6" t="s">
        <v>423</v>
      </c>
      <c r="AH90" s="6" t="s">
        <v>423</v>
      </c>
      <c r="AI90" s="6" t="s">
        <v>423</v>
      </c>
      <c r="AJ90" s="6" t="s">
        <v>423</v>
      </c>
      <c r="AK90" s="6" t="s">
        <v>423</v>
      </c>
      <c r="AL90" s="6" t="s">
        <v>151</v>
      </c>
      <c r="AM90" s="6" t="s">
        <v>423</v>
      </c>
      <c r="AN90" s="6" t="s">
        <v>423</v>
      </c>
      <c r="AO90" s="6" t="s">
        <v>423</v>
      </c>
      <c r="AP90" s="6" t="s">
        <v>151</v>
      </c>
      <c r="AQ90" s="6" t="s">
        <v>423</v>
      </c>
      <c r="AR90" s="6" t="s">
        <v>423</v>
      </c>
      <c r="AS90" s="6" t="s">
        <v>423</v>
      </c>
      <c r="AT90" s="6" t="s">
        <v>423</v>
      </c>
      <c r="AU90" s="6" t="s">
        <v>423</v>
      </c>
      <c r="AV90" s="6" t="s">
        <v>423</v>
      </c>
      <c r="AW90" s="6" t="s">
        <v>176</v>
      </c>
      <c r="AX90" s="6" t="s">
        <v>176</v>
      </c>
      <c r="AY90" s="6" t="s">
        <v>176</v>
      </c>
      <c r="AZ90" s="6" t="s">
        <v>176</v>
      </c>
      <c r="BA90" s="6" t="s">
        <v>428</v>
      </c>
      <c r="BB90" s="64">
        <f>VLOOKUP(Y90,Echelle!$B$11:$Z$15,BB$1,FALSE)</f>
        <v>0.5</v>
      </c>
      <c r="BC90" s="64">
        <f>VLOOKUP(Z90,Echelle!$B$11:$Z$15,BC$1,FALSE)</f>
        <v>0.5</v>
      </c>
      <c r="BD90" s="64">
        <f>VLOOKUP(AA90,Echelle!$B$11:$Z$15,BD$1,FALSE)</f>
        <v>0.5</v>
      </c>
      <c r="BE90" s="64">
        <f>VLOOKUP(AB90,Echelle!$B$11:$Z$15,BE$1,FALSE)</f>
        <v>2</v>
      </c>
      <c r="BF90" s="64">
        <f>VLOOKUP(AC90,Echelle!$B$11:$Z$15,BF$1,FALSE)</f>
        <v>0.5</v>
      </c>
      <c r="BG90" s="64">
        <f>VLOOKUP(AD90,Echelle!$B$11:$Z$15,BG$1,FALSE)</f>
        <v>0.5</v>
      </c>
      <c r="BH90" s="64">
        <f>VLOOKUP(AE90,Echelle!$B$11:$Z$15,BH$1,FALSE)</f>
        <v>0.5</v>
      </c>
      <c r="BI90" s="64">
        <f>VLOOKUP(AF90,Echelle!$B$11:$Z$15,BI$1,FALSE)</f>
        <v>0.5</v>
      </c>
      <c r="BJ90" s="64">
        <f>VLOOKUP(AG90,Echelle!$B$11:$Z$15,BJ$1,FALSE)</f>
        <v>0.5</v>
      </c>
      <c r="BK90" s="64">
        <f>VLOOKUP(AH90,Echelle!$B$11:$Z$15,BK$1,FALSE)</f>
        <v>0.5</v>
      </c>
      <c r="BL90" s="64">
        <f>VLOOKUP(AI90,Echelle!$B$11:$Z$15,BL$1,FALSE)</f>
        <v>0.5</v>
      </c>
      <c r="BM90" s="64">
        <f>VLOOKUP(AJ90,Echelle!$B$11:$Z$15,BM$1,FALSE)</f>
        <v>0.5</v>
      </c>
      <c r="BN90" s="64">
        <f>VLOOKUP(AK90,Echelle!$B$11:$Z$15,BN$1,FALSE)</f>
        <v>0.5</v>
      </c>
      <c r="BO90" s="64">
        <f>VLOOKUP(AL90,Echelle!$B$11:$Z$15,BO$1,FALSE)</f>
        <v>2</v>
      </c>
      <c r="BP90" s="64">
        <f>VLOOKUP(AM90,Echelle!$B$11:$Z$15,BP$1,FALSE)</f>
        <v>0.5</v>
      </c>
      <c r="BQ90" s="64">
        <f>VLOOKUP(AN90,Echelle!$B$11:$Z$15,BQ$1,FALSE)</f>
        <v>0.5</v>
      </c>
      <c r="BR90" s="64">
        <f>VLOOKUP(AO90,Echelle!$B$11:$Z$15,BR$1,FALSE)</f>
        <v>0.5</v>
      </c>
      <c r="BS90" s="64">
        <f>VLOOKUP(AP90,Echelle!$B$11:$Z$15,BS$1,FALSE)</f>
        <v>2</v>
      </c>
      <c r="BT90" s="64">
        <f>VLOOKUP(AQ90,Echelle!$B$11:$Z$15,BT$1,FALSE)</f>
        <v>0.5</v>
      </c>
      <c r="BU90" s="64">
        <f>VLOOKUP(AR90,Echelle!$B$11:$Z$15,BU$1,FALSE)</f>
        <v>0.5</v>
      </c>
      <c r="BV90" s="64">
        <f>VLOOKUP(AS90,Echelle!$B$11:$Z$15,BV$1,FALSE)</f>
        <v>1</v>
      </c>
      <c r="BW90" s="64">
        <f>VLOOKUP(AT90,Echelle!$B$11:$Z$15,BW$1,FALSE)</f>
        <v>1</v>
      </c>
      <c r="BX90" s="64">
        <f>VLOOKUP(AU90,Echelle!$B$11:$Z$15,BX$1,FALSE)</f>
        <v>1</v>
      </c>
      <c r="BY90" s="64">
        <f>VLOOKUP(AV90,Echelle!$B$11:$Z$15,BY$1,FALSE)</f>
        <v>1</v>
      </c>
      <c r="BZ90" s="64">
        <f>VLOOKUP(AW90,Echelle!$B$20:$E$23,BZ$1,FALSE)</f>
        <v>2</v>
      </c>
      <c r="CA90" s="64">
        <f>VLOOKUP(AX90,Echelle!$B$20:$E$23,CA$1,FALSE)</f>
        <v>2</v>
      </c>
      <c r="CB90" s="64">
        <f>VLOOKUP(AY90,Echelle!$B$20:$E$23,CB$1,FALSE)</f>
        <v>2</v>
      </c>
      <c r="CC90" s="6">
        <v>1</v>
      </c>
      <c r="CD90" s="6">
        <v>0</v>
      </c>
      <c r="CE90" s="6">
        <v>0</v>
      </c>
      <c r="CF90" s="6">
        <v>1</v>
      </c>
      <c r="CG90" s="6">
        <v>0</v>
      </c>
      <c r="CH90" s="6">
        <v>0</v>
      </c>
      <c r="CI90" s="6">
        <v>0</v>
      </c>
      <c r="CJ90" s="66">
        <f t="shared" si="18"/>
        <v>2</v>
      </c>
      <c r="CK90" s="66">
        <f t="shared" si="19"/>
        <v>26.5</v>
      </c>
      <c r="CL90" s="65">
        <f t="shared" si="20"/>
        <v>5.5978260869565215</v>
      </c>
      <c r="CM90" s="6" t="s">
        <v>2707</v>
      </c>
      <c r="CN90" s="6" t="s">
        <v>1734</v>
      </c>
      <c r="CO90" s="6" t="s">
        <v>1131</v>
      </c>
      <c r="CP90" s="6" t="s">
        <v>1708</v>
      </c>
      <c r="CQ90" s="6" t="s">
        <v>440</v>
      </c>
      <c r="CS90" s="6" t="s">
        <v>491</v>
      </c>
      <c r="CT90" s="6" t="s">
        <v>675</v>
      </c>
      <c r="CU90" s="6" t="s">
        <v>416</v>
      </c>
      <c r="CV90" s="6" t="s">
        <v>416</v>
      </c>
      <c r="CW90" s="6" t="s">
        <v>416</v>
      </c>
      <c r="CX90" s="6" t="s">
        <v>131</v>
      </c>
      <c r="CY90" s="6" t="s">
        <v>462</v>
      </c>
      <c r="CZ90" s="6" t="s">
        <v>416</v>
      </c>
      <c r="DA90" s="6" t="s">
        <v>416</v>
      </c>
      <c r="DB90" s="6" t="s">
        <v>416</v>
      </c>
      <c r="DC90" s="6" t="s">
        <v>131</v>
      </c>
      <c r="DD90" s="67">
        <f>VLOOKUP(CU90,Echelle!$B$3:$K$7,DD$1,FALSE)</f>
        <v>1</v>
      </c>
      <c r="DE90" s="67">
        <f>VLOOKUP(CV90,Echelle!$B$3:$K$7,DE$1,FALSE)</f>
        <v>1</v>
      </c>
      <c r="DF90" s="67">
        <f>VLOOKUP(CW90,Echelle!$B$3:$K$7,DF$1,FALSE)</f>
        <v>1</v>
      </c>
      <c r="DG90" s="67">
        <f>VLOOKUP(CX90,Echelle!$B$3:$K$7,DG$1,FALSE)</f>
        <v>1</v>
      </c>
      <c r="DH90" s="67">
        <f>VLOOKUP(CY90,Echelle!$B$3:$K$7,DH$1,FALSE)</f>
        <v>0</v>
      </c>
      <c r="DI90" s="67">
        <f>VLOOKUP(CZ90,Echelle!$B$3:$K$7,DI$1,FALSE)</f>
        <v>1</v>
      </c>
      <c r="DJ90" s="67">
        <f>VLOOKUP(DA90,Echelle!$B$3:$K$7,DJ$1,FALSE)</f>
        <v>1</v>
      </c>
      <c r="DK90" s="67">
        <f>VLOOKUP(DB90,Echelle!$B$3:$K$7,DK$1,FALSE)</f>
        <v>1</v>
      </c>
      <c r="DL90" s="67">
        <f>VLOOKUP(DC90,Echelle!$B$3:$K$7,DL$1,FALSE)</f>
        <v>-1</v>
      </c>
      <c r="DM90" s="64">
        <f t="shared" si="21"/>
        <v>6</v>
      </c>
      <c r="DN90" s="65">
        <f t="shared" si="22"/>
        <v>8.3333333333333339</v>
      </c>
      <c r="DO90" s="6" t="s">
        <v>451</v>
      </c>
      <c r="DP90" s="6" t="s">
        <v>451</v>
      </c>
      <c r="DQ90" s="6" t="s">
        <v>451</v>
      </c>
      <c r="DR90" s="6" t="s">
        <v>451</v>
      </c>
      <c r="DS90" s="6" t="s">
        <v>451</v>
      </c>
      <c r="DT90" s="6" t="s">
        <v>451</v>
      </c>
      <c r="DU90" s="6" t="s">
        <v>451</v>
      </c>
      <c r="DV90" s="6" t="s">
        <v>451</v>
      </c>
      <c r="DW90" s="6" t="s">
        <v>451</v>
      </c>
      <c r="DX90" s="6" t="s">
        <v>451</v>
      </c>
      <c r="DY90" s="6" t="s">
        <v>451</v>
      </c>
      <c r="DZ90" s="6" t="s">
        <v>451</v>
      </c>
      <c r="EA90" s="6" t="s">
        <v>451</v>
      </c>
      <c r="EB90" s="6" t="s">
        <v>451</v>
      </c>
      <c r="EC90" s="6" t="s">
        <v>451</v>
      </c>
      <c r="ED90" s="6" t="s">
        <v>451</v>
      </c>
      <c r="EE90" s="6" t="s">
        <v>451</v>
      </c>
      <c r="EF90" s="6" t="s">
        <v>451</v>
      </c>
      <c r="EG90" s="6" t="s">
        <v>451</v>
      </c>
      <c r="EH90" s="6" t="s">
        <v>451</v>
      </c>
      <c r="EI90" s="6" t="s">
        <v>452</v>
      </c>
      <c r="EJ90" s="6" t="s">
        <v>452</v>
      </c>
      <c r="EK90" s="6" t="s">
        <v>451</v>
      </c>
      <c r="EL90" s="6" t="s">
        <v>451</v>
      </c>
      <c r="EM90" s="68">
        <f t="shared" si="23"/>
        <v>22</v>
      </c>
      <c r="EN90" s="69">
        <f t="shared" si="24"/>
        <v>9.1666666666666661</v>
      </c>
      <c r="EO90" s="6" t="s">
        <v>453</v>
      </c>
      <c r="EP90" s="68">
        <f t="shared" si="25"/>
        <v>0</v>
      </c>
      <c r="EQ90" s="6" t="s">
        <v>454</v>
      </c>
      <c r="ER90" s="68">
        <f t="shared" si="26"/>
        <v>0</v>
      </c>
      <c r="ES90" s="70">
        <f t="shared" si="28"/>
        <v>7.083333333333333</v>
      </c>
      <c r="ET90" s="6" t="str">
        <f t="shared" si="27"/>
        <v>Liste d'attente</v>
      </c>
    </row>
    <row r="91" spans="1:150" x14ac:dyDescent="0.2">
      <c r="A91" s="6">
        <v>186</v>
      </c>
      <c r="B91" s="6" t="s">
        <v>411</v>
      </c>
      <c r="C91" s="6" t="s">
        <v>413</v>
      </c>
      <c r="D91" s="6" t="s">
        <v>416</v>
      </c>
      <c r="E91" s="6" t="s">
        <v>416</v>
      </c>
      <c r="F91" s="6" t="s">
        <v>416</v>
      </c>
      <c r="G91" s="6" t="s">
        <v>416</v>
      </c>
      <c r="H91" s="6" t="s">
        <v>416</v>
      </c>
      <c r="I91" s="6" t="s">
        <v>416</v>
      </c>
      <c r="J91" s="6" t="s">
        <v>416</v>
      </c>
      <c r="K91" s="6" t="s">
        <v>416</v>
      </c>
      <c r="L91" s="6" t="s">
        <v>131</v>
      </c>
      <c r="M91" s="63">
        <f>VLOOKUP(D91,Echelle!$B$3:$K$7,M$1,FALSE)</f>
        <v>1</v>
      </c>
      <c r="N91" s="63">
        <f>VLOOKUP(E91,Echelle!$B$3:$K$7,N$1,FALSE)</f>
        <v>1</v>
      </c>
      <c r="O91" s="63">
        <f>VLOOKUP(F91,Echelle!$B$3:$K$7,O$1,FALSE)</f>
        <v>1</v>
      </c>
      <c r="P91" s="63">
        <f>VLOOKUP(G91,Echelle!$B$3:$K$7,P$1,FALSE)</f>
        <v>-1</v>
      </c>
      <c r="Q91" s="63">
        <f>VLOOKUP(H91,Echelle!$B$3:$K$7,Q$1,FALSE)</f>
        <v>-1</v>
      </c>
      <c r="R91" s="63">
        <f>VLOOKUP(I91,Echelle!$B$3:$K$7,R$1,FALSE)</f>
        <v>1</v>
      </c>
      <c r="S91" s="63">
        <f>VLOOKUP(J91,Echelle!$B$3:$K$7,S$1,FALSE)</f>
        <v>1</v>
      </c>
      <c r="T91" s="63">
        <f>VLOOKUP(K91,Echelle!$B$3:$K$7,T$1,FALSE)</f>
        <v>1</v>
      </c>
      <c r="U91" s="63">
        <f>VLOOKUP(L91,Echelle!$B$3:$K$7,U$1,FALSE)</f>
        <v>-1</v>
      </c>
      <c r="V91" s="64">
        <f t="shared" si="16"/>
        <v>3</v>
      </c>
      <c r="W91" s="65">
        <f t="shared" si="17"/>
        <v>6.666666666666667</v>
      </c>
      <c r="X91" s="6" t="s">
        <v>418</v>
      </c>
      <c r="Y91" s="6" t="s">
        <v>424</v>
      </c>
      <c r="Z91" s="6" t="s">
        <v>423</v>
      </c>
      <c r="AA91" s="6" t="s">
        <v>423</v>
      </c>
      <c r="AB91" s="6" t="s">
        <v>424</v>
      </c>
      <c r="AC91" s="6" t="s">
        <v>423</v>
      </c>
      <c r="AD91" s="6" t="s">
        <v>424</v>
      </c>
      <c r="AE91" s="6" t="s">
        <v>423</v>
      </c>
      <c r="AF91" s="6" t="s">
        <v>423</v>
      </c>
      <c r="AG91" s="6" t="s">
        <v>423</v>
      </c>
      <c r="AH91" s="6" t="s">
        <v>423</v>
      </c>
      <c r="AI91" s="6" t="s">
        <v>424</v>
      </c>
      <c r="AJ91" s="6" t="s">
        <v>423</v>
      </c>
      <c r="AK91" s="6" t="s">
        <v>423</v>
      </c>
      <c r="AL91" s="6" t="s">
        <v>423</v>
      </c>
      <c r="AM91" s="6" t="s">
        <v>423</v>
      </c>
      <c r="AN91" s="6" t="s">
        <v>423</v>
      </c>
      <c r="AO91" s="6" t="s">
        <v>423</v>
      </c>
      <c r="AP91" s="6" t="s">
        <v>423</v>
      </c>
      <c r="AQ91" s="6" t="s">
        <v>424</v>
      </c>
      <c r="AR91" s="6" t="s">
        <v>424</v>
      </c>
      <c r="AS91" s="6" t="s">
        <v>426</v>
      </c>
      <c r="AT91" s="6" t="s">
        <v>426</v>
      </c>
      <c r="AU91" s="6" t="s">
        <v>426</v>
      </c>
      <c r="AV91" s="6" t="s">
        <v>426</v>
      </c>
      <c r="AW91" s="6" t="s">
        <v>427</v>
      </c>
      <c r="AX91" s="6" t="s">
        <v>427</v>
      </c>
      <c r="AY91" s="6" t="s">
        <v>428</v>
      </c>
      <c r="AZ91" s="6" t="s">
        <v>428</v>
      </c>
      <c r="BA91" s="6" t="s">
        <v>428</v>
      </c>
      <c r="BB91" s="64">
        <f>VLOOKUP(Y91,Echelle!$B$11:$Z$15,BB$1,FALSE)</f>
        <v>1</v>
      </c>
      <c r="BC91" s="64">
        <f>VLOOKUP(Z91,Echelle!$B$11:$Z$15,BC$1,FALSE)</f>
        <v>0.5</v>
      </c>
      <c r="BD91" s="64">
        <f>VLOOKUP(AA91,Echelle!$B$11:$Z$15,BD$1,FALSE)</f>
        <v>0.5</v>
      </c>
      <c r="BE91" s="64">
        <f>VLOOKUP(AB91,Echelle!$B$11:$Z$15,BE$1,FALSE)</f>
        <v>1</v>
      </c>
      <c r="BF91" s="64">
        <f>VLOOKUP(AC91,Echelle!$B$11:$Z$15,BF$1,FALSE)</f>
        <v>0.5</v>
      </c>
      <c r="BG91" s="64">
        <f>VLOOKUP(AD91,Echelle!$B$11:$Z$15,BG$1,FALSE)</f>
        <v>1</v>
      </c>
      <c r="BH91" s="64">
        <f>VLOOKUP(AE91,Echelle!$B$11:$Z$15,BH$1,FALSE)</f>
        <v>0.5</v>
      </c>
      <c r="BI91" s="64">
        <f>VLOOKUP(AF91,Echelle!$B$11:$Z$15,BI$1,FALSE)</f>
        <v>0.5</v>
      </c>
      <c r="BJ91" s="64">
        <f>VLOOKUP(AG91,Echelle!$B$11:$Z$15,BJ$1,FALSE)</f>
        <v>0.5</v>
      </c>
      <c r="BK91" s="64">
        <f>VLOOKUP(AH91,Echelle!$B$11:$Z$15,BK$1,FALSE)</f>
        <v>0.5</v>
      </c>
      <c r="BL91" s="64">
        <f>VLOOKUP(AI91,Echelle!$B$11:$Z$15,BL$1,FALSE)</f>
        <v>1</v>
      </c>
      <c r="BM91" s="64">
        <f>VLOOKUP(AJ91,Echelle!$B$11:$Z$15,BM$1,FALSE)</f>
        <v>0.5</v>
      </c>
      <c r="BN91" s="64">
        <f>VLOOKUP(AK91,Echelle!$B$11:$Z$15,BN$1,FALSE)</f>
        <v>0.5</v>
      </c>
      <c r="BO91" s="64">
        <f>VLOOKUP(AL91,Echelle!$B$11:$Z$15,BO$1,FALSE)</f>
        <v>0.5</v>
      </c>
      <c r="BP91" s="64">
        <f>VLOOKUP(AM91,Echelle!$B$11:$Z$15,BP$1,FALSE)</f>
        <v>0.5</v>
      </c>
      <c r="BQ91" s="64">
        <f>VLOOKUP(AN91,Echelle!$B$11:$Z$15,BQ$1,FALSE)</f>
        <v>0.5</v>
      </c>
      <c r="BR91" s="64">
        <f>VLOOKUP(AO91,Echelle!$B$11:$Z$15,BR$1,FALSE)</f>
        <v>0.5</v>
      </c>
      <c r="BS91" s="64">
        <f>VLOOKUP(AP91,Echelle!$B$11:$Z$15,BS$1,FALSE)</f>
        <v>0.5</v>
      </c>
      <c r="BT91" s="64">
        <f>VLOOKUP(AQ91,Echelle!$B$11:$Z$15,BT$1,FALSE)</f>
        <v>1</v>
      </c>
      <c r="BU91" s="64">
        <f>VLOOKUP(AR91,Echelle!$B$11:$Z$15,BU$1,FALSE)</f>
        <v>1</v>
      </c>
      <c r="BV91" s="64">
        <f>VLOOKUP(AS91,Echelle!$B$11:$Z$15,BV$1,FALSE)</f>
        <v>-0.5</v>
      </c>
      <c r="BW91" s="64">
        <f>VLOOKUP(AT91,Echelle!$B$11:$Z$15,BW$1,FALSE)</f>
        <v>-0.5</v>
      </c>
      <c r="BX91" s="64">
        <f>VLOOKUP(AU91,Echelle!$B$11:$Z$15,BX$1,FALSE)</f>
        <v>-0.5</v>
      </c>
      <c r="BY91" s="64">
        <f>VLOOKUP(AV91,Echelle!$B$11:$Z$15,BY$1,FALSE)</f>
        <v>-0.5</v>
      </c>
      <c r="BZ91" s="64">
        <f>VLOOKUP(AW91,Echelle!$B$20:$E$23,BZ$1,FALSE)</f>
        <v>1</v>
      </c>
      <c r="CA91" s="64">
        <f>VLOOKUP(AX91,Echelle!$B$20:$E$23,CA$1,FALSE)</f>
        <v>1</v>
      </c>
      <c r="CB91" s="64">
        <f>VLOOKUP(AY91,Echelle!$B$20:$E$23,CB$1,FALSE)</f>
        <v>-1</v>
      </c>
      <c r="CC91" s="6">
        <v>0</v>
      </c>
      <c r="CD91" s="6">
        <v>1</v>
      </c>
      <c r="CE91" s="6">
        <v>0</v>
      </c>
      <c r="CF91" s="6">
        <v>0</v>
      </c>
      <c r="CG91" s="6">
        <v>0</v>
      </c>
      <c r="CH91" s="6">
        <v>0</v>
      </c>
      <c r="CI91" s="6">
        <v>0</v>
      </c>
      <c r="CJ91" s="66">
        <f t="shared" si="18"/>
        <v>1</v>
      </c>
      <c r="CK91" s="66">
        <f t="shared" si="19"/>
        <v>13</v>
      </c>
      <c r="CL91" s="65">
        <f t="shared" si="20"/>
        <v>4.1304347826086953</v>
      </c>
      <c r="CM91" s="6" t="s">
        <v>488</v>
      </c>
      <c r="CN91" s="6" t="s">
        <v>1746</v>
      </c>
      <c r="CO91" s="6" t="s">
        <v>1131</v>
      </c>
      <c r="CP91" s="6" t="s">
        <v>1708</v>
      </c>
      <c r="CQ91" s="6" t="s">
        <v>440</v>
      </c>
      <c r="CS91" s="6" t="s">
        <v>442</v>
      </c>
      <c r="CT91" s="6" t="s">
        <v>443</v>
      </c>
      <c r="CU91" s="6" t="s">
        <v>416</v>
      </c>
      <c r="CV91" s="6" t="s">
        <v>416</v>
      </c>
      <c r="CW91" s="6" t="s">
        <v>416</v>
      </c>
      <c r="CX91" s="6" t="s">
        <v>416</v>
      </c>
      <c r="CY91" s="6" t="s">
        <v>131</v>
      </c>
      <c r="CZ91" s="6" t="s">
        <v>416</v>
      </c>
      <c r="DA91" s="6" t="s">
        <v>416</v>
      </c>
      <c r="DB91" s="6" t="s">
        <v>416</v>
      </c>
      <c r="DC91" s="6" t="s">
        <v>131</v>
      </c>
      <c r="DD91" s="67">
        <f>VLOOKUP(CU91,Echelle!$B$3:$K$7,DD$1,FALSE)</f>
        <v>1</v>
      </c>
      <c r="DE91" s="67">
        <f>VLOOKUP(CV91,Echelle!$B$3:$K$7,DE$1,FALSE)</f>
        <v>1</v>
      </c>
      <c r="DF91" s="67">
        <f>VLOOKUP(CW91,Echelle!$B$3:$K$7,DF$1,FALSE)</f>
        <v>1</v>
      </c>
      <c r="DG91" s="67">
        <f>VLOOKUP(CX91,Echelle!$B$3:$K$7,DG$1,FALSE)</f>
        <v>-1</v>
      </c>
      <c r="DH91" s="67">
        <f>VLOOKUP(CY91,Echelle!$B$3:$K$7,DH$1,FALSE)</f>
        <v>1</v>
      </c>
      <c r="DI91" s="67">
        <f>VLOOKUP(CZ91,Echelle!$B$3:$K$7,DI$1,FALSE)</f>
        <v>1</v>
      </c>
      <c r="DJ91" s="67">
        <f>VLOOKUP(DA91,Echelle!$B$3:$K$7,DJ$1,FALSE)</f>
        <v>1</v>
      </c>
      <c r="DK91" s="67">
        <f>VLOOKUP(DB91,Echelle!$B$3:$K$7,DK$1,FALSE)</f>
        <v>1</v>
      </c>
      <c r="DL91" s="67">
        <f>VLOOKUP(DC91,Echelle!$B$3:$K$7,DL$1,FALSE)</f>
        <v>-1</v>
      </c>
      <c r="DM91" s="64">
        <f t="shared" si="21"/>
        <v>5</v>
      </c>
      <c r="DN91" s="65">
        <f t="shared" si="22"/>
        <v>7.7777777777777777</v>
      </c>
      <c r="DO91" s="6" t="s">
        <v>451</v>
      </c>
      <c r="DP91" s="6" t="s">
        <v>451</v>
      </c>
      <c r="DQ91" s="6" t="s">
        <v>451</v>
      </c>
      <c r="DR91" s="6" t="s">
        <v>451</v>
      </c>
      <c r="DS91" s="6" t="s">
        <v>451</v>
      </c>
      <c r="DT91" s="6" t="s">
        <v>451</v>
      </c>
      <c r="DU91" s="6" t="s">
        <v>451</v>
      </c>
      <c r="DV91" s="6" t="s">
        <v>451</v>
      </c>
      <c r="DW91" s="6" t="s">
        <v>451</v>
      </c>
      <c r="DX91" s="6" t="s">
        <v>451</v>
      </c>
      <c r="DY91" s="6" t="s">
        <v>451</v>
      </c>
      <c r="DZ91" s="6" t="s">
        <v>451</v>
      </c>
      <c r="EA91" s="6" t="s">
        <v>451</v>
      </c>
      <c r="EB91" s="6" t="s">
        <v>451</v>
      </c>
      <c r="EC91" s="6" t="s">
        <v>451</v>
      </c>
      <c r="ED91" s="6" t="s">
        <v>451</v>
      </c>
      <c r="EE91" s="6" t="s">
        <v>451</v>
      </c>
      <c r="EF91" s="6" t="s">
        <v>451</v>
      </c>
      <c r="EG91" s="6" t="s">
        <v>451</v>
      </c>
      <c r="EH91" s="6" t="s">
        <v>451</v>
      </c>
      <c r="EI91" s="6" t="s">
        <v>452</v>
      </c>
      <c r="EJ91" s="6" t="s">
        <v>452</v>
      </c>
      <c r="EK91" s="6" t="s">
        <v>452</v>
      </c>
      <c r="EL91" s="6" t="s">
        <v>452</v>
      </c>
      <c r="EM91" s="68">
        <f t="shared" si="23"/>
        <v>20</v>
      </c>
      <c r="EN91" s="69">
        <f t="shared" si="24"/>
        <v>8.3333333333333339</v>
      </c>
      <c r="EO91" s="6" t="s">
        <v>453</v>
      </c>
      <c r="EP91" s="68">
        <f t="shared" si="25"/>
        <v>0</v>
      </c>
      <c r="EQ91" s="6" t="s">
        <v>454</v>
      </c>
      <c r="ER91" s="68">
        <f t="shared" si="26"/>
        <v>0</v>
      </c>
      <c r="ES91" s="70">
        <f t="shared" si="28"/>
        <v>6.5</v>
      </c>
      <c r="ET91" s="6" t="str">
        <f t="shared" si="27"/>
        <v>Liste d'attente</v>
      </c>
    </row>
    <row r="92" spans="1:150" x14ac:dyDescent="0.2">
      <c r="A92" s="6">
        <v>187</v>
      </c>
      <c r="B92" s="6" t="s">
        <v>460</v>
      </c>
      <c r="C92" s="6" t="s">
        <v>881</v>
      </c>
      <c r="D92" s="6" t="s">
        <v>415</v>
      </c>
      <c r="E92" s="6" t="s">
        <v>416</v>
      </c>
      <c r="F92" s="6" t="s">
        <v>416</v>
      </c>
      <c r="G92" s="6" t="s">
        <v>414</v>
      </c>
      <c r="H92" s="6" t="s">
        <v>414</v>
      </c>
      <c r="I92" s="6" t="s">
        <v>415</v>
      </c>
      <c r="J92" s="6" t="s">
        <v>416</v>
      </c>
      <c r="K92" s="6" t="s">
        <v>416</v>
      </c>
      <c r="L92" s="6" t="s">
        <v>415</v>
      </c>
      <c r="M92" s="63">
        <f>VLOOKUP(D92,Echelle!$B$3:$K$7,M$1,FALSE)</f>
        <v>0.5</v>
      </c>
      <c r="N92" s="63">
        <f>VLOOKUP(E92,Echelle!$B$3:$K$7,N$1,FALSE)</f>
        <v>1</v>
      </c>
      <c r="O92" s="63">
        <f>VLOOKUP(F92,Echelle!$B$3:$K$7,O$1,FALSE)</f>
        <v>1</v>
      </c>
      <c r="P92" s="63">
        <f>VLOOKUP(G92,Echelle!$B$3:$K$7,P$1,FALSE)</f>
        <v>0.5</v>
      </c>
      <c r="Q92" s="63">
        <f>VLOOKUP(H92,Echelle!$B$3:$K$7,Q$1,FALSE)</f>
        <v>0.5</v>
      </c>
      <c r="R92" s="63">
        <f>VLOOKUP(I92,Echelle!$B$3:$K$7,R$1,FALSE)</f>
        <v>0.5</v>
      </c>
      <c r="S92" s="63">
        <f>VLOOKUP(J92,Echelle!$B$3:$K$7,S$1,FALSE)</f>
        <v>1</v>
      </c>
      <c r="T92" s="63">
        <f>VLOOKUP(K92,Echelle!$B$3:$K$7,T$1,FALSE)</f>
        <v>1</v>
      </c>
      <c r="U92" s="63">
        <f>VLOOKUP(L92,Echelle!$B$3:$K$7,U$1,FALSE)</f>
        <v>0.5</v>
      </c>
      <c r="V92" s="64">
        <f t="shared" si="16"/>
        <v>6.5</v>
      </c>
      <c r="W92" s="65">
        <f t="shared" si="17"/>
        <v>8.6111111111111107</v>
      </c>
      <c r="X92" s="6" t="s">
        <v>463</v>
      </c>
      <c r="Y92" s="6" t="s">
        <v>424</v>
      </c>
      <c r="Z92" s="6" t="s">
        <v>423</v>
      </c>
      <c r="AA92" s="6" t="s">
        <v>423</v>
      </c>
      <c r="AB92" s="6" t="s">
        <v>424</v>
      </c>
      <c r="AC92" s="6" t="s">
        <v>423</v>
      </c>
      <c r="AD92" s="6" t="s">
        <v>423</v>
      </c>
      <c r="AE92" s="6" t="s">
        <v>423</v>
      </c>
      <c r="AF92" s="6" t="s">
        <v>423</v>
      </c>
      <c r="AG92" s="6" t="s">
        <v>423</v>
      </c>
      <c r="AH92" s="6" t="s">
        <v>423</v>
      </c>
      <c r="AI92" s="6" t="s">
        <v>423</v>
      </c>
      <c r="AJ92" s="6" t="s">
        <v>423</v>
      </c>
      <c r="AK92" s="6" t="s">
        <v>423</v>
      </c>
      <c r="AL92" s="6" t="s">
        <v>424</v>
      </c>
      <c r="AM92" s="6" t="s">
        <v>423</v>
      </c>
      <c r="AN92" s="6" t="s">
        <v>423</v>
      </c>
      <c r="AO92" s="6" t="s">
        <v>423</v>
      </c>
      <c r="AP92" s="6" t="s">
        <v>423</v>
      </c>
      <c r="AQ92" s="6" t="s">
        <v>424</v>
      </c>
      <c r="AR92" s="6" t="s">
        <v>424</v>
      </c>
      <c r="AS92" s="6" t="s">
        <v>423</v>
      </c>
      <c r="AT92" s="6" t="s">
        <v>423</v>
      </c>
      <c r="AU92" s="6" t="s">
        <v>423</v>
      </c>
      <c r="AV92" s="6" t="s">
        <v>423</v>
      </c>
      <c r="AW92" s="6" t="s">
        <v>427</v>
      </c>
      <c r="AX92" s="6" t="s">
        <v>427</v>
      </c>
      <c r="AY92" s="6" t="s">
        <v>428</v>
      </c>
      <c r="AZ92" s="6" t="s">
        <v>427</v>
      </c>
      <c r="BA92" s="6" t="s">
        <v>428</v>
      </c>
      <c r="BB92" s="64">
        <f>VLOOKUP(Y92,Echelle!$B$11:$Z$15,BB$1,FALSE)</f>
        <v>1</v>
      </c>
      <c r="BC92" s="64">
        <f>VLOOKUP(Z92,Echelle!$B$11:$Z$15,BC$1,FALSE)</f>
        <v>0.5</v>
      </c>
      <c r="BD92" s="64">
        <f>VLOOKUP(AA92,Echelle!$B$11:$Z$15,BD$1,FALSE)</f>
        <v>0.5</v>
      </c>
      <c r="BE92" s="64">
        <f>VLOOKUP(AB92,Echelle!$B$11:$Z$15,BE$1,FALSE)</f>
        <v>1</v>
      </c>
      <c r="BF92" s="64">
        <f>VLOOKUP(AC92,Echelle!$B$11:$Z$15,BF$1,FALSE)</f>
        <v>0.5</v>
      </c>
      <c r="BG92" s="64">
        <f>VLOOKUP(AD92,Echelle!$B$11:$Z$15,BG$1,FALSE)</f>
        <v>0.5</v>
      </c>
      <c r="BH92" s="64">
        <f>VLOOKUP(AE92,Echelle!$B$11:$Z$15,BH$1,FALSE)</f>
        <v>0.5</v>
      </c>
      <c r="BI92" s="64">
        <f>VLOOKUP(AF92,Echelle!$B$11:$Z$15,BI$1,FALSE)</f>
        <v>0.5</v>
      </c>
      <c r="BJ92" s="64">
        <f>VLOOKUP(AG92,Echelle!$B$11:$Z$15,BJ$1,FALSE)</f>
        <v>0.5</v>
      </c>
      <c r="BK92" s="64">
        <f>VLOOKUP(AH92,Echelle!$B$11:$Z$15,BK$1,FALSE)</f>
        <v>0.5</v>
      </c>
      <c r="BL92" s="64">
        <f>VLOOKUP(AI92,Echelle!$B$11:$Z$15,BL$1,FALSE)</f>
        <v>0.5</v>
      </c>
      <c r="BM92" s="64">
        <f>VLOOKUP(AJ92,Echelle!$B$11:$Z$15,BM$1,FALSE)</f>
        <v>0.5</v>
      </c>
      <c r="BN92" s="64">
        <f>VLOOKUP(AK92,Echelle!$B$11:$Z$15,BN$1,FALSE)</f>
        <v>0.5</v>
      </c>
      <c r="BO92" s="64">
        <f>VLOOKUP(AL92,Echelle!$B$11:$Z$15,BO$1,FALSE)</f>
        <v>1</v>
      </c>
      <c r="BP92" s="64">
        <f>VLOOKUP(AM92,Echelle!$B$11:$Z$15,BP$1,FALSE)</f>
        <v>0.5</v>
      </c>
      <c r="BQ92" s="64">
        <f>VLOOKUP(AN92,Echelle!$B$11:$Z$15,BQ$1,FALSE)</f>
        <v>0.5</v>
      </c>
      <c r="BR92" s="64">
        <f>VLOOKUP(AO92,Echelle!$B$11:$Z$15,BR$1,FALSE)</f>
        <v>0.5</v>
      </c>
      <c r="BS92" s="64">
        <f>VLOOKUP(AP92,Echelle!$B$11:$Z$15,BS$1,FALSE)</f>
        <v>0.5</v>
      </c>
      <c r="BT92" s="64">
        <f>VLOOKUP(AQ92,Echelle!$B$11:$Z$15,BT$1,FALSE)</f>
        <v>1</v>
      </c>
      <c r="BU92" s="64">
        <f>VLOOKUP(AR92,Echelle!$B$11:$Z$15,BU$1,FALSE)</f>
        <v>1</v>
      </c>
      <c r="BV92" s="64">
        <f>VLOOKUP(AS92,Echelle!$B$11:$Z$15,BV$1,FALSE)</f>
        <v>1</v>
      </c>
      <c r="BW92" s="64">
        <f>VLOOKUP(AT92,Echelle!$B$11:$Z$15,BW$1,FALSE)</f>
        <v>1</v>
      </c>
      <c r="BX92" s="64">
        <f>VLOOKUP(AU92,Echelle!$B$11:$Z$15,BX$1,FALSE)</f>
        <v>1</v>
      </c>
      <c r="BY92" s="64">
        <f>VLOOKUP(AV92,Echelle!$B$11:$Z$15,BY$1,FALSE)</f>
        <v>1</v>
      </c>
      <c r="BZ92" s="64">
        <f>VLOOKUP(AW92,Echelle!$B$20:$E$23,BZ$1,FALSE)</f>
        <v>1</v>
      </c>
      <c r="CA92" s="64">
        <f>VLOOKUP(AX92,Echelle!$B$20:$E$23,CA$1,FALSE)</f>
        <v>1</v>
      </c>
      <c r="CB92" s="64">
        <f>VLOOKUP(AY92,Echelle!$B$20:$E$23,CB$1,FALSE)</f>
        <v>-1</v>
      </c>
      <c r="CC92" s="6">
        <v>1</v>
      </c>
      <c r="CD92" s="6">
        <v>1</v>
      </c>
      <c r="CE92" s="6">
        <v>0</v>
      </c>
      <c r="CF92" s="6">
        <v>1</v>
      </c>
      <c r="CG92" s="6">
        <v>0</v>
      </c>
      <c r="CH92" s="6">
        <v>0</v>
      </c>
      <c r="CI92" s="6">
        <v>0</v>
      </c>
      <c r="CJ92" s="66">
        <f t="shared" si="18"/>
        <v>3</v>
      </c>
      <c r="CK92" s="66">
        <f t="shared" si="19"/>
        <v>20.5</v>
      </c>
      <c r="CL92" s="65">
        <f t="shared" si="20"/>
        <v>4.9456521739130439</v>
      </c>
      <c r="CM92" s="6" t="s">
        <v>2707</v>
      </c>
      <c r="CN92" s="6" t="s">
        <v>1758</v>
      </c>
      <c r="CO92" s="6" t="s">
        <v>1131</v>
      </c>
      <c r="CP92" s="6" t="s">
        <v>1708</v>
      </c>
      <c r="CQ92" s="6" t="s">
        <v>440</v>
      </c>
      <c r="CS92" s="6" t="s">
        <v>491</v>
      </c>
      <c r="CT92" s="6" t="s">
        <v>532</v>
      </c>
      <c r="CU92" s="6" t="s">
        <v>415</v>
      </c>
      <c r="CV92" s="6" t="s">
        <v>415</v>
      </c>
      <c r="CW92" s="6" t="s">
        <v>416</v>
      </c>
      <c r="CX92" s="6" t="s">
        <v>414</v>
      </c>
      <c r="CY92" s="6" t="s">
        <v>414</v>
      </c>
      <c r="CZ92" s="6" t="s">
        <v>415</v>
      </c>
      <c r="DA92" s="6" t="s">
        <v>415</v>
      </c>
      <c r="DB92" s="6" t="s">
        <v>416</v>
      </c>
      <c r="DC92" s="6" t="s">
        <v>414</v>
      </c>
      <c r="DD92" s="67">
        <f>VLOOKUP(CU92,Echelle!$B$3:$K$7,DD$1,FALSE)</f>
        <v>0.5</v>
      </c>
      <c r="DE92" s="67">
        <f>VLOOKUP(CV92,Echelle!$B$3:$K$7,DE$1,FALSE)</f>
        <v>0.5</v>
      </c>
      <c r="DF92" s="67">
        <f>VLOOKUP(CW92,Echelle!$B$3:$K$7,DF$1,FALSE)</f>
        <v>1</v>
      </c>
      <c r="DG92" s="67">
        <f>VLOOKUP(CX92,Echelle!$B$3:$K$7,DG$1,FALSE)</f>
        <v>0.5</v>
      </c>
      <c r="DH92" s="67">
        <f>VLOOKUP(CY92,Echelle!$B$3:$K$7,DH$1,FALSE)</f>
        <v>0.5</v>
      </c>
      <c r="DI92" s="67">
        <f>VLOOKUP(CZ92,Echelle!$B$3:$K$7,DI$1,FALSE)</f>
        <v>0.5</v>
      </c>
      <c r="DJ92" s="67">
        <f>VLOOKUP(DA92,Echelle!$B$3:$K$7,DJ$1,FALSE)</f>
        <v>0.5</v>
      </c>
      <c r="DK92" s="67">
        <f>VLOOKUP(DB92,Echelle!$B$3:$K$7,DK$1,FALSE)</f>
        <v>1</v>
      </c>
      <c r="DL92" s="67">
        <f>VLOOKUP(DC92,Echelle!$B$3:$K$7,DL$1,FALSE)</f>
        <v>-0.5</v>
      </c>
      <c r="DM92" s="64">
        <f t="shared" si="21"/>
        <v>4.5</v>
      </c>
      <c r="DN92" s="65">
        <f t="shared" si="22"/>
        <v>7.5</v>
      </c>
      <c r="DO92" s="6" t="s">
        <v>452</v>
      </c>
      <c r="DP92" s="6" t="s">
        <v>452</v>
      </c>
      <c r="DQ92" s="6" t="s">
        <v>452</v>
      </c>
      <c r="DR92" s="6" t="s">
        <v>451</v>
      </c>
      <c r="DS92" s="6" t="s">
        <v>452</v>
      </c>
      <c r="DT92" s="6" t="s">
        <v>452</v>
      </c>
      <c r="DU92" s="6" t="s">
        <v>452</v>
      </c>
      <c r="DV92" s="6" t="s">
        <v>452</v>
      </c>
      <c r="DW92" s="6" t="s">
        <v>452</v>
      </c>
      <c r="DX92" s="6" t="s">
        <v>452</v>
      </c>
      <c r="DY92" s="6" t="s">
        <v>452</v>
      </c>
      <c r="DZ92" s="6" t="s">
        <v>452</v>
      </c>
      <c r="EA92" s="6" t="s">
        <v>452</v>
      </c>
      <c r="EB92" s="6" t="s">
        <v>452</v>
      </c>
      <c r="EC92" s="6" t="s">
        <v>452</v>
      </c>
      <c r="ED92" s="6" t="s">
        <v>452</v>
      </c>
      <c r="EE92" s="6" t="s">
        <v>452</v>
      </c>
      <c r="EF92" s="6" t="s">
        <v>452</v>
      </c>
      <c r="EG92" s="6" t="s">
        <v>452</v>
      </c>
      <c r="EH92" s="6" t="s">
        <v>452</v>
      </c>
      <c r="EI92" s="6" t="s">
        <v>452</v>
      </c>
      <c r="EJ92" s="6" t="s">
        <v>452</v>
      </c>
      <c r="EK92" s="6" t="s">
        <v>452</v>
      </c>
      <c r="EL92" s="6" t="s">
        <v>452</v>
      </c>
      <c r="EM92" s="68">
        <f t="shared" si="23"/>
        <v>1</v>
      </c>
      <c r="EN92" s="69">
        <f t="shared" si="24"/>
        <v>0.41666666666666669</v>
      </c>
      <c r="EO92" s="6" t="s">
        <v>453</v>
      </c>
      <c r="EP92" s="68">
        <f t="shared" si="25"/>
        <v>0</v>
      </c>
      <c r="EQ92" s="6" t="s">
        <v>454</v>
      </c>
      <c r="ER92" s="68">
        <f t="shared" si="26"/>
        <v>0</v>
      </c>
      <c r="ES92" s="70">
        <f t="shared" si="28"/>
        <v>2.4583333333333335</v>
      </c>
      <c r="ET92" s="6" t="str">
        <f t="shared" si="27"/>
        <v>Liste d'attente</v>
      </c>
    </row>
    <row r="93" spans="1:150" x14ac:dyDescent="0.2">
      <c r="A93" s="6">
        <v>196</v>
      </c>
      <c r="B93" s="6" t="s">
        <v>760</v>
      </c>
      <c r="C93" s="6" t="s">
        <v>525</v>
      </c>
      <c r="D93" s="6" t="s">
        <v>131</v>
      </c>
      <c r="E93" s="6" t="s">
        <v>416</v>
      </c>
      <c r="F93" s="6" t="s">
        <v>416</v>
      </c>
      <c r="G93" s="6" t="s">
        <v>131</v>
      </c>
      <c r="H93" s="6" t="s">
        <v>131</v>
      </c>
      <c r="I93" s="6" t="s">
        <v>416</v>
      </c>
      <c r="J93" s="6" t="s">
        <v>416</v>
      </c>
      <c r="K93" s="6" t="s">
        <v>416</v>
      </c>
      <c r="L93" s="6" t="s">
        <v>131</v>
      </c>
      <c r="M93" s="63">
        <f>VLOOKUP(D93,Echelle!$B$3:$K$7,M$1,FALSE)</f>
        <v>-1</v>
      </c>
      <c r="N93" s="63">
        <f>VLOOKUP(E93,Echelle!$B$3:$K$7,N$1,FALSE)</f>
        <v>1</v>
      </c>
      <c r="O93" s="63">
        <f>VLOOKUP(F93,Echelle!$B$3:$K$7,O$1,FALSE)</f>
        <v>1</v>
      </c>
      <c r="P93" s="63">
        <f>VLOOKUP(G93,Echelle!$B$3:$K$7,P$1,FALSE)</f>
        <v>1</v>
      </c>
      <c r="Q93" s="63">
        <f>VLOOKUP(H93,Echelle!$B$3:$K$7,Q$1,FALSE)</f>
        <v>1</v>
      </c>
      <c r="R93" s="63">
        <f>VLOOKUP(I93,Echelle!$B$3:$K$7,R$1,FALSE)</f>
        <v>1</v>
      </c>
      <c r="S93" s="63">
        <f>VLOOKUP(J93,Echelle!$B$3:$K$7,S$1,FALSE)</f>
        <v>1</v>
      </c>
      <c r="T93" s="63">
        <f>VLOOKUP(K93,Echelle!$B$3:$K$7,T$1,FALSE)</f>
        <v>1</v>
      </c>
      <c r="U93" s="63">
        <f>VLOOKUP(L93,Echelle!$B$3:$K$7,U$1,FALSE)</f>
        <v>-1</v>
      </c>
      <c r="V93" s="64">
        <f t="shared" si="16"/>
        <v>5</v>
      </c>
      <c r="W93" s="65">
        <f t="shared" si="17"/>
        <v>7.7777777777777777</v>
      </c>
      <c r="X93" s="6" t="s">
        <v>463</v>
      </c>
      <c r="Y93" s="6" t="s">
        <v>424</v>
      </c>
      <c r="Z93" s="6" t="s">
        <v>423</v>
      </c>
      <c r="AA93" s="6" t="s">
        <v>424</v>
      </c>
      <c r="AB93" s="6" t="s">
        <v>424</v>
      </c>
      <c r="AC93" s="6" t="s">
        <v>423</v>
      </c>
      <c r="AD93" s="6" t="s">
        <v>423</v>
      </c>
      <c r="AE93" s="6" t="s">
        <v>423</v>
      </c>
      <c r="AF93" s="6" t="s">
        <v>423</v>
      </c>
      <c r="AG93" s="6" t="s">
        <v>423</v>
      </c>
      <c r="AH93" s="6" t="s">
        <v>423</v>
      </c>
      <c r="AI93" s="6" t="s">
        <v>424</v>
      </c>
      <c r="AJ93" s="6" t="s">
        <v>423</v>
      </c>
      <c r="AK93" s="6" t="s">
        <v>423</v>
      </c>
      <c r="AL93" s="6" t="s">
        <v>424</v>
      </c>
      <c r="AM93" s="6" t="s">
        <v>423</v>
      </c>
      <c r="AN93" s="6" t="s">
        <v>423</v>
      </c>
      <c r="AO93" s="6" t="s">
        <v>423</v>
      </c>
      <c r="AP93" s="6" t="s">
        <v>423</v>
      </c>
      <c r="AQ93" s="6" t="s">
        <v>423</v>
      </c>
      <c r="AR93" s="6" t="s">
        <v>151</v>
      </c>
      <c r="AS93" s="6" t="s">
        <v>424</v>
      </c>
      <c r="AT93" s="6" t="s">
        <v>424</v>
      </c>
      <c r="AU93" s="6" t="s">
        <v>423</v>
      </c>
      <c r="AV93" s="6" t="s">
        <v>424</v>
      </c>
      <c r="AW93" s="6" t="s">
        <v>506</v>
      </c>
      <c r="AX93" s="6" t="s">
        <v>176</v>
      </c>
      <c r="AY93" s="6" t="s">
        <v>428</v>
      </c>
      <c r="AZ93" s="6" t="s">
        <v>176</v>
      </c>
      <c r="BA93" s="6" t="s">
        <v>506</v>
      </c>
      <c r="BB93" s="64">
        <f>VLOOKUP(Y93,Echelle!$B$11:$Z$15,BB$1,FALSE)</f>
        <v>1</v>
      </c>
      <c r="BC93" s="64">
        <f>VLOOKUP(Z93,Echelle!$B$11:$Z$15,BC$1,FALSE)</f>
        <v>0.5</v>
      </c>
      <c r="BD93" s="64">
        <f>VLOOKUP(AA93,Echelle!$B$11:$Z$15,BD$1,FALSE)</f>
        <v>1</v>
      </c>
      <c r="BE93" s="64">
        <f>VLOOKUP(AB93,Echelle!$B$11:$Z$15,BE$1,FALSE)</f>
        <v>1</v>
      </c>
      <c r="BF93" s="64">
        <f>VLOOKUP(AC93,Echelle!$B$11:$Z$15,BF$1,FALSE)</f>
        <v>0.5</v>
      </c>
      <c r="BG93" s="64">
        <f>VLOOKUP(AD93,Echelle!$B$11:$Z$15,BG$1,FALSE)</f>
        <v>0.5</v>
      </c>
      <c r="BH93" s="64">
        <f>VLOOKUP(AE93,Echelle!$B$11:$Z$15,BH$1,FALSE)</f>
        <v>0.5</v>
      </c>
      <c r="BI93" s="64">
        <f>VLOOKUP(AF93,Echelle!$B$11:$Z$15,BI$1,FALSE)</f>
        <v>0.5</v>
      </c>
      <c r="BJ93" s="64">
        <f>VLOOKUP(AG93,Echelle!$B$11:$Z$15,BJ$1,FALSE)</f>
        <v>0.5</v>
      </c>
      <c r="BK93" s="64">
        <f>VLOOKUP(AH93,Echelle!$B$11:$Z$15,BK$1,FALSE)</f>
        <v>0.5</v>
      </c>
      <c r="BL93" s="64">
        <f>VLOOKUP(AI93,Echelle!$B$11:$Z$15,BL$1,FALSE)</f>
        <v>1</v>
      </c>
      <c r="BM93" s="64">
        <f>VLOOKUP(AJ93,Echelle!$B$11:$Z$15,BM$1,FALSE)</f>
        <v>0.5</v>
      </c>
      <c r="BN93" s="64">
        <f>VLOOKUP(AK93,Echelle!$B$11:$Z$15,BN$1,FALSE)</f>
        <v>0.5</v>
      </c>
      <c r="BO93" s="64">
        <f>VLOOKUP(AL93,Echelle!$B$11:$Z$15,BO$1,FALSE)</f>
        <v>1</v>
      </c>
      <c r="BP93" s="64">
        <f>VLOOKUP(AM93,Echelle!$B$11:$Z$15,BP$1,FALSE)</f>
        <v>0.5</v>
      </c>
      <c r="BQ93" s="64">
        <f>VLOOKUP(AN93,Echelle!$B$11:$Z$15,BQ$1,FALSE)</f>
        <v>0.5</v>
      </c>
      <c r="BR93" s="64">
        <f>VLOOKUP(AO93,Echelle!$B$11:$Z$15,BR$1,FALSE)</f>
        <v>0.5</v>
      </c>
      <c r="BS93" s="64">
        <f>VLOOKUP(AP93,Echelle!$B$11:$Z$15,BS$1,FALSE)</f>
        <v>0.5</v>
      </c>
      <c r="BT93" s="64">
        <f>VLOOKUP(AQ93,Echelle!$B$11:$Z$15,BT$1,FALSE)</f>
        <v>0.5</v>
      </c>
      <c r="BU93" s="64">
        <f>VLOOKUP(AR93,Echelle!$B$11:$Z$15,BU$1,FALSE)</f>
        <v>2</v>
      </c>
      <c r="BV93" s="64">
        <f>VLOOKUP(AS93,Echelle!$B$11:$Z$15,BV$1,FALSE)</f>
        <v>2</v>
      </c>
      <c r="BW93" s="64">
        <f>VLOOKUP(AT93,Echelle!$B$11:$Z$15,BW$1,FALSE)</f>
        <v>2</v>
      </c>
      <c r="BX93" s="64">
        <f>VLOOKUP(AU93,Echelle!$B$11:$Z$15,BX$1,FALSE)</f>
        <v>1</v>
      </c>
      <c r="BY93" s="64">
        <f>VLOOKUP(AV93,Echelle!$B$11:$Z$15,BY$1,FALSE)</f>
        <v>2</v>
      </c>
      <c r="BZ93" s="64">
        <f>VLOOKUP(AW93,Echelle!$B$20:$E$23,BZ$1,FALSE)</f>
        <v>0.5</v>
      </c>
      <c r="CA93" s="64">
        <f>VLOOKUP(AX93,Echelle!$B$20:$E$23,CA$1,FALSE)</f>
        <v>2</v>
      </c>
      <c r="CB93" s="64">
        <f>VLOOKUP(AY93,Echelle!$B$20:$E$23,CB$1,FALSE)</f>
        <v>-1</v>
      </c>
      <c r="CC93" s="6">
        <v>0</v>
      </c>
      <c r="CD93" s="6">
        <v>1</v>
      </c>
      <c r="CE93" s="6">
        <v>1</v>
      </c>
      <c r="CF93" s="6">
        <v>1</v>
      </c>
      <c r="CG93" s="6">
        <v>0</v>
      </c>
      <c r="CH93" s="6">
        <v>1</v>
      </c>
      <c r="CI93" s="6">
        <v>0</v>
      </c>
      <c r="CJ93" s="66">
        <f t="shared" si="18"/>
        <v>4</v>
      </c>
      <c r="CK93" s="66">
        <f t="shared" si="19"/>
        <v>26.5</v>
      </c>
      <c r="CL93" s="65">
        <f t="shared" si="20"/>
        <v>5.5978260869565215</v>
      </c>
      <c r="CM93" s="6" t="s">
        <v>530</v>
      </c>
      <c r="CN93" s="6" t="s">
        <v>1771</v>
      </c>
      <c r="CO93" s="6" t="s">
        <v>1131</v>
      </c>
      <c r="CP93" s="6" t="s">
        <v>1708</v>
      </c>
      <c r="CQ93" s="6" t="s">
        <v>674</v>
      </c>
      <c r="CR93" s="6" t="s">
        <v>441</v>
      </c>
      <c r="CS93" s="6" t="s">
        <v>442</v>
      </c>
      <c r="CT93" s="6" t="s">
        <v>443</v>
      </c>
      <c r="CU93" s="6" t="s">
        <v>131</v>
      </c>
      <c r="CV93" s="6" t="s">
        <v>416</v>
      </c>
      <c r="CW93" s="6" t="s">
        <v>416</v>
      </c>
      <c r="CX93" s="6" t="s">
        <v>414</v>
      </c>
      <c r="CY93" s="6" t="s">
        <v>131</v>
      </c>
      <c r="CZ93" s="6" t="s">
        <v>416</v>
      </c>
      <c r="DA93" s="6" t="s">
        <v>416</v>
      </c>
      <c r="DB93" s="6" t="s">
        <v>416</v>
      </c>
      <c r="DC93" s="6" t="s">
        <v>131</v>
      </c>
      <c r="DD93" s="67">
        <f>VLOOKUP(CU93,Echelle!$B$3:$K$7,DD$1,FALSE)</f>
        <v>-1</v>
      </c>
      <c r="DE93" s="67">
        <f>VLOOKUP(CV93,Echelle!$B$3:$K$7,DE$1,FALSE)</f>
        <v>1</v>
      </c>
      <c r="DF93" s="67">
        <f>VLOOKUP(CW93,Echelle!$B$3:$K$7,DF$1,FALSE)</f>
        <v>1</v>
      </c>
      <c r="DG93" s="67">
        <f>VLOOKUP(CX93,Echelle!$B$3:$K$7,DG$1,FALSE)</f>
        <v>0.5</v>
      </c>
      <c r="DH93" s="67">
        <f>VLOOKUP(CY93,Echelle!$B$3:$K$7,DH$1,FALSE)</f>
        <v>1</v>
      </c>
      <c r="DI93" s="67">
        <f>VLOOKUP(CZ93,Echelle!$B$3:$K$7,DI$1,FALSE)</f>
        <v>1</v>
      </c>
      <c r="DJ93" s="67">
        <f>VLOOKUP(DA93,Echelle!$B$3:$K$7,DJ$1,FALSE)</f>
        <v>1</v>
      </c>
      <c r="DK93" s="67">
        <f>VLOOKUP(DB93,Echelle!$B$3:$K$7,DK$1,FALSE)</f>
        <v>1</v>
      </c>
      <c r="DL93" s="67">
        <f>VLOOKUP(DC93,Echelle!$B$3:$K$7,DL$1,FALSE)</f>
        <v>-1</v>
      </c>
      <c r="DM93" s="64">
        <f t="shared" si="21"/>
        <v>4.5</v>
      </c>
      <c r="DN93" s="65">
        <f t="shared" si="22"/>
        <v>7.5</v>
      </c>
      <c r="DO93" s="6" t="s">
        <v>451</v>
      </c>
      <c r="DP93" s="6" t="s">
        <v>451</v>
      </c>
      <c r="DQ93" s="6" t="s">
        <v>451</v>
      </c>
      <c r="DR93" s="6" t="s">
        <v>451</v>
      </c>
      <c r="DS93" s="6" t="s">
        <v>451</v>
      </c>
      <c r="DT93" s="6" t="s">
        <v>451</v>
      </c>
      <c r="DU93" s="6" t="s">
        <v>451</v>
      </c>
      <c r="DV93" s="6" t="s">
        <v>451</v>
      </c>
      <c r="DW93" s="6" t="s">
        <v>451</v>
      </c>
      <c r="DX93" s="6" t="s">
        <v>451</v>
      </c>
      <c r="DY93" s="6" t="s">
        <v>451</v>
      </c>
      <c r="DZ93" s="6" t="s">
        <v>451</v>
      </c>
      <c r="EA93" s="6" t="s">
        <v>451</v>
      </c>
      <c r="EB93" s="6" t="s">
        <v>451</v>
      </c>
      <c r="EC93" s="6" t="s">
        <v>451</v>
      </c>
      <c r="ED93" s="6" t="s">
        <v>451</v>
      </c>
      <c r="EE93" s="6" t="s">
        <v>451</v>
      </c>
      <c r="EF93" s="6" t="s">
        <v>451</v>
      </c>
      <c r="EG93" s="6" t="s">
        <v>451</v>
      </c>
      <c r="EH93" s="6" t="s">
        <v>451</v>
      </c>
      <c r="EI93" s="6" t="s">
        <v>451</v>
      </c>
      <c r="EJ93" s="6" t="s">
        <v>451</v>
      </c>
      <c r="EK93" s="6" t="s">
        <v>451</v>
      </c>
      <c r="EL93" s="6" t="s">
        <v>451</v>
      </c>
      <c r="EM93" s="68">
        <f t="shared" si="23"/>
        <v>24</v>
      </c>
      <c r="EN93" s="69">
        <f t="shared" si="24"/>
        <v>10</v>
      </c>
      <c r="EO93" s="6" t="s">
        <v>517</v>
      </c>
      <c r="EP93" s="68">
        <f t="shared" si="25"/>
        <v>10</v>
      </c>
      <c r="EQ93" s="6" t="s">
        <v>496</v>
      </c>
      <c r="ER93" s="68">
        <f t="shared" si="26"/>
        <v>10</v>
      </c>
      <c r="ES93" s="70">
        <f t="shared" si="28"/>
        <v>9.25</v>
      </c>
      <c r="ET93" s="6" t="str">
        <f t="shared" si="27"/>
        <v>Accepté pour Conseil 1er round Fem</v>
      </c>
    </row>
    <row r="94" spans="1:150" x14ac:dyDescent="0.2">
      <c r="A94" s="6">
        <v>199</v>
      </c>
      <c r="B94" s="6" t="s">
        <v>481</v>
      </c>
      <c r="C94" s="6" t="s">
        <v>413</v>
      </c>
      <c r="D94" s="6" t="s">
        <v>414</v>
      </c>
      <c r="E94" s="6" t="s">
        <v>416</v>
      </c>
      <c r="F94" s="6" t="s">
        <v>415</v>
      </c>
      <c r="G94" s="6" t="s">
        <v>414</v>
      </c>
      <c r="H94" s="6" t="s">
        <v>415</v>
      </c>
      <c r="I94" s="6" t="s">
        <v>415</v>
      </c>
      <c r="J94" s="6" t="s">
        <v>414</v>
      </c>
      <c r="K94" s="6" t="s">
        <v>416</v>
      </c>
      <c r="L94" s="6" t="s">
        <v>462</v>
      </c>
      <c r="M94" s="63">
        <f>VLOOKUP(D94,Echelle!$B$3:$K$7,M$1,FALSE)</f>
        <v>-0.5</v>
      </c>
      <c r="N94" s="63">
        <f>VLOOKUP(E94,Echelle!$B$3:$K$7,N$1,FALSE)</f>
        <v>1</v>
      </c>
      <c r="O94" s="63">
        <f>VLOOKUP(F94,Echelle!$B$3:$K$7,O$1,FALSE)</f>
        <v>0.5</v>
      </c>
      <c r="P94" s="63">
        <f>VLOOKUP(G94,Echelle!$B$3:$K$7,P$1,FALSE)</f>
        <v>0.5</v>
      </c>
      <c r="Q94" s="63">
        <f>VLOOKUP(H94,Echelle!$B$3:$K$7,Q$1,FALSE)</f>
        <v>-0.5</v>
      </c>
      <c r="R94" s="63">
        <f>VLOOKUP(I94,Echelle!$B$3:$K$7,R$1,FALSE)</f>
        <v>0.5</v>
      </c>
      <c r="S94" s="63">
        <f>VLOOKUP(J94,Echelle!$B$3:$K$7,S$1,FALSE)</f>
        <v>-0.5</v>
      </c>
      <c r="T94" s="63">
        <f>VLOOKUP(K94,Echelle!$B$3:$K$7,T$1,FALSE)</f>
        <v>1</v>
      </c>
      <c r="U94" s="63">
        <f>VLOOKUP(L94,Echelle!$B$3:$K$7,U$1,FALSE)</f>
        <v>0</v>
      </c>
      <c r="V94" s="64">
        <f t="shared" si="16"/>
        <v>2</v>
      </c>
      <c r="W94" s="65">
        <f t="shared" si="17"/>
        <v>6.1111111111111107</v>
      </c>
      <c r="X94" s="6" t="s">
        <v>564</v>
      </c>
      <c r="Y94" s="6" t="s">
        <v>151</v>
      </c>
      <c r="Z94" s="6" t="s">
        <v>423</v>
      </c>
      <c r="AA94" s="6" t="s">
        <v>423</v>
      </c>
      <c r="AB94" s="6" t="s">
        <v>424</v>
      </c>
      <c r="AC94" s="6" t="s">
        <v>423</v>
      </c>
      <c r="AD94" s="6" t="s">
        <v>151</v>
      </c>
      <c r="AE94" s="6" t="s">
        <v>425</v>
      </c>
      <c r="AF94" s="6" t="s">
        <v>425</v>
      </c>
      <c r="AG94" s="6" t="s">
        <v>425</v>
      </c>
      <c r="AH94" s="6" t="s">
        <v>425</v>
      </c>
      <c r="AI94" s="6" t="s">
        <v>423</v>
      </c>
      <c r="AJ94" s="6" t="s">
        <v>425</v>
      </c>
      <c r="AK94" s="6" t="s">
        <v>423</v>
      </c>
      <c r="AL94" s="6" t="s">
        <v>151</v>
      </c>
      <c r="AM94" s="6" t="s">
        <v>424</v>
      </c>
      <c r="AN94" s="6" t="s">
        <v>425</v>
      </c>
      <c r="AO94" s="6" t="s">
        <v>423</v>
      </c>
      <c r="AP94" s="6" t="s">
        <v>423</v>
      </c>
      <c r="AQ94" s="6" t="s">
        <v>423</v>
      </c>
      <c r="AR94" s="6" t="s">
        <v>424</v>
      </c>
      <c r="AS94" s="6" t="s">
        <v>423</v>
      </c>
      <c r="AT94" s="6" t="s">
        <v>423</v>
      </c>
      <c r="AU94" s="6" t="s">
        <v>423</v>
      </c>
      <c r="AV94" s="6" t="s">
        <v>423</v>
      </c>
      <c r="AW94" s="6" t="s">
        <v>506</v>
      </c>
      <c r="AX94" s="6" t="s">
        <v>506</v>
      </c>
      <c r="AY94" s="6" t="s">
        <v>428</v>
      </c>
      <c r="AZ94" s="6" t="s">
        <v>428</v>
      </c>
      <c r="BA94" s="6" t="s">
        <v>428</v>
      </c>
      <c r="BB94" s="64">
        <f>VLOOKUP(Y94,Echelle!$B$11:$Z$15,BB$1,FALSE)</f>
        <v>2</v>
      </c>
      <c r="BC94" s="64">
        <f>VLOOKUP(Z94,Echelle!$B$11:$Z$15,BC$1,FALSE)</f>
        <v>0.5</v>
      </c>
      <c r="BD94" s="64">
        <f>VLOOKUP(AA94,Echelle!$B$11:$Z$15,BD$1,FALSE)</f>
        <v>0.5</v>
      </c>
      <c r="BE94" s="64">
        <f>VLOOKUP(AB94,Echelle!$B$11:$Z$15,BE$1,FALSE)</f>
        <v>1</v>
      </c>
      <c r="BF94" s="64">
        <f>VLOOKUP(AC94,Echelle!$B$11:$Z$15,BF$1,FALSE)</f>
        <v>0.5</v>
      </c>
      <c r="BG94" s="64">
        <f>VLOOKUP(AD94,Echelle!$B$11:$Z$15,BG$1,FALSE)</f>
        <v>2</v>
      </c>
      <c r="BH94" s="64">
        <f>VLOOKUP(AE94,Echelle!$B$11:$Z$15,BH$1,FALSE)</f>
        <v>0</v>
      </c>
      <c r="BI94" s="64">
        <f>VLOOKUP(AF94,Echelle!$B$11:$Z$15,BI$1,FALSE)</f>
        <v>0</v>
      </c>
      <c r="BJ94" s="64">
        <f>VLOOKUP(AG94,Echelle!$B$11:$Z$15,BJ$1,FALSE)</f>
        <v>0</v>
      </c>
      <c r="BK94" s="64">
        <f>VLOOKUP(AH94,Echelle!$B$11:$Z$15,BK$1,FALSE)</f>
        <v>0</v>
      </c>
      <c r="BL94" s="64">
        <f>VLOOKUP(AI94,Echelle!$B$11:$Z$15,BL$1,FALSE)</f>
        <v>0.5</v>
      </c>
      <c r="BM94" s="64">
        <f>VLOOKUP(AJ94,Echelle!$B$11:$Z$15,BM$1,FALSE)</f>
        <v>0</v>
      </c>
      <c r="BN94" s="64">
        <f>VLOOKUP(AK94,Echelle!$B$11:$Z$15,BN$1,FALSE)</f>
        <v>0.5</v>
      </c>
      <c r="BO94" s="64">
        <f>VLOOKUP(AL94,Echelle!$B$11:$Z$15,BO$1,FALSE)</f>
        <v>2</v>
      </c>
      <c r="BP94" s="64">
        <f>VLOOKUP(AM94,Echelle!$B$11:$Z$15,BP$1,FALSE)</f>
        <v>1</v>
      </c>
      <c r="BQ94" s="64">
        <f>VLOOKUP(AN94,Echelle!$B$11:$Z$15,BQ$1,FALSE)</f>
        <v>0</v>
      </c>
      <c r="BR94" s="64">
        <f>VLOOKUP(AO94,Echelle!$B$11:$Z$15,BR$1,FALSE)</f>
        <v>0.5</v>
      </c>
      <c r="BS94" s="64">
        <f>VLOOKUP(AP94,Echelle!$B$11:$Z$15,BS$1,FALSE)</f>
        <v>0.5</v>
      </c>
      <c r="BT94" s="64">
        <f>VLOOKUP(AQ94,Echelle!$B$11:$Z$15,BT$1,FALSE)</f>
        <v>0.5</v>
      </c>
      <c r="BU94" s="64">
        <f>VLOOKUP(AR94,Echelle!$B$11:$Z$15,BU$1,FALSE)</f>
        <v>1</v>
      </c>
      <c r="BV94" s="64">
        <f>VLOOKUP(AS94,Echelle!$B$11:$Z$15,BV$1,FALSE)</f>
        <v>1</v>
      </c>
      <c r="BW94" s="64">
        <f>VLOOKUP(AT94,Echelle!$B$11:$Z$15,BW$1,FALSE)</f>
        <v>1</v>
      </c>
      <c r="BX94" s="64">
        <f>VLOOKUP(AU94,Echelle!$B$11:$Z$15,BX$1,FALSE)</f>
        <v>1</v>
      </c>
      <c r="BY94" s="64">
        <f>VLOOKUP(AV94,Echelle!$B$11:$Z$15,BY$1,FALSE)</f>
        <v>1</v>
      </c>
      <c r="BZ94" s="64">
        <f>VLOOKUP(AW94,Echelle!$B$20:$E$23,BZ$1,FALSE)</f>
        <v>0.5</v>
      </c>
      <c r="CA94" s="64">
        <f>VLOOKUP(AX94,Echelle!$B$20:$E$23,CA$1,FALSE)</f>
        <v>0.5</v>
      </c>
      <c r="CB94" s="64">
        <f>VLOOKUP(AY94,Echelle!$B$20:$E$23,CB$1,FALSE)</f>
        <v>-1</v>
      </c>
      <c r="CC94" s="6">
        <v>1</v>
      </c>
      <c r="CD94" s="6">
        <v>1</v>
      </c>
      <c r="CE94" s="6">
        <v>1</v>
      </c>
      <c r="CF94" s="6">
        <v>0</v>
      </c>
      <c r="CG94" s="6">
        <v>0</v>
      </c>
      <c r="CH94" s="6">
        <v>0</v>
      </c>
      <c r="CI94" s="6">
        <v>0</v>
      </c>
      <c r="CJ94" s="66">
        <f t="shared" si="18"/>
        <v>3</v>
      </c>
      <c r="CK94" s="66">
        <f t="shared" si="19"/>
        <v>20</v>
      </c>
      <c r="CL94" s="65">
        <f t="shared" si="20"/>
        <v>4.8913043478260869</v>
      </c>
      <c r="CM94" s="6" t="s">
        <v>488</v>
      </c>
      <c r="CN94" s="6" t="s">
        <v>1786</v>
      </c>
      <c r="CO94" s="6" t="s">
        <v>1782</v>
      </c>
      <c r="CP94" s="6" t="s">
        <v>1788</v>
      </c>
      <c r="CQ94" s="6" t="s">
        <v>440</v>
      </c>
      <c r="CS94" s="6" t="s">
        <v>583</v>
      </c>
      <c r="CT94" s="6" t="s">
        <v>532</v>
      </c>
      <c r="CU94" s="6" t="s">
        <v>415</v>
      </c>
      <c r="CV94" s="6" t="s">
        <v>416</v>
      </c>
      <c r="CW94" s="6" t="s">
        <v>416</v>
      </c>
      <c r="CX94" s="6" t="s">
        <v>131</v>
      </c>
      <c r="CY94" s="6" t="s">
        <v>414</v>
      </c>
      <c r="CZ94" s="6" t="s">
        <v>415</v>
      </c>
      <c r="DA94" s="6" t="s">
        <v>416</v>
      </c>
      <c r="DB94" s="6" t="s">
        <v>416</v>
      </c>
      <c r="DC94" s="6" t="s">
        <v>415</v>
      </c>
      <c r="DD94" s="67">
        <f>VLOOKUP(CU94,Echelle!$B$3:$K$7,DD$1,FALSE)</f>
        <v>0.5</v>
      </c>
      <c r="DE94" s="67">
        <f>VLOOKUP(CV94,Echelle!$B$3:$K$7,DE$1,FALSE)</f>
        <v>1</v>
      </c>
      <c r="DF94" s="67">
        <f>VLOOKUP(CW94,Echelle!$B$3:$K$7,DF$1,FALSE)</f>
        <v>1</v>
      </c>
      <c r="DG94" s="67">
        <f>VLOOKUP(CX94,Echelle!$B$3:$K$7,DG$1,FALSE)</f>
        <v>1</v>
      </c>
      <c r="DH94" s="67">
        <f>VLOOKUP(CY94,Echelle!$B$3:$K$7,DH$1,FALSE)</f>
        <v>0.5</v>
      </c>
      <c r="DI94" s="67">
        <f>VLOOKUP(CZ94,Echelle!$B$3:$K$7,DI$1,FALSE)</f>
        <v>0.5</v>
      </c>
      <c r="DJ94" s="67">
        <f>VLOOKUP(DA94,Echelle!$B$3:$K$7,DJ$1,FALSE)</f>
        <v>1</v>
      </c>
      <c r="DK94" s="67">
        <f>VLOOKUP(DB94,Echelle!$B$3:$K$7,DK$1,FALSE)</f>
        <v>1</v>
      </c>
      <c r="DL94" s="67">
        <f>VLOOKUP(DC94,Echelle!$B$3:$K$7,DL$1,FALSE)</f>
        <v>0.5</v>
      </c>
      <c r="DM94" s="64">
        <f t="shared" si="21"/>
        <v>7</v>
      </c>
      <c r="DN94" s="65">
        <f t="shared" si="22"/>
        <v>8.8888888888888893</v>
      </c>
      <c r="DO94" s="6" t="s">
        <v>451</v>
      </c>
      <c r="DP94" s="6" t="s">
        <v>452</v>
      </c>
      <c r="DQ94" s="6" t="s">
        <v>452</v>
      </c>
      <c r="DR94" s="6" t="s">
        <v>451</v>
      </c>
      <c r="DS94" s="6" t="s">
        <v>452</v>
      </c>
      <c r="DT94" s="6" t="s">
        <v>451</v>
      </c>
      <c r="DU94" s="6" t="s">
        <v>452</v>
      </c>
      <c r="DV94" s="6" t="s">
        <v>452</v>
      </c>
      <c r="DW94" s="6" t="s">
        <v>452</v>
      </c>
      <c r="DX94" s="6" t="s">
        <v>452</v>
      </c>
      <c r="DY94" s="6" t="s">
        <v>452</v>
      </c>
      <c r="DZ94" s="6" t="s">
        <v>451</v>
      </c>
      <c r="EA94" s="6" t="s">
        <v>451</v>
      </c>
      <c r="EB94" s="6" t="s">
        <v>451</v>
      </c>
      <c r="EC94" s="6" t="s">
        <v>451</v>
      </c>
      <c r="ED94" s="6" t="s">
        <v>451</v>
      </c>
      <c r="EE94" s="6" t="s">
        <v>451</v>
      </c>
      <c r="EF94" s="6" t="s">
        <v>451</v>
      </c>
      <c r="EG94" s="6" t="s">
        <v>451</v>
      </c>
      <c r="EH94" s="6" t="s">
        <v>451</v>
      </c>
      <c r="EI94" s="6" t="s">
        <v>451</v>
      </c>
      <c r="EJ94" s="6" t="s">
        <v>452</v>
      </c>
      <c r="EK94" s="6" t="s">
        <v>452</v>
      </c>
      <c r="EL94" s="6" t="s">
        <v>452</v>
      </c>
      <c r="EM94" s="68">
        <f t="shared" si="23"/>
        <v>13</v>
      </c>
      <c r="EN94" s="69">
        <f t="shared" si="24"/>
        <v>5.416666666666667</v>
      </c>
      <c r="EO94" s="6" t="s">
        <v>517</v>
      </c>
      <c r="EP94" s="68">
        <f t="shared" si="25"/>
        <v>10</v>
      </c>
      <c r="EQ94" s="6" t="s">
        <v>454</v>
      </c>
      <c r="ER94" s="68">
        <f t="shared" si="26"/>
        <v>0</v>
      </c>
      <c r="ES94" s="70">
        <f t="shared" si="28"/>
        <v>6.875</v>
      </c>
      <c r="ET94" s="6" t="str">
        <f t="shared" si="27"/>
        <v>Liste d'attente</v>
      </c>
    </row>
    <row r="95" spans="1:150" x14ac:dyDescent="0.2">
      <c r="A95" s="6">
        <v>200</v>
      </c>
      <c r="B95" s="6" t="s">
        <v>460</v>
      </c>
      <c r="C95" s="6" t="s">
        <v>525</v>
      </c>
      <c r="D95" s="6" t="s">
        <v>414</v>
      </c>
      <c r="E95" s="6" t="s">
        <v>415</v>
      </c>
      <c r="F95" s="6" t="s">
        <v>416</v>
      </c>
      <c r="G95" s="6" t="s">
        <v>415</v>
      </c>
      <c r="H95" s="6" t="s">
        <v>414</v>
      </c>
      <c r="I95" s="6" t="s">
        <v>415</v>
      </c>
      <c r="J95" s="6" t="s">
        <v>416</v>
      </c>
      <c r="K95" s="6" t="s">
        <v>416</v>
      </c>
      <c r="L95" s="6" t="s">
        <v>414</v>
      </c>
      <c r="M95" s="63">
        <f>VLOOKUP(D95,Echelle!$B$3:$K$7,M$1,FALSE)</f>
        <v>-0.5</v>
      </c>
      <c r="N95" s="63">
        <f>VLOOKUP(E95,Echelle!$B$3:$K$7,N$1,FALSE)</f>
        <v>0.5</v>
      </c>
      <c r="O95" s="63">
        <f>VLOOKUP(F95,Echelle!$B$3:$K$7,O$1,FALSE)</f>
        <v>1</v>
      </c>
      <c r="P95" s="63">
        <f>VLOOKUP(G95,Echelle!$B$3:$K$7,P$1,FALSE)</f>
        <v>-0.5</v>
      </c>
      <c r="Q95" s="63">
        <f>VLOOKUP(H95,Echelle!$B$3:$K$7,Q$1,FALSE)</f>
        <v>0.5</v>
      </c>
      <c r="R95" s="63">
        <f>VLOOKUP(I95,Echelle!$B$3:$K$7,R$1,FALSE)</f>
        <v>0.5</v>
      </c>
      <c r="S95" s="63">
        <f>VLOOKUP(J95,Echelle!$B$3:$K$7,S$1,FALSE)</f>
        <v>1</v>
      </c>
      <c r="T95" s="63">
        <f>VLOOKUP(K95,Echelle!$B$3:$K$7,T$1,FALSE)</f>
        <v>1</v>
      </c>
      <c r="U95" s="63">
        <f>VLOOKUP(L95,Echelle!$B$3:$K$7,U$1,FALSE)</f>
        <v>-0.5</v>
      </c>
      <c r="V95" s="64">
        <f t="shared" si="16"/>
        <v>3</v>
      </c>
      <c r="W95" s="65">
        <f t="shared" si="17"/>
        <v>6.666666666666667</v>
      </c>
      <c r="X95" s="6" t="s">
        <v>463</v>
      </c>
      <c r="Y95" s="6" t="s">
        <v>424</v>
      </c>
      <c r="Z95" s="6" t="s">
        <v>424</v>
      </c>
      <c r="AA95" s="6" t="s">
        <v>426</v>
      </c>
      <c r="AB95" s="6" t="s">
        <v>424</v>
      </c>
      <c r="AC95" s="6" t="s">
        <v>423</v>
      </c>
      <c r="AD95" s="6" t="s">
        <v>423</v>
      </c>
      <c r="AE95" s="6" t="s">
        <v>425</v>
      </c>
      <c r="AF95" s="6" t="s">
        <v>423</v>
      </c>
      <c r="AG95" s="6" t="s">
        <v>423</v>
      </c>
      <c r="AH95" s="6" t="s">
        <v>423</v>
      </c>
      <c r="AI95" s="6" t="s">
        <v>423</v>
      </c>
      <c r="AJ95" s="6" t="s">
        <v>423</v>
      </c>
      <c r="AK95" s="6" t="s">
        <v>423</v>
      </c>
      <c r="AL95" s="6" t="s">
        <v>424</v>
      </c>
      <c r="AM95" s="6" t="s">
        <v>424</v>
      </c>
      <c r="AN95" s="6" t="s">
        <v>423</v>
      </c>
      <c r="AO95" s="6" t="s">
        <v>423</v>
      </c>
      <c r="AP95" s="6" t="s">
        <v>423</v>
      </c>
      <c r="AQ95" s="6" t="s">
        <v>423</v>
      </c>
      <c r="AR95" s="6" t="s">
        <v>424</v>
      </c>
      <c r="AS95" s="6" t="s">
        <v>423</v>
      </c>
      <c r="AT95" s="6" t="s">
        <v>423</v>
      </c>
      <c r="AU95" s="6" t="s">
        <v>426</v>
      </c>
      <c r="AV95" s="6" t="s">
        <v>426</v>
      </c>
      <c r="AW95" s="6" t="s">
        <v>427</v>
      </c>
      <c r="AX95" s="6" t="s">
        <v>176</v>
      </c>
      <c r="AY95" s="6" t="s">
        <v>427</v>
      </c>
      <c r="AZ95" s="6" t="s">
        <v>176</v>
      </c>
      <c r="BA95" s="6" t="s">
        <v>428</v>
      </c>
      <c r="BB95" s="64">
        <f>VLOOKUP(Y95,Echelle!$B$11:$Z$15,BB$1,FALSE)</f>
        <v>1</v>
      </c>
      <c r="BC95" s="64">
        <f>VLOOKUP(Z95,Echelle!$B$11:$Z$15,BC$1,FALSE)</f>
        <v>1</v>
      </c>
      <c r="BD95" s="64">
        <f>VLOOKUP(AA95,Echelle!$B$11:$Z$15,BD$1,FALSE)</f>
        <v>-1</v>
      </c>
      <c r="BE95" s="64">
        <f>VLOOKUP(AB95,Echelle!$B$11:$Z$15,BE$1,FALSE)</f>
        <v>1</v>
      </c>
      <c r="BF95" s="64">
        <f>VLOOKUP(AC95,Echelle!$B$11:$Z$15,BF$1,FALSE)</f>
        <v>0.5</v>
      </c>
      <c r="BG95" s="64">
        <f>VLOOKUP(AD95,Echelle!$B$11:$Z$15,BG$1,FALSE)</f>
        <v>0.5</v>
      </c>
      <c r="BH95" s="64">
        <f>VLOOKUP(AE95,Echelle!$B$11:$Z$15,BH$1,FALSE)</f>
        <v>0</v>
      </c>
      <c r="BI95" s="64">
        <f>VLOOKUP(AF95,Echelle!$B$11:$Z$15,BI$1,FALSE)</f>
        <v>0.5</v>
      </c>
      <c r="BJ95" s="64">
        <f>VLOOKUP(AG95,Echelle!$B$11:$Z$15,BJ$1,FALSE)</f>
        <v>0.5</v>
      </c>
      <c r="BK95" s="64">
        <f>VLOOKUP(AH95,Echelle!$B$11:$Z$15,BK$1,FALSE)</f>
        <v>0.5</v>
      </c>
      <c r="BL95" s="64">
        <f>VLOOKUP(AI95,Echelle!$B$11:$Z$15,BL$1,FALSE)</f>
        <v>0.5</v>
      </c>
      <c r="BM95" s="64">
        <f>VLOOKUP(AJ95,Echelle!$B$11:$Z$15,BM$1,FALSE)</f>
        <v>0.5</v>
      </c>
      <c r="BN95" s="64">
        <f>VLOOKUP(AK95,Echelle!$B$11:$Z$15,BN$1,FALSE)</f>
        <v>0.5</v>
      </c>
      <c r="BO95" s="64">
        <f>VLOOKUP(AL95,Echelle!$B$11:$Z$15,BO$1,FALSE)</f>
        <v>1</v>
      </c>
      <c r="BP95" s="64">
        <f>VLOOKUP(AM95,Echelle!$B$11:$Z$15,BP$1,FALSE)</f>
        <v>1</v>
      </c>
      <c r="BQ95" s="64">
        <f>VLOOKUP(AN95,Echelle!$B$11:$Z$15,BQ$1,FALSE)</f>
        <v>0.5</v>
      </c>
      <c r="BR95" s="64">
        <f>VLOOKUP(AO95,Echelle!$B$11:$Z$15,BR$1,FALSE)</f>
        <v>0.5</v>
      </c>
      <c r="BS95" s="64">
        <f>VLOOKUP(AP95,Echelle!$B$11:$Z$15,BS$1,FALSE)</f>
        <v>0.5</v>
      </c>
      <c r="BT95" s="64">
        <f>VLOOKUP(AQ95,Echelle!$B$11:$Z$15,BT$1,FALSE)</f>
        <v>0.5</v>
      </c>
      <c r="BU95" s="64">
        <f>VLOOKUP(AR95,Echelle!$B$11:$Z$15,BU$1,FALSE)</f>
        <v>1</v>
      </c>
      <c r="BV95" s="64">
        <f>VLOOKUP(AS95,Echelle!$B$11:$Z$15,BV$1,FALSE)</f>
        <v>1</v>
      </c>
      <c r="BW95" s="64">
        <f>VLOOKUP(AT95,Echelle!$B$11:$Z$15,BW$1,FALSE)</f>
        <v>1</v>
      </c>
      <c r="BX95" s="64">
        <f>VLOOKUP(AU95,Echelle!$B$11:$Z$15,BX$1,FALSE)</f>
        <v>-0.5</v>
      </c>
      <c r="BY95" s="64">
        <f>VLOOKUP(AV95,Echelle!$B$11:$Z$15,BY$1,FALSE)</f>
        <v>-0.5</v>
      </c>
      <c r="BZ95" s="64">
        <f>VLOOKUP(AW95,Echelle!$B$20:$E$23,BZ$1,FALSE)</f>
        <v>1</v>
      </c>
      <c r="CA95" s="64">
        <f>VLOOKUP(AX95,Echelle!$B$20:$E$23,CA$1,FALSE)</f>
        <v>2</v>
      </c>
      <c r="CB95" s="64">
        <f>VLOOKUP(AY95,Echelle!$B$20:$E$23,CB$1,FALSE)</f>
        <v>1</v>
      </c>
      <c r="CC95" s="6">
        <v>0</v>
      </c>
      <c r="CD95" s="6">
        <v>1</v>
      </c>
      <c r="CE95" s="6">
        <v>0</v>
      </c>
      <c r="CF95" s="6">
        <v>1</v>
      </c>
      <c r="CG95" s="6">
        <v>0</v>
      </c>
      <c r="CH95" s="6">
        <v>1</v>
      </c>
      <c r="CI95" s="6">
        <v>0</v>
      </c>
      <c r="CJ95" s="66">
        <f t="shared" si="18"/>
        <v>3</v>
      </c>
      <c r="CK95" s="66">
        <f t="shared" si="19"/>
        <v>19</v>
      </c>
      <c r="CL95" s="65">
        <f t="shared" si="20"/>
        <v>4.7826086956521738</v>
      </c>
      <c r="CM95" s="6" t="s">
        <v>488</v>
      </c>
      <c r="CN95" s="6" t="s">
        <v>1801</v>
      </c>
      <c r="CO95" s="6" t="s">
        <v>1782</v>
      </c>
      <c r="CP95" s="6" t="s">
        <v>1788</v>
      </c>
      <c r="CQ95" s="6" t="s">
        <v>440</v>
      </c>
      <c r="CS95" s="6" t="s">
        <v>442</v>
      </c>
      <c r="CT95" s="6" t="s">
        <v>443</v>
      </c>
      <c r="CU95" s="6" t="s">
        <v>415</v>
      </c>
      <c r="CV95" s="6" t="s">
        <v>416</v>
      </c>
      <c r="CW95" s="6" t="s">
        <v>415</v>
      </c>
      <c r="CX95" s="6" t="s">
        <v>416</v>
      </c>
      <c r="CY95" s="6" t="s">
        <v>462</v>
      </c>
      <c r="CZ95" s="6" t="s">
        <v>416</v>
      </c>
      <c r="DA95" s="6" t="s">
        <v>131</v>
      </c>
      <c r="DB95" s="6" t="s">
        <v>416</v>
      </c>
      <c r="DC95" s="6" t="s">
        <v>131</v>
      </c>
      <c r="DD95" s="67">
        <f>VLOOKUP(CU95,Echelle!$B$3:$K$7,DD$1,FALSE)</f>
        <v>0.5</v>
      </c>
      <c r="DE95" s="67">
        <f>VLOOKUP(CV95,Echelle!$B$3:$K$7,DE$1,FALSE)</f>
        <v>1</v>
      </c>
      <c r="DF95" s="67">
        <f>VLOOKUP(CW95,Echelle!$B$3:$K$7,DF$1,FALSE)</f>
        <v>0.5</v>
      </c>
      <c r="DG95" s="67">
        <f>VLOOKUP(CX95,Echelle!$B$3:$K$7,DG$1,FALSE)</f>
        <v>-1</v>
      </c>
      <c r="DH95" s="67">
        <f>VLOOKUP(CY95,Echelle!$B$3:$K$7,DH$1,FALSE)</f>
        <v>0</v>
      </c>
      <c r="DI95" s="67">
        <f>VLOOKUP(CZ95,Echelle!$B$3:$K$7,DI$1,FALSE)</f>
        <v>1</v>
      </c>
      <c r="DJ95" s="67">
        <f>VLOOKUP(DA95,Echelle!$B$3:$K$7,DJ$1,FALSE)</f>
        <v>-1</v>
      </c>
      <c r="DK95" s="67">
        <f>VLOOKUP(DB95,Echelle!$B$3:$K$7,DK$1,FALSE)</f>
        <v>1</v>
      </c>
      <c r="DL95" s="67">
        <f>VLOOKUP(DC95,Echelle!$B$3:$K$7,DL$1,FALSE)</f>
        <v>-1</v>
      </c>
      <c r="DM95" s="64">
        <f t="shared" si="21"/>
        <v>1</v>
      </c>
      <c r="DN95" s="65">
        <f t="shared" si="22"/>
        <v>5.5555555555555554</v>
      </c>
      <c r="DO95" s="6" t="s">
        <v>451</v>
      </c>
      <c r="DP95" s="6" t="s">
        <v>451</v>
      </c>
      <c r="DQ95" s="6" t="s">
        <v>451</v>
      </c>
      <c r="DR95" s="6" t="s">
        <v>451</v>
      </c>
      <c r="DS95" s="6" t="s">
        <v>451</v>
      </c>
      <c r="DT95" s="6" t="s">
        <v>451</v>
      </c>
      <c r="DU95" s="6" t="s">
        <v>451</v>
      </c>
      <c r="DV95" s="6" t="s">
        <v>451</v>
      </c>
      <c r="DW95" s="6" t="s">
        <v>451</v>
      </c>
      <c r="DX95" s="6" t="s">
        <v>451</v>
      </c>
      <c r="DY95" s="6" t="s">
        <v>451</v>
      </c>
      <c r="DZ95" s="6" t="s">
        <v>451</v>
      </c>
      <c r="EA95" s="6" t="s">
        <v>451</v>
      </c>
      <c r="EB95" s="6" t="s">
        <v>451</v>
      </c>
      <c r="EC95" s="6" t="s">
        <v>451</v>
      </c>
      <c r="ED95" s="6" t="s">
        <v>451</v>
      </c>
      <c r="EE95" s="6" t="s">
        <v>451</v>
      </c>
      <c r="EF95" s="6" t="s">
        <v>451</v>
      </c>
      <c r="EG95" s="6" t="s">
        <v>451</v>
      </c>
      <c r="EH95" s="6" t="s">
        <v>451</v>
      </c>
      <c r="EI95" s="6" t="s">
        <v>451</v>
      </c>
      <c r="EJ95" s="6" t="s">
        <v>451</v>
      </c>
      <c r="EK95" s="6" t="s">
        <v>451</v>
      </c>
      <c r="EL95" s="6" t="s">
        <v>451</v>
      </c>
      <c r="EM95" s="68">
        <f t="shared" si="23"/>
        <v>24</v>
      </c>
      <c r="EN95" s="69">
        <f t="shared" si="24"/>
        <v>10</v>
      </c>
      <c r="EO95" s="6" t="s">
        <v>453</v>
      </c>
      <c r="EP95" s="68">
        <f t="shared" si="25"/>
        <v>0</v>
      </c>
      <c r="EQ95" s="6" t="s">
        <v>496</v>
      </c>
      <c r="ER95" s="68">
        <f t="shared" si="26"/>
        <v>10</v>
      </c>
      <c r="ES95" s="70">
        <f t="shared" si="28"/>
        <v>7.1666666666666661</v>
      </c>
      <c r="ET95" s="6" t="str">
        <f t="shared" si="27"/>
        <v>Liste d'attente</v>
      </c>
    </row>
    <row r="96" spans="1:150" x14ac:dyDescent="0.2">
      <c r="A96" s="6">
        <v>203</v>
      </c>
      <c r="B96" s="6" t="s">
        <v>460</v>
      </c>
      <c r="C96" s="6" t="s">
        <v>525</v>
      </c>
      <c r="D96" s="6" t="s">
        <v>415</v>
      </c>
      <c r="E96" s="6" t="s">
        <v>416</v>
      </c>
      <c r="F96" s="6" t="s">
        <v>415</v>
      </c>
      <c r="G96" s="6" t="s">
        <v>415</v>
      </c>
      <c r="H96" s="6" t="s">
        <v>462</v>
      </c>
      <c r="I96" s="6" t="s">
        <v>416</v>
      </c>
      <c r="J96" s="6" t="s">
        <v>416</v>
      </c>
      <c r="K96" s="6" t="s">
        <v>416</v>
      </c>
      <c r="L96" s="6" t="s">
        <v>414</v>
      </c>
      <c r="M96" s="63">
        <f>VLOOKUP(D96,Echelle!$B$3:$K$7,M$1,FALSE)</f>
        <v>0.5</v>
      </c>
      <c r="N96" s="63">
        <f>VLOOKUP(E96,Echelle!$B$3:$K$7,N$1,FALSE)</f>
        <v>1</v>
      </c>
      <c r="O96" s="63">
        <f>VLOOKUP(F96,Echelle!$B$3:$K$7,O$1,FALSE)</f>
        <v>0.5</v>
      </c>
      <c r="P96" s="63">
        <f>VLOOKUP(G96,Echelle!$B$3:$K$7,P$1,FALSE)</f>
        <v>-0.5</v>
      </c>
      <c r="Q96" s="63">
        <f>VLOOKUP(H96,Echelle!$B$3:$K$7,Q$1,FALSE)</f>
        <v>0</v>
      </c>
      <c r="R96" s="63">
        <f>VLOOKUP(I96,Echelle!$B$3:$K$7,R$1,FALSE)</f>
        <v>1</v>
      </c>
      <c r="S96" s="63">
        <f>VLOOKUP(J96,Echelle!$B$3:$K$7,S$1,FALSE)</f>
        <v>1</v>
      </c>
      <c r="T96" s="63">
        <f>VLOOKUP(K96,Echelle!$B$3:$K$7,T$1,FALSE)</f>
        <v>1</v>
      </c>
      <c r="U96" s="63">
        <f>VLOOKUP(L96,Echelle!$B$3:$K$7,U$1,FALSE)</f>
        <v>-0.5</v>
      </c>
      <c r="V96" s="64">
        <f t="shared" si="16"/>
        <v>4</v>
      </c>
      <c r="W96" s="65">
        <f t="shared" si="17"/>
        <v>7.2222222222222223</v>
      </c>
      <c r="X96" s="6" t="s">
        <v>527</v>
      </c>
      <c r="Y96" s="6" t="s">
        <v>423</v>
      </c>
      <c r="Z96" s="6" t="s">
        <v>423</v>
      </c>
      <c r="AA96" s="6" t="s">
        <v>425</v>
      </c>
      <c r="AB96" s="6" t="s">
        <v>423</v>
      </c>
      <c r="AC96" s="6" t="s">
        <v>426</v>
      </c>
      <c r="AD96" s="6" t="s">
        <v>423</v>
      </c>
      <c r="AE96" s="6" t="s">
        <v>423</v>
      </c>
      <c r="AF96" s="6" t="s">
        <v>423</v>
      </c>
      <c r="AG96" s="6" t="s">
        <v>423</v>
      </c>
      <c r="AH96" s="6" t="s">
        <v>426</v>
      </c>
      <c r="AI96" s="6" t="s">
        <v>423</v>
      </c>
      <c r="AJ96" s="6" t="s">
        <v>423</v>
      </c>
      <c r="AK96" s="6" t="s">
        <v>423</v>
      </c>
      <c r="AL96" s="6" t="s">
        <v>424</v>
      </c>
      <c r="AM96" s="6" t="s">
        <v>423</v>
      </c>
      <c r="AN96" s="6" t="s">
        <v>423</v>
      </c>
      <c r="AO96" s="6" t="s">
        <v>423</v>
      </c>
      <c r="AP96" s="6" t="s">
        <v>423</v>
      </c>
      <c r="AQ96" s="6" t="s">
        <v>426</v>
      </c>
      <c r="AR96" s="6" t="s">
        <v>423</v>
      </c>
      <c r="AS96" s="6" t="s">
        <v>423</v>
      </c>
      <c r="AT96" s="6" t="s">
        <v>423</v>
      </c>
      <c r="AU96" s="6" t="s">
        <v>425</v>
      </c>
      <c r="AV96" s="6" t="s">
        <v>426</v>
      </c>
      <c r="AW96" s="6" t="s">
        <v>428</v>
      </c>
      <c r="AX96" s="6" t="s">
        <v>427</v>
      </c>
      <c r="AY96" s="6" t="s">
        <v>428</v>
      </c>
      <c r="AZ96" s="6" t="s">
        <v>428</v>
      </c>
      <c r="BA96" s="6" t="s">
        <v>428</v>
      </c>
      <c r="BB96" s="64">
        <f>VLOOKUP(Y96,Echelle!$B$11:$Z$15,BB$1,FALSE)</f>
        <v>0.5</v>
      </c>
      <c r="BC96" s="64">
        <f>VLOOKUP(Z96,Echelle!$B$11:$Z$15,BC$1,FALSE)</f>
        <v>0.5</v>
      </c>
      <c r="BD96" s="64">
        <f>VLOOKUP(AA96,Echelle!$B$11:$Z$15,BD$1,FALSE)</f>
        <v>0</v>
      </c>
      <c r="BE96" s="64">
        <f>VLOOKUP(AB96,Echelle!$B$11:$Z$15,BE$1,FALSE)</f>
        <v>0.5</v>
      </c>
      <c r="BF96" s="64">
        <f>VLOOKUP(AC96,Echelle!$B$11:$Z$15,BF$1,FALSE)</f>
        <v>-1</v>
      </c>
      <c r="BG96" s="64">
        <f>VLOOKUP(AD96,Echelle!$B$11:$Z$15,BG$1,FALSE)</f>
        <v>0.5</v>
      </c>
      <c r="BH96" s="64">
        <f>VLOOKUP(AE96,Echelle!$B$11:$Z$15,BH$1,FALSE)</f>
        <v>0.5</v>
      </c>
      <c r="BI96" s="64">
        <f>VLOOKUP(AF96,Echelle!$B$11:$Z$15,BI$1,FALSE)</f>
        <v>0.5</v>
      </c>
      <c r="BJ96" s="64">
        <f>VLOOKUP(AG96,Echelle!$B$11:$Z$15,BJ$1,FALSE)</f>
        <v>0.5</v>
      </c>
      <c r="BK96" s="64">
        <f>VLOOKUP(AH96,Echelle!$B$11:$Z$15,BK$1,FALSE)</f>
        <v>-1</v>
      </c>
      <c r="BL96" s="64">
        <f>VLOOKUP(AI96,Echelle!$B$11:$Z$15,BL$1,FALSE)</f>
        <v>0.5</v>
      </c>
      <c r="BM96" s="64">
        <f>VLOOKUP(AJ96,Echelle!$B$11:$Z$15,BM$1,FALSE)</f>
        <v>0.5</v>
      </c>
      <c r="BN96" s="64">
        <f>VLOOKUP(AK96,Echelle!$B$11:$Z$15,BN$1,FALSE)</f>
        <v>0.5</v>
      </c>
      <c r="BO96" s="64">
        <f>VLOOKUP(AL96,Echelle!$B$11:$Z$15,BO$1,FALSE)</f>
        <v>1</v>
      </c>
      <c r="BP96" s="64">
        <f>VLOOKUP(AM96,Echelle!$B$11:$Z$15,BP$1,FALSE)</f>
        <v>0.5</v>
      </c>
      <c r="BQ96" s="64">
        <f>VLOOKUP(AN96,Echelle!$B$11:$Z$15,BQ$1,FALSE)</f>
        <v>0.5</v>
      </c>
      <c r="BR96" s="64">
        <f>VLOOKUP(AO96,Echelle!$B$11:$Z$15,BR$1,FALSE)</f>
        <v>0.5</v>
      </c>
      <c r="BS96" s="64">
        <f>VLOOKUP(AP96,Echelle!$B$11:$Z$15,BS$1,FALSE)</f>
        <v>0.5</v>
      </c>
      <c r="BT96" s="64">
        <f>VLOOKUP(AQ96,Echelle!$B$11:$Z$15,BT$1,FALSE)</f>
        <v>-1</v>
      </c>
      <c r="BU96" s="64">
        <f>VLOOKUP(AR96,Echelle!$B$11:$Z$15,BU$1,FALSE)</f>
        <v>0.5</v>
      </c>
      <c r="BV96" s="64">
        <f>VLOOKUP(AS96,Echelle!$B$11:$Z$15,BV$1,FALSE)</f>
        <v>1</v>
      </c>
      <c r="BW96" s="64">
        <f>VLOOKUP(AT96,Echelle!$B$11:$Z$15,BW$1,FALSE)</f>
        <v>1</v>
      </c>
      <c r="BX96" s="64">
        <f>VLOOKUP(AU96,Echelle!$B$11:$Z$15,BX$1,FALSE)</f>
        <v>0</v>
      </c>
      <c r="BY96" s="64">
        <f>VLOOKUP(AV96,Echelle!$B$11:$Z$15,BY$1,FALSE)</f>
        <v>-0.5</v>
      </c>
      <c r="BZ96" s="64">
        <f>VLOOKUP(AW96,Echelle!$B$20:$E$23,BZ$1,FALSE)</f>
        <v>-1</v>
      </c>
      <c r="CA96" s="64">
        <f>VLOOKUP(AX96,Echelle!$B$20:$E$23,CA$1,FALSE)</f>
        <v>1</v>
      </c>
      <c r="CB96" s="64">
        <f>VLOOKUP(AY96,Echelle!$B$20:$E$23,CB$1,FALSE)</f>
        <v>-1</v>
      </c>
      <c r="CC96" s="6">
        <v>0</v>
      </c>
      <c r="CD96" s="6">
        <v>1</v>
      </c>
      <c r="CE96" s="6">
        <v>0</v>
      </c>
      <c r="CF96" s="6">
        <v>0</v>
      </c>
      <c r="CG96" s="6">
        <v>0</v>
      </c>
      <c r="CH96" s="6">
        <v>0</v>
      </c>
      <c r="CI96" s="6">
        <v>0</v>
      </c>
      <c r="CJ96" s="66">
        <f t="shared" si="18"/>
        <v>1</v>
      </c>
      <c r="CK96" s="66">
        <f t="shared" si="19"/>
        <v>7</v>
      </c>
      <c r="CL96" s="65">
        <f t="shared" si="20"/>
        <v>3.4782608695652173</v>
      </c>
      <c r="CM96" s="6" t="s">
        <v>1074</v>
      </c>
      <c r="CN96" s="6" t="s">
        <v>1813</v>
      </c>
      <c r="CO96" s="6" t="s">
        <v>1782</v>
      </c>
      <c r="CP96" s="6" t="s">
        <v>1788</v>
      </c>
      <c r="CQ96" s="6" t="s">
        <v>440</v>
      </c>
      <c r="CS96" s="6" t="s">
        <v>491</v>
      </c>
      <c r="CT96" s="6" t="s">
        <v>675</v>
      </c>
      <c r="CU96" s="6" t="s">
        <v>415</v>
      </c>
      <c r="CV96" s="6" t="s">
        <v>416</v>
      </c>
      <c r="CW96" s="6" t="s">
        <v>415</v>
      </c>
      <c r="CX96" s="6" t="s">
        <v>415</v>
      </c>
      <c r="CY96" s="6" t="s">
        <v>414</v>
      </c>
      <c r="CZ96" s="6" t="s">
        <v>416</v>
      </c>
      <c r="DA96" s="6" t="s">
        <v>416</v>
      </c>
      <c r="DB96" s="6" t="s">
        <v>416</v>
      </c>
      <c r="DC96" s="6" t="s">
        <v>131</v>
      </c>
      <c r="DD96" s="67">
        <f>VLOOKUP(CU96,Echelle!$B$3:$K$7,DD$1,FALSE)</f>
        <v>0.5</v>
      </c>
      <c r="DE96" s="67">
        <f>VLOOKUP(CV96,Echelle!$B$3:$K$7,DE$1,FALSE)</f>
        <v>1</v>
      </c>
      <c r="DF96" s="67">
        <f>VLOOKUP(CW96,Echelle!$B$3:$K$7,DF$1,FALSE)</f>
        <v>0.5</v>
      </c>
      <c r="DG96" s="67">
        <f>VLOOKUP(CX96,Echelle!$B$3:$K$7,DG$1,FALSE)</f>
        <v>-0.5</v>
      </c>
      <c r="DH96" s="67">
        <f>VLOOKUP(CY96,Echelle!$B$3:$K$7,DH$1,FALSE)</f>
        <v>0.5</v>
      </c>
      <c r="DI96" s="67">
        <f>VLOOKUP(CZ96,Echelle!$B$3:$K$7,DI$1,FALSE)</f>
        <v>1</v>
      </c>
      <c r="DJ96" s="67">
        <f>VLOOKUP(DA96,Echelle!$B$3:$K$7,DJ$1,FALSE)</f>
        <v>1</v>
      </c>
      <c r="DK96" s="67">
        <f>VLOOKUP(DB96,Echelle!$B$3:$K$7,DK$1,FALSE)</f>
        <v>1</v>
      </c>
      <c r="DL96" s="67">
        <f>VLOOKUP(DC96,Echelle!$B$3:$K$7,DL$1,FALSE)</f>
        <v>-1</v>
      </c>
      <c r="DM96" s="64">
        <f t="shared" si="21"/>
        <v>4</v>
      </c>
      <c r="DN96" s="65">
        <f t="shared" si="22"/>
        <v>7.2222222222222223</v>
      </c>
      <c r="DO96" s="6" t="s">
        <v>451</v>
      </c>
      <c r="DP96" s="6" t="s">
        <v>451</v>
      </c>
      <c r="DQ96" s="6" t="s">
        <v>451</v>
      </c>
      <c r="DR96" s="6" t="s">
        <v>451</v>
      </c>
      <c r="DS96" s="6" t="s">
        <v>451</v>
      </c>
      <c r="DT96" s="6" t="s">
        <v>451</v>
      </c>
      <c r="DU96" s="6" t="s">
        <v>451</v>
      </c>
      <c r="DV96" s="6" t="s">
        <v>451</v>
      </c>
      <c r="DW96" s="6" t="s">
        <v>451</v>
      </c>
      <c r="DX96" s="6" t="s">
        <v>451</v>
      </c>
      <c r="DY96" s="6" t="s">
        <v>451</v>
      </c>
      <c r="DZ96" s="6" t="s">
        <v>451</v>
      </c>
      <c r="EA96" s="6" t="s">
        <v>451</v>
      </c>
      <c r="EB96" s="6" t="s">
        <v>451</v>
      </c>
      <c r="EC96" s="6" t="s">
        <v>451</v>
      </c>
      <c r="ED96" s="6" t="s">
        <v>451</v>
      </c>
      <c r="EE96" s="6" t="s">
        <v>451</v>
      </c>
      <c r="EF96" s="6" t="s">
        <v>451</v>
      </c>
      <c r="EG96" s="6" t="s">
        <v>451</v>
      </c>
      <c r="EH96" s="6" t="s">
        <v>451</v>
      </c>
      <c r="EI96" s="6" t="s">
        <v>452</v>
      </c>
      <c r="EJ96" s="6" t="s">
        <v>452</v>
      </c>
      <c r="EK96" s="6" t="s">
        <v>452</v>
      </c>
      <c r="EL96" s="6" t="s">
        <v>452</v>
      </c>
      <c r="EM96" s="68">
        <f t="shared" si="23"/>
        <v>20</v>
      </c>
      <c r="EN96" s="69">
        <f t="shared" si="24"/>
        <v>8.3333333333333339</v>
      </c>
      <c r="EO96" s="6" t="s">
        <v>517</v>
      </c>
      <c r="EP96" s="68">
        <f t="shared" si="25"/>
        <v>10</v>
      </c>
      <c r="EQ96" s="6" t="s">
        <v>454</v>
      </c>
      <c r="ER96" s="68">
        <f t="shared" si="26"/>
        <v>0</v>
      </c>
      <c r="ES96" s="70">
        <f t="shared" si="28"/>
        <v>7.8333333333333339</v>
      </c>
      <c r="ET96" s="6" t="str">
        <f t="shared" si="27"/>
        <v>Accepté pour Conseil 2eme round Sect</v>
      </c>
    </row>
    <row r="97" spans="1:150" x14ac:dyDescent="0.2">
      <c r="A97" s="6">
        <v>204</v>
      </c>
      <c r="B97" s="6" t="s">
        <v>460</v>
      </c>
      <c r="C97" s="6" t="s">
        <v>413</v>
      </c>
      <c r="D97" s="6" t="s">
        <v>416</v>
      </c>
      <c r="E97" s="6" t="s">
        <v>416</v>
      </c>
      <c r="F97" s="6" t="s">
        <v>131</v>
      </c>
      <c r="G97" s="6" t="s">
        <v>416</v>
      </c>
      <c r="H97" s="6" t="s">
        <v>131</v>
      </c>
      <c r="I97" s="6" t="s">
        <v>416</v>
      </c>
      <c r="J97" s="6" t="s">
        <v>416</v>
      </c>
      <c r="K97" s="6" t="s">
        <v>416</v>
      </c>
      <c r="L97" s="6" t="s">
        <v>416</v>
      </c>
      <c r="M97" s="63">
        <f>VLOOKUP(D97,Echelle!$B$3:$K$7,M$1,FALSE)</f>
        <v>1</v>
      </c>
      <c r="N97" s="63">
        <f>VLOOKUP(E97,Echelle!$B$3:$K$7,N$1,FALSE)</f>
        <v>1</v>
      </c>
      <c r="O97" s="63">
        <f>VLOOKUP(F97,Echelle!$B$3:$K$7,O$1,FALSE)</f>
        <v>-1</v>
      </c>
      <c r="P97" s="63">
        <f>VLOOKUP(G97,Echelle!$B$3:$K$7,P$1,FALSE)</f>
        <v>-1</v>
      </c>
      <c r="Q97" s="63">
        <f>VLOOKUP(H97,Echelle!$B$3:$K$7,Q$1,FALSE)</f>
        <v>1</v>
      </c>
      <c r="R97" s="63">
        <f>VLOOKUP(I97,Echelle!$B$3:$K$7,R$1,FALSE)</f>
        <v>1</v>
      </c>
      <c r="S97" s="63">
        <f>VLOOKUP(J97,Echelle!$B$3:$K$7,S$1,FALSE)</f>
        <v>1</v>
      </c>
      <c r="T97" s="63">
        <f>VLOOKUP(K97,Echelle!$B$3:$K$7,T$1,FALSE)</f>
        <v>1</v>
      </c>
      <c r="U97" s="63">
        <f>VLOOKUP(L97,Echelle!$B$3:$K$7,U$1,FALSE)</f>
        <v>1</v>
      </c>
      <c r="V97" s="64">
        <f t="shared" si="16"/>
        <v>5</v>
      </c>
      <c r="W97" s="65">
        <f t="shared" si="17"/>
        <v>7.7777777777777777</v>
      </c>
      <c r="X97" s="6" t="s">
        <v>418</v>
      </c>
      <c r="Y97" s="6" t="s">
        <v>423</v>
      </c>
      <c r="Z97" s="6" t="s">
        <v>423</v>
      </c>
      <c r="AA97" s="6" t="s">
        <v>423</v>
      </c>
      <c r="AB97" s="6" t="s">
        <v>424</v>
      </c>
      <c r="AC97" s="6" t="s">
        <v>423</v>
      </c>
      <c r="AD97" s="6" t="s">
        <v>423</v>
      </c>
      <c r="AE97" s="6" t="s">
        <v>423</v>
      </c>
      <c r="AF97" s="6" t="s">
        <v>425</v>
      </c>
      <c r="AG97" s="6" t="s">
        <v>423</v>
      </c>
      <c r="AH97" s="6" t="s">
        <v>426</v>
      </c>
      <c r="AI97" s="6" t="s">
        <v>426</v>
      </c>
      <c r="AJ97" s="6" t="s">
        <v>426</v>
      </c>
      <c r="AK97" s="6" t="s">
        <v>424</v>
      </c>
      <c r="AL97" s="6" t="s">
        <v>151</v>
      </c>
      <c r="AM97" s="6" t="s">
        <v>151</v>
      </c>
      <c r="AN97" s="6" t="s">
        <v>424</v>
      </c>
      <c r="AO97" s="6" t="s">
        <v>424</v>
      </c>
      <c r="AP97" s="6" t="s">
        <v>424</v>
      </c>
      <c r="AQ97" s="6" t="s">
        <v>424</v>
      </c>
      <c r="AR97" s="6" t="s">
        <v>151</v>
      </c>
      <c r="AS97" s="6" t="s">
        <v>426</v>
      </c>
      <c r="AT97" s="6" t="s">
        <v>426</v>
      </c>
      <c r="AU97" s="6" t="s">
        <v>426</v>
      </c>
      <c r="AV97" s="6" t="s">
        <v>426</v>
      </c>
      <c r="AW97" s="6" t="s">
        <v>428</v>
      </c>
      <c r="AX97" s="6" t="s">
        <v>427</v>
      </c>
      <c r="AY97" s="6" t="s">
        <v>428</v>
      </c>
      <c r="AZ97" s="6" t="s">
        <v>428</v>
      </c>
      <c r="BA97" s="6" t="s">
        <v>428</v>
      </c>
      <c r="BB97" s="64">
        <f>VLOOKUP(Y97,Echelle!$B$11:$Z$15,BB$1,FALSE)</f>
        <v>0.5</v>
      </c>
      <c r="BC97" s="64">
        <f>VLOOKUP(Z97,Echelle!$B$11:$Z$15,BC$1,FALSE)</f>
        <v>0.5</v>
      </c>
      <c r="BD97" s="64">
        <f>VLOOKUP(AA97,Echelle!$B$11:$Z$15,BD$1,FALSE)</f>
        <v>0.5</v>
      </c>
      <c r="BE97" s="64">
        <f>VLOOKUP(AB97,Echelle!$B$11:$Z$15,BE$1,FALSE)</f>
        <v>1</v>
      </c>
      <c r="BF97" s="64">
        <f>VLOOKUP(AC97,Echelle!$B$11:$Z$15,BF$1,FALSE)</f>
        <v>0.5</v>
      </c>
      <c r="BG97" s="64">
        <f>VLOOKUP(AD97,Echelle!$B$11:$Z$15,BG$1,FALSE)</f>
        <v>0.5</v>
      </c>
      <c r="BH97" s="64">
        <f>VLOOKUP(AE97,Echelle!$B$11:$Z$15,BH$1,FALSE)</f>
        <v>0.5</v>
      </c>
      <c r="BI97" s="64">
        <f>VLOOKUP(AF97,Echelle!$B$11:$Z$15,BI$1,FALSE)</f>
        <v>0</v>
      </c>
      <c r="BJ97" s="64">
        <f>VLOOKUP(AG97,Echelle!$B$11:$Z$15,BJ$1,FALSE)</f>
        <v>0.5</v>
      </c>
      <c r="BK97" s="64">
        <f>VLOOKUP(AH97,Echelle!$B$11:$Z$15,BK$1,FALSE)</f>
        <v>-1</v>
      </c>
      <c r="BL97" s="64">
        <f>VLOOKUP(AI97,Echelle!$B$11:$Z$15,BL$1,FALSE)</f>
        <v>-1</v>
      </c>
      <c r="BM97" s="64">
        <f>VLOOKUP(AJ97,Echelle!$B$11:$Z$15,BM$1,FALSE)</f>
        <v>-1</v>
      </c>
      <c r="BN97" s="64">
        <f>VLOOKUP(AK97,Echelle!$B$11:$Z$15,BN$1,FALSE)</f>
        <v>1</v>
      </c>
      <c r="BO97" s="64">
        <f>VLOOKUP(AL97,Echelle!$B$11:$Z$15,BO$1,FALSE)</f>
        <v>2</v>
      </c>
      <c r="BP97" s="64">
        <f>VLOOKUP(AM97,Echelle!$B$11:$Z$15,BP$1,FALSE)</f>
        <v>2</v>
      </c>
      <c r="BQ97" s="64">
        <f>VLOOKUP(AN97,Echelle!$B$11:$Z$15,BQ$1,FALSE)</f>
        <v>1</v>
      </c>
      <c r="BR97" s="64">
        <f>VLOOKUP(AO97,Echelle!$B$11:$Z$15,BR$1,FALSE)</f>
        <v>1</v>
      </c>
      <c r="BS97" s="64">
        <f>VLOOKUP(AP97,Echelle!$B$11:$Z$15,BS$1,FALSE)</f>
        <v>1</v>
      </c>
      <c r="BT97" s="64">
        <f>VLOOKUP(AQ97,Echelle!$B$11:$Z$15,BT$1,FALSE)</f>
        <v>1</v>
      </c>
      <c r="BU97" s="64">
        <f>VLOOKUP(AR97,Echelle!$B$11:$Z$15,BU$1,FALSE)</f>
        <v>2</v>
      </c>
      <c r="BV97" s="64">
        <f>VLOOKUP(AS97,Echelle!$B$11:$Z$15,BV$1,FALSE)</f>
        <v>-0.5</v>
      </c>
      <c r="BW97" s="64">
        <f>VLOOKUP(AT97,Echelle!$B$11:$Z$15,BW$1,FALSE)</f>
        <v>-0.5</v>
      </c>
      <c r="BX97" s="64">
        <f>VLOOKUP(AU97,Echelle!$B$11:$Z$15,BX$1,FALSE)</f>
        <v>-0.5</v>
      </c>
      <c r="BY97" s="64">
        <f>VLOOKUP(AV97,Echelle!$B$11:$Z$15,BY$1,FALSE)</f>
        <v>-0.5</v>
      </c>
      <c r="BZ97" s="64">
        <f>VLOOKUP(AW97,Echelle!$B$20:$E$23,BZ$1,FALSE)</f>
        <v>-1</v>
      </c>
      <c r="CA97" s="64">
        <f>VLOOKUP(AX97,Echelle!$B$20:$E$23,CA$1,FALSE)</f>
        <v>1</v>
      </c>
      <c r="CB97" s="64">
        <f>VLOOKUP(AY97,Echelle!$B$20:$E$23,CB$1,FALSE)</f>
        <v>-1</v>
      </c>
      <c r="CC97" s="6">
        <v>0</v>
      </c>
      <c r="CD97" s="6">
        <v>1</v>
      </c>
      <c r="CE97" s="6">
        <v>0</v>
      </c>
      <c r="CF97" s="6">
        <v>0</v>
      </c>
      <c r="CG97" s="6">
        <v>0</v>
      </c>
      <c r="CH97" s="6">
        <v>0</v>
      </c>
      <c r="CI97" s="6">
        <v>0</v>
      </c>
      <c r="CJ97" s="66">
        <f t="shared" si="18"/>
        <v>1</v>
      </c>
      <c r="CK97" s="66">
        <f t="shared" si="19"/>
        <v>10.5</v>
      </c>
      <c r="CL97" s="65">
        <f t="shared" si="20"/>
        <v>3.8586956521739131</v>
      </c>
      <c r="CM97" s="6" t="s">
        <v>1074</v>
      </c>
      <c r="CN97" s="6" t="s">
        <v>1826</v>
      </c>
      <c r="CO97" s="6" t="s">
        <v>1782</v>
      </c>
      <c r="CP97" s="6" t="s">
        <v>1788</v>
      </c>
      <c r="CQ97" s="6" t="s">
        <v>440</v>
      </c>
      <c r="CS97" s="6" t="s">
        <v>442</v>
      </c>
      <c r="CT97" s="6" t="s">
        <v>675</v>
      </c>
      <c r="CU97" s="6" t="s">
        <v>462</v>
      </c>
      <c r="CV97" s="6" t="s">
        <v>416</v>
      </c>
      <c r="CW97" s="6" t="s">
        <v>416</v>
      </c>
      <c r="CX97" s="6" t="s">
        <v>415</v>
      </c>
      <c r="CY97" s="6" t="s">
        <v>414</v>
      </c>
      <c r="CZ97" s="6" t="s">
        <v>415</v>
      </c>
      <c r="DA97" s="6" t="s">
        <v>416</v>
      </c>
      <c r="DB97" s="6" t="s">
        <v>416</v>
      </c>
      <c r="DC97" s="6" t="s">
        <v>414</v>
      </c>
      <c r="DD97" s="67">
        <f>VLOOKUP(CU97,Echelle!$B$3:$K$7,DD$1,FALSE)</f>
        <v>0</v>
      </c>
      <c r="DE97" s="67">
        <f>VLOOKUP(CV97,Echelle!$B$3:$K$7,DE$1,FALSE)</f>
        <v>1</v>
      </c>
      <c r="DF97" s="67">
        <f>VLOOKUP(CW97,Echelle!$B$3:$K$7,DF$1,FALSE)</f>
        <v>1</v>
      </c>
      <c r="DG97" s="67">
        <f>VLOOKUP(CX97,Echelle!$B$3:$K$7,DG$1,FALSE)</f>
        <v>-0.5</v>
      </c>
      <c r="DH97" s="67">
        <f>VLOOKUP(CY97,Echelle!$B$3:$K$7,DH$1,FALSE)</f>
        <v>0.5</v>
      </c>
      <c r="DI97" s="67">
        <f>VLOOKUP(CZ97,Echelle!$B$3:$K$7,DI$1,FALSE)</f>
        <v>0.5</v>
      </c>
      <c r="DJ97" s="67">
        <f>VLOOKUP(DA97,Echelle!$B$3:$K$7,DJ$1,FALSE)</f>
        <v>1</v>
      </c>
      <c r="DK97" s="67">
        <f>VLOOKUP(DB97,Echelle!$B$3:$K$7,DK$1,FALSE)</f>
        <v>1</v>
      </c>
      <c r="DL97" s="67">
        <f>VLOOKUP(DC97,Echelle!$B$3:$K$7,DL$1,FALSE)</f>
        <v>-0.5</v>
      </c>
      <c r="DM97" s="64">
        <f t="shared" si="21"/>
        <v>4</v>
      </c>
      <c r="DN97" s="65">
        <f t="shared" si="22"/>
        <v>7.2222222222222223</v>
      </c>
      <c r="DO97" s="6" t="s">
        <v>451</v>
      </c>
      <c r="DP97" s="6" t="s">
        <v>451</v>
      </c>
      <c r="DQ97" s="6" t="s">
        <v>451</v>
      </c>
      <c r="DR97" s="6" t="s">
        <v>451</v>
      </c>
      <c r="DS97" s="6" t="s">
        <v>451</v>
      </c>
      <c r="DT97" s="6" t="s">
        <v>451</v>
      </c>
      <c r="DU97" s="6" t="s">
        <v>451</v>
      </c>
      <c r="DV97" s="6" t="s">
        <v>451</v>
      </c>
      <c r="DW97" s="6" t="s">
        <v>451</v>
      </c>
      <c r="DX97" s="6" t="s">
        <v>451</v>
      </c>
      <c r="DY97" s="6" t="s">
        <v>451</v>
      </c>
      <c r="DZ97" s="6" t="s">
        <v>452</v>
      </c>
      <c r="EA97" s="6" t="s">
        <v>452</v>
      </c>
      <c r="EB97" s="6" t="s">
        <v>451</v>
      </c>
      <c r="EC97" s="6" t="s">
        <v>451</v>
      </c>
      <c r="ED97" s="6" t="s">
        <v>452</v>
      </c>
      <c r="EE97" s="6" t="s">
        <v>452</v>
      </c>
      <c r="EF97" s="6" t="s">
        <v>452</v>
      </c>
      <c r="EG97" s="6" t="s">
        <v>451</v>
      </c>
      <c r="EH97" s="6" t="s">
        <v>451</v>
      </c>
      <c r="EI97" s="6" t="s">
        <v>452</v>
      </c>
      <c r="EJ97" s="6" t="s">
        <v>452</v>
      </c>
      <c r="EK97" s="6" t="s">
        <v>452</v>
      </c>
      <c r="EL97" s="6" t="s">
        <v>452</v>
      </c>
      <c r="EM97" s="68">
        <f t="shared" si="23"/>
        <v>15</v>
      </c>
      <c r="EN97" s="69">
        <f t="shared" si="24"/>
        <v>6.25</v>
      </c>
      <c r="EO97" s="6" t="s">
        <v>453</v>
      </c>
      <c r="EP97" s="68">
        <f t="shared" si="25"/>
        <v>0</v>
      </c>
      <c r="EQ97" s="6" t="s">
        <v>454</v>
      </c>
      <c r="ER97" s="68">
        <f t="shared" si="26"/>
        <v>0</v>
      </c>
      <c r="ES97" s="70">
        <f t="shared" si="28"/>
        <v>5.2916666666666661</v>
      </c>
      <c r="ET97" s="6" t="str">
        <f t="shared" si="27"/>
        <v>Accepté pour Conseil 2eme round Sect</v>
      </c>
    </row>
    <row r="98" spans="1:150" x14ac:dyDescent="0.2">
      <c r="A98" s="6">
        <v>205</v>
      </c>
      <c r="B98" s="6" t="s">
        <v>481</v>
      </c>
      <c r="C98" s="6" t="s">
        <v>413</v>
      </c>
      <c r="D98" s="6" t="s">
        <v>415</v>
      </c>
      <c r="E98" s="6" t="s">
        <v>416</v>
      </c>
      <c r="F98" s="6" t="s">
        <v>416</v>
      </c>
      <c r="G98" s="6" t="s">
        <v>414</v>
      </c>
      <c r="H98" s="6" t="s">
        <v>414</v>
      </c>
      <c r="I98" s="6" t="s">
        <v>416</v>
      </c>
      <c r="J98" s="6" t="s">
        <v>416</v>
      </c>
      <c r="K98" s="6" t="s">
        <v>416</v>
      </c>
      <c r="L98" s="6" t="s">
        <v>414</v>
      </c>
      <c r="M98" s="63">
        <f>VLOOKUP(D98,Echelle!$B$3:$K$7,M$1,FALSE)</f>
        <v>0.5</v>
      </c>
      <c r="N98" s="63">
        <f>VLOOKUP(E98,Echelle!$B$3:$K$7,N$1,FALSE)</f>
        <v>1</v>
      </c>
      <c r="O98" s="63">
        <f>VLOOKUP(F98,Echelle!$B$3:$K$7,O$1,FALSE)</f>
        <v>1</v>
      </c>
      <c r="P98" s="63">
        <f>VLOOKUP(G98,Echelle!$B$3:$K$7,P$1,FALSE)</f>
        <v>0.5</v>
      </c>
      <c r="Q98" s="63">
        <f>VLOOKUP(H98,Echelle!$B$3:$K$7,Q$1,FALSE)</f>
        <v>0.5</v>
      </c>
      <c r="R98" s="63">
        <f>VLOOKUP(I98,Echelle!$B$3:$K$7,R$1,FALSE)</f>
        <v>1</v>
      </c>
      <c r="S98" s="63">
        <f>VLOOKUP(J98,Echelle!$B$3:$K$7,S$1,FALSE)</f>
        <v>1</v>
      </c>
      <c r="T98" s="63">
        <f>VLOOKUP(K98,Echelle!$B$3:$K$7,T$1,FALSE)</f>
        <v>1</v>
      </c>
      <c r="U98" s="63">
        <f>VLOOKUP(L98,Echelle!$B$3:$K$7,U$1,FALSE)</f>
        <v>-0.5</v>
      </c>
      <c r="V98" s="64">
        <f t="shared" si="16"/>
        <v>6</v>
      </c>
      <c r="W98" s="65">
        <f t="shared" si="17"/>
        <v>8.3333333333333339</v>
      </c>
      <c r="X98" s="6" t="s">
        <v>564</v>
      </c>
      <c r="Y98" s="6" t="s">
        <v>423</v>
      </c>
      <c r="Z98" s="6" t="s">
        <v>423</v>
      </c>
      <c r="AA98" s="6" t="s">
        <v>423</v>
      </c>
      <c r="AB98" s="6" t="s">
        <v>424</v>
      </c>
      <c r="AC98" s="6" t="s">
        <v>423</v>
      </c>
      <c r="AD98" s="6" t="s">
        <v>423</v>
      </c>
      <c r="AE98" s="6" t="s">
        <v>425</v>
      </c>
      <c r="AF98" s="6" t="s">
        <v>423</v>
      </c>
      <c r="AG98" s="6" t="s">
        <v>151</v>
      </c>
      <c r="AH98" s="6" t="s">
        <v>423</v>
      </c>
      <c r="AI98" s="6" t="s">
        <v>423</v>
      </c>
      <c r="AJ98" s="6" t="s">
        <v>423</v>
      </c>
      <c r="AK98" s="6" t="s">
        <v>423</v>
      </c>
      <c r="AL98" s="6" t="s">
        <v>424</v>
      </c>
      <c r="AM98" s="6" t="s">
        <v>423</v>
      </c>
      <c r="AN98" s="6" t="s">
        <v>425</v>
      </c>
      <c r="AO98" s="6" t="s">
        <v>423</v>
      </c>
      <c r="AP98" s="6" t="s">
        <v>424</v>
      </c>
      <c r="AQ98" s="6" t="s">
        <v>424</v>
      </c>
      <c r="AR98" s="6" t="s">
        <v>424</v>
      </c>
      <c r="AS98" s="6" t="s">
        <v>424</v>
      </c>
      <c r="AT98" s="6" t="s">
        <v>423</v>
      </c>
      <c r="AU98" s="6" t="s">
        <v>423</v>
      </c>
      <c r="AV98" s="6" t="s">
        <v>425</v>
      </c>
      <c r="AW98" s="6" t="s">
        <v>506</v>
      </c>
      <c r="AX98" s="6" t="s">
        <v>427</v>
      </c>
      <c r="AY98" s="6" t="s">
        <v>427</v>
      </c>
      <c r="AZ98" s="6" t="s">
        <v>428</v>
      </c>
      <c r="BA98" s="6" t="s">
        <v>428</v>
      </c>
      <c r="BB98" s="64">
        <f>VLOOKUP(Y98,Echelle!$B$11:$Z$15,BB$1,FALSE)</f>
        <v>0.5</v>
      </c>
      <c r="BC98" s="64">
        <f>VLOOKUP(Z98,Echelle!$B$11:$Z$15,BC$1,FALSE)</f>
        <v>0.5</v>
      </c>
      <c r="BD98" s="64">
        <f>VLOOKUP(AA98,Echelle!$B$11:$Z$15,BD$1,FALSE)</f>
        <v>0.5</v>
      </c>
      <c r="BE98" s="64">
        <f>VLOOKUP(AB98,Echelle!$B$11:$Z$15,BE$1,FALSE)</f>
        <v>1</v>
      </c>
      <c r="BF98" s="64">
        <f>VLOOKUP(AC98,Echelle!$B$11:$Z$15,BF$1,FALSE)</f>
        <v>0.5</v>
      </c>
      <c r="BG98" s="64">
        <f>VLOOKUP(AD98,Echelle!$B$11:$Z$15,BG$1,FALSE)</f>
        <v>0.5</v>
      </c>
      <c r="BH98" s="64">
        <f>VLOOKUP(AE98,Echelle!$B$11:$Z$15,BH$1,FALSE)</f>
        <v>0</v>
      </c>
      <c r="BI98" s="64">
        <f>VLOOKUP(AF98,Echelle!$B$11:$Z$15,BI$1,FALSE)</f>
        <v>0.5</v>
      </c>
      <c r="BJ98" s="64">
        <f>VLOOKUP(AG98,Echelle!$B$11:$Z$15,BJ$1,FALSE)</f>
        <v>2</v>
      </c>
      <c r="BK98" s="64">
        <f>VLOOKUP(AH98,Echelle!$B$11:$Z$15,BK$1,FALSE)</f>
        <v>0.5</v>
      </c>
      <c r="BL98" s="64">
        <f>VLOOKUP(AI98,Echelle!$B$11:$Z$15,BL$1,FALSE)</f>
        <v>0.5</v>
      </c>
      <c r="BM98" s="64">
        <f>VLOOKUP(AJ98,Echelle!$B$11:$Z$15,BM$1,FALSE)</f>
        <v>0.5</v>
      </c>
      <c r="BN98" s="64">
        <f>VLOOKUP(AK98,Echelle!$B$11:$Z$15,BN$1,FALSE)</f>
        <v>0.5</v>
      </c>
      <c r="BO98" s="64">
        <f>VLOOKUP(AL98,Echelle!$B$11:$Z$15,BO$1,FALSE)</f>
        <v>1</v>
      </c>
      <c r="BP98" s="64">
        <f>VLOOKUP(AM98,Echelle!$B$11:$Z$15,BP$1,FALSE)</f>
        <v>0.5</v>
      </c>
      <c r="BQ98" s="64">
        <f>VLOOKUP(AN98,Echelle!$B$11:$Z$15,BQ$1,FALSE)</f>
        <v>0</v>
      </c>
      <c r="BR98" s="64">
        <f>VLOOKUP(AO98,Echelle!$B$11:$Z$15,BR$1,FALSE)</f>
        <v>0.5</v>
      </c>
      <c r="BS98" s="64">
        <f>VLOOKUP(AP98,Echelle!$B$11:$Z$15,BS$1,FALSE)</f>
        <v>1</v>
      </c>
      <c r="BT98" s="64">
        <f>VLOOKUP(AQ98,Echelle!$B$11:$Z$15,BT$1,FALSE)</f>
        <v>1</v>
      </c>
      <c r="BU98" s="64">
        <f>VLOOKUP(AR98,Echelle!$B$11:$Z$15,BU$1,FALSE)</f>
        <v>1</v>
      </c>
      <c r="BV98" s="64">
        <f>VLOOKUP(AS98,Echelle!$B$11:$Z$15,BV$1,FALSE)</f>
        <v>2</v>
      </c>
      <c r="BW98" s="64">
        <f>VLOOKUP(AT98,Echelle!$B$11:$Z$15,BW$1,FALSE)</f>
        <v>1</v>
      </c>
      <c r="BX98" s="64">
        <f>VLOOKUP(AU98,Echelle!$B$11:$Z$15,BX$1,FALSE)</f>
        <v>1</v>
      </c>
      <c r="BY98" s="64">
        <f>VLOOKUP(AV98,Echelle!$B$11:$Z$15,BY$1,FALSE)</f>
        <v>0</v>
      </c>
      <c r="BZ98" s="64">
        <f>VLOOKUP(AW98,Echelle!$B$20:$E$23,BZ$1,FALSE)</f>
        <v>0.5</v>
      </c>
      <c r="CA98" s="64">
        <f>VLOOKUP(AX98,Echelle!$B$20:$E$23,CA$1,FALSE)</f>
        <v>1</v>
      </c>
      <c r="CB98" s="64">
        <f>VLOOKUP(AY98,Echelle!$B$20:$E$23,CB$1,FALSE)</f>
        <v>1</v>
      </c>
      <c r="CC98" s="6">
        <v>1</v>
      </c>
      <c r="CD98" s="6">
        <v>1</v>
      </c>
      <c r="CE98" s="6">
        <v>0</v>
      </c>
      <c r="CF98" s="6">
        <v>1</v>
      </c>
      <c r="CG98" s="6">
        <v>0</v>
      </c>
      <c r="CH98" s="6">
        <v>1</v>
      </c>
      <c r="CI98" s="6">
        <v>1</v>
      </c>
      <c r="CJ98" s="66">
        <f t="shared" si="18"/>
        <v>6</v>
      </c>
      <c r="CK98" s="66">
        <f t="shared" si="19"/>
        <v>25.5</v>
      </c>
      <c r="CL98" s="65">
        <f t="shared" si="20"/>
        <v>5.4891304347826084</v>
      </c>
      <c r="CM98" s="6" t="s">
        <v>2707</v>
      </c>
      <c r="CN98" s="6" t="s">
        <v>1842</v>
      </c>
      <c r="CO98" s="6" t="s">
        <v>1782</v>
      </c>
      <c r="CP98" s="6" t="s">
        <v>1788</v>
      </c>
      <c r="CQ98" s="6" t="s">
        <v>440</v>
      </c>
      <c r="CS98" s="6" t="s">
        <v>442</v>
      </c>
      <c r="CT98" s="6" t="s">
        <v>532</v>
      </c>
      <c r="CU98" s="6" t="s">
        <v>416</v>
      </c>
      <c r="CV98" s="6" t="s">
        <v>416</v>
      </c>
      <c r="CW98" s="6" t="s">
        <v>416</v>
      </c>
      <c r="CX98" s="6" t="s">
        <v>131</v>
      </c>
      <c r="CY98" s="6" t="s">
        <v>414</v>
      </c>
      <c r="CZ98" s="6" t="s">
        <v>416</v>
      </c>
      <c r="DA98" s="6" t="s">
        <v>416</v>
      </c>
      <c r="DB98" s="6" t="s">
        <v>416</v>
      </c>
      <c r="DC98" s="6" t="s">
        <v>414</v>
      </c>
      <c r="DD98" s="67">
        <f>VLOOKUP(CU98,Echelle!$B$3:$K$7,DD$1,FALSE)</f>
        <v>1</v>
      </c>
      <c r="DE98" s="67">
        <f>VLOOKUP(CV98,Echelle!$B$3:$K$7,DE$1,FALSE)</f>
        <v>1</v>
      </c>
      <c r="DF98" s="67">
        <f>VLOOKUP(CW98,Echelle!$B$3:$K$7,DF$1,FALSE)</f>
        <v>1</v>
      </c>
      <c r="DG98" s="67">
        <f>VLOOKUP(CX98,Echelle!$B$3:$K$7,DG$1,FALSE)</f>
        <v>1</v>
      </c>
      <c r="DH98" s="67">
        <f>VLOOKUP(CY98,Echelle!$B$3:$K$7,DH$1,FALSE)</f>
        <v>0.5</v>
      </c>
      <c r="DI98" s="67">
        <f>VLOOKUP(CZ98,Echelle!$B$3:$K$7,DI$1,FALSE)</f>
        <v>1</v>
      </c>
      <c r="DJ98" s="67">
        <f>VLOOKUP(DA98,Echelle!$B$3:$K$7,DJ$1,FALSE)</f>
        <v>1</v>
      </c>
      <c r="DK98" s="67">
        <f>VLOOKUP(DB98,Echelle!$B$3:$K$7,DK$1,FALSE)</f>
        <v>1</v>
      </c>
      <c r="DL98" s="67">
        <f>VLOOKUP(DC98,Echelle!$B$3:$K$7,DL$1,FALSE)</f>
        <v>-0.5</v>
      </c>
      <c r="DM98" s="64">
        <f t="shared" si="21"/>
        <v>7</v>
      </c>
      <c r="DN98" s="65">
        <f t="shared" si="22"/>
        <v>8.8888888888888893</v>
      </c>
      <c r="DO98" s="6" t="s">
        <v>451</v>
      </c>
      <c r="DP98" s="6" t="s">
        <v>451</v>
      </c>
      <c r="DQ98" s="6" t="s">
        <v>451</v>
      </c>
      <c r="DR98" s="6" t="s">
        <v>451</v>
      </c>
      <c r="DS98" s="6" t="s">
        <v>451</v>
      </c>
      <c r="DT98" s="6" t="s">
        <v>451</v>
      </c>
      <c r="DU98" s="6" t="s">
        <v>451</v>
      </c>
      <c r="DV98" s="6" t="s">
        <v>451</v>
      </c>
      <c r="DW98" s="6" t="s">
        <v>451</v>
      </c>
      <c r="DX98" s="6" t="s">
        <v>451</v>
      </c>
      <c r="DY98" s="6" t="s">
        <v>451</v>
      </c>
      <c r="DZ98" s="6" t="s">
        <v>451</v>
      </c>
      <c r="EA98" s="6" t="s">
        <v>451</v>
      </c>
      <c r="EB98" s="6" t="s">
        <v>451</v>
      </c>
      <c r="EC98" s="6" t="s">
        <v>451</v>
      </c>
      <c r="ED98" s="6" t="s">
        <v>451</v>
      </c>
      <c r="EE98" s="6" t="s">
        <v>451</v>
      </c>
      <c r="EF98" s="6" t="s">
        <v>451</v>
      </c>
      <c r="EG98" s="6" t="s">
        <v>451</v>
      </c>
      <c r="EH98" s="6" t="s">
        <v>451</v>
      </c>
      <c r="EI98" s="6" t="s">
        <v>451</v>
      </c>
      <c r="EJ98" s="6" t="s">
        <v>451</v>
      </c>
      <c r="EK98" s="6" t="s">
        <v>451</v>
      </c>
      <c r="EL98" s="6" t="s">
        <v>451</v>
      </c>
      <c r="EM98" s="68">
        <f t="shared" si="23"/>
        <v>24</v>
      </c>
      <c r="EN98" s="69">
        <f t="shared" si="24"/>
        <v>10</v>
      </c>
      <c r="EO98" s="6" t="s">
        <v>555</v>
      </c>
      <c r="EP98" s="68">
        <f t="shared" si="25"/>
        <v>10</v>
      </c>
      <c r="EQ98" s="6" t="s">
        <v>475</v>
      </c>
      <c r="ER98" s="68">
        <f t="shared" si="26"/>
        <v>10</v>
      </c>
      <c r="ES98" s="70">
        <f t="shared" si="28"/>
        <v>9.6666666666666661</v>
      </c>
      <c r="ET98" s="6" t="str">
        <f t="shared" si="27"/>
        <v xml:space="preserve">Accepté pour le Conseil 4round IS -5 </v>
      </c>
    </row>
    <row r="99" spans="1:150" x14ac:dyDescent="0.2">
      <c r="A99" s="6">
        <v>206</v>
      </c>
      <c r="B99" s="6" t="s">
        <v>481</v>
      </c>
      <c r="C99" s="6" t="s">
        <v>525</v>
      </c>
      <c r="D99" s="6" t="s">
        <v>415</v>
      </c>
      <c r="E99" s="6" t="s">
        <v>416</v>
      </c>
      <c r="F99" s="6" t="s">
        <v>416</v>
      </c>
      <c r="G99" s="6" t="s">
        <v>462</v>
      </c>
      <c r="H99" s="6" t="s">
        <v>462</v>
      </c>
      <c r="I99" s="6" t="s">
        <v>415</v>
      </c>
      <c r="J99" s="6" t="s">
        <v>416</v>
      </c>
      <c r="K99" s="6" t="s">
        <v>416</v>
      </c>
      <c r="L99" s="6" t="s">
        <v>414</v>
      </c>
      <c r="M99" s="63">
        <f>VLOOKUP(D99,Echelle!$B$3:$K$7,M$1,FALSE)</f>
        <v>0.5</v>
      </c>
      <c r="N99" s="63">
        <f>VLOOKUP(E99,Echelle!$B$3:$K$7,N$1,FALSE)</f>
        <v>1</v>
      </c>
      <c r="O99" s="63">
        <f>VLOOKUP(F99,Echelle!$B$3:$K$7,O$1,FALSE)</f>
        <v>1</v>
      </c>
      <c r="P99" s="63">
        <f>VLOOKUP(G99,Echelle!$B$3:$K$7,P$1,FALSE)</f>
        <v>0</v>
      </c>
      <c r="Q99" s="63">
        <f>VLOOKUP(H99,Echelle!$B$3:$K$7,Q$1,FALSE)</f>
        <v>0</v>
      </c>
      <c r="R99" s="63">
        <f>VLOOKUP(I99,Echelle!$B$3:$K$7,R$1,FALSE)</f>
        <v>0.5</v>
      </c>
      <c r="S99" s="63">
        <f>VLOOKUP(J99,Echelle!$B$3:$K$7,S$1,FALSE)</f>
        <v>1</v>
      </c>
      <c r="T99" s="63">
        <f>VLOOKUP(K99,Echelle!$B$3:$K$7,T$1,FALSE)</f>
        <v>1</v>
      </c>
      <c r="U99" s="63">
        <f>VLOOKUP(L99,Echelle!$B$3:$K$7,U$1,FALSE)</f>
        <v>-0.5</v>
      </c>
      <c r="V99" s="64">
        <f t="shared" si="16"/>
        <v>4.5</v>
      </c>
      <c r="W99" s="65">
        <f t="shared" si="17"/>
        <v>7.5</v>
      </c>
      <c r="X99" s="6" t="s">
        <v>564</v>
      </c>
      <c r="Y99" s="6" t="s">
        <v>424</v>
      </c>
      <c r="Z99" s="6" t="s">
        <v>424</v>
      </c>
      <c r="AA99" s="6" t="s">
        <v>426</v>
      </c>
      <c r="AB99" s="6" t="s">
        <v>423</v>
      </c>
      <c r="AC99" s="6" t="s">
        <v>426</v>
      </c>
      <c r="AD99" s="6" t="s">
        <v>424</v>
      </c>
      <c r="AE99" s="6" t="s">
        <v>423</v>
      </c>
      <c r="AF99" s="6" t="s">
        <v>423</v>
      </c>
      <c r="AG99" s="6" t="s">
        <v>423</v>
      </c>
      <c r="AH99" s="6" t="s">
        <v>423</v>
      </c>
      <c r="AI99" s="6" t="s">
        <v>423</v>
      </c>
      <c r="AJ99" s="6" t="s">
        <v>423</v>
      </c>
      <c r="AK99" s="6" t="s">
        <v>423</v>
      </c>
      <c r="AL99" s="6" t="s">
        <v>424</v>
      </c>
      <c r="AM99" s="6" t="s">
        <v>423</v>
      </c>
      <c r="AN99" s="6" t="s">
        <v>423</v>
      </c>
      <c r="AO99" s="6" t="s">
        <v>423</v>
      </c>
      <c r="AP99" s="6" t="s">
        <v>423</v>
      </c>
      <c r="AQ99" s="6" t="s">
        <v>423</v>
      </c>
      <c r="AR99" s="6" t="s">
        <v>424</v>
      </c>
      <c r="AS99" s="6" t="s">
        <v>423</v>
      </c>
      <c r="AT99" s="6" t="s">
        <v>423</v>
      </c>
      <c r="AU99" s="6" t="s">
        <v>426</v>
      </c>
      <c r="AV99" s="6" t="s">
        <v>151</v>
      </c>
      <c r="AW99" s="6" t="s">
        <v>428</v>
      </c>
      <c r="AX99" s="6" t="s">
        <v>427</v>
      </c>
      <c r="AY99" s="6" t="s">
        <v>428</v>
      </c>
      <c r="AZ99" s="6" t="s">
        <v>428</v>
      </c>
      <c r="BA99" s="6" t="s">
        <v>428</v>
      </c>
      <c r="BB99" s="64">
        <f>VLOOKUP(Y99,Echelle!$B$11:$Z$15,BB$1,FALSE)</f>
        <v>1</v>
      </c>
      <c r="BC99" s="64">
        <f>VLOOKUP(Z99,Echelle!$B$11:$Z$15,BC$1,FALSE)</f>
        <v>1</v>
      </c>
      <c r="BD99" s="64">
        <f>VLOOKUP(AA99,Echelle!$B$11:$Z$15,BD$1,FALSE)</f>
        <v>-1</v>
      </c>
      <c r="BE99" s="64">
        <f>VLOOKUP(AB99,Echelle!$B$11:$Z$15,BE$1,FALSE)</f>
        <v>0.5</v>
      </c>
      <c r="BF99" s="64">
        <f>VLOOKUP(AC99,Echelle!$B$11:$Z$15,BF$1,FALSE)</f>
        <v>-1</v>
      </c>
      <c r="BG99" s="64">
        <f>VLOOKUP(AD99,Echelle!$B$11:$Z$15,BG$1,FALSE)</f>
        <v>1</v>
      </c>
      <c r="BH99" s="64">
        <f>VLOOKUP(AE99,Echelle!$B$11:$Z$15,BH$1,FALSE)</f>
        <v>0.5</v>
      </c>
      <c r="BI99" s="64">
        <f>VLOOKUP(AF99,Echelle!$B$11:$Z$15,BI$1,FALSE)</f>
        <v>0.5</v>
      </c>
      <c r="BJ99" s="64">
        <f>VLOOKUP(AG99,Echelle!$B$11:$Z$15,BJ$1,FALSE)</f>
        <v>0.5</v>
      </c>
      <c r="BK99" s="64">
        <f>VLOOKUP(AH99,Echelle!$B$11:$Z$15,BK$1,FALSE)</f>
        <v>0.5</v>
      </c>
      <c r="BL99" s="64">
        <f>VLOOKUP(AI99,Echelle!$B$11:$Z$15,BL$1,FALSE)</f>
        <v>0.5</v>
      </c>
      <c r="BM99" s="64">
        <f>VLOOKUP(AJ99,Echelle!$B$11:$Z$15,BM$1,FALSE)</f>
        <v>0.5</v>
      </c>
      <c r="BN99" s="64">
        <f>VLOOKUP(AK99,Echelle!$B$11:$Z$15,BN$1,FALSE)</f>
        <v>0.5</v>
      </c>
      <c r="BO99" s="64">
        <f>VLOOKUP(AL99,Echelle!$B$11:$Z$15,BO$1,FALSE)</f>
        <v>1</v>
      </c>
      <c r="BP99" s="64">
        <f>VLOOKUP(AM99,Echelle!$B$11:$Z$15,BP$1,FALSE)</f>
        <v>0.5</v>
      </c>
      <c r="BQ99" s="64">
        <f>VLOOKUP(AN99,Echelle!$B$11:$Z$15,BQ$1,FALSE)</f>
        <v>0.5</v>
      </c>
      <c r="BR99" s="64">
        <f>VLOOKUP(AO99,Echelle!$B$11:$Z$15,BR$1,FALSE)</f>
        <v>0.5</v>
      </c>
      <c r="BS99" s="64">
        <f>VLOOKUP(AP99,Echelle!$B$11:$Z$15,BS$1,FALSE)</f>
        <v>0.5</v>
      </c>
      <c r="BT99" s="64">
        <f>VLOOKUP(AQ99,Echelle!$B$11:$Z$15,BT$1,FALSE)</f>
        <v>0.5</v>
      </c>
      <c r="BU99" s="64">
        <f>VLOOKUP(AR99,Echelle!$B$11:$Z$15,BU$1,FALSE)</f>
        <v>1</v>
      </c>
      <c r="BV99" s="64">
        <f>VLOOKUP(AS99,Echelle!$B$11:$Z$15,BV$1,FALSE)</f>
        <v>1</v>
      </c>
      <c r="BW99" s="64">
        <f>VLOOKUP(AT99,Echelle!$B$11:$Z$15,BW$1,FALSE)</f>
        <v>1</v>
      </c>
      <c r="BX99" s="64">
        <f>VLOOKUP(AU99,Echelle!$B$11:$Z$15,BX$1,FALSE)</f>
        <v>-0.5</v>
      </c>
      <c r="BY99" s="64">
        <f>VLOOKUP(AV99,Echelle!$B$11:$Z$15,BY$1,FALSE)</f>
        <v>3</v>
      </c>
      <c r="BZ99" s="64">
        <f>VLOOKUP(AW99,Echelle!$B$20:$E$23,BZ$1,FALSE)</f>
        <v>-1</v>
      </c>
      <c r="CA99" s="64">
        <f>VLOOKUP(AX99,Echelle!$B$20:$E$23,CA$1,FALSE)</f>
        <v>1</v>
      </c>
      <c r="CB99" s="64">
        <f>VLOOKUP(AY99,Echelle!$B$20:$E$23,CB$1,FALSE)</f>
        <v>-1</v>
      </c>
      <c r="CC99" s="6">
        <v>0</v>
      </c>
      <c r="CD99" s="6">
        <v>1</v>
      </c>
      <c r="CE99" s="6">
        <v>0</v>
      </c>
      <c r="CF99" s="6">
        <v>1</v>
      </c>
      <c r="CG99" s="6">
        <v>0</v>
      </c>
      <c r="CH99" s="6">
        <v>0</v>
      </c>
      <c r="CI99" s="6">
        <v>0</v>
      </c>
      <c r="CJ99" s="66">
        <f t="shared" si="18"/>
        <v>2</v>
      </c>
      <c r="CK99" s="66">
        <f t="shared" si="19"/>
        <v>15</v>
      </c>
      <c r="CL99" s="65">
        <f t="shared" si="20"/>
        <v>4.3478260869565215</v>
      </c>
      <c r="CM99" s="6" t="s">
        <v>488</v>
      </c>
      <c r="CN99" s="6" t="s">
        <v>1858</v>
      </c>
      <c r="CO99" s="6" t="s">
        <v>1782</v>
      </c>
      <c r="CP99" s="6" t="s">
        <v>1788</v>
      </c>
      <c r="CQ99" s="6" t="s">
        <v>440</v>
      </c>
      <c r="CS99" s="6" t="s">
        <v>491</v>
      </c>
      <c r="CT99" s="6" t="s">
        <v>443</v>
      </c>
      <c r="CU99" s="6" t="s">
        <v>415</v>
      </c>
      <c r="CV99" s="6" t="s">
        <v>416</v>
      </c>
      <c r="CW99" s="6" t="s">
        <v>416</v>
      </c>
      <c r="CX99" s="6" t="s">
        <v>462</v>
      </c>
      <c r="CY99" s="6" t="s">
        <v>462</v>
      </c>
      <c r="CZ99" s="6" t="s">
        <v>415</v>
      </c>
      <c r="DA99" s="6" t="s">
        <v>416</v>
      </c>
      <c r="DB99" s="6" t="s">
        <v>416</v>
      </c>
      <c r="DC99" s="6" t="s">
        <v>462</v>
      </c>
      <c r="DD99" s="67">
        <f>VLOOKUP(CU99,Echelle!$B$3:$K$7,DD$1,FALSE)</f>
        <v>0.5</v>
      </c>
      <c r="DE99" s="67">
        <f>VLOOKUP(CV99,Echelle!$B$3:$K$7,DE$1,FALSE)</f>
        <v>1</v>
      </c>
      <c r="DF99" s="67">
        <f>VLOOKUP(CW99,Echelle!$B$3:$K$7,DF$1,FALSE)</f>
        <v>1</v>
      </c>
      <c r="DG99" s="67">
        <f>VLOOKUP(CX99,Echelle!$B$3:$K$7,DG$1,FALSE)</f>
        <v>0</v>
      </c>
      <c r="DH99" s="67">
        <f>VLOOKUP(CY99,Echelle!$B$3:$K$7,DH$1,FALSE)</f>
        <v>0</v>
      </c>
      <c r="DI99" s="67">
        <f>VLOOKUP(CZ99,Echelle!$B$3:$K$7,DI$1,FALSE)</f>
        <v>0.5</v>
      </c>
      <c r="DJ99" s="67">
        <f>VLOOKUP(DA99,Echelle!$B$3:$K$7,DJ$1,FALSE)</f>
        <v>1</v>
      </c>
      <c r="DK99" s="67">
        <f>VLOOKUP(DB99,Echelle!$B$3:$K$7,DK$1,FALSE)</f>
        <v>1</v>
      </c>
      <c r="DL99" s="67">
        <f>VLOOKUP(DC99,Echelle!$B$3:$K$7,DL$1,FALSE)</f>
        <v>0</v>
      </c>
      <c r="DM99" s="64">
        <f t="shared" si="21"/>
        <v>5</v>
      </c>
      <c r="DN99" s="65">
        <f t="shared" si="22"/>
        <v>7.7777777777777777</v>
      </c>
      <c r="DO99" s="6" t="s">
        <v>451</v>
      </c>
      <c r="DP99" s="6" t="s">
        <v>451</v>
      </c>
      <c r="DQ99" s="6" t="s">
        <v>451</v>
      </c>
      <c r="DR99" s="6" t="s">
        <v>451</v>
      </c>
      <c r="DS99" s="6" t="s">
        <v>451</v>
      </c>
      <c r="DT99" s="6" t="s">
        <v>451</v>
      </c>
      <c r="DU99" s="6" t="s">
        <v>451</v>
      </c>
      <c r="DV99" s="6" t="s">
        <v>451</v>
      </c>
      <c r="DW99" s="6" t="s">
        <v>451</v>
      </c>
      <c r="DX99" s="6" t="s">
        <v>451</v>
      </c>
      <c r="DY99" s="6" t="s">
        <v>451</v>
      </c>
      <c r="DZ99" s="6" t="s">
        <v>451</v>
      </c>
      <c r="EA99" s="6" t="s">
        <v>451</v>
      </c>
      <c r="EB99" s="6" t="s">
        <v>451</v>
      </c>
      <c r="EC99" s="6" t="s">
        <v>451</v>
      </c>
      <c r="ED99" s="6" t="s">
        <v>451</v>
      </c>
      <c r="EE99" s="6" t="s">
        <v>451</v>
      </c>
      <c r="EF99" s="6" t="s">
        <v>451</v>
      </c>
      <c r="EG99" s="6" t="s">
        <v>451</v>
      </c>
      <c r="EH99" s="6" t="s">
        <v>451</v>
      </c>
      <c r="EI99" s="6" t="s">
        <v>451</v>
      </c>
      <c r="EJ99" s="6" t="s">
        <v>452</v>
      </c>
      <c r="EK99" s="6" t="s">
        <v>452</v>
      </c>
      <c r="EL99" s="6" t="s">
        <v>451</v>
      </c>
      <c r="EM99" s="68">
        <f t="shared" si="23"/>
        <v>22</v>
      </c>
      <c r="EN99" s="69">
        <f t="shared" si="24"/>
        <v>9.1666666666666661</v>
      </c>
      <c r="EO99" s="6" t="s">
        <v>555</v>
      </c>
      <c r="EP99" s="68">
        <f t="shared" si="25"/>
        <v>10</v>
      </c>
      <c r="EQ99" s="6" t="s">
        <v>475</v>
      </c>
      <c r="ER99" s="68">
        <f t="shared" si="26"/>
        <v>10</v>
      </c>
      <c r="ES99" s="70">
        <f t="shared" si="28"/>
        <v>8.9166666666666661</v>
      </c>
      <c r="ET99" s="6" t="str">
        <f t="shared" ref="ET99:ET130" si="29">VLOOKUP(A99,Statut,12,FALSE)</f>
        <v xml:space="preserve">Accepté pour le Conseil 4round IS -5 </v>
      </c>
    </row>
    <row r="100" spans="1:150" x14ac:dyDescent="0.2">
      <c r="A100" s="6">
        <v>208</v>
      </c>
      <c r="B100" s="6" t="s">
        <v>460</v>
      </c>
      <c r="C100" s="6" t="s">
        <v>413</v>
      </c>
      <c r="D100" s="6" t="s">
        <v>131</v>
      </c>
      <c r="E100" s="6" t="s">
        <v>462</v>
      </c>
      <c r="F100" s="6" t="s">
        <v>131</v>
      </c>
      <c r="G100" s="6" t="s">
        <v>131</v>
      </c>
      <c r="H100" s="6" t="s">
        <v>131</v>
      </c>
      <c r="I100" s="6" t="s">
        <v>131</v>
      </c>
      <c r="J100" s="6" t="s">
        <v>416</v>
      </c>
      <c r="K100" s="6" t="s">
        <v>416</v>
      </c>
      <c r="L100" s="6" t="s">
        <v>131</v>
      </c>
      <c r="M100" s="63">
        <f>VLOOKUP(D100,Echelle!$B$3:$K$7,M$1,FALSE)</f>
        <v>-1</v>
      </c>
      <c r="N100" s="63">
        <f>VLOOKUP(E100,Echelle!$B$3:$K$7,N$1,FALSE)</f>
        <v>0</v>
      </c>
      <c r="O100" s="63">
        <f>VLOOKUP(F100,Echelle!$B$3:$K$7,O$1,FALSE)</f>
        <v>-1</v>
      </c>
      <c r="P100" s="63">
        <f>VLOOKUP(G100,Echelle!$B$3:$K$7,P$1,FALSE)</f>
        <v>1</v>
      </c>
      <c r="Q100" s="63">
        <f>VLOOKUP(H100,Echelle!$B$3:$K$7,Q$1,FALSE)</f>
        <v>1</v>
      </c>
      <c r="R100" s="63">
        <f>VLOOKUP(I100,Echelle!$B$3:$K$7,R$1,FALSE)</f>
        <v>-1</v>
      </c>
      <c r="S100" s="63">
        <f>VLOOKUP(J100,Echelle!$B$3:$K$7,S$1,FALSE)</f>
        <v>1</v>
      </c>
      <c r="T100" s="63">
        <f>VLOOKUP(K100,Echelle!$B$3:$K$7,T$1,FALSE)</f>
        <v>1</v>
      </c>
      <c r="U100" s="63">
        <f>VLOOKUP(L100,Echelle!$B$3:$K$7,U$1,FALSE)</f>
        <v>-1</v>
      </c>
      <c r="V100" s="64">
        <f t="shared" si="16"/>
        <v>0</v>
      </c>
      <c r="W100" s="65">
        <f t="shared" si="17"/>
        <v>5</v>
      </c>
      <c r="X100" s="6" t="s">
        <v>463</v>
      </c>
      <c r="Y100" s="6" t="s">
        <v>423</v>
      </c>
      <c r="Z100" s="6" t="s">
        <v>423</v>
      </c>
      <c r="AA100" s="6" t="s">
        <v>423</v>
      </c>
      <c r="AB100" s="6" t="s">
        <v>423</v>
      </c>
      <c r="AC100" s="6" t="s">
        <v>423</v>
      </c>
      <c r="AD100" s="6" t="s">
        <v>423</v>
      </c>
      <c r="AE100" s="6" t="s">
        <v>423</v>
      </c>
      <c r="AF100" s="6" t="s">
        <v>423</v>
      </c>
      <c r="AG100" s="6" t="s">
        <v>423</v>
      </c>
      <c r="AH100" s="6" t="s">
        <v>423</v>
      </c>
      <c r="AI100" s="6" t="s">
        <v>423</v>
      </c>
      <c r="AJ100" s="6" t="s">
        <v>423</v>
      </c>
      <c r="AK100" s="6" t="s">
        <v>423</v>
      </c>
      <c r="AL100" s="6" t="s">
        <v>423</v>
      </c>
      <c r="AM100" s="6" t="s">
        <v>423</v>
      </c>
      <c r="AN100" s="6" t="s">
        <v>423</v>
      </c>
      <c r="AO100" s="6" t="s">
        <v>423</v>
      </c>
      <c r="AP100" s="6" t="s">
        <v>423</v>
      </c>
      <c r="AQ100" s="6" t="s">
        <v>423</v>
      </c>
      <c r="AR100" s="6" t="s">
        <v>423</v>
      </c>
      <c r="AS100" s="6" t="s">
        <v>423</v>
      </c>
      <c r="AT100" s="6" t="s">
        <v>423</v>
      </c>
      <c r="AU100" s="6" t="s">
        <v>423</v>
      </c>
      <c r="AV100" s="6" t="s">
        <v>423</v>
      </c>
      <c r="AW100" s="6" t="s">
        <v>428</v>
      </c>
      <c r="AX100" s="6" t="s">
        <v>176</v>
      </c>
      <c r="AY100" s="6" t="s">
        <v>428</v>
      </c>
      <c r="AZ100" s="6" t="s">
        <v>428</v>
      </c>
      <c r="BA100" s="6" t="s">
        <v>428</v>
      </c>
      <c r="BB100" s="64">
        <f>VLOOKUP(Y100,Echelle!$B$11:$Z$15,BB$1,FALSE)</f>
        <v>0.5</v>
      </c>
      <c r="BC100" s="64">
        <f>VLOOKUP(Z100,Echelle!$B$11:$Z$15,BC$1,FALSE)</f>
        <v>0.5</v>
      </c>
      <c r="BD100" s="64">
        <f>VLOOKUP(AA100,Echelle!$B$11:$Z$15,BD$1,FALSE)</f>
        <v>0.5</v>
      </c>
      <c r="BE100" s="64">
        <f>VLOOKUP(AB100,Echelle!$B$11:$Z$15,BE$1,FALSE)</f>
        <v>0.5</v>
      </c>
      <c r="BF100" s="64">
        <f>VLOOKUP(AC100,Echelle!$B$11:$Z$15,BF$1,FALSE)</f>
        <v>0.5</v>
      </c>
      <c r="BG100" s="64">
        <f>VLOOKUP(AD100,Echelle!$B$11:$Z$15,BG$1,FALSE)</f>
        <v>0.5</v>
      </c>
      <c r="BH100" s="64">
        <f>VLOOKUP(AE100,Echelle!$B$11:$Z$15,BH$1,FALSE)</f>
        <v>0.5</v>
      </c>
      <c r="BI100" s="64">
        <f>VLOOKUP(AF100,Echelle!$B$11:$Z$15,BI$1,FALSE)</f>
        <v>0.5</v>
      </c>
      <c r="BJ100" s="64">
        <f>VLOOKUP(AG100,Echelle!$B$11:$Z$15,BJ$1,FALSE)</f>
        <v>0.5</v>
      </c>
      <c r="BK100" s="64">
        <f>VLOOKUP(AH100,Echelle!$B$11:$Z$15,BK$1,FALSE)</f>
        <v>0.5</v>
      </c>
      <c r="BL100" s="64">
        <f>VLOOKUP(AI100,Echelle!$B$11:$Z$15,BL$1,FALSE)</f>
        <v>0.5</v>
      </c>
      <c r="BM100" s="64">
        <f>VLOOKUP(AJ100,Echelle!$B$11:$Z$15,BM$1,FALSE)</f>
        <v>0.5</v>
      </c>
      <c r="BN100" s="64">
        <f>VLOOKUP(AK100,Echelle!$B$11:$Z$15,BN$1,FALSE)</f>
        <v>0.5</v>
      </c>
      <c r="BO100" s="64">
        <f>VLOOKUP(AL100,Echelle!$B$11:$Z$15,BO$1,FALSE)</f>
        <v>0.5</v>
      </c>
      <c r="BP100" s="64">
        <f>VLOOKUP(AM100,Echelle!$B$11:$Z$15,BP$1,FALSE)</f>
        <v>0.5</v>
      </c>
      <c r="BQ100" s="64">
        <f>VLOOKUP(AN100,Echelle!$B$11:$Z$15,BQ$1,FALSE)</f>
        <v>0.5</v>
      </c>
      <c r="BR100" s="64">
        <f>VLOOKUP(AO100,Echelle!$B$11:$Z$15,BR$1,FALSE)</f>
        <v>0.5</v>
      </c>
      <c r="BS100" s="64">
        <f>VLOOKUP(AP100,Echelle!$B$11:$Z$15,BS$1,FALSE)</f>
        <v>0.5</v>
      </c>
      <c r="BT100" s="64">
        <f>VLOOKUP(AQ100,Echelle!$B$11:$Z$15,BT$1,FALSE)</f>
        <v>0.5</v>
      </c>
      <c r="BU100" s="64">
        <f>VLOOKUP(AR100,Echelle!$B$11:$Z$15,BU$1,FALSE)</f>
        <v>0.5</v>
      </c>
      <c r="BV100" s="64">
        <f>VLOOKUP(AS100,Echelle!$B$11:$Z$15,BV$1,FALSE)</f>
        <v>1</v>
      </c>
      <c r="BW100" s="64">
        <f>VLOOKUP(AT100,Echelle!$B$11:$Z$15,BW$1,FALSE)</f>
        <v>1</v>
      </c>
      <c r="BX100" s="64">
        <f>VLOOKUP(AU100,Echelle!$B$11:$Z$15,BX$1,FALSE)</f>
        <v>1</v>
      </c>
      <c r="BY100" s="64">
        <f>VLOOKUP(AV100,Echelle!$B$11:$Z$15,BY$1,FALSE)</f>
        <v>1</v>
      </c>
      <c r="BZ100" s="64">
        <f>VLOOKUP(AW100,Echelle!$B$20:$E$23,BZ$1,FALSE)</f>
        <v>-1</v>
      </c>
      <c r="CA100" s="64">
        <f>VLOOKUP(AX100,Echelle!$B$20:$E$23,CA$1,FALSE)</f>
        <v>2</v>
      </c>
      <c r="CB100" s="64">
        <f>VLOOKUP(AY100,Echelle!$B$20:$E$23,CB$1,FALSE)</f>
        <v>-1</v>
      </c>
      <c r="CC100" s="6">
        <v>0</v>
      </c>
      <c r="CD100" s="6">
        <v>1</v>
      </c>
      <c r="CE100" s="6">
        <v>0</v>
      </c>
      <c r="CF100" s="6">
        <v>1</v>
      </c>
      <c r="CG100" s="6">
        <v>0</v>
      </c>
      <c r="CH100" s="6">
        <v>0</v>
      </c>
      <c r="CI100" s="6">
        <v>0</v>
      </c>
      <c r="CJ100" s="66">
        <f t="shared" si="18"/>
        <v>2</v>
      </c>
      <c r="CK100" s="66">
        <f t="shared" si="19"/>
        <v>16</v>
      </c>
      <c r="CL100" s="65">
        <f t="shared" si="20"/>
        <v>4.4565217391304346</v>
      </c>
      <c r="CM100" s="6" t="s">
        <v>581</v>
      </c>
      <c r="CN100" s="6" t="s">
        <v>1868</v>
      </c>
      <c r="CO100" s="6" t="s">
        <v>1782</v>
      </c>
      <c r="CP100" s="6" t="s">
        <v>1788</v>
      </c>
      <c r="CQ100" s="6" t="s">
        <v>973</v>
      </c>
      <c r="CS100" s="6" t="s">
        <v>442</v>
      </c>
      <c r="CT100" s="6" t="s">
        <v>675</v>
      </c>
      <c r="CU100" s="6" t="s">
        <v>131</v>
      </c>
      <c r="CV100" s="6" t="s">
        <v>131</v>
      </c>
      <c r="CW100" s="6" t="s">
        <v>131</v>
      </c>
      <c r="CX100" s="6" t="s">
        <v>131</v>
      </c>
      <c r="CY100" s="6" t="s">
        <v>131</v>
      </c>
      <c r="CZ100" s="6" t="s">
        <v>131</v>
      </c>
      <c r="DA100" s="6" t="s">
        <v>131</v>
      </c>
      <c r="DB100" s="6" t="s">
        <v>131</v>
      </c>
      <c r="DC100" s="6" t="s">
        <v>131</v>
      </c>
      <c r="DD100" s="67">
        <f>VLOOKUP(CU100,Echelle!$B$3:$K$7,DD$1,FALSE)</f>
        <v>-1</v>
      </c>
      <c r="DE100" s="67">
        <f>VLOOKUP(CV100,Echelle!$B$3:$K$7,DE$1,FALSE)</f>
        <v>-1</v>
      </c>
      <c r="DF100" s="67">
        <f>VLOOKUP(CW100,Echelle!$B$3:$K$7,DF$1,FALSE)</f>
        <v>-1</v>
      </c>
      <c r="DG100" s="67">
        <f>VLOOKUP(CX100,Echelle!$B$3:$K$7,DG$1,FALSE)</f>
        <v>1</v>
      </c>
      <c r="DH100" s="67">
        <f>VLOOKUP(CY100,Echelle!$B$3:$K$7,DH$1,FALSE)</f>
        <v>1</v>
      </c>
      <c r="DI100" s="67">
        <f>VLOOKUP(CZ100,Echelle!$B$3:$K$7,DI$1,FALSE)</f>
        <v>-1</v>
      </c>
      <c r="DJ100" s="67">
        <f>VLOOKUP(DA100,Echelle!$B$3:$K$7,DJ$1,FALSE)</f>
        <v>-1</v>
      </c>
      <c r="DK100" s="67">
        <f>VLOOKUP(DB100,Echelle!$B$3:$K$7,DK$1,FALSE)</f>
        <v>-1</v>
      </c>
      <c r="DL100" s="67">
        <f>VLOOKUP(DC100,Echelle!$B$3:$K$7,DL$1,FALSE)</f>
        <v>-1</v>
      </c>
      <c r="DM100" s="64">
        <f t="shared" si="21"/>
        <v>-5</v>
      </c>
      <c r="DN100" s="65">
        <f t="shared" si="22"/>
        <v>2.2222222222222223</v>
      </c>
      <c r="DO100" s="6" t="s">
        <v>451</v>
      </c>
      <c r="DP100" s="6" t="s">
        <v>451</v>
      </c>
      <c r="DQ100" s="6" t="s">
        <v>451</v>
      </c>
      <c r="DR100" s="6" t="s">
        <v>451</v>
      </c>
      <c r="DS100" s="6" t="s">
        <v>451</v>
      </c>
      <c r="DT100" s="6" t="s">
        <v>451</v>
      </c>
      <c r="DU100" s="6" t="s">
        <v>451</v>
      </c>
      <c r="DV100" s="6" t="s">
        <v>451</v>
      </c>
      <c r="DW100" s="6" t="s">
        <v>451</v>
      </c>
      <c r="DX100" s="6" t="s">
        <v>451</v>
      </c>
      <c r="DY100" s="6" t="s">
        <v>451</v>
      </c>
      <c r="DZ100" s="6" t="s">
        <v>451</v>
      </c>
      <c r="EA100" s="6" t="s">
        <v>451</v>
      </c>
      <c r="EB100" s="6" t="s">
        <v>451</v>
      </c>
      <c r="EC100" s="6" t="s">
        <v>451</v>
      </c>
      <c r="ED100" s="6" t="s">
        <v>451</v>
      </c>
      <c r="EE100" s="6" t="s">
        <v>451</v>
      </c>
      <c r="EF100" s="6" t="s">
        <v>451</v>
      </c>
      <c r="EG100" s="6" t="s">
        <v>451</v>
      </c>
      <c r="EH100" s="6" t="s">
        <v>451</v>
      </c>
      <c r="EI100" s="6" t="s">
        <v>451</v>
      </c>
      <c r="EJ100" s="6" t="s">
        <v>451</v>
      </c>
      <c r="EK100" s="6" t="s">
        <v>451</v>
      </c>
      <c r="EL100" s="6" t="s">
        <v>451</v>
      </c>
      <c r="EM100" s="68">
        <f t="shared" si="23"/>
        <v>24</v>
      </c>
      <c r="EN100" s="69">
        <f t="shared" si="24"/>
        <v>10</v>
      </c>
      <c r="EO100" s="6" t="s">
        <v>453</v>
      </c>
      <c r="EP100" s="68">
        <f t="shared" si="25"/>
        <v>0</v>
      </c>
      <c r="EQ100" s="6" t="s">
        <v>454</v>
      </c>
      <c r="ER100" s="68">
        <f t="shared" si="26"/>
        <v>0</v>
      </c>
      <c r="ES100" s="70">
        <f t="shared" si="28"/>
        <v>5.666666666666667</v>
      </c>
      <c r="ET100" s="6" t="str">
        <f t="shared" si="29"/>
        <v>Accepté pour Conseil 2eme round Sect</v>
      </c>
    </row>
    <row r="101" spans="1:150" x14ac:dyDescent="0.2">
      <c r="A101" s="6">
        <v>209</v>
      </c>
      <c r="B101" s="6" t="s">
        <v>460</v>
      </c>
      <c r="C101" s="6" t="s">
        <v>413</v>
      </c>
      <c r="D101" s="6" t="s">
        <v>414</v>
      </c>
      <c r="E101" s="6" t="s">
        <v>416</v>
      </c>
      <c r="F101" s="6" t="s">
        <v>416</v>
      </c>
      <c r="G101" s="6" t="s">
        <v>131</v>
      </c>
      <c r="H101" s="6" t="s">
        <v>416</v>
      </c>
      <c r="I101" s="6" t="s">
        <v>414</v>
      </c>
      <c r="J101" s="6" t="s">
        <v>416</v>
      </c>
      <c r="K101" s="6" t="s">
        <v>416</v>
      </c>
      <c r="L101" s="6" t="s">
        <v>131</v>
      </c>
      <c r="M101" s="63">
        <f>VLOOKUP(D101,Echelle!$B$3:$K$7,M$1,FALSE)</f>
        <v>-0.5</v>
      </c>
      <c r="N101" s="63">
        <f>VLOOKUP(E101,Echelle!$B$3:$K$7,N$1,FALSE)</f>
        <v>1</v>
      </c>
      <c r="O101" s="63">
        <f>VLOOKUP(F101,Echelle!$B$3:$K$7,O$1,FALSE)</f>
        <v>1</v>
      </c>
      <c r="P101" s="63">
        <f>VLOOKUP(G101,Echelle!$B$3:$K$7,P$1,FALSE)</f>
        <v>1</v>
      </c>
      <c r="Q101" s="63">
        <f>VLOOKUP(H101,Echelle!$B$3:$K$7,Q$1,FALSE)</f>
        <v>-1</v>
      </c>
      <c r="R101" s="63">
        <f>VLOOKUP(I101,Echelle!$B$3:$K$7,R$1,FALSE)</f>
        <v>-0.5</v>
      </c>
      <c r="S101" s="63">
        <f>VLOOKUP(J101,Echelle!$B$3:$K$7,S$1,FALSE)</f>
        <v>1</v>
      </c>
      <c r="T101" s="63">
        <f>VLOOKUP(K101,Echelle!$B$3:$K$7,T$1,FALSE)</f>
        <v>1</v>
      </c>
      <c r="U101" s="63">
        <f>VLOOKUP(L101,Echelle!$B$3:$K$7,U$1,FALSE)</f>
        <v>-1</v>
      </c>
      <c r="V101" s="64">
        <f t="shared" si="16"/>
        <v>2</v>
      </c>
      <c r="W101" s="65">
        <f t="shared" si="17"/>
        <v>6.1111111111111107</v>
      </c>
      <c r="X101" s="6" t="s">
        <v>527</v>
      </c>
      <c r="Y101" s="6" t="s">
        <v>151</v>
      </c>
      <c r="Z101" s="6" t="s">
        <v>423</v>
      </c>
      <c r="AA101" s="6" t="s">
        <v>426</v>
      </c>
      <c r="AB101" s="6" t="s">
        <v>424</v>
      </c>
      <c r="AC101" s="6" t="s">
        <v>426</v>
      </c>
      <c r="AD101" s="6" t="s">
        <v>423</v>
      </c>
      <c r="AE101" s="6" t="s">
        <v>423</v>
      </c>
      <c r="AF101" s="6" t="s">
        <v>426</v>
      </c>
      <c r="AG101" s="6" t="s">
        <v>426</v>
      </c>
      <c r="AH101" s="6" t="s">
        <v>426</v>
      </c>
      <c r="AI101" s="6" t="s">
        <v>426</v>
      </c>
      <c r="AJ101" s="6" t="s">
        <v>426</v>
      </c>
      <c r="AK101" s="6" t="s">
        <v>426</v>
      </c>
      <c r="AL101" s="6" t="s">
        <v>426</v>
      </c>
      <c r="AM101" s="6" t="s">
        <v>426</v>
      </c>
      <c r="AN101" s="6" t="s">
        <v>426</v>
      </c>
      <c r="AO101" s="6" t="s">
        <v>426</v>
      </c>
      <c r="AP101" s="6" t="s">
        <v>426</v>
      </c>
      <c r="AQ101" s="6" t="s">
        <v>426</v>
      </c>
      <c r="AR101" s="6" t="s">
        <v>424</v>
      </c>
      <c r="AS101" s="6" t="s">
        <v>423</v>
      </c>
      <c r="AT101" s="6" t="s">
        <v>426</v>
      </c>
      <c r="AU101" s="6" t="s">
        <v>426</v>
      </c>
      <c r="AV101" s="6" t="s">
        <v>426</v>
      </c>
      <c r="AW101" s="6" t="s">
        <v>428</v>
      </c>
      <c r="AX101" s="6" t="s">
        <v>427</v>
      </c>
      <c r="AY101" s="6" t="s">
        <v>428</v>
      </c>
      <c r="AZ101" s="6" t="s">
        <v>428</v>
      </c>
      <c r="BA101" s="6" t="s">
        <v>428</v>
      </c>
      <c r="BB101" s="64">
        <f>VLOOKUP(Y101,Echelle!$B$11:$Z$15,BB$1,FALSE)</f>
        <v>2</v>
      </c>
      <c r="BC101" s="64">
        <f>VLOOKUP(Z101,Echelle!$B$11:$Z$15,BC$1,FALSE)</f>
        <v>0.5</v>
      </c>
      <c r="BD101" s="64">
        <f>VLOOKUP(AA101,Echelle!$B$11:$Z$15,BD$1,FALSE)</f>
        <v>-1</v>
      </c>
      <c r="BE101" s="64">
        <f>VLOOKUP(AB101,Echelle!$B$11:$Z$15,BE$1,FALSE)</f>
        <v>1</v>
      </c>
      <c r="BF101" s="64">
        <f>VLOOKUP(AC101,Echelle!$B$11:$Z$15,BF$1,FALSE)</f>
        <v>-1</v>
      </c>
      <c r="BG101" s="64">
        <f>VLOOKUP(AD101,Echelle!$B$11:$Z$15,BG$1,FALSE)</f>
        <v>0.5</v>
      </c>
      <c r="BH101" s="64">
        <f>VLOOKUP(AE101,Echelle!$B$11:$Z$15,BH$1,FALSE)</f>
        <v>0.5</v>
      </c>
      <c r="BI101" s="64">
        <f>VLOOKUP(AF101,Echelle!$B$11:$Z$15,BI$1,FALSE)</f>
        <v>-1</v>
      </c>
      <c r="BJ101" s="64">
        <f>VLOOKUP(AG101,Echelle!$B$11:$Z$15,BJ$1,FALSE)</f>
        <v>-1</v>
      </c>
      <c r="BK101" s="64">
        <f>VLOOKUP(AH101,Echelle!$B$11:$Z$15,BK$1,FALSE)</f>
        <v>-1</v>
      </c>
      <c r="BL101" s="64">
        <f>VLOOKUP(AI101,Echelle!$B$11:$Z$15,BL$1,FALSE)</f>
        <v>-1</v>
      </c>
      <c r="BM101" s="64">
        <f>VLOOKUP(AJ101,Echelle!$B$11:$Z$15,BM$1,FALSE)</f>
        <v>-1</v>
      </c>
      <c r="BN101" s="64">
        <f>VLOOKUP(AK101,Echelle!$B$11:$Z$15,BN$1,FALSE)</f>
        <v>-1</v>
      </c>
      <c r="BO101" s="64">
        <f>VLOOKUP(AL101,Echelle!$B$11:$Z$15,BO$1,FALSE)</f>
        <v>-1</v>
      </c>
      <c r="BP101" s="64">
        <f>VLOOKUP(AM101,Echelle!$B$11:$Z$15,BP$1,FALSE)</f>
        <v>-1</v>
      </c>
      <c r="BQ101" s="64">
        <f>VLOOKUP(AN101,Echelle!$B$11:$Z$15,BQ$1,FALSE)</f>
        <v>-1</v>
      </c>
      <c r="BR101" s="64">
        <f>VLOOKUP(AO101,Echelle!$B$11:$Z$15,BR$1,FALSE)</f>
        <v>-1</v>
      </c>
      <c r="BS101" s="64">
        <f>VLOOKUP(AP101,Echelle!$B$11:$Z$15,BS$1,FALSE)</f>
        <v>-1</v>
      </c>
      <c r="BT101" s="64">
        <f>VLOOKUP(AQ101,Echelle!$B$11:$Z$15,BT$1,FALSE)</f>
        <v>-1</v>
      </c>
      <c r="BU101" s="64">
        <f>VLOOKUP(AR101,Echelle!$B$11:$Z$15,BU$1,FALSE)</f>
        <v>1</v>
      </c>
      <c r="BV101" s="64">
        <f>VLOOKUP(AS101,Echelle!$B$11:$Z$15,BV$1,FALSE)</f>
        <v>1</v>
      </c>
      <c r="BW101" s="64">
        <f>VLOOKUP(AT101,Echelle!$B$11:$Z$15,BW$1,FALSE)</f>
        <v>-0.5</v>
      </c>
      <c r="BX101" s="64">
        <f>VLOOKUP(AU101,Echelle!$B$11:$Z$15,BX$1,FALSE)</f>
        <v>-0.5</v>
      </c>
      <c r="BY101" s="64">
        <f>VLOOKUP(AV101,Echelle!$B$11:$Z$15,BY$1,FALSE)</f>
        <v>-0.5</v>
      </c>
      <c r="BZ101" s="64">
        <f>VLOOKUP(AW101,Echelle!$B$20:$E$23,BZ$1,FALSE)</f>
        <v>-1</v>
      </c>
      <c r="CA101" s="64">
        <f>VLOOKUP(AX101,Echelle!$B$20:$E$23,CA$1,FALSE)</f>
        <v>1</v>
      </c>
      <c r="CB101" s="64">
        <f>VLOOKUP(AY101,Echelle!$B$20:$E$23,CB$1,FALSE)</f>
        <v>-1</v>
      </c>
      <c r="CC101" s="6">
        <v>0</v>
      </c>
      <c r="CD101" s="6">
        <v>1</v>
      </c>
      <c r="CE101" s="6">
        <v>0</v>
      </c>
      <c r="CF101" s="6">
        <v>1</v>
      </c>
      <c r="CG101" s="6">
        <v>0</v>
      </c>
      <c r="CH101" s="6">
        <v>0</v>
      </c>
      <c r="CI101" s="6">
        <v>0</v>
      </c>
      <c r="CJ101" s="66">
        <f t="shared" si="18"/>
        <v>2</v>
      </c>
      <c r="CK101" s="66">
        <f t="shared" si="19"/>
        <v>-8</v>
      </c>
      <c r="CL101" s="65">
        <f t="shared" si="20"/>
        <v>1.8478260869565217</v>
      </c>
      <c r="CM101" s="6" t="s">
        <v>2707</v>
      </c>
      <c r="CN101" s="6" t="s">
        <v>1883</v>
      </c>
      <c r="CO101" s="6" t="s">
        <v>1782</v>
      </c>
      <c r="CP101" s="6" t="s">
        <v>1788</v>
      </c>
      <c r="CQ101" s="6" t="s">
        <v>973</v>
      </c>
      <c r="CS101" s="6" t="s">
        <v>583</v>
      </c>
      <c r="CT101" s="6" t="s">
        <v>675</v>
      </c>
      <c r="CU101" s="6" t="s">
        <v>416</v>
      </c>
      <c r="CV101" s="6" t="s">
        <v>416</v>
      </c>
      <c r="CW101" s="6" t="s">
        <v>416</v>
      </c>
      <c r="CX101" s="6" t="s">
        <v>131</v>
      </c>
      <c r="CY101" s="6" t="s">
        <v>414</v>
      </c>
      <c r="CZ101" s="6" t="s">
        <v>416</v>
      </c>
      <c r="DA101" s="6" t="s">
        <v>416</v>
      </c>
      <c r="DB101" s="6" t="s">
        <v>416</v>
      </c>
      <c r="DC101" s="6" t="s">
        <v>131</v>
      </c>
      <c r="DD101" s="67">
        <f>VLOOKUP(CU101,Echelle!$B$3:$K$7,DD$1,FALSE)</f>
        <v>1</v>
      </c>
      <c r="DE101" s="67">
        <f>VLOOKUP(CV101,Echelle!$B$3:$K$7,DE$1,FALSE)</f>
        <v>1</v>
      </c>
      <c r="DF101" s="67">
        <f>VLOOKUP(CW101,Echelle!$B$3:$K$7,DF$1,FALSE)</f>
        <v>1</v>
      </c>
      <c r="DG101" s="67">
        <f>VLOOKUP(CX101,Echelle!$B$3:$K$7,DG$1,FALSE)</f>
        <v>1</v>
      </c>
      <c r="DH101" s="67">
        <f>VLOOKUP(CY101,Echelle!$B$3:$K$7,DH$1,FALSE)</f>
        <v>0.5</v>
      </c>
      <c r="DI101" s="67">
        <f>VLOOKUP(CZ101,Echelle!$B$3:$K$7,DI$1,FALSE)</f>
        <v>1</v>
      </c>
      <c r="DJ101" s="67">
        <f>VLOOKUP(DA101,Echelle!$B$3:$K$7,DJ$1,FALSE)</f>
        <v>1</v>
      </c>
      <c r="DK101" s="67">
        <f>VLOOKUP(DB101,Echelle!$B$3:$K$7,DK$1,FALSE)</f>
        <v>1</v>
      </c>
      <c r="DL101" s="67">
        <f>VLOOKUP(DC101,Echelle!$B$3:$K$7,DL$1,FALSE)</f>
        <v>-1</v>
      </c>
      <c r="DM101" s="64">
        <f t="shared" si="21"/>
        <v>6.5</v>
      </c>
      <c r="DN101" s="65">
        <f t="shared" si="22"/>
        <v>8.6111111111111107</v>
      </c>
      <c r="DO101" s="6" t="s">
        <v>452</v>
      </c>
      <c r="DP101" s="6" t="s">
        <v>452</v>
      </c>
      <c r="DQ101" s="6" t="s">
        <v>451</v>
      </c>
      <c r="DR101" s="6" t="s">
        <v>451</v>
      </c>
      <c r="DS101" s="6" t="s">
        <v>452</v>
      </c>
      <c r="DT101" s="6" t="s">
        <v>452</v>
      </c>
      <c r="DU101" s="6" t="s">
        <v>452</v>
      </c>
      <c r="DV101" s="6" t="s">
        <v>452</v>
      </c>
      <c r="DW101" s="6" t="s">
        <v>452</v>
      </c>
      <c r="DX101" s="6" t="s">
        <v>452</v>
      </c>
      <c r="DY101" s="6" t="s">
        <v>451</v>
      </c>
      <c r="DZ101" s="6" t="s">
        <v>451</v>
      </c>
      <c r="EA101" s="6" t="s">
        <v>452</v>
      </c>
      <c r="EB101" s="6" t="s">
        <v>452</v>
      </c>
      <c r="EC101" s="6" t="s">
        <v>452</v>
      </c>
      <c r="ED101" s="6" t="s">
        <v>452</v>
      </c>
      <c r="EE101" s="6" t="s">
        <v>452</v>
      </c>
      <c r="EF101" s="6" t="s">
        <v>451</v>
      </c>
      <c r="EG101" s="6" t="s">
        <v>451</v>
      </c>
      <c r="EH101" s="6" t="s">
        <v>451</v>
      </c>
      <c r="EI101" s="6" t="s">
        <v>452</v>
      </c>
      <c r="EJ101" s="6" t="s">
        <v>452</v>
      </c>
      <c r="EK101" s="6" t="s">
        <v>452</v>
      </c>
      <c r="EL101" s="6" t="s">
        <v>451</v>
      </c>
      <c r="EM101" s="68">
        <f t="shared" si="23"/>
        <v>8</v>
      </c>
      <c r="EN101" s="69">
        <f t="shared" si="24"/>
        <v>3.3333333333333335</v>
      </c>
      <c r="EO101" s="6" t="s">
        <v>453</v>
      </c>
      <c r="EP101" s="68">
        <f t="shared" si="25"/>
        <v>0</v>
      </c>
      <c r="EQ101" s="6" t="s">
        <v>454</v>
      </c>
      <c r="ER101" s="68">
        <f t="shared" si="26"/>
        <v>0</v>
      </c>
      <c r="ES101" s="70">
        <f t="shared" si="28"/>
        <v>4.25</v>
      </c>
      <c r="ET101" s="6" t="str">
        <f t="shared" si="29"/>
        <v>Accepté pour Conseil 2eme round Sect</v>
      </c>
    </row>
    <row r="102" spans="1:150" x14ac:dyDescent="0.2">
      <c r="A102" s="6">
        <v>211</v>
      </c>
      <c r="B102" s="6" t="s">
        <v>760</v>
      </c>
      <c r="C102" s="6" t="s">
        <v>413</v>
      </c>
      <c r="D102" s="6" t="s">
        <v>131</v>
      </c>
      <c r="E102" s="6" t="s">
        <v>131</v>
      </c>
      <c r="F102" s="6" t="s">
        <v>131</v>
      </c>
      <c r="G102" s="6" t="s">
        <v>131</v>
      </c>
      <c r="H102" s="6" t="s">
        <v>131</v>
      </c>
      <c r="I102" s="6" t="s">
        <v>131</v>
      </c>
      <c r="J102" s="6" t="s">
        <v>131</v>
      </c>
      <c r="K102" s="6" t="s">
        <v>131</v>
      </c>
      <c r="L102" s="6" t="s">
        <v>131</v>
      </c>
      <c r="M102" s="63">
        <f>VLOOKUP(D102,Echelle!$B$3:$K$7,M$1,FALSE)</f>
        <v>-1</v>
      </c>
      <c r="N102" s="63">
        <f>VLOOKUP(E102,Echelle!$B$3:$K$7,N$1,FALSE)</f>
        <v>-1</v>
      </c>
      <c r="O102" s="63">
        <f>VLOOKUP(F102,Echelle!$B$3:$K$7,O$1,FALSE)</f>
        <v>-1</v>
      </c>
      <c r="P102" s="63">
        <f>VLOOKUP(G102,Echelle!$B$3:$K$7,P$1,FALSE)</f>
        <v>1</v>
      </c>
      <c r="Q102" s="63">
        <f>VLOOKUP(H102,Echelle!$B$3:$K$7,Q$1,FALSE)</f>
        <v>1</v>
      </c>
      <c r="R102" s="63">
        <f>VLOOKUP(I102,Echelle!$B$3:$K$7,R$1,FALSE)</f>
        <v>-1</v>
      </c>
      <c r="S102" s="63">
        <f>VLOOKUP(J102,Echelle!$B$3:$K$7,S$1,FALSE)</f>
        <v>-1</v>
      </c>
      <c r="T102" s="63">
        <f>VLOOKUP(K102,Echelle!$B$3:$K$7,T$1,FALSE)</f>
        <v>-1</v>
      </c>
      <c r="U102" s="63">
        <f>VLOOKUP(L102,Echelle!$B$3:$K$7,U$1,FALSE)</f>
        <v>-1</v>
      </c>
      <c r="V102" s="64">
        <f t="shared" si="16"/>
        <v>-5</v>
      </c>
      <c r="W102" s="65">
        <f t="shared" si="17"/>
        <v>2.2222222222222223</v>
      </c>
      <c r="X102" s="6" t="s">
        <v>463</v>
      </c>
      <c r="Y102" s="6" t="s">
        <v>425</v>
      </c>
      <c r="Z102" s="6" t="s">
        <v>423</v>
      </c>
      <c r="AA102" s="6" t="s">
        <v>423</v>
      </c>
      <c r="AB102" s="6" t="s">
        <v>424</v>
      </c>
      <c r="AC102" s="6" t="s">
        <v>424</v>
      </c>
      <c r="AD102" s="6" t="s">
        <v>423</v>
      </c>
      <c r="AE102" s="6" t="s">
        <v>426</v>
      </c>
      <c r="AF102" s="6" t="s">
        <v>426</v>
      </c>
      <c r="AG102" s="6" t="s">
        <v>426</v>
      </c>
      <c r="AH102" s="6" t="s">
        <v>423</v>
      </c>
      <c r="AI102" s="6" t="s">
        <v>425</v>
      </c>
      <c r="AJ102" s="6" t="s">
        <v>426</v>
      </c>
      <c r="AK102" s="6" t="s">
        <v>426</v>
      </c>
      <c r="AL102" s="6" t="s">
        <v>424</v>
      </c>
      <c r="AM102" s="6" t="s">
        <v>423</v>
      </c>
      <c r="AN102" s="6" t="s">
        <v>424</v>
      </c>
      <c r="AO102" s="6" t="s">
        <v>423</v>
      </c>
      <c r="AP102" s="6" t="s">
        <v>423</v>
      </c>
      <c r="AQ102" s="6" t="s">
        <v>426</v>
      </c>
      <c r="AR102" s="6" t="s">
        <v>151</v>
      </c>
      <c r="AS102" s="6" t="s">
        <v>151</v>
      </c>
      <c r="AT102" s="6" t="s">
        <v>425</v>
      </c>
      <c r="AU102" s="6" t="s">
        <v>425</v>
      </c>
      <c r="AV102" s="6" t="s">
        <v>423</v>
      </c>
      <c r="AW102" s="6" t="s">
        <v>428</v>
      </c>
      <c r="AX102" s="6" t="s">
        <v>428</v>
      </c>
      <c r="AY102" s="6" t="s">
        <v>428</v>
      </c>
      <c r="AZ102" s="6" t="s">
        <v>428</v>
      </c>
      <c r="BA102" s="6" t="s">
        <v>428</v>
      </c>
      <c r="BB102" s="64">
        <f>VLOOKUP(Y102,Echelle!$B$11:$Z$15,BB$1,FALSE)</f>
        <v>0</v>
      </c>
      <c r="BC102" s="64">
        <f>VLOOKUP(Z102,Echelle!$B$11:$Z$15,BC$1,FALSE)</f>
        <v>0.5</v>
      </c>
      <c r="BD102" s="64">
        <f>VLOOKUP(AA102,Echelle!$B$11:$Z$15,BD$1,FALSE)</f>
        <v>0.5</v>
      </c>
      <c r="BE102" s="64">
        <f>VLOOKUP(AB102,Echelle!$B$11:$Z$15,BE$1,FALSE)</f>
        <v>1</v>
      </c>
      <c r="BF102" s="64">
        <f>VLOOKUP(AC102,Echelle!$B$11:$Z$15,BF$1,FALSE)</f>
        <v>1</v>
      </c>
      <c r="BG102" s="64">
        <f>VLOOKUP(AD102,Echelle!$B$11:$Z$15,BG$1,FALSE)</f>
        <v>0.5</v>
      </c>
      <c r="BH102" s="64">
        <f>VLOOKUP(AE102,Echelle!$B$11:$Z$15,BH$1,FALSE)</f>
        <v>-1</v>
      </c>
      <c r="BI102" s="64">
        <f>VLOOKUP(AF102,Echelle!$B$11:$Z$15,BI$1,FALSE)</f>
        <v>-1</v>
      </c>
      <c r="BJ102" s="64">
        <f>VLOOKUP(AG102,Echelle!$B$11:$Z$15,BJ$1,FALSE)</f>
        <v>-1</v>
      </c>
      <c r="BK102" s="64">
        <f>VLOOKUP(AH102,Echelle!$B$11:$Z$15,BK$1,FALSE)</f>
        <v>0.5</v>
      </c>
      <c r="BL102" s="64">
        <f>VLOOKUP(AI102,Echelle!$B$11:$Z$15,BL$1,FALSE)</f>
        <v>0</v>
      </c>
      <c r="BM102" s="64">
        <f>VLOOKUP(AJ102,Echelle!$B$11:$Z$15,BM$1,FALSE)</f>
        <v>-1</v>
      </c>
      <c r="BN102" s="64">
        <f>VLOOKUP(AK102,Echelle!$B$11:$Z$15,BN$1,FALSE)</f>
        <v>-1</v>
      </c>
      <c r="BO102" s="64">
        <f>VLOOKUP(AL102,Echelle!$B$11:$Z$15,BO$1,FALSE)</f>
        <v>1</v>
      </c>
      <c r="BP102" s="64">
        <f>VLOOKUP(AM102,Echelle!$B$11:$Z$15,BP$1,FALSE)</f>
        <v>0.5</v>
      </c>
      <c r="BQ102" s="64">
        <f>VLOOKUP(AN102,Echelle!$B$11:$Z$15,BQ$1,FALSE)</f>
        <v>1</v>
      </c>
      <c r="BR102" s="64">
        <f>VLOOKUP(AO102,Echelle!$B$11:$Z$15,BR$1,FALSE)</f>
        <v>0.5</v>
      </c>
      <c r="BS102" s="64">
        <f>VLOOKUP(AP102,Echelle!$B$11:$Z$15,BS$1,FALSE)</f>
        <v>0.5</v>
      </c>
      <c r="BT102" s="64">
        <f>VLOOKUP(AQ102,Echelle!$B$11:$Z$15,BT$1,FALSE)</f>
        <v>-1</v>
      </c>
      <c r="BU102" s="64">
        <f>VLOOKUP(AR102,Echelle!$B$11:$Z$15,BU$1,FALSE)</f>
        <v>2</v>
      </c>
      <c r="BV102" s="64">
        <f>VLOOKUP(AS102,Echelle!$B$11:$Z$15,BV$1,FALSE)</f>
        <v>3</v>
      </c>
      <c r="BW102" s="64">
        <f>VLOOKUP(AT102,Echelle!$B$11:$Z$15,BW$1,FALSE)</f>
        <v>0</v>
      </c>
      <c r="BX102" s="64">
        <f>VLOOKUP(AU102,Echelle!$B$11:$Z$15,BX$1,FALSE)</f>
        <v>0</v>
      </c>
      <c r="BY102" s="64">
        <f>VLOOKUP(AV102,Echelle!$B$11:$Z$15,BY$1,FALSE)</f>
        <v>1</v>
      </c>
      <c r="BZ102" s="64">
        <f>VLOOKUP(AW102,Echelle!$B$20:$E$23,BZ$1,FALSE)</f>
        <v>-1</v>
      </c>
      <c r="CA102" s="64">
        <f>VLOOKUP(AX102,Echelle!$B$20:$E$23,CA$1,FALSE)</f>
        <v>-1</v>
      </c>
      <c r="CB102" s="64">
        <f>VLOOKUP(AY102,Echelle!$B$20:$E$23,CB$1,FALSE)</f>
        <v>-1</v>
      </c>
      <c r="CC102" s="6">
        <v>0</v>
      </c>
      <c r="CD102" s="6">
        <v>0</v>
      </c>
      <c r="CE102" s="6">
        <v>0</v>
      </c>
      <c r="CF102" s="6">
        <v>1</v>
      </c>
      <c r="CG102" s="6">
        <v>0</v>
      </c>
      <c r="CH102" s="6">
        <v>0</v>
      </c>
      <c r="CI102" s="6">
        <v>0</v>
      </c>
      <c r="CJ102" s="66">
        <f t="shared" si="18"/>
        <v>1</v>
      </c>
      <c r="CK102" s="66">
        <f t="shared" si="19"/>
        <v>5.5</v>
      </c>
      <c r="CL102" s="65">
        <f t="shared" si="20"/>
        <v>3.3152173913043477</v>
      </c>
      <c r="CM102" s="6" t="s">
        <v>1074</v>
      </c>
      <c r="CN102" s="6" t="s">
        <v>1897</v>
      </c>
      <c r="CO102" s="6" t="s">
        <v>1782</v>
      </c>
      <c r="CP102" s="6" t="s">
        <v>1788</v>
      </c>
      <c r="CQ102" s="6" t="s">
        <v>440</v>
      </c>
      <c r="CS102" s="6" t="s">
        <v>442</v>
      </c>
      <c r="CT102" s="6" t="s">
        <v>675</v>
      </c>
      <c r="CU102" s="6" t="s">
        <v>131</v>
      </c>
      <c r="CV102" s="6" t="s">
        <v>414</v>
      </c>
      <c r="CW102" s="6" t="s">
        <v>131</v>
      </c>
      <c r="CX102" s="6" t="s">
        <v>131</v>
      </c>
      <c r="CY102" s="6" t="s">
        <v>131</v>
      </c>
      <c r="CZ102" s="6" t="s">
        <v>415</v>
      </c>
      <c r="DA102" s="6" t="s">
        <v>416</v>
      </c>
      <c r="DB102" s="6" t="s">
        <v>414</v>
      </c>
      <c r="DC102" s="6" t="s">
        <v>131</v>
      </c>
      <c r="DD102" s="67">
        <f>VLOOKUP(CU102,Echelle!$B$3:$K$7,DD$1,FALSE)</f>
        <v>-1</v>
      </c>
      <c r="DE102" s="67">
        <f>VLOOKUP(CV102,Echelle!$B$3:$K$7,DE$1,FALSE)</f>
        <v>-0.5</v>
      </c>
      <c r="DF102" s="67">
        <f>VLOOKUP(CW102,Echelle!$B$3:$K$7,DF$1,FALSE)</f>
        <v>-1</v>
      </c>
      <c r="DG102" s="67">
        <f>VLOOKUP(CX102,Echelle!$B$3:$K$7,DG$1,FALSE)</f>
        <v>1</v>
      </c>
      <c r="DH102" s="67">
        <f>VLOOKUP(CY102,Echelle!$B$3:$K$7,DH$1,FALSE)</f>
        <v>1</v>
      </c>
      <c r="DI102" s="67">
        <f>VLOOKUP(CZ102,Echelle!$B$3:$K$7,DI$1,FALSE)</f>
        <v>0.5</v>
      </c>
      <c r="DJ102" s="67">
        <f>VLOOKUP(DA102,Echelle!$B$3:$K$7,DJ$1,FALSE)</f>
        <v>1</v>
      </c>
      <c r="DK102" s="67">
        <f>VLOOKUP(DB102,Echelle!$B$3:$K$7,DK$1,FALSE)</f>
        <v>-0.5</v>
      </c>
      <c r="DL102" s="67">
        <f>VLOOKUP(DC102,Echelle!$B$3:$K$7,DL$1,FALSE)</f>
        <v>-1</v>
      </c>
      <c r="DM102" s="64">
        <f t="shared" si="21"/>
        <v>-0.5</v>
      </c>
      <c r="DN102" s="65">
        <f t="shared" si="22"/>
        <v>4.7222222222222223</v>
      </c>
      <c r="DO102" s="6" t="s">
        <v>451</v>
      </c>
      <c r="DP102" s="6" t="s">
        <v>451</v>
      </c>
      <c r="DQ102" s="6" t="s">
        <v>451</v>
      </c>
      <c r="DR102" s="6" t="s">
        <v>452</v>
      </c>
      <c r="DS102" s="6" t="s">
        <v>452</v>
      </c>
      <c r="DT102" s="6" t="s">
        <v>451</v>
      </c>
      <c r="DU102" s="6" t="s">
        <v>451</v>
      </c>
      <c r="DV102" s="6" t="s">
        <v>451</v>
      </c>
      <c r="DW102" s="6" t="s">
        <v>451</v>
      </c>
      <c r="DX102" s="6" t="s">
        <v>451</v>
      </c>
      <c r="DY102" s="6" t="s">
        <v>451</v>
      </c>
      <c r="DZ102" s="6" t="s">
        <v>451</v>
      </c>
      <c r="EA102" s="6" t="s">
        <v>451</v>
      </c>
      <c r="EB102" s="6" t="s">
        <v>451</v>
      </c>
      <c r="EC102" s="6" t="s">
        <v>451</v>
      </c>
      <c r="ED102" s="6" t="s">
        <v>451</v>
      </c>
      <c r="EE102" s="6" t="s">
        <v>451</v>
      </c>
      <c r="EF102" s="6" t="s">
        <v>451</v>
      </c>
      <c r="EG102" s="6" t="s">
        <v>451</v>
      </c>
      <c r="EH102" s="6" t="s">
        <v>451</v>
      </c>
      <c r="EI102" s="6" t="s">
        <v>451</v>
      </c>
      <c r="EJ102" s="6" t="s">
        <v>451</v>
      </c>
      <c r="EK102" s="6" t="s">
        <v>451</v>
      </c>
      <c r="EL102" s="6" t="s">
        <v>451</v>
      </c>
      <c r="EM102" s="68">
        <f t="shared" si="23"/>
        <v>22</v>
      </c>
      <c r="EN102" s="69">
        <f t="shared" si="24"/>
        <v>9.1666666666666661</v>
      </c>
      <c r="EO102" s="6" t="s">
        <v>555</v>
      </c>
      <c r="EP102" s="68">
        <f t="shared" si="25"/>
        <v>10</v>
      </c>
      <c r="EQ102" s="6" t="s">
        <v>475</v>
      </c>
      <c r="ER102" s="68">
        <f t="shared" si="26"/>
        <v>10</v>
      </c>
      <c r="ES102" s="70">
        <f t="shared" si="28"/>
        <v>8</v>
      </c>
      <c r="ET102" s="6" t="str">
        <f t="shared" si="29"/>
        <v>Accepté pour Conseil 1er round Fem</v>
      </c>
    </row>
    <row r="103" spans="1:150" x14ac:dyDescent="0.2">
      <c r="A103" s="6">
        <v>213</v>
      </c>
      <c r="B103" s="6" t="s">
        <v>411</v>
      </c>
      <c r="C103" s="6" t="s">
        <v>413</v>
      </c>
      <c r="D103" s="6" t="s">
        <v>414</v>
      </c>
      <c r="E103" s="6" t="s">
        <v>416</v>
      </c>
      <c r="F103" s="6" t="s">
        <v>416</v>
      </c>
      <c r="G103" s="6" t="s">
        <v>414</v>
      </c>
      <c r="H103" s="6" t="s">
        <v>131</v>
      </c>
      <c r="I103" s="6" t="s">
        <v>414</v>
      </c>
      <c r="J103" s="6" t="s">
        <v>416</v>
      </c>
      <c r="K103" s="6" t="s">
        <v>416</v>
      </c>
      <c r="L103" s="6" t="s">
        <v>131</v>
      </c>
      <c r="M103" s="63">
        <f>VLOOKUP(D103,Echelle!$B$3:$K$7,M$1,FALSE)</f>
        <v>-0.5</v>
      </c>
      <c r="N103" s="63">
        <f>VLOOKUP(E103,Echelle!$B$3:$K$7,N$1,FALSE)</f>
        <v>1</v>
      </c>
      <c r="O103" s="63">
        <f>VLOOKUP(F103,Echelle!$B$3:$K$7,O$1,FALSE)</f>
        <v>1</v>
      </c>
      <c r="P103" s="63">
        <f>VLOOKUP(G103,Echelle!$B$3:$K$7,P$1,FALSE)</f>
        <v>0.5</v>
      </c>
      <c r="Q103" s="63">
        <f>VLOOKUP(H103,Echelle!$B$3:$K$7,Q$1,FALSE)</f>
        <v>1</v>
      </c>
      <c r="R103" s="63">
        <f>VLOOKUP(I103,Echelle!$B$3:$K$7,R$1,FALSE)</f>
        <v>-0.5</v>
      </c>
      <c r="S103" s="63">
        <f>VLOOKUP(J103,Echelle!$B$3:$K$7,S$1,FALSE)</f>
        <v>1</v>
      </c>
      <c r="T103" s="63">
        <f>VLOOKUP(K103,Echelle!$B$3:$K$7,T$1,FALSE)</f>
        <v>1</v>
      </c>
      <c r="U103" s="63">
        <f>VLOOKUP(L103,Echelle!$B$3:$K$7,U$1,FALSE)</f>
        <v>-1</v>
      </c>
      <c r="V103" s="64">
        <f t="shared" si="16"/>
        <v>3.5</v>
      </c>
      <c r="W103" s="65">
        <f t="shared" si="17"/>
        <v>6.9444444444444446</v>
      </c>
      <c r="X103" s="6" t="s">
        <v>527</v>
      </c>
      <c r="Y103" s="6" t="s">
        <v>423</v>
      </c>
      <c r="Z103" s="6" t="s">
        <v>423</v>
      </c>
      <c r="AA103" s="6" t="s">
        <v>426</v>
      </c>
      <c r="AB103" s="6" t="s">
        <v>424</v>
      </c>
      <c r="AC103" s="6" t="s">
        <v>426</v>
      </c>
      <c r="AD103" s="6" t="s">
        <v>423</v>
      </c>
      <c r="AE103" s="6" t="s">
        <v>423</v>
      </c>
      <c r="AF103" s="6" t="s">
        <v>423</v>
      </c>
      <c r="AG103" s="6" t="s">
        <v>423</v>
      </c>
      <c r="AH103" s="6" t="s">
        <v>426</v>
      </c>
      <c r="AI103" s="6" t="s">
        <v>426</v>
      </c>
      <c r="AJ103" s="6" t="s">
        <v>426</v>
      </c>
      <c r="AK103" s="6" t="s">
        <v>426</v>
      </c>
      <c r="AL103" s="6" t="s">
        <v>424</v>
      </c>
      <c r="AM103" s="6" t="s">
        <v>425</v>
      </c>
      <c r="AN103" s="6" t="s">
        <v>423</v>
      </c>
      <c r="AO103" s="6" t="s">
        <v>423</v>
      </c>
      <c r="AP103" s="6" t="s">
        <v>424</v>
      </c>
      <c r="AQ103" s="6" t="s">
        <v>424</v>
      </c>
      <c r="AR103" s="6" t="s">
        <v>151</v>
      </c>
      <c r="AS103" s="6" t="s">
        <v>426</v>
      </c>
      <c r="AT103" s="6" t="s">
        <v>426</v>
      </c>
      <c r="AU103" s="6" t="s">
        <v>426</v>
      </c>
      <c r="AV103" s="6" t="s">
        <v>426</v>
      </c>
      <c r="AW103" s="6" t="s">
        <v>506</v>
      </c>
      <c r="AX103" s="6" t="s">
        <v>428</v>
      </c>
      <c r="AY103" s="6" t="s">
        <v>428</v>
      </c>
      <c r="AZ103" s="6" t="s">
        <v>428</v>
      </c>
      <c r="BA103" s="6" t="s">
        <v>428</v>
      </c>
      <c r="BB103" s="64">
        <f>VLOOKUP(Y103,Echelle!$B$11:$Z$15,BB$1,FALSE)</f>
        <v>0.5</v>
      </c>
      <c r="BC103" s="64">
        <f>VLOOKUP(Z103,Echelle!$B$11:$Z$15,BC$1,FALSE)</f>
        <v>0.5</v>
      </c>
      <c r="BD103" s="64">
        <f>VLOOKUP(AA103,Echelle!$B$11:$Z$15,BD$1,FALSE)</f>
        <v>-1</v>
      </c>
      <c r="BE103" s="64">
        <f>VLOOKUP(AB103,Echelle!$B$11:$Z$15,BE$1,FALSE)</f>
        <v>1</v>
      </c>
      <c r="BF103" s="64">
        <f>VLOOKUP(AC103,Echelle!$B$11:$Z$15,BF$1,FALSE)</f>
        <v>-1</v>
      </c>
      <c r="BG103" s="64">
        <f>VLOOKUP(AD103,Echelle!$B$11:$Z$15,BG$1,FALSE)</f>
        <v>0.5</v>
      </c>
      <c r="BH103" s="64">
        <f>VLOOKUP(AE103,Echelle!$B$11:$Z$15,BH$1,FALSE)</f>
        <v>0.5</v>
      </c>
      <c r="BI103" s="64">
        <f>VLOOKUP(AF103,Echelle!$B$11:$Z$15,BI$1,FALSE)</f>
        <v>0.5</v>
      </c>
      <c r="BJ103" s="64">
        <f>VLOOKUP(AG103,Echelle!$B$11:$Z$15,BJ$1,FALSE)</f>
        <v>0.5</v>
      </c>
      <c r="BK103" s="64">
        <f>VLOOKUP(AH103,Echelle!$B$11:$Z$15,BK$1,FALSE)</f>
        <v>-1</v>
      </c>
      <c r="BL103" s="64">
        <f>VLOOKUP(AI103,Echelle!$B$11:$Z$15,BL$1,FALSE)</f>
        <v>-1</v>
      </c>
      <c r="BM103" s="64">
        <f>VLOOKUP(AJ103,Echelle!$B$11:$Z$15,BM$1,FALSE)</f>
        <v>-1</v>
      </c>
      <c r="BN103" s="64">
        <f>VLOOKUP(AK103,Echelle!$B$11:$Z$15,BN$1,FALSE)</f>
        <v>-1</v>
      </c>
      <c r="BO103" s="64">
        <f>VLOOKUP(AL103,Echelle!$B$11:$Z$15,BO$1,FALSE)</f>
        <v>1</v>
      </c>
      <c r="BP103" s="64">
        <f>VLOOKUP(AM103,Echelle!$B$11:$Z$15,BP$1,FALSE)</f>
        <v>0</v>
      </c>
      <c r="BQ103" s="64">
        <f>VLOOKUP(AN103,Echelle!$B$11:$Z$15,BQ$1,FALSE)</f>
        <v>0.5</v>
      </c>
      <c r="BR103" s="64">
        <f>VLOOKUP(AO103,Echelle!$B$11:$Z$15,BR$1,FALSE)</f>
        <v>0.5</v>
      </c>
      <c r="BS103" s="64">
        <f>VLOOKUP(AP103,Echelle!$B$11:$Z$15,BS$1,FALSE)</f>
        <v>1</v>
      </c>
      <c r="BT103" s="64">
        <f>VLOOKUP(AQ103,Echelle!$B$11:$Z$15,BT$1,FALSE)</f>
        <v>1</v>
      </c>
      <c r="BU103" s="64">
        <f>VLOOKUP(AR103,Echelle!$B$11:$Z$15,BU$1,FALSE)</f>
        <v>2</v>
      </c>
      <c r="BV103" s="64">
        <f>VLOOKUP(AS103,Echelle!$B$11:$Z$15,BV$1,FALSE)</f>
        <v>-0.5</v>
      </c>
      <c r="BW103" s="64">
        <f>VLOOKUP(AT103,Echelle!$B$11:$Z$15,BW$1,FALSE)</f>
        <v>-0.5</v>
      </c>
      <c r="BX103" s="64">
        <f>VLOOKUP(AU103,Echelle!$B$11:$Z$15,BX$1,FALSE)</f>
        <v>-0.5</v>
      </c>
      <c r="BY103" s="64">
        <f>VLOOKUP(AV103,Echelle!$B$11:$Z$15,BY$1,FALSE)</f>
        <v>-0.5</v>
      </c>
      <c r="BZ103" s="64">
        <f>VLOOKUP(AW103,Echelle!$B$20:$E$23,BZ$1,FALSE)</f>
        <v>0.5</v>
      </c>
      <c r="CA103" s="64">
        <f>VLOOKUP(AX103,Echelle!$B$20:$E$23,CA$1,FALSE)</f>
        <v>-1</v>
      </c>
      <c r="CB103" s="64">
        <f>VLOOKUP(AY103,Echelle!$B$20:$E$23,CB$1,FALSE)</f>
        <v>-1</v>
      </c>
      <c r="CC103" s="6">
        <v>0</v>
      </c>
      <c r="CD103" s="6">
        <v>0</v>
      </c>
      <c r="CE103" s="6">
        <v>0</v>
      </c>
      <c r="CF103" s="6">
        <v>0</v>
      </c>
      <c r="CG103" s="6">
        <v>0</v>
      </c>
      <c r="CH103" s="6">
        <v>0</v>
      </c>
      <c r="CI103" s="6">
        <v>0</v>
      </c>
      <c r="CJ103" s="66">
        <f t="shared" si="18"/>
        <v>0</v>
      </c>
      <c r="CK103" s="66">
        <f t="shared" si="19"/>
        <v>0.5</v>
      </c>
      <c r="CL103" s="65">
        <f t="shared" si="20"/>
        <v>2.7717391304347827</v>
      </c>
      <c r="CM103" s="6" t="s">
        <v>2707</v>
      </c>
      <c r="CN103" s="6" t="s">
        <v>1907</v>
      </c>
      <c r="CO103" s="6" t="s">
        <v>1782</v>
      </c>
      <c r="CP103" s="6" t="s">
        <v>1910</v>
      </c>
      <c r="CQ103" s="6" t="s">
        <v>440</v>
      </c>
      <c r="CS103" s="6" t="s">
        <v>442</v>
      </c>
      <c r="CT103" s="6" t="s">
        <v>532</v>
      </c>
      <c r="CU103" s="6" t="s">
        <v>416</v>
      </c>
      <c r="CV103" s="6" t="s">
        <v>416</v>
      </c>
      <c r="CW103" s="6" t="s">
        <v>416</v>
      </c>
      <c r="CX103" s="6" t="s">
        <v>414</v>
      </c>
      <c r="CY103" s="6" t="s">
        <v>414</v>
      </c>
      <c r="CZ103" s="6" t="s">
        <v>416</v>
      </c>
      <c r="DA103" s="6" t="s">
        <v>416</v>
      </c>
      <c r="DB103" s="6" t="s">
        <v>416</v>
      </c>
      <c r="DC103" s="6" t="s">
        <v>414</v>
      </c>
      <c r="DD103" s="67">
        <f>VLOOKUP(CU103,Echelle!$B$3:$K$7,DD$1,FALSE)</f>
        <v>1</v>
      </c>
      <c r="DE103" s="67">
        <f>VLOOKUP(CV103,Echelle!$B$3:$K$7,DE$1,FALSE)</f>
        <v>1</v>
      </c>
      <c r="DF103" s="67">
        <f>VLOOKUP(CW103,Echelle!$B$3:$K$7,DF$1,FALSE)</f>
        <v>1</v>
      </c>
      <c r="DG103" s="67">
        <f>VLOOKUP(CX103,Echelle!$B$3:$K$7,DG$1,FALSE)</f>
        <v>0.5</v>
      </c>
      <c r="DH103" s="67">
        <f>VLOOKUP(CY103,Echelle!$B$3:$K$7,DH$1,FALSE)</f>
        <v>0.5</v>
      </c>
      <c r="DI103" s="67">
        <f>VLOOKUP(CZ103,Echelle!$B$3:$K$7,DI$1,FALSE)</f>
        <v>1</v>
      </c>
      <c r="DJ103" s="67">
        <f>VLOOKUP(DA103,Echelle!$B$3:$K$7,DJ$1,FALSE)</f>
        <v>1</v>
      </c>
      <c r="DK103" s="67">
        <f>VLOOKUP(DB103,Echelle!$B$3:$K$7,DK$1,FALSE)</f>
        <v>1</v>
      </c>
      <c r="DL103" s="67">
        <f>VLOOKUP(DC103,Echelle!$B$3:$K$7,DL$1,FALSE)</f>
        <v>-0.5</v>
      </c>
      <c r="DM103" s="64">
        <f t="shared" si="21"/>
        <v>6.5</v>
      </c>
      <c r="DN103" s="65">
        <f t="shared" si="22"/>
        <v>8.6111111111111107</v>
      </c>
      <c r="DO103" s="6" t="s">
        <v>451</v>
      </c>
      <c r="DP103" s="6" t="s">
        <v>452</v>
      </c>
      <c r="DQ103" s="6" t="s">
        <v>451</v>
      </c>
      <c r="DR103" s="6" t="s">
        <v>451</v>
      </c>
      <c r="DS103" s="6" t="s">
        <v>452</v>
      </c>
      <c r="DT103" s="6" t="s">
        <v>451</v>
      </c>
      <c r="DU103" s="6" t="s">
        <v>452</v>
      </c>
      <c r="DV103" s="6" t="s">
        <v>452</v>
      </c>
      <c r="DW103" s="6" t="s">
        <v>452</v>
      </c>
      <c r="DX103" s="6" t="s">
        <v>451</v>
      </c>
      <c r="DY103" s="6" t="s">
        <v>451</v>
      </c>
      <c r="DZ103" s="6" t="s">
        <v>451</v>
      </c>
      <c r="EA103" s="6" t="s">
        <v>451</v>
      </c>
      <c r="EB103" s="6" t="s">
        <v>452</v>
      </c>
      <c r="EC103" s="6" t="s">
        <v>451</v>
      </c>
      <c r="ED103" s="6" t="s">
        <v>452</v>
      </c>
      <c r="EE103" s="6" t="s">
        <v>452</v>
      </c>
      <c r="EF103" s="6" t="s">
        <v>451</v>
      </c>
      <c r="EG103" s="6" t="s">
        <v>451</v>
      </c>
      <c r="EH103" s="6" t="s">
        <v>451</v>
      </c>
      <c r="EI103" s="6" t="s">
        <v>452</v>
      </c>
      <c r="EJ103" s="6" t="s">
        <v>452</v>
      </c>
      <c r="EK103" s="6" t="s">
        <v>452</v>
      </c>
      <c r="EL103" s="6" t="s">
        <v>452</v>
      </c>
      <c r="EM103" s="68">
        <f t="shared" si="23"/>
        <v>12</v>
      </c>
      <c r="EN103" s="69">
        <f t="shared" si="24"/>
        <v>5</v>
      </c>
      <c r="EO103" s="6" t="s">
        <v>517</v>
      </c>
      <c r="EP103" s="68">
        <f t="shared" si="25"/>
        <v>10</v>
      </c>
      <c r="EQ103" s="6" t="s">
        <v>496</v>
      </c>
      <c r="ER103" s="68">
        <f t="shared" si="26"/>
        <v>10</v>
      </c>
      <c r="ES103" s="70">
        <f t="shared" si="28"/>
        <v>7.083333333333333</v>
      </c>
      <c r="ET103" s="6" t="str">
        <f t="shared" si="29"/>
        <v>Accepté pour Conseil 2eme round Sect</v>
      </c>
    </row>
    <row r="104" spans="1:150" x14ac:dyDescent="0.2">
      <c r="A104" s="6">
        <v>219</v>
      </c>
      <c r="B104" s="6" t="s">
        <v>481</v>
      </c>
      <c r="C104" s="6" t="s">
        <v>413</v>
      </c>
      <c r="D104" s="6" t="s">
        <v>131</v>
      </c>
      <c r="E104" s="6" t="s">
        <v>415</v>
      </c>
      <c r="F104" s="6" t="s">
        <v>416</v>
      </c>
      <c r="G104" s="6" t="s">
        <v>414</v>
      </c>
      <c r="H104" s="6" t="s">
        <v>131</v>
      </c>
      <c r="I104" s="6" t="s">
        <v>414</v>
      </c>
      <c r="J104" s="6" t="s">
        <v>416</v>
      </c>
      <c r="K104" s="6" t="s">
        <v>416</v>
      </c>
      <c r="L104" s="6" t="s">
        <v>131</v>
      </c>
      <c r="M104" s="63">
        <f>VLOOKUP(D104,Echelle!$B$3:$K$7,M$1,FALSE)</f>
        <v>-1</v>
      </c>
      <c r="N104" s="63">
        <f>VLOOKUP(E104,Echelle!$B$3:$K$7,N$1,FALSE)</f>
        <v>0.5</v>
      </c>
      <c r="O104" s="63">
        <f>VLOOKUP(F104,Echelle!$B$3:$K$7,O$1,FALSE)</f>
        <v>1</v>
      </c>
      <c r="P104" s="63">
        <f>VLOOKUP(G104,Echelle!$B$3:$K$7,P$1,FALSE)</f>
        <v>0.5</v>
      </c>
      <c r="Q104" s="63">
        <f>VLOOKUP(H104,Echelle!$B$3:$K$7,Q$1,FALSE)</f>
        <v>1</v>
      </c>
      <c r="R104" s="63">
        <f>VLOOKUP(I104,Echelle!$B$3:$K$7,R$1,FALSE)</f>
        <v>-0.5</v>
      </c>
      <c r="S104" s="63">
        <f>VLOOKUP(J104,Echelle!$B$3:$K$7,S$1,FALSE)</f>
        <v>1</v>
      </c>
      <c r="T104" s="63">
        <f>VLOOKUP(K104,Echelle!$B$3:$K$7,T$1,FALSE)</f>
        <v>1</v>
      </c>
      <c r="U104" s="63">
        <f>VLOOKUP(L104,Echelle!$B$3:$K$7,U$1,FALSE)</f>
        <v>-1</v>
      </c>
      <c r="V104" s="64">
        <f t="shared" si="16"/>
        <v>2.5</v>
      </c>
      <c r="W104" s="65">
        <f t="shared" si="17"/>
        <v>6.3888888888888893</v>
      </c>
      <c r="X104" s="6" t="s">
        <v>564</v>
      </c>
      <c r="Y104" s="6" t="s">
        <v>423</v>
      </c>
      <c r="Z104" s="6" t="s">
        <v>423</v>
      </c>
      <c r="AA104" s="6" t="s">
        <v>423</v>
      </c>
      <c r="AB104" s="6" t="s">
        <v>424</v>
      </c>
      <c r="AC104" s="6" t="s">
        <v>423</v>
      </c>
      <c r="AD104" s="6" t="s">
        <v>423</v>
      </c>
      <c r="AE104" s="6" t="s">
        <v>423</v>
      </c>
      <c r="AF104" s="6" t="s">
        <v>423</v>
      </c>
      <c r="AG104" s="6" t="s">
        <v>423</v>
      </c>
      <c r="AH104" s="6" t="s">
        <v>423</v>
      </c>
      <c r="AI104" s="6" t="s">
        <v>423</v>
      </c>
      <c r="AJ104" s="6" t="s">
        <v>423</v>
      </c>
      <c r="AK104" s="6" t="s">
        <v>423</v>
      </c>
      <c r="AL104" s="6" t="s">
        <v>424</v>
      </c>
      <c r="AM104" s="6" t="s">
        <v>424</v>
      </c>
      <c r="AN104" s="6" t="s">
        <v>424</v>
      </c>
      <c r="AO104" s="6" t="s">
        <v>424</v>
      </c>
      <c r="AP104" s="6" t="s">
        <v>424</v>
      </c>
      <c r="AQ104" s="6" t="s">
        <v>424</v>
      </c>
      <c r="AR104" s="6" t="s">
        <v>424</v>
      </c>
      <c r="AS104" s="6" t="s">
        <v>423</v>
      </c>
      <c r="AT104" s="6" t="s">
        <v>423</v>
      </c>
      <c r="AU104" s="6" t="s">
        <v>423</v>
      </c>
      <c r="AV104" s="6" t="s">
        <v>423</v>
      </c>
      <c r="AW104" s="6" t="s">
        <v>176</v>
      </c>
      <c r="AX104" s="6" t="s">
        <v>428</v>
      </c>
      <c r="AY104" s="6" t="s">
        <v>428</v>
      </c>
      <c r="AZ104" s="6" t="s">
        <v>176</v>
      </c>
      <c r="BA104" s="6" t="s">
        <v>428</v>
      </c>
      <c r="BB104" s="64">
        <f>VLOOKUP(Y104,Echelle!$B$11:$Z$15,BB$1,FALSE)</f>
        <v>0.5</v>
      </c>
      <c r="BC104" s="64">
        <f>VLOOKUP(Z104,Echelle!$B$11:$Z$15,BC$1,FALSE)</f>
        <v>0.5</v>
      </c>
      <c r="BD104" s="64">
        <f>VLOOKUP(AA104,Echelle!$B$11:$Z$15,BD$1,FALSE)</f>
        <v>0.5</v>
      </c>
      <c r="BE104" s="64">
        <f>VLOOKUP(AB104,Echelle!$B$11:$Z$15,BE$1,FALSE)</f>
        <v>1</v>
      </c>
      <c r="BF104" s="64">
        <f>VLOOKUP(AC104,Echelle!$B$11:$Z$15,BF$1,FALSE)</f>
        <v>0.5</v>
      </c>
      <c r="BG104" s="64">
        <f>VLOOKUP(AD104,Echelle!$B$11:$Z$15,BG$1,FALSE)</f>
        <v>0.5</v>
      </c>
      <c r="BH104" s="64">
        <f>VLOOKUP(AE104,Echelle!$B$11:$Z$15,BH$1,FALSE)</f>
        <v>0.5</v>
      </c>
      <c r="BI104" s="64">
        <f>VLOOKUP(AF104,Echelle!$B$11:$Z$15,BI$1,FALSE)</f>
        <v>0.5</v>
      </c>
      <c r="BJ104" s="64">
        <f>VLOOKUP(AG104,Echelle!$B$11:$Z$15,BJ$1,FALSE)</f>
        <v>0.5</v>
      </c>
      <c r="BK104" s="64">
        <f>VLOOKUP(AH104,Echelle!$B$11:$Z$15,BK$1,FALSE)</f>
        <v>0.5</v>
      </c>
      <c r="BL104" s="64">
        <f>VLOOKUP(AI104,Echelle!$B$11:$Z$15,BL$1,FALSE)</f>
        <v>0.5</v>
      </c>
      <c r="BM104" s="64">
        <f>VLOOKUP(AJ104,Echelle!$B$11:$Z$15,BM$1,FALSE)</f>
        <v>0.5</v>
      </c>
      <c r="BN104" s="64">
        <f>VLOOKUP(AK104,Echelle!$B$11:$Z$15,BN$1,FALSE)</f>
        <v>0.5</v>
      </c>
      <c r="BO104" s="64">
        <f>VLOOKUP(AL104,Echelle!$B$11:$Z$15,BO$1,FALSE)</f>
        <v>1</v>
      </c>
      <c r="BP104" s="64">
        <f>VLOOKUP(AM104,Echelle!$B$11:$Z$15,BP$1,FALSE)</f>
        <v>1</v>
      </c>
      <c r="BQ104" s="64">
        <f>VLOOKUP(AN104,Echelle!$B$11:$Z$15,BQ$1,FALSE)</f>
        <v>1</v>
      </c>
      <c r="BR104" s="64">
        <f>VLOOKUP(AO104,Echelle!$B$11:$Z$15,BR$1,FALSE)</f>
        <v>1</v>
      </c>
      <c r="BS104" s="64">
        <f>VLOOKUP(AP104,Echelle!$B$11:$Z$15,BS$1,FALSE)</f>
        <v>1</v>
      </c>
      <c r="BT104" s="64">
        <f>VLOOKUP(AQ104,Echelle!$B$11:$Z$15,BT$1,FALSE)</f>
        <v>1</v>
      </c>
      <c r="BU104" s="64">
        <f>VLOOKUP(AR104,Echelle!$B$11:$Z$15,BU$1,FALSE)</f>
        <v>1</v>
      </c>
      <c r="BV104" s="64">
        <f>VLOOKUP(AS104,Echelle!$B$11:$Z$15,BV$1,FALSE)</f>
        <v>1</v>
      </c>
      <c r="BW104" s="64">
        <f>VLOOKUP(AT104,Echelle!$B$11:$Z$15,BW$1,FALSE)</f>
        <v>1</v>
      </c>
      <c r="BX104" s="64">
        <f>VLOOKUP(AU104,Echelle!$B$11:$Z$15,BX$1,FALSE)</f>
        <v>1</v>
      </c>
      <c r="BY104" s="64">
        <f>VLOOKUP(AV104,Echelle!$B$11:$Z$15,BY$1,FALSE)</f>
        <v>1</v>
      </c>
      <c r="BZ104" s="64">
        <f>VLOOKUP(AW104,Echelle!$B$20:$E$23,BZ$1,FALSE)</f>
        <v>2</v>
      </c>
      <c r="CA104" s="64">
        <f>VLOOKUP(AX104,Echelle!$B$20:$E$23,CA$1,FALSE)</f>
        <v>-1</v>
      </c>
      <c r="CB104" s="64">
        <f>VLOOKUP(AY104,Echelle!$B$20:$E$23,CB$1,FALSE)</f>
        <v>-1</v>
      </c>
      <c r="CC104" s="6">
        <v>0</v>
      </c>
      <c r="CD104" s="6">
        <v>0</v>
      </c>
      <c r="CE104" s="6">
        <v>1</v>
      </c>
      <c r="CF104" s="6">
        <v>1</v>
      </c>
      <c r="CG104" s="6">
        <v>0</v>
      </c>
      <c r="CH104" s="6">
        <v>0</v>
      </c>
      <c r="CI104" s="6">
        <v>0</v>
      </c>
      <c r="CJ104" s="66">
        <f t="shared" si="18"/>
        <v>2</v>
      </c>
      <c r="CK104" s="66">
        <f t="shared" si="19"/>
        <v>20</v>
      </c>
      <c r="CL104" s="65">
        <f t="shared" si="20"/>
        <v>4.8913043478260869</v>
      </c>
      <c r="CM104" s="6" t="s">
        <v>488</v>
      </c>
      <c r="CN104" s="6" t="s">
        <v>1925</v>
      </c>
      <c r="CO104" s="6" t="s">
        <v>1782</v>
      </c>
      <c r="CP104" s="6" t="s">
        <v>1910</v>
      </c>
      <c r="CQ104" s="6" t="s">
        <v>440</v>
      </c>
      <c r="CS104" s="6" t="s">
        <v>491</v>
      </c>
      <c r="CT104" s="6" t="s">
        <v>443</v>
      </c>
      <c r="CU104" s="6" t="s">
        <v>416</v>
      </c>
      <c r="CV104" s="6" t="s">
        <v>416</v>
      </c>
      <c r="CW104" s="6" t="s">
        <v>416</v>
      </c>
      <c r="CX104" s="6" t="s">
        <v>416</v>
      </c>
      <c r="CY104" s="6" t="s">
        <v>414</v>
      </c>
      <c r="CZ104" s="6" t="s">
        <v>416</v>
      </c>
      <c r="DA104" s="6" t="s">
        <v>416</v>
      </c>
      <c r="DB104" s="6" t="s">
        <v>416</v>
      </c>
      <c r="DC104" s="6" t="s">
        <v>131</v>
      </c>
      <c r="DD104" s="67">
        <f>VLOOKUP(CU104,Echelle!$B$3:$K$7,DD$1,FALSE)</f>
        <v>1</v>
      </c>
      <c r="DE104" s="67">
        <f>VLOOKUP(CV104,Echelle!$B$3:$K$7,DE$1,FALSE)</f>
        <v>1</v>
      </c>
      <c r="DF104" s="67">
        <f>VLOOKUP(CW104,Echelle!$B$3:$K$7,DF$1,FALSE)</f>
        <v>1</v>
      </c>
      <c r="DG104" s="67">
        <f>VLOOKUP(CX104,Echelle!$B$3:$K$7,DG$1,FALSE)</f>
        <v>-1</v>
      </c>
      <c r="DH104" s="67">
        <f>VLOOKUP(CY104,Echelle!$B$3:$K$7,DH$1,FALSE)</f>
        <v>0.5</v>
      </c>
      <c r="DI104" s="67">
        <f>VLOOKUP(CZ104,Echelle!$B$3:$K$7,DI$1,FALSE)</f>
        <v>1</v>
      </c>
      <c r="DJ104" s="67">
        <f>VLOOKUP(DA104,Echelle!$B$3:$K$7,DJ$1,FALSE)</f>
        <v>1</v>
      </c>
      <c r="DK104" s="67">
        <f>VLOOKUP(DB104,Echelle!$B$3:$K$7,DK$1,FALSE)</f>
        <v>1</v>
      </c>
      <c r="DL104" s="67">
        <f>VLOOKUP(DC104,Echelle!$B$3:$K$7,DL$1,FALSE)</f>
        <v>-1</v>
      </c>
      <c r="DM104" s="64">
        <f t="shared" si="21"/>
        <v>4.5</v>
      </c>
      <c r="DN104" s="65">
        <f t="shared" si="22"/>
        <v>7.5</v>
      </c>
      <c r="DO104" s="6" t="s">
        <v>451</v>
      </c>
      <c r="DP104" s="6" t="s">
        <v>451</v>
      </c>
      <c r="DQ104" s="6" t="s">
        <v>451</v>
      </c>
      <c r="DR104" s="6" t="s">
        <v>451</v>
      </c>
      <c r="DS104" s="6" t="s">
        <v>451</v>
      </c>
      <c r="DT104" s="6" t="s">
        <v>451</v>
      </c>
      <c r="DU104" s="6" t="s">
        <v>451</v>
      </c>
      <c r="DV104" s="6" t="s">
        <v>451</v>
      </c>
      <c r="DW104" s="6" t="s">
        <v>451</v>
      </c>
      <c r="DX104" s="6" t="s">
        <v>451</v>
      </c>
      <c r="DY104" s="6" t="s">
        <v>451</v>
      </c>
      <c r="DZ104" s="6" t="s">
        <v>451</v>
      </c>
      <c r="EA104" s="6" t="s">
        <v>451</v>
      </c>
      <c r="EB104" s="6" t="s">
        <v>451</v>
      </c>
      <c r="EC104" s="6" t="s">
        <v>451</v>
      </c>
      <c r="ED104" s="6" t="s">
        <v>451</v>
      </c>
      <c r="EE104" s="6" t="s">
        <v>451</v>
      </c>
      <c r="EF104" s="6" t="s">
        <v>451</v>
      </c>
      <c r="EG104" s="6" t="s">
        <v>451</v>
      </c>
      <c r="EH104" s="6" t="s">
        <v>451</v>
      </c>
      <c r="EI104" s="6" t="s">
        <v>451</v>
      </c>
      <c r="EJ104" s="6" t="s">
        <v>451</v>
      </c>
      <c r="EK104" s="6" t="s">
        <v>451</v>
      </c>
      <c r="EL104" s="6" t="s">
        <v>451</v>
      </c>
      <c r="EM104" s="68">
        <f t="shared" si="23"/>
        <v>24</v>
      </c>
      <c r="EN104" s="69">
        <f t="shared" si="24"/>
        <v>10</v>
      </c>
      <c r="EO104" s="6" t="s">
        <v>555</v>
      </c>
      <c r="EP104" s="68">
        <f t="shared" si="25"/>
        <v>10</v>
      </c>
      <c r="EQ104" s="6" t="s">
        <v>496</v>
      </c>
      <c r="ER104" s="68">
        <f t="shared" si="26"/>
        <v>10</v>
      </c>
      <c r="ES104" s="70">
        <f t="shared" si="28"/>
        <v>9.25</v>
      </c>
      <c r="ET104" s="6" t="str">
        <f t="shared" si="29"/>
        <v>Accepté pour Conseil 1er round Fem</v>
      </c>
    </row>
    <row r="105" spans="1:150" x14ac:dyDescent="0.2">
      <c r="A105" s="6">
        <v>221</v>
      </c>
      <c r="B105" s="6" t="s">
        <v>760</v>
      </c>
      <c r="C105" s="6" t="s">
        <v>525</v>
      </c>
      <c r="D105" s="6" t="s">
        <v>131</v>
      </c>
      <c r="E105" s="6" t="s">
        <v>415</v>
      </c>
      <c r="F105" s="6" t="s">
        <v>416</v>
      </c>
      <c r="G105" s="6" t="s">
        <v>414</v>
      </c>
      <c r="H105" s="6" t="s">
        <v>414</v>
      </c>
      <c r="I105" s="6" t="s">
        <v>415</v>
      </c>
      <c r="J105" s="6" t="s">
        <v>416</v>
      </c>
      <c r="K105" s="6" t="s">
        <v>416</v>
      </c>
      <c r="L105" s="6" t="s">
        <v>131</v>
      </c>
      <c r="M105" s="63">
        <f>VLOOKUP(D105,Echelle!$B$3:$K$7,M$1,FALSE)</f>
        <v>-1</v>
      </c>
      <c r="N105" s="63">
        <f>VLOOKUP(E105,Echelle!$B$3:$K$7,N$1,FALSE)</f>
        <v>0.5</v>
      </c>
      <c r="O105" s="63">
        <f>VLOOKUP(F105,Echelle!$B$3:$K$7,O$1,FALSE)</f>
        <v>1</v>
      </c>
      <c r="P105" s="63">
        <f>VLOOKUP(G105,Echelle!$B$3:$K$7,P$1,FALSE)</f>
        <v>0.5</v>
      </c>
      <c r="Q105" s="63">
        <f>VLOOKUP(H105,Echelle!$B$3:$K$7,Q$1,FALSE)</f>
        <v>0.5</v>
      </c>
      <c r="R105" s="63">
        <f>VLOOKUP(I105,Echelle!$B$3:$K$7,R$1,FALSE)</f>
        <v>0.5</v>
      </c>
      <c r="S105" s="63">
        <f>VLOOKUP(J105,Echelle!$B$3:$K$7,S$1,FALSE)</f>
        <v>1</v>
      </c>
      <c r="T105" s="63">
        <f>VLOOKUP(K105,Echelle!$B$3:$K$7,T$1,FALSE)</f>
        <v>1</v>
      </c>
      <c r="U105" s="63">
        <f>VLOOKUP(L105,Echelle!$B$3:$K$7,U$1,FALSE)</f>
        <v>-1</v>
      </c>
      <c r="V105" s="64">
        <f t="shared" si="16"/>
        <v>3</v>
      </c>
      <c r="W105" s="65">
        <f t="shared" si="17"/>
        <v>6.666666666666667</v>
      </c>
      <c r="X105" s="6" t="s">
        <v>463</v>
      </c>
      <c r="Y105" s="6" t="s">
        <v>424</v>
      </c>
      <c r="Z105" s="6" t="s">
        <v>424</v>
      </c>
      <c r="AA105" s="6" t="s">
        <v>423</v>
      </c>
      <c r="AB105" s="6" t="s">
        <v>424</v>
      </c>
      <c r="AC105" s="6" t="s">
        <v>423</v>
      </c>
      <c r="AD105" s="6" t="s">
        <v>423</v>
      </c>
      <c r="AE105" s="6" t="s">
        <v>423</v>
      </c>
      <c r="AF105" s="6" t="s">
        <v>424</v>
      </c>
      <c r="AG105" s="6" t="s">
        <v>424</v>
      </c>
      <c r="AH105" s="6" t="s">
        <v>423</v>
      </c>
      <c r="AI105" s="6" t="s">
        <v>423</v>
      </c>
      <c r="AJ105" s="6" t="s">
        <v>423</v>
      </c>
      <c r="AK105" s="6" t="s">
        <v>423</v>
      </c>
      <c r="AL105" s="6" t="s">
        <v>151</v>
      </c>
      <c r="AM105" s="6" t="s">
        <v>151</v>
      </c>
      <c r="AN105" s="6" t="s">
        <v>151</v>
      </c>
      <c r="AO105" s="6" t="s">
        <v>151</v>
      </c>
      <c r="AP105" s="6" t="s">
        <v>151</v>
      </c>
      <c r="AQ105" s="6" t="s">
        <v>151</v>
      </c>
      <c r="AR105" s="6" t="s">
        <v>151</v>
      </c>
      <c r="AS105" s="6" t="s">
        <v>151</v>
      </c>
      <c r="AT105" s="6" t="s">
        <v>151</v>
      </c>
      <c r="AU105" s="6" t="s">
        <v>426</v>
      </c>
      <c r="AV105" s="6" t="s">
        <v>424</v>
      </c>
      <c r="AW105" s="6" t="s">
        <v>176</v>
      </c>
      <c r="AX105" s="6" t="s">
        <v>427</v>
      </c>
      <c r="AY105" s="6" t="s">
        <v>428</v>
      </c>
      <c r="AZ105" s="6" t="s">
        <v>176</v>
      </c>
      <c r="BA105" s="6" t="s">
        <v>428</v>
      </c>
      <c r="BB105" s="64">
        <f>VLOOKUP(Y105,Echelle!$B$11:$Z$15,BB$1,FALSE)</f>
        <v>1</v>
      </c>
      <c r="BC105" s="64">
        <f>VLOOKUP(Z105,Echelle!$B$11:$Z$15,BC$1,FALSE)</f>
        <v>1</v>
      </c>
      <c r="BD105" s="64">
        <f>VLOOKUP(AA105,Echelle!$B$11:$Z$15,BD$1,FALSE)</f>
        <v>0.5</v>
      </c>
      <c r="BE105" s="64">
        <f>VLOOKUP(AB105,Echelle!$B$11:$Z$15,BE$1,FALSE)</f>
        <v>1</v>
      </c>
      <c r="BF105" s="64">
        <f>VLOOKUP(AC105,Echelle!$B$11:$Z$15,BF$1,FALSE)</f>
        <v>0.5</v>
      </c>
      <c r="BG105" s="64">
        <f>VLOOKUP(AD105,Echelle!$B$11:$Z$15,BG$1,FALSE)</f>
        <v>0.5</v>
      </c>
      <c r="BH105" s="64">
        <f>VLOOKUP(AE105,Echelle!$B$11:$Z$15,BH$1,FALSE)</f>
        <v>0.5</v>
      </c>
      <c r="BI105" s="64">
        <f>VLOOKUP(AF105,Echelle!$B$11:$Z$15,BI$1,FALSE)</f>
        <v>1</v>
      </c>
      <c r="BJ105" s="64">
        <f>VLOOKUP(AG105,Echelle!$B$11:$Z$15,BJ$1,FALSE)</f>
        <v>1</v>
      </c>
      <c r="BK105" s="64">
        <f>VLOOKUP(AH105,Echelle!$B$11:$Z$15,BK$1,FALSE)</f>
        <v>0.5</v>
      </c>
      <c r="BL105" s="64">
        <f>VLOOKUP(AI105,Echelle!$B$11:$Z$15,BL$1,FALSE)</f>
        <v>0.5</v>
      </c>
      <c r="BM105" s="64">
        <f>VLOOKUP(AJ105,Echelle!$B$11:$Z$15,BM$1,FALSE)</f>
        <v>0.5</v>
      </c>
      <c r="BN105" s="64">
        <f>VLOOKUP(AK105,Echelle!$B$11:$Z$15,BN$1,FALSE)</f>
        <v>0.5</v>
      </c>
      <c r="BO105" s="64">
        <f>VLOOKUP(AL105,Echelle!$B$11:$Z$15,BO$1,FALSE)</f>
        <v>2</v>
      </c>
      <c r="BP105" s="64">
        <f>VLOOKUP(AM105,Echelle!$B$11:$Z$15,BP$1,FALSE)</f>
        <v>2</v>
      </c>
      <c r="BQ105" s="64">
        <f>VLOOKUP(AN105,Echelle!$B$11:$Z$15,BQ$1,FALSE)</f>
        <v>2</v>
      </c>
      <c r="BR105" s="64">
        <f>VLOOKUP(AO105,Echelle!$B$11:$Z$15,BR$1,FALSE)</f>
        <v>2</v>
      </c>
      <c r="BS105" s="64">
        <f>VLOOKUP(AP105,Echelle!$B$11:$Z$15,BS$1,FALSE)</f>
        <v>2</v>
      </c>
      <c r="BT105" s="64">
        <f>VLOOKUP(AQ105,Echelle!$B$11:$Z$15,BT$1,FALSE)</f>
        <v>2</v>
      </c>
      <c r="BU105" s="64">
        <f>VLOOKUP(AR105,Echelle!$B$11:$Z$15,BU$1,FALSE)</f>
        <v>2</v>
      </c>
      <c r="BV105" s="64">
        <f>VLOOKUP(AS105,Echelle!$B$11:$Z$15,BV$1,FALSE)</f>
        <v>3</v>
      </c>
      <c r="BW105" s="64">
        <f>VLOOKUP(AT105,Echelle!$B$11:$Z$15,BW$1,FALSE)</f>
        <v>3</v>
      </c>
      <c r="BX105" s="64">
        <f>VLOOKUP(AU105,Echelle!$B$11:$Z$15,BX$1,FALSE)</f>
        <v>-0.5</v>
      </c>
      <c r="BY105" s="64">
        <f>VLOOKUP(AV105,Echelle!$B$11:$Z$15,BY$1,FALSE)</f>
        <v>2</v>
      </c>
      <c r="BZ105" s="64">
        <f>VLOOKUP(AW105,Echelle!$B$20:$E$23,BZ$1,FALSE)</f>
        <v>2</v>
      </c>
      <c r="CA105" s="64">
        <f>VLOOKUP(AX105,Echelle!$B$20:$E$23,CA$1,FALSE)</f>
        <v>1</v>
      </c>
      <c r="CB105" s="64">
        <f>VLOOKUP(AY105,Echelle!$B$20:$E$23,CB$1,FALSE)</f>
        <v>-1</v>
      </c>
      <c r="CC105" s="6">
        <v>1</v>
      </c>
      <c r="CD105" s="6">
        <v>1</v>
      </c>
      <c r="CE105" s="6">
        <v>1</v>
      </c>
      <c r="CF105" s="6">
        <v>1</v>
      </c>
      <c r="CG105" s="6">
        <v>0</v>
      </c>
      <c r="CH105" s="6">
        <v>0</v>
      </c>
      <c r="CI105" s="6">
        <v>1</v>
      </c>
      <c r="CJ105" s="66">
        <f t="shared" si="18"/>
        <v>6</v>
      </c>
      <c r="CK105" s="66">
        <f t="shared" si="19"/>
        <v>38.5</v>
      </c>
      <c r="CL105" s="65">
        <f t="shared" si="20"/>
        <v>6.9021739130434785</v>
      </c>
      <c r="CM105" s="6" t="s">
        <v>1074</v>
      </c>
      <c r="CN105" s="6" t="s">
        <v>1939</v>
      </c>
      <c r="CO105" s="6" t="s">
        <v>1782</v>
      </c>
      <c r="CP105" s="6" t="s">
        <v>1910</v>
      </c>
      <c r="CQ105" s="6" t="s">
        <v>440</v>
      </c>
      <c r="CS105" s="6" t="s">
        <v>491</v>
      </c>
      <c r="CT105" s="6" t="s">
        <v>675</v>
      </c>
      <c r="CU105" s="6" t="s">
        <v>415</v>
      </c>
      <c r="CV105" s="6" t="s">
        <v>416</v>
      </c>
      <c r="CW105" s="6" t="s">
        <v>131</v>
      </c>
      <c r="CX105" s="6" t="s">
        <v>415</v>
      </c>
      <c r="CY105" s="6" t="s">
        <v>131</v>
      </c>
      <c r="CZ105" s="6" t="s">
        <v>416</v>
      </c>
      <c r="DA105" s="6" t="s">
        <v>416</v>
      </c>
      <c r="DB105" s="6" t="s">
        <v>416</v>
      </c>
      <c r="DC105" s="6" t="s">
        <v>131</v>
      </c>
      <c r="DD105" s="67">
        <f>VLOOKUP(CU105,Echelle!$B$3:$K$7,DD$1,FALSE)</f>
        <v>0.5</v>
      </c>
      <c r="DE105" s="67">
        <f>VLOOKUP(CV105,Echelle!$B$3:$K$7,DE$1,FALSE)</f>
        <v>1</v>
      </c>
      <c r="DF105" s="67">
        <f>VLOOKUP(CW105,Echelle!$B$3:$K$7,DF$1,FALSE)</f>
        <v>-1</v>
      </c>
      <c r="DG105" s="67">
        <f>VLOOKUP(CX105,Echelle!$B$3:$K$7,DG$1,FALSE)</f>
        <v>-0.5</v>
      </c>
      <c r="DH105" s="67">
        <f>VLOOKUP(CY105,Echelle!$B$3:$K$7,DH$1,FALSE)</f>
        <v>1</v>
      </c>
      <c r="DI105" s="67">
        <f>VLOOKUP(CZ105,Echelle!$B$3:$K$7,DI$1,FALSE)</f>
        <v>1</v>
      </c>
      <c r="DJ105" s="67">
        <f>VLOOKUP(DA105,Echelle!$B$3:$K$7,DJ$1,FALSE)</f>
        <v>1</v>
      </c>
      <c r="DK105" s="67">
        <f>VLOOKUP(DB105,Echelle!$B$3:$K$7,DK$1,FALSE)</f>
        <v>1</v>
      </c>
      <c r="DL105" s="67">
        <f>VLOOKUP(DC105,Echelle!$B$3:$K$7,DL$1,FALSE)</f>
        <v>-1</v>
      </c>
      <c r="DM105" s="64">
        <f t="shared" si="21"/>
        <v>3</v>
      </c>
      <c r="DN105" s="65">
        <f t="shared" si="22"/>
        <v>6.666666666666667</v>
      </c>
      <c r="DO105" s="6" t="s">
        <v>451</v>
      </c>
      <c r="DP105" s="6" t="s">
        <v>451</v>
      </c>
      <c r="DQ105" s="6" t="s">
        <v>451</v>
      </c>
      <c r="DR105" s="6" t="s">
        <v>451</v>
      </c>
      <c r="DS105" s="6" t="s">
        <v>451</v>
      </c>
      <c r="DT105" s="6" t="s">
        <v>451</v>
      </c>
      <c r="DU105" s="6" t="s">
        <v>451</v>
      </c>
      <c r="DV105" s="6" t="s">
        <v>451</v>
      </c>
      <c r="DW105" s="6" t="s">
        <v>451</v>
      </c>
      <c r="DX105" s="6" t="s">
        <v>451</v>
      </c>
      <c r="DY105" s="6" t="s">
        <v>451</v>
      </c>
      <c r="DZ105" s="6" t="s">
        <v>451</v>
      </c>
      <c r="EA105" s="6" t="s">
        <v>451</v>
      </c>
      <c r="EB105" s="6" t="s">
        <v>451</v>
      </c>
      <c r="EC105" s="6" t="s">
        <v>451</v>
      </c>
      <c r="ED105" s="6" t="s">
        <v>451</v>
      </c>
      <c r="EE105" s="6" t="s">
        <v>451</v>
      </c>
      <c r="EF105" s="6" t="s">
        <v>451</v>
      </c>
      <c r="EG105" s="6" t="s">
        <v>451</v>
      </c>
      <c r="EH105" s="6" t="s">
        <v>451</v>
      </c>
      <c r="EI105" s="6" t="s">
        <v>451</v>
      </c>
      <c r="EJ105" s="6" t="s">
        <v>452</v>
      </c>
      <c r="EK105" s="6" t="s">
        <v>452</v>
      </c>
      <c r="EL105" s="6" t="s">
        <v>452</v>
      </c>
      <c r="EM105" s="68">
        <f t="shared" si="23"/>
        <v>21</v>
      </c>
      <c r="EN105" s="69">
        <f t="shared" si="24"/>
        <v>8.75</v>
      </c>
      <c r="EO105" s="6" t="s">
        <v>474</v>
      </c>
      <c r="EP105" s="68">
        <f t="shared" si="25"/>
        <v>10</v>
      </c>
      <c r="EQ105" s="6" t="s">
        <v>496</v>
      </c>
      <c r="ER105" s="68">
        <f t="shared" si="26"/>
        <v>10</v>
      </c>
      <c r="ES105" s="70">
        <f t="shared" si="28"/>
        <v>8.375</v>
      </c>
      <c r="ET105" s="6" t="str">
        <f t="shared" si="29"/>
        <v>Accepté pour Conseil 3eme round Prov</v>
      </c>
    </row>
    <row r="106" spans="1:150" x14ac:dyDescent="0.2">
      <c r="A106" s="6">
        <v>223</v>
      </c>
      <c r="B106" s="6" t="s">
        <v>460</v>
      </c>
      <c r="C106" s="6" t="s">
        <v>413</v>
      </c>
      <c r="D106" s="6" t="s">
        <v>416</v>
      </c>
      <c r="E106" s="6" t="s">
        <v>416</v>
      </c>
      <c r="F106" s="6" t="s">
        <v>416</v>
      </c>
      <c r="G106" s="6" t="s">
        <v>414</v>
      </c>
      <c r="H106" s="6" t="s">
        <v>415</v>
      </c>
      <c r="I106" s="6" t="s">
        <v>414</v>
      </c>
      <c r="J106" s="6" t="s">
        <v>415</v>
      </c>
      <c r="K106" s="6" t="s">
        <v>416</v>
      </c>
      <c r="L106" s="6" t="s">
        <v>414</v>
      </c>
      <c r="M106" s="63">
        <f>VLOOKUP(D106,Echelle!$B$3:$K$7,M$1,FALSE)</f>
        <v>1</v>
      </c>
      <c r="N106" s="63">
        <f>VLOOKUP(E106,Echelle!$B$3:$K$7,N$1,FALSE)</f>
        <v>1</v>
      </c>
      <c r="O106" s="63">
        <f>VLOOKUP(F106,Echelle!$B$3:$K$7,O$1,FALSE)</f>
        <v>1</v>
      </c>
      <c r="P106" s="63">
        <f>VLOOKUP(G106,Echelle!$B$3:$K$7,P$1,FALSE)</f>
        <v>0.5</v>
      </c>
      <c r="Q106" s="63">
        <f>VLOOKUP(H106,Echelle!$B$3:$K$7,Q$1,FALSE)</f>
        <v>-0.5</v>
      </c>
      <c r="R106" s="63">
        <f>VLOOKUP(I106,Echelle!$B$3:$K$7,R$1,FALSE)</f>
        <v>-0.5</v>
      </c>
      <c r="S106" s="63">
        <f>VLOOKUP(J106,Echelle!$B$3:$K$7,S$1,FALSE)</f>
        <v>0.5</v>
      </c>
      <c r="T106" s="63">
        <f>VLOOKUP(K106,Echelle!$B$3:$K$7,T$1,FALSE)</f>
        <v>1</v>
      </c>
      <c r="U106" s="63">
        <f>VLOOKUP(L106,Echelle!$B$3:$K$7,U$1,FALSE)</f>
        <v>-0.5</v>
      </c>
      <c r="V106" s="64">
        <f t="shared" si="16"/>
        <v>3.5</v>
      </c>
      <c r="W106" s="65">
        <f t="shared" si="17"/>
        <v>6.9444444444444446</v>
      </c>
      <c r="X106" s="6" t="s">
        <v>463</v>
      </c>
      <c r="Y106" s="6" t="s">
        <v>423</v>
      </c>
      <c r="Z106" s="6" t="s">
        <v>423</v>
      </c>
      <c r="AA106" s="6" t="s">
        <v>423</v>
      </c>
      <c r="AB106" s="6" t="s">
        <v>423</v>
      </c>
      <c r="AC106" s="6" t="s">
        <v>426</v>
      </c>
      <c r="AD106" s="6" t="s">
        <v>423</v>
      </c>
      <c r="AE106" s="6" t="s">
        <v>423</v>
      </c>
      <c r="AF106" s="6" t="s">
        <v>423</v>
      </c>
      <c r="AG106" s="6" t="s">
        <v>424</v>
      </c>
      <c r="AH106" s="6" t="s">
        <v>426</v>
      </c>
      <c r="AI106" s="6" t="s">
        <v>423</v>
      </c>
      <c r="AJ106" s="6" t="s">
        <v>426</v>
      </c>
      <c r="AK106" s="6" t="s">
        <v>423</v>
      </c>
      <c r="AL106" s="6" t="s">
        <v>424</v>
      </c>
      <c r="AM106" s="6" t="s">
        <v>423</v>
      </c>
      <c r="AN106" s="6" t="s">
        <v>425</v>
      </c>
      <c r="AO106" s="6" t="s">
        <v>423</v>
      </c>
      <c r="AP106" s="6" t="s">
        <v>423</v>
      </c>
      <c r="AQ106" s="6" t="s">
        <v>426</v>
      </c>
      <c r="AR106" s="6" t="s">
        <v>424</v>
      </c>
      <c r="AS106" s="6" t="s">
        <v>426</v>
      </c>
      <c r="AT106" s="6" t="s">
        <v>426</v>
      </c>
      <c r="AU106" s="6" t="s">
        <v>426</v>
      </c>
      <c r="AV106" s="6" t="s">
        <v>426</v>
      </c>
      <c r="AW106" s="6" t="s">
        <v>428</v>
      </c>
      <c r="AX106" s="6" t="s">
        <v>176</v>
      </c>
      <c r="AY106" s="6" t="s">
        <v>428</v>
      </c>
      <c r="AZ106" s="6" t="s">
        <v>428</v>
      </c>
      <c r="BA106" s="6" t="s">
        <v>428</v>
      </c>
      <c r="BB106" s="64">
        <f>VLOOKUP(Y106,Echelle!$B$11:$Z$15,BB$1,FALSE)</f>
        <v>0.5</v>
      </c>
      <c r="BC106" s="64">
        <f>VLOOKUP(Z106,Echelle!$B$11:$Z$15,BC$1,FALSE)</f>
        <v>0.5</v>
      </c>
      <c r="BD106" s="64">
        <f>VLOOKUP(AA106,Echelle!$B$11:$Z$15,BD$1,FALSE)</f>
        <v>0.5</v>
      </c>
      <c r="BE106" s="64">
        <f>VLOOKUP(AB106,Echelle!$B$11:$Z$15,BE$1,FALSE)</f>
        <v>0.5</v>
      </c>
      <c r="BF106" s="64">
        <f>VLOOKUP(AC106,Echelle!$B$11:$Z$15,BF$1,FALSE)</f>
        <v>-1</v>
      </c>
      <c r="BG106" s="64">
        <f>VLOOKUP(AD106,Echelle!$B$11:$Z$15,BG$1,FALSE)</f>
        <v>0.5</v>
      </c>
      <c r="BH106" s="64">
        <f>VLOOKUP(AE106,Echelle!$B$11:$Z$15,BH$1,FALSE)</f>
        <v>0.5</v>
      </c>
      <c r="BI106" s="64">
        <f>VLOOKUP(AF106,Echelle!$B$11:$Z$15,BI$1,FALSE)</f>
        <v>0.5</v>
      </c>
      <c r="BJ106" s="64">
        <f>VLOOKUP(AG106,Echelle!$B$11:$Z$15,BJ$1,FALSE)</f>
        <v>1</v>
      </c>
      <c r="BK106" s="64">
        <f>VLOOKUP(AH106,Echelle!$B$11:$Z$15,BK$1,FALSE)</f>
        <v>-1</v>
      </c>
      <c r="BL106" s="64">
        <f>VLOOKUP(AI106,Echelle!$B$11:$Z$15,BL$1,FALSE)</f>
        <v>0.5</v>
      </c>
      <c r="BM106" s="64">
        <f>VLOOKUP(AJ106,Echelle!$B$11:$Z$15,BM$1,FALSE)</f>
        <v>-1</v>
      </c>
      <c r="BN106" s="64">
        <f>VLOOKUP(AK106,Echelle!$B$11:$Z$15,BN$1,FALSE)</f>
        <v>0.5</v>
      </c>
      <c r="BO106" s="64">
        <f>VLOOKUP(AL106,Echelle!$B$11:$Z$15,BO$1,FALSE)</f>
        <v>1</v>
      </c>
      <c r="BP106" s="64">
        <f>VLOOKUP(AM106,Echelle!$B$11:$Z$15,BP$1,FALSE)</f>
        <v>0.5</v>
      </c>
      <c r="BQ106" s="64">
        <f>VLOOKUP(AN106,Echelle!$B$11:$Z$15,BQ$1,FALSE)</f>
        <v>0</v>
      </c>
      <c r="BR106" s="64">
        <f>VLOOKUP(AO106,Echelle!$B$11:$Z$15,BR$1,FALSE)</f>
        <v>0.5</v>
      </c>
      <c r="BS106" s="64">
        <f>VLOOKUP(AP106,Echelle!$B$11:$Z$15,BS$1,FALSE)</f>
        <v>0.5</v>
      </c>
      <c r="BT106" s="64">
        <f>VLOOKUP(AQ106,Echelle!$B$11:$Z$15,BT$1,FALSE)</f>
        <v>-1</v>
      </c>
      <c r="BU106" s="64">
        <f>VLOOKUP(AR106,Echelle!$B$11:$Z$15,BU$1,FALSE)</f>
        <v>1</v>
      </c>
      <c r="BV106" s="64">
        <f>VLOOKUP(AS106,Echelle!$B$11:$Z$15,BV$1,FALSE)</f>
        <v>-0.5</v>
      </c>
      <c r="BW106" s="64">
        <f>VLOOKUP(AT106,Echelle!$B$11:$Z$15,BW$1,FALSE)</f>
        <v>-0.5</v>
      </c>
      <c r="BX106" s="64">
        <f>VLOOKUP(AU106,Echelle!$B$11:$Z$15,BX$1,FALSE)</f>
        <v>-0.5</v>
      </c>
      <c r="BY106" s="64">
        <f>VLOOKUP(AV106,Echelle!$B$11:$Z$15,BY$1,FALSE)</f>
        <v>-0.5</v>
      </c>
      <c r="BZ106" s="64">
        <f>VLOOKUP(AW106,Echelle!$B$20:$E$23,BZ$1,FALSE)</f>
        <v>-1</v>
      </c>
      <c r="CA106" s="64">
        <f>VLOOKUP(AX106,Echelle!$B$20:$E$23,CA$1,FALSE)</f>
        <v>2</v>
      </c>
      <c r="CB106" s="64">
        <f>VLOOKUP(AY106,Echelle!$B$20:$E$23,CB$1,FALSE)</f>
        <v>-1</v>
      </c>
      <c r="CC106" s="6">
        <v>1</v>
      </c>
      <c r="CD106" s="6">
        <v>1</v>
      </c>
      <c r="CE106" s="6">
        <v>0</v>
      </c>
      <c r="CF106" s="6">
        <v>0</v>
      </c>
      <c r="CG106" s="6">
        <v>0</v>
      </c>
      <c r="CH106" s="6">
        <v>0</v>
      </c>
      <c r="CI106" s="6">
        <v>0</v>
      </c>
      <c r="CJ106" s="66">
        <f t="shared" si="18"/>
        <v>2</v>
      </c>
      <c r="CK106" s="66">
        <f t="shared" si="19"/>
        <v>5</v>
      </c>
      <c r="CL106" s="65">
        <f t="shared" si="20"/>
        <v>3.2608695652173911</v>
      </c>
      <c r="CM106" s="6" t="s">
        <v>672</v>
      </c>
      <c r="CN106" s="6" t="s">
        <v>1952</v>
      </c>
      <c r="CO106" s="6" t="s">
        <v>1782</v>
      </c>
      <c r="CP106" s="6" t="s">
        <v>1954</v>
      </c>
      <c r="CQ106" s="6" t="s">
        <v>440</v>
      </c>
      <c r="CS106" s="6" t="s">
        <v>442</v>
      </c>
      <c r="CT106" s="6" t="s">
        <v>443</v>
      </c>
      <c r="CU106" s="6" t="s">
        <v>416</v>
      </c>
      <c r="CV106" s="6" t="s">
        <v>416</v>
      </c>
      <c r="CW106" s="6" t="s">
        <v>416</v>
      </c>
      <c r="CX106" s="6" t="s">
        <v>415</v>
      </c>
      <c r="CY106" s="6" t="s">
        <v>414</v>
      </c>
      <c r="CZ106" s="6" t="s">
        <v>414</v>
      </c>
      <c r="DA106" s="6" t="s">
        <v>416</v>
      </c>
      <c r="DB106" s="6" t="s">
        <v>416</v>
      </c>
      <c r="DC106" s="6" t="s">
        <v>414</v>
      </c>
      <c r="DD106" s="67">
        <f>VLOOKUP(CU106,Echelle!$B$3:$K$7,DD$1,FALSE)</f>
        <v>1</v>
      </c>
      <c r="DE106" s="67">
        <f>VLOOKUP(CV106,Echelle!$B$3:$K$7,DE$1,FALSE)</f>
        <v>1</v>
      </c>
      <c r="DF106" s="67">
        <f>VLOOKUP(CW106,Echelle!$B$3:$K$7,DF$1,FALSE)</f>
        <v>1</v>
      </c>
      <c r="DG106" s="67">
        <f>VLOOKUP(CX106,Echelle!$B$3:$K$7,DG$1,FALSE)</f>
        <v>-0.5</v>
      </c>
      <c r="DH106" s="67">
        <f>VLOOKUP(CY106,Echelle!$B$3:$K$7,DH$1,FALSE)</f>
        <v>0.5</v>
      </c>
      <c r="DI106" s="67">
        <f>VLOOKUP(CZ106,Echelle!$B$3:$K$7,DI$1,FALSE)</f>
        <v>-0.5</v>
      </c>
      <c r="DJ106" s="67">
        <f>VLOOKUP(DA106,Echelle!$B$3:$K$7,DJ$1,FALSE)</f>
        <v>1</v>
      </c>
      <c r="DK106" s="67">
        <f>VLOOKUP(DB106,Echelle!$B$3:$K$7,DK$1,FALSE)</f>
        <v>1</v>
      </c>
      <c r="DL106" s="67">
        <f>VLOOKUP(DC106,Echelle!$B$3:$K$7,DL$1,FALSE)</f>
        <v>-0.5</v>
      </c>
      <c r="DM106" s="64">
        <f t="shared" si="21"/>
        <v>4</v>
      </c>
      <c r="DN106" s="65">
        <f t="shared" si="22"/>
        <v>7.2222222222222223</v>
      </c>
      <c r="DO106" s="6" t="s">
        <v>451</v>
      </c>
      <c r="DP106" s="6" t="s">
        <v>451</v>
      </c>
      <c r="DQ106" s="6" t="s">
        <v>451</v>
      </c>
      <c r="DR106" s="6" t="s">
        <v>451</v>
      </c>
      <c r="DS106" s="6" t="s">
        <v>451</v>
      </c>
      <c r="DT106" s="6" t="s">
        <v>451</v>
      </c>
      <c r="DU106" s="6" t="s">
        <v>451</v>
      </c>
      <c r="DV106" s="6" t="s">
        <v>451</v>
      </c>
      <c r="DW106" s="6" t="s">
        <v>451</v>
      </c>
      <c r="DX106" s="6" t="s">
        <v>452</v>
      </c>
      <c r="DY106" s="6" t="s">
        <v>451</v>
      </c>
      <c r="DZ106" s="6" t="s">
        <v>451</v>
      </c>
      <c r="EA106" s="6" t="s">
        <v>451</v>
      </c>
      <c r="EB106" s="6" t="s">
        <v>451</v>
      </c>
      <c r="EC106" s="6" t="s">
        <v>451</v>
      </c>
      <c r="ED106" s="6" t="s">
        <v>451</v>
      </c>
      <c r="EE106" s="6" t="s">
        <v>451</v>
      </c>
      <c r="EF106" s="6" t="s">
        <v>451</v>
      </c>
      <c r="EG106" s="6" t="s">
        <v>451</v>
      </c>
      <c r="EH106" s="6" t="s">
        <v>451</v>
      </c>
      <c r="EI106" s="6" t="s">
        <v>451</v>
      </c>
      <c r="EJ106" s="6" t="s">
        <v>451</v>
      </c>
      <c r="EK106" s="6" t="s">
        <v>452</v>
      </c>
      <c r="EL106" s="6" t="s">
        <v>452</v>
      </c>
      <c r="EM106" s="68">
        <f t="shared" si="23"/>
        <v>21</v>
      </c>
      <c r="EN106" s="69">
        <f t="shared" si="24"/>
        <v>8.75</v>
      </c>
      <c r="EO106" s="6" t="s">
        <v>474</v>
      </c>
      <c r="EP106" s="68">
        <f t="shared" si="25"/>
        <v>10</v>
      </c>
      <c r="EQ106" s="6" t="s">
        <v>454</v>
      </c>
      <c r="ER106" s="68">
        <f t="shared" si="26"/>
        <v>0</v>
      </c>
      <c r="ES106" s="70">
        <f t="shared" si="28"/>
        <v>8.0416666666666661</v>
      </c>
      <c r="ET106" s="6" t="str">
        <f t="shared" si="29"/>
        <v>Accepté pour Conseil 2eme round Sect</v>
      </c>
    </row>
    <row r="107" spans="1:150" x14ac:dyDescent="0.2">
      <c r="A107" s="6">
        <v>228</v>
      </c>
      <c r="B107" s="6" t="s">
        <v>760</v>
      </c>
      <c r="C107" s="6" t="s">
        <v>413</v>
      </c>
      <c r="D107" s="6" t="s">
        <v>416</v>
      </c>
      <c r="E107" s="6" t="s">
        <v>416</v>
      </c>
      <c r="F107" s="6" t="s">
        <v>416</v>
      </c>
      <c r="G107" s="6" t="s">
        <v>131</v>
      </c>
      <c r="H107" s="6" t="s">
        <v>131</v>
      </c>
      <c r="I107" s="6" t="s">
        <v>416</v>
      </c>
      <c r="J107" s="6" t="s">
        <v>416</v>
      </c>
      <c r="K107" s="6" t="s">
        <v>416</v>
      </c>
      <c r="L107" s="6" t="s">
        <v>414</v>
      </c>
      <c r="M107" s="63">
        <f>VLOOKUP(D107,Echelle!$B$3:$K$7,M$1,FALSE)</f>
        <v>1</v>
      </c>
      <c r="N107" s="63">
        <f>VLOOKUP(E107,Echelle!$B$3:$K$7,N$1,FALSE)</f>
        <v>1</v>
      </c>
      <c r="O107" s="63">
        <f>VLOOKUP(F107,Echelle!$B$3:$K$7,O$1,FALSE)</f>
        <v>1</v>
      </c>
      <c r="P107" s="63">
        <f>VLOOKUP(G107,Echelle!$B$3:$K$7,P$1,FALSE)</f>
        <v>1</v>
      </c>
      <c r="Q107" s="63">
        <f>VLOOKUP(H107,Echelle!$B$3:$K$7,Q$1,FALSE)</f>
        <v>1</v>
      </c>
      <c r="R107" s="63">
        <f>VLOOKUP(I107,Echelle!$B$3:$K$7,R$1,FALSE)</f>
        <v>1</v>
      </c>
      <c r="S107" s="63">
        <f>VLOOKUP(J107,Echelle!$B$3:$K$7,S$1,FALSE)</f>
        <v>1</v>
      </c>
      <c r="T107" s="63">
        <f>VLOOKUP(K107,Echelle!$B$3:$K$7,T$1,FALSE)</f>
        <v>1</v>
      </c>
      <c r="U107" s="63">
        <f>VLOOKUP(L107,Echelle!$B$3:$K$7,U$1,FALSE)</f>
        <v>-0.5</v>
      </c>
      <c r="V107" s="64">
        <f t="shared" si="16"/>
        <v>7.5</v>
      </c>
      <c r="W107" s="65">
        <f t="shared" si="17"/>
        <v>9.1666666666666661</v>
      </c>
      <c r="X107" s="6" t="s">
        <v>564</v>
      </c>
      <c r="Y107" s="6" t="s">
        <v>426</v>
      </c>
      <c r="Z107" s="6" t="s">
        <v>151</v>
      </c>
      <c r="AA107" s="6" t="s">
        <v>423</v>
      </c>
      <c r="AB107" s="6" t="s">
        <v>424</v>
      </c>
      <c r="AC107" s="6" t="s">
        <v>423</v>
      </c>
      <c r="AD107" s="6" t="s">
        <v>425</v>
      </c>
      <c r="AE107" s="6" t="s">
        <v>151</v>
      </c>
      <c r="AF107" s="6" t="s">
        <v>151</v>
      </c>
      <c r="AG107" s="6" t="s">
        <v>423</v>
      </c>
      <c r="AH107" s="6" t="s">
        <v>425</v>
      </c>
      <c r="AI107" s="6" t="s">
        <v>424</v>
      </c>
      <c r="AJ107" s="6" t="s">
        <v>423</v>
      </c>
      <c r="AK107" s="6" t="s">
        <v>423</v>
      </c>
      <c r="AL107" s="6" t="s">
        <v>423</v>
      </c>
      <c r="AM107" s="6" t="s">
        <v>423</v>
      </c>
      <c r="AN107" s="6" t="s">
        <v>423</v>
      </c>
      <c r="AO107" s="6" t="s">
        <v>423</v>
      </c>
      <c r="AP107" s="6" t="s">
        <v>423</v>
      </c>
      <c r="AQ107" s="6" t="s">
        <v>423</v>
      </c>
      <c r="AR107" s="6" t="s">
        <v>424</v>
      </c>
      <c r="AS107" s="6" t="s">
        <v>423</v>
      </c>
      <c r="AT107" s="6" t="s">
        <v>423</v>
      </c>
      <c r="AU107" s="6" t="s">
        <v>423</v>
      </c>
      <c r="AV107" s="6" t="s">
        <v>423</v>
      </c>
      <c r="AW107" s="6" t="s">
        <v>428</v>
      </c>
      <c r="AX107" s="6" t="s">
        <v>428</v>
      </c>
      <c r="AY107" s="6" t="s">
        <v>176</v>
      </c>
      <c r="AZ107" s="6" t="s">
        <v>428</v>
      </c>
      <c r="BA107" s="6" t="s">
        <v>428</v>
      </c>
      <c r="BB107" s="64">
        <f>VLOOKUP(Y107,Echelle!$B$11:$Z$15,BB$1,FALSE)</f>
        <v>-1</v>
      </c>
      <c r="BC107" s="64">
        <f>VLOOKUP(Z107,Echelle!$B$11:$Z$15,BC$1,FALSE)</f>
        <v>2</v>
      </c>
      <c r="BD107" s="64">
        <f>VLOOKUP(AA107,Echelle!$B$11:$Z$15,BD$1,FALSE)</f>
        <v>0.5</v>
      </c>
      <c r="BE107" s="64">
        <f>VLOOKUP(AB107,Echelle!$B$11:$Z$15,BE$1,FALSE)</f>
        <v>1</v>
      </c>
      <c r="BF107" s="64">
        <f>VLOOKUP(AC107,Echelle!$B$11:$Z$15,BF$1,FALSE)</f>
        <v>0.5</v>
      </c>
      <c r="BG107" s="64">
        <f>VLOOKUP(AD107,Echelle!$B$11:$Z$15,BG$1,FALSE)</f>
        <v>0</v>
      </c>
      <c r="BH107" s="64">
        <f>VLOOKUP(AE107,Echelle!$B$11:$Z$15,BH$1,FALSE)</f>
        <v>2</v>
      </c>
      <c r="BI107" s="64">
        <f>VLOOKUP(AF107,Echelle!$B$11:$Z$15,BI$1,FALSE)</f>
        <v>2</v>
      </c>
      <c r="BJ107" s="64">
        <f>VLOOKUP(AG107,Echelle!$B$11:$Z$15,BJ$1,FALSE)</f>
        <v>0.5</v>
      </c>
      <c r="BK107" s="64">
        <f>VLOOKUP(AH107,Echelle!$B$11:$Z$15,BK$1,FALSE)</f>
        <v>0</v>
      </c>
      <c r="BL107" s="64">
        <f>VLOOKUP(AI107,Echelle!$B$11:$Z$15,BL$1,FALSE)</f>
        <v>1</v>
      </c>
      <c r="BM107" s="64">
        <f>VLOOKUP(AJ107,Echelle!$B$11:$Z$15,BM$1,FALSE)</f>
        <v>0.5</v>
      </c>
      <c r="BN107" s="64">
        <f>VLOOKUP(AK107,Echelle!$B$11:$Z$15,BN$1,FALSE)</f>
        <v>0.5</v>
      </c>
      <c r="BO107" s="64">
        <f>VLOOKUP(AL107,Echelle!$B$11:$Z$15,BO$1,FALSE)</f>
        <v>0.5</v>
      </c>
      <c r="BP107" s="64">
        <f>VLOOKUP(AM107,Echelle!$B$11:$Z$15,BP$1,FALSE)</f>
        <v>0.5</v>
      </c>
      <c r="BQ107" s="64">
        <f>VLOOKUP(AN107,Echelle!$B$11:$Z$15,BQ$1,FALSE)</f>
        <v>0.5</v>
      </c>
      <c r="BR107" s="64">
        <f>VLOOKUP(AO107,Echelle!$B$11:$Z$15,BR$1,FALSE)</f>
        <v>0.5</v>
      </c>
      <c r="BS107" s="64">
        <f>VLOOKUP(AP107,Echelle!$B$11:$Z$15,BS$1,FALSE)</f>
        <v>0.5</v>
      </c>
      <c r="BT107" s="64">
        <f>VLOOKUP(AQ107,Echelle!$B$11:$Z$15,BT$1,FALSE)</f>
        <v>0.5</v>
      </c>
      <c r="BU107" s="64">
        <f>VLOOKUP(AR107,Echelle!$B$11:$Z$15,BU$1,FALSE)</f>
        <v>1</v>
      </c>
      <c r="BV107" s="64">
        <f>VLOOKUP(AS107,Echelle!$B$11:$Z$15,BV$1,FALSE)</f>
        <v>1</v>
      </c>
      <c r="BW107" s="64">
        <f>VLOOKUP(AT107,Echelle!$B$11:$Z$15,BW$1,FALSE)</f>
        <v>1</v>
      </c>
      <c r="BX107" s="64">
        <f>VLOOKUP(AU107,Echelle!$B$11:$Z$15,BX$1,FALSE)</f>
        <v>1</v>
      </c>
      <c r="BY107" s="64">
        <f>VLOOKUP(AV107,Echelle!$B$11:$Z$15,BY$1,FALSE)</f>
        <v>1</v>
      </c>
      <c r="BZ107" s="64">
        <f>VLOOKUP(AW107,Echelle!$B$20:$E$23,BZ$1,FALSE)</f>
        <v>-1</v>
      </c>
      <c r="CA107" s="64">
        <f>VLOOKUP(AX107,Echelle!$B$20:$E$23,CA$1,FALSE)</f>
        <v>-1</v>
      </c>
      <c r="CB107" s="64">
        <f>VLOOKUP(AY107,Echelle!$B$20:$E$23,CB$1,FALSE)</f>
        <v>2</v>
      </c>
      <c r="CC107" s="6">
        <v>1</v>
      </c>
      <c r="CD107" s="6">
        <v>0</v>
      </c>
      <c r="CE107" s="6">
        <v>0</v>
      </c>
      <c r="CF107" s="6">
        <v>0</v>
      </c>
      <c r="CG107" s="6">
        <v>0</v>
      </c>
      <c r="CH107" s="6">
        <v>0</v>
      </c>
      <c r="CI107" s="6">
        <v>0</v>
      </c>
      <c r="CJ107" s="66">
        <f t="shared" si="18"/>
        <v>1</v>
      </c>
      <c r="CK107" s="66">
        <f t="shared" si="19"/>
        <v>18.5</v>
      </c>
      <c r="CL107" s="65">
        <f t="shared" si="20"/>
        <v>4.7282608695652177</v>
      </c>
      <c r="CM107" s="6" t="s">
        <v>488</v>
      </c>
      <c r="CN107" s="6" t="s">
        <v>1966</v>
      </c>
      <c r="CO107" s="6" t="s">
        <v>1782</v>
      </c>
      <c r="CP107" s="6" t="s">
        <v>1954</v>
      </c>
      <c r="CQ107" s="6" t="s">
        <v>440</v>
      </c>
      <c r="CS107" s="6" t="s">
        <v>583</v>
      </c>
      <c r="CT107" s="6" t="s">
        <v>532</v>
      </c>
      <c r="CU107" s="6" t="s">
        <v>131</v>
      </c>
      <c r="CV107" s="6" t="s">
        <v>416</v>
      </c>
      <c r="CW107" s="6" t="s">
        <v>416</v>
      </c>
      <c r="CX107" s="6" t="s">
        <v>131</v>
      </c>
      <c r="CY107" s="6" t="s">
        <v>131</v>
      </c>
      <c r="CZ107" s="6" t="s">
        <v>131</v>
      </c>
      <c r="DA107" s="6" t="s">
        <v>415</v>
      </c>
      <c r="DB107" s="6" t="s">
        <v>131</v>
      </c>
      <c r="DC107" s="6" t="s">
        <v>131</v>
      </c>
      <c r="DD107" s="67">
        <f>VLOOKUP(CU107,Echelle!$B$3:$K$7,DD$1,FALSE)</f>
        <v>-1</v>
      </c>
      <c r="DE107" s="67">
        <f>VLOOKUP(CV107,Echelle!$B$3:$K$7,DE$1,FALSE)</f>
        <v>1</v>
      </c>
      <c r="DF107" s="67">
        <f>VLOOKUP(CW107,Echelle!$B$3:$K$7,DF$1,FALSE)</f>
        <v>1</v>
      </c>
      <c r="DG107" s="67">
        <f>VLOOKUP(CX107,Echelle!$B$3:$K$7,DG$1,FALSE)</f>
        <v>1</v>
      </c>
      <c r="DH107" s="67">
        <f>VLOOKUP(CY107,Echelle!$B$3:$K$7,DH$1,FALSE)</f>
        <v>1</v>
      </c>
      <c r="DI107" s="67">
        <f>VLOOKUP(CZ107,Echelle!$B$3:$K$7,DI$1,FALSE)</f>
        <v>-1</v>
      </c>
      <c r="DJ107" s="67">
        <f>VLOOKUP(DA107,Echelle!$B$3:$K$7,DJ$1,FALSE)</f>
        <v>0.5</v>
      </c>
      <c r="DK107" s="67">
        <f>VLOOKUP(DB107,Echelle!$B$3:$K$7,DK$1,FALSE)</f>
        <v>-1</v>
      </c>
      <c r="DL107" s="67">
        <f>VLOOKUP(DC107,Echelle!$B$3:$K$7,DL$1,FALSE)</f>
        <v>-1</v>
      </c>
      <c r="DM107" s="64">
        <f t="shared" si="21"/>
        <v>0.5</v>
      </c>
      <c r="DN107" s="65">
        <f t="shared" si="22"/>
        <v>5.2777777777777777</v>
      </c>
      <c r="DO107" s="6" t="s">
        <v>451</v>
      </c>
      <c r="DP107" s="6" t="s">
        <v>451</v>
      </c>
      <c r="DQ107" s="6" t="s">
        <v>451</v>
      </c>
      <c r="DR107" s="6" t="s">
        <v>451</v>
      </c>
      <c r="DS107" s="6" t="s">
        <v>452</v>
      </c>
      <c r="DT107" s="6" t="s">
        <v>451</v>
      </c>
      <c r="DU107" s="6" t="s">
        <v>451</v>
      </c>
      <c r="DV107" s="6" t="s">
        <v>451</v>
      </c>
      <c r="DW107" s="6" t="s">
        <v>451</v>
      </c>
      <c r="DX107" s="6" t="s">
        <v>451</v>
      </c>
      <c r="DY107" s="6" t="s">
        <v>451</v>
      </c>
      <c r="DZ107" s="6" t="s">
        <v>451</v>
      </c>
      <c r="EA107" s="6" t="s">
        <v>451</v>
      </c>
      <c r="EB107" s="6" t="s">
        <v>452</v>
      </c>
      <c r="EC107" s="6" t="s">
        <v>452</v>
      </c>
      <c r="ED107" s="6" t="s">
        <v>452</v>
      </c>
      <c r="EE107" s="6" t="s">
        <v>451</v>
      </c>
      <c r="EF107" s="6" t="s">
        <v>452</v>
      </c>
      <c r="EG107" s="6" t="s">
        <v>452</v>
      </c>
      <c r="EH107" s="6" t="s">
        <v>452</v>
      </c>
      <c r="EI107" s="6" t="s">
        <v>452</v>
      </c>
      <c r="EJ107" s="6" t="s">
        <v>452</v>
      </c>
      <c r="EK107" s="6" t="s">
        <v>452</v>
      </c>
      <c r="EL107" s="6" t="s">
        <v>452</v>
      </c>
      <c r="EM107" s="68">
        <f t="shared" si="23"/>
        <v>13</v>
      </c>
      <c r="EN107" s="69">
        <f t="shared" si="24"/>
        <v>5.416666666666667</v>
      </c>
      <c r="EO107" s="6" t="s">
        <v>453</v>
      </c>
      <c r="EP107" s="68">
        <f t="shared" si="25"/>
        <v>0</v>
      </c>
      <c r="EQ107" s="6" t="s">
        <v>454</v>
      </c>
      <c r="ER107" s="68">
        <f t="shared" si="26"/>
        <v>0</v>
      </c>
      <c r="ES107" s="70">
        <f t="shared" si="28"/>
        <v>4.291666666666667</v>
      </c>
      <c r="ET107" s="6" t="str">
        <f t="shared" si="29"/>
        <v>Liste d'attente</v>
      </c>
    </row>
    <row r="108" spans="1:150" x14ac:dyDescent="0.2">
      <c r="A108" s="6">
        <v>232</v>
      </c>
      <c r="B108" s="6" t="s">
        <v>481</v>
      </c>
      <c r="C108" s="6" t="s">
        <v>525</v>
      </c>
      <c r="D108" s="6" t="s">
        <v>415</v>
      </c>
      <c r="E108" s="6" t="s">
        <v>414</v>
      </c>
      <c r="F108" s="6" t="s">
        <v>462</v>
      </c>
      <c r="G108" s="6" t="s">
        <v>415</v>
      </c>
      <c r="H108" s="6" t="s">
        <v>131</v>
      </c>
      <c r="I108" s="6" t="s">
        <v>131</v>
      </c>
      <c r="J108" s="6" t="s">
        <v>415</v>
      </c>
      <c r="K108" s="6" t="s">
        <v>415</v>
      </c>
      <c r="L108" s="6" t="s">
        <v>414</v>
      </c>
      <c r="M108" s="63">
        <f>VLOOKUP(D108,Echelle!$B$3:$K$7,M$1,FALSE)</f>
        <v>0.5</v>
      </c>
      <c r="N108" s="63">
        <f>VLOOKUP(E108,Echelle!$B$3:$K$7,N$1,FALSE)</f>
        <v>-0.5</v>
      </c>
      <c r="O108" s="63">
        <f>VLOOKUP(F108,Echelle!$B$3:$K$7,O$1,FALSE)</f>
        <v>0</v>
      </c>
      <c r="P108" s="63">
        <f>VLOOKUP(G108,Echelle!$B$3:$K$7,P$1,FALSE)</f>
        <v>-0.5</v>
      </c>
      <c r="Q108" s="63">
        <f>VLOOKUP(H108,Echelle!$B$3:$K$7,Q$1,FALSE)</f>
        <v>1</v>
      </c>
      <c r="R108" s="63">
        <f>VLOOKUP(I108,Echelle!$B$3:$K$7,R$1,FALSE)</f>
        <v>-1</v>
      </c>
      <c r="S108" s="63">
        <f>VLOOKUP(J108,Echelle!$B$3:$K$7,S$1,FALSE)</f>
        <v>0.5</v>
      </c>
      <c r="T108" s="63">
        <f>VLOOKUP(K108,Echelle!$B$3:$K$7,T$1,FALSE)</f>
        <v>0.5</v>
      </c>
      <c r="U108" s="63">
        <f>VLOOKUP(L108,Echelle!$B$3:$K$7,U$1,FALSE)</f>
        <v>-0.5</v>
      </c>
      <c r="V108" s="64">
        <f t="shared" si="16"/>
        <v>0</v>
      </c>
      <c r="W108" s="65">
        <f t="shared" si="17"/>
        <v>5</v>
      </c>
      <c r="X108" s="6" t="s">
        <v>527</v>
      </c>
      <c r="Y108" s="6" t="s">
        <v>423</v>
      </c>
      <c r="Z108" s="6" t="s">
        <v>423</v>
      </c>
      <c r="AA108" s="6" t="s">
        <v>426</v>
      </c>
      <c r="AB108" s="6" t="s">
        <v>151</v>
      </c>
      <c r="AC108" s="6" t="s">
        <v>424</v>
      </c>
      <c r="AD108" s="6" t="s">
        <v>423</v>
      </c>
      <c r="AE108" s="6" t="s">
        <v>423</v>
      </c>
      <c r="AF108" s="6" t="s">
        <v>423</v>
      </c>
      <c r="AG108" s="6" t="s">
        <v>424</v>
      </c>
      <c r="AH108" s="6" t="s">
        <v>426</v>
      </c>
      <c r="AI108" s="6" t="s">
        <v>426</v>
      </c>
      <c r="AJ108" s="6" t="s">
        <v>426</v>
      </c>
      <c r="AK108" s="6" t="s">
        <v>426</v>
      </c>
      <c r="AL108" s="6" t="s">
        <v>426</v>
      </c>
      <c r="AM108" s="6" t="s">
        <v>426</v>
      </c>
      <c r="AN108" s="6" t="s">
        <v>426</v>
      </c>
      <c r="AO108" s="6" t="s">
        <v>426</v>
      </c>
      <c r="AP108" s="6" t="s">
        <v>426</v>
      </c>
      <c r="AQ108" s="6" t="s">
        <v>424</v>
      </c>
      <c r="AR108" s="6" t="s">
        <v>151</v>
      </c>
      <c r="AS108" s="6" t="s">
        <v>423</v>
      </c>
      <c r="AT108" s="6" t="s">
        <v>426</v>
      </c>
      <c r="AU108" s="6" t="s">
        <v>426</v>
      </c>
      <c r="AV108" s="6" t="s">
        <v>424</v>
      </c>
      <c r="AW108" s="6" t="s">
        <v>428</v>
      </c>
      <c r="AX108" s="6" t="s">
        <v>427</v>
      </c>
      <c r="AY108" s="6" t="s">
        <v>428</v>
      </c>
      <c r="AZ108" s="6" t="s">
        <v>427</v>
      </c>
      <c r="BA108" s="6" t="s">
        <v>427</v>
      </c>
      <c r="BB108" s="64">
        <f>VLOOKUP(Y108,Echelle!$B$11:$Z$15,BB$1,FALSE)</f>
        <v>0.5</v>
      </c>
      <c r="BC108" s="64">
        <f>VLOOKUP(Z108,Echelle!$B$11:$Z$15,BC$1,FALSE)</f>
        <v>0.5</v>
      </c>
      <c r="BD108" s="64">
        <f>VLOOKUP(AA108,Echelle!$B$11:$Z$15,BD$1,FALSE)</f>
        <v>-1</v>
      </c>
      <c r="BE108" s="64">
        <f>VLOOKUP(AB108,Echelle!$B$11:$Z$15,BE$1,FALSE)</f>
        <v>2</v>
      </c>
      <c r="BF108" s="64">
        <f>VLOOKUP(AC108,Echelle!$B$11:$Z$15,BF$1,FALSE)</f>
        <v>1</v>
      </c>
      <c r="BG108" s="64">
        <f>VLOOKUP(AD108,Echelle!$B$11:$Z$15,BG$1,FALSE)</f>
        <v>0.5</v>
      </c>
      <c r="BH108" s="64">
        <f>VLOOKUP(AE108,Echelle!$B$11:$Z$15,BH$1,FALSE)</f>
        <v>0.5</v>
      </c>
      <c r="BI108" s="64">
        <f>VLOOKUP(AF108,Echelle!$B$11:$Z$15,BI$1,FALSE)</f>
        <v>0.5</v>
      </c>
      <c r="BJ108" s="64">
        <f>VLOOKUP(AG108,Echelle!$B$11:$Z$15,BJ$1,FALSE)</f>
        <v>1</v>
      </c>
      <c r="BK108" s="64">
        <f>VLOOKUP(AH108,Echelle!$B$11:$Z$15,BK$1,FALSE)</f>
        <v>-1</v>
      </c>
      <c r="BL108" s="64">
        <f>VLOOKUP(AI108,Echelle!$B$11:$Z$15,BL$1,FALSE)</f>
        <v>-1</v>
      </c>
      <c r="BM108" s="64">
        <f>VLOOKUP(AJ108,Echelle!$B$11:$Z$15,BM$1,FALSE)</f>
        <v>-1</v>
      </c>
      <c r="BN108" s="64">
        <f>VLOOKUP(AK108,Echelle!$B$11:$Z$15,BN$1,FALSE)</f>
        <v>-1</v>
      </c>
      <c r="BO108" s="64">
        <f>VLOOKUP(AL108,Echelle!$B$11:$Z$15,BO$1,FALSE)</f>
        <v>-1</v>
      </c>
      <c r="BP108" s="64">
        <f>VLOOKUP(AM108,Echelle!$B$11:$Z$15,BP$1,FALSE)</f>
        <v>-1</v>
      </c>
      <c r="BQ108" s="64">
        <f>VLOOKUP(AN108,Echelle!$B$11:$Z$15,BQ$1,FALSE)</f>
        <v>-1</v>
      </c>
      <c r="BR108" s="64">
        <f>VLOOKUP(AO108,Echelle!$B$11:$Z$15,BR$1,FALSE)</f>
        <v>-1</v>
      </c>
      <c r="BS108" s="64">
        <f>VLOOKUP(AP108,Echelle!$B$11:$Z$15,BS$1,FALSE)</f>
        <v>-1</v>
      </c>
      <c r="BT108" s="64">
        <f>VLOOKUP(AQ108,Echelle!$B$11:$Z$15,BT$1,FALSE)</f>
        <v>1</v>
      </c>
      <c r="BU108" s="64">
        <f>VLOOKUP(AR108,Echelle!$B$11:$Z$15,BU$1,FALSE)</f>
        <v>2</v>
      </c>
      <c r="BV108" s="64">
        <f>VLOOKUP(AS108,Echelle!$B$11:$Z$15,BV$1,FALSE)</f>
        <v>1</v>
      </c>
      <c r="BW108" s="64">
        <f>VLOOKUP(AT108,Echelle!$B$11:$Z$15,BW$1,FALSE)</f>
        <v>-0.5</v>
      </c>
      <c r="BX108" s="64">
        <f>VLOOKUP(AU108,Echelle!$B$11:$Z$15,BX$1,FALSE)</f>
        <v>-0.5</v>
      </c>
      <c r="BY108" s="64">
        <f>VLOOKUP(AV108,Echelle!$B$11:$Z$15,BY$1,FALSE)</f>
        <v>2</v>
      </c>
      <c r="BZ108" s="64">
        <f>VLOOKUP(AW108,Echelle!$B$20:$E$23,BZ$1,FALSE)</f>
        <v>-1</v>
      </c>
      <c r="CA108" s="64">
        <f>VLOOKUP(AX108,Echelle!$B$20:$E$23,CA$1,FALSE)</f>
        <v>1</v>
      </c>
      <c r="CB108" s="64">
        <f>VLOOKUP(AY108,Echelle!$B$20:$E$23,CB$1,FALSE)</f>
        <v>-1</v>
      </c>
      <c r="CC108" s="6">
        <v>0</v>
      </c>
      <c r="CD108" s="6">
        <v>0</v>
      </c>
      <c r="CE108" s="6">
        <v>0</v>
      </c>
      <c r="CF108" s="6">
        <v>1</v>
      </c>
      <c r="CG108" s="6">
        <v>0</v>
      </c>
      <c r="CH108" s="6">
        <v>0</v>
      </c>
      <c r="CI108" s="6">
        <v>0</v>
      </c>
      <c r="CJ108" s="66">
        <f t="shared" si="18"/>
        <v>1</v>
      </c>
      <c r="CK108" s="66">
        <f t="shared" si="19"/>
        <v>1.5</v>
      </c>
      <c r="CL108" s="65">
        <f t="shared" si="20"/>
        <v>2.8804347826086958</v>
      </c>
      <c r="CM108" s="6" t="s">
        <v>488</v>
      </c>
      <c r="CN108" s="6" t="s">
        <v>1980</v>
      </c>
      <c r="CO108" s="6" t="s">
        <v>1782</v>
      </c>
      <c r="CP108" s="6" t="s">
        <v>1954</v>
      </c>
      <c r="CQ108" s="6" t="s">
        <v>440</v>
      </c>
      <c r="CS108" s="6" t="s">
        <v>442</v>
      </c>
      <c r="CT108" s="6" t="s">
        <v>532</v>
      </c>
      <c r="CU108" s="6" t="s">
        <v>414</v>
      </c>
      <c r="CV108" s="6" t="s">
        <v>416</v>
      </c>
      <c r="CW108" s="6" t="s">
        <v>415</v>
      </c>
      <c r="CX108" s="6" t="s">
        <v>414</v>
      </c>
      <c r="CY108" s="6" t="s">
        <v>414</v>
      </c>
      <c r="CZ108" s="6" t="s">
        <v>416</v>
      </c>
      <c r="DA108" s="6" t="s">
        <v>416</v>
      </c>
      <c r="DB108" s="6" t="s">
        <v>416</v>
      </c>
      <c r="DC108" s="6" t="s">
        <v>414</v>
      </c>
      <c r="DD108" s="67">
        <f>VLOOKUP(CU108,Echelle!$B$3:$K$7,DD$1,FALSE)</f>
        <v>-0.5</v>
      </c>
      <c r="DE108" s="67">
        <f>VLOOKUP(CV108,Echelle!$B$3:$K$7,DE$1,FALSE)</f>
        <v>1</v>
      </c>
      <c r="DF108" s="67">
        <f>VLOOKUP(CW108,Echelle!$B$3:$K$7,DF$1,FALSE)</f>
        <v>0.5</v>
      </c>
      <c r="DG108" s="67">
        <f>VLOOKUP(CX108,Echelle!$B$3:$K$7,DG$1,FALSE)</f>
        <v>0.5</v>
      </c>
      <c r="DH108" s="67">
        <f>VLOOKUP(CY108,Echelle!$B$3:$K$7,DH$1,FALSE)</f>
        <v>0.5</v>
      </c>
      <c r="DI108" s="67">
        <f>VLOOKUP(CZ108,Echelle!$B$3:$K$7,DI$1,FALSE)</f>
        <v>1</v>
      </c>
      <c r="DJ108" s="67">
        <f>VLOOKUP(DA108,Echelle!$B$3:$K$7,DJ$1,FALSE)</f>
        <v>1</v>
      </c>
      <c r="DK108" s="67">
        <f>VLOOKUP(DB108,Echelle!$B$3:$K$7,DK$1,FALSE)</f>
        <v>1</v>
      </c>
      <c r="DL108" s="67">
        <f>VLOOKUP(DC108,Echelle!$B$3:$K$7,DL$1,FALSE)</f>
        <v>-0.5</v>
      </c>
      <c r="DM108" s="64">
        <f t="shared" si="21"/>
        <v>4.5</v>
      </c>
      <c r="DN108" s="65">
        <f t="shared" si="22"/>
        <v>7.5</v>
      </c>
      <c r="DO108" s="6" t="s">
        <v>451</v>
      </c>
      <c r="DP108" s="6" t="s">
        <v>451</v>
      </c>
      <c r="DQ108" s="6" t="s">
        <v>451</v>
      </c>
      <c r="DR108" s="6" t="s">
        <v>451</v>
      </c>
      <c r="DS108" s="6" t="s">
        <v>451</v>
      </c>
      <c r="DT108" s="6" t="s">
        <v>451</v>
      </c>
      <c r="DU108" s="6" t="s">
        <v>451</v>
      </c>
      <c r="DV108" s="6" t="s">
        <v>451</v>
      </c>
      <c r="DW108" s="6" t="s">
        <v>451</v>
      </c>
      <c r="DX108" s="6" t="s">
        <v>451</v>
      </c>
      <c r="DY108" s="6" t="s">
        <v>451</v>
      </c>
      <c r="DZ108" s="6" t="s">
        <v>451</v>
      </c>
      <c r="EA108" s="6" t="s">
        <v>451</v>
      </c>
      <c r="EB108" s="6" t="s">
        <v>451</v>
      </c>
      <c r="EC108" s="6" t="s">
        <v>451</v>
      </c>
      <c r="ED108" s="6" t="s">
        <v>451</v>
      </c>
      <c r="EE108" s="6" t="s">
        <v>451</v>
      </c>
      <c r="EF108" s="6" t="s">
        <v>451</v>
      </c>
      <c r="EG108" s="6" t="s">
        <v>451</v>
      </c>
      <c r="EH108" s="6" t="s">
        <v>451</v>
      </c>
      <c r="EI108" s="6" t="s">
        <v>452</v>
      </c>
      <c r="EJ108" s="6" t="s">
        <v>452</v>
      </c>
      <c r="EK108" s="6" t="s">
        <v>452</v>
      </c>
      <c r="EL108" s="6" t="s">
        <v>452</v>
      </c>
      <c r="EM108" s="68">
        <f t="shared" si="23"/>
        <v>20</v>
      </c>
      <c r="EN108" s="69">
        <f t="shared" si="24"/>
        <v>8.3333333333333339</v>
      </c>
      <c r="EO108" s="6" t="s">
        <v>453</v>
      </c>
      <c r="EP108" s="68">
        <f t="shared" si="25"/>
        <v>0</v>
      </c>
      <c r="EQ108" s="6" t="s">
        <v>454</v>
      </c>
      <c r="ER108" s="68">
        <f t="shared" si="26"/>
        <v>0</v>
      </c>
      <c r="ES108" s="70">
        <f t="shared" si="28"/>
        <v>6.416666666666667</v>
      </c>
      <c r="ET108" s="6" t="str">
        <f t="shared" si="29"/>
        <v>Liste d'attente</v>
      </c>
    </row>
    <row r="109" spans="1:150" x14ac:dyDescent="0.2">
      <c r="A109" s="6">
        <v>233</v>
      </c>
      <c r="B109" s="6" t="s">
        <v>760</v>
      </c>
      <c r="C109" s="6" t="s">
        <v>413</v>
      </c>
      <c r="D109" s="6" t="s">
        <v>131</v>
      </c>
      <c r="E109" s="6" t="s">
        <v>416</v>
      </c>
      <c r="F109" s="6" t="s">
        <v>416</v>
      </c>
      <c r="G109" s="6" t="s">
        <v>131</v>
      </c>
      <c r="H109" s="6" t="s">
        <v>414</v>
      </c>
      <c r="I109" s="6" t="s">
        <v>415</v>
      </c>
      <c r="J109" s="6" t="s">
        <v>416</v>
      </c>
      <c r="K109" s="6" t="s">
        <v>416</v>
      </c>
      <c r="L109" s="6" t="s">
        <v>414</v>
      </c>
      <c r="M109" s="63">
        <f>VLOOKUP(D109,Echelle!$B$3:$K$7,M$1,FALSE)</f>
        <v>-1</v>
      </c>
      <c r="N109" s="63">
        <f>VLOOKUP(E109,Echelle!$B$3:$K$7,N$1,FALSE)</f>
        <v>1</v>
      </c>
      <c r="O109" s="63">
        <f>VLOOKUP(F109,Echelle!$B$3:$K$7,O$1,FALSE)</f>
        <v>1</v>
      </c>
      <c r="P109" s="63">
        <f>VLOOKUP(G109,Echelle!$B$3:$K$7,P$1,FALSE)</f>
        <v>1</v>
      </c>
      <c r="Q109" s="63">
        <f>VLOOKUP(H109,Echelle!$B$3:$K$7,Q$1,FALSE)</f>
        <v>0.5</v>
      </c>
      <c r="R109" s="63">
        <f>VLOOKUP(I109,Echelle!$B$3:$K$7,R$1,FALSE)</f>
        <v>0.5</v>
      </c>
      <c r="S109" s="63">
        <f>VLOOKUP(J109,Echelle!$B$3:$K$7,S$1,FALSE)</f>
        <v>1</v>
      </c>
      <c r="T109" s="63">
        <f>VLOOKUP(K109,Echelle!$B$3:$K$7,T$1,FALSE)</f>
        <v>1</v>
      </c>
      <c r="U109" s="63">
        <f>VLOOKUP(L109,Echelle!$B$3:$K$7,U$1,FALSE)</f>
        <v>-0.5</v>
      </c>
      <c r="V109" s="64">
        <f t="shared" si="16"/>
        <v>4.5</v>
      </c>
      <c r="W109" s="65">
        <f t="shared" si="17"/>
        <v>7.5</v>
      </c>
      <c r="X109" s="6" t="s">
        <v>527</v>
      </c>
      <c r="Y109" s="6" t="s">
        <v>423</v>
      </c>
      <c r="Z109" s="6" t="s">
        <v>423</v>
      </c>
      <c r="AA109" s="6" t="s">
        <v>423</v>
      </c>
      <c r="AB109" s="6" t="s">
        <v>423</v>
      </c>
      <c r="AC109" s="6" t="s">
        <v>423</v>
      </c>
      <c r="AD109" s="6" t="s">
        <v>423</v>
      </c>
      <c r="AE109" s="6" t="s">
        <v>423</v>
      </c>
      <c r="AF109" s="6" t="s">
        <v>423</v>
      </c>
      <c r="AG109" s="6" t="s">
        <v>423</v>
      </c>
      <c r="AH109" s="6" t="s">
        <v>423</v>
      </c>
      <c r="AI109" s="6" t="s">
        <v>423</v>
      </c>
      <c r="AJ109" s="6" t="s">
        <v>423</v>
      </c>
      <c r="AK109" s="6" t="s">
        <v>423</v>
      </c>
      <c r="AL109" s="6" t="s">
        <v>423</v>
      </c>
      <c r="AM109" s="6" t="s">
        <v>423</v>
      </c>
      <c r="AN109" s="6" t="s">
        <v>423</v>
      </c>
      <c r="AO109" s="6" t="s">
        <v>423</v>
      </c>
      <c r="AP109" s="6" t="s">
        <v>424</v>
      </c>
      <c r="AQ109" s="6" t="s">
        <v>424</v>
      </c>
      <c r="AR109" s="6" t="s">
        <v>424</v>
      </c>
      <c r="AS109" s="6" t="s">
        <v>424</v>
      </c>
      <c r="AT109" s="6" t="s">
        <v>423</v>
      </c>
      <c r="AU109" s="6" t="s">
        <v>424</v>
      </c>
      <c r="AV109" s="6" t="s">
        <v>151</v>
      </c>
      <c r="AW109" s="6" t="s">
        <v>176</v>
      </c>
      <c r="AX109" s="6" t="s">
        <v>427</v>
      </c>
      <c r="AY109" s="6" t="s">
        <v>428</v>
      </c>
      <c r="AZ109" s="6" t="s">
        <v>428</v>
      </c>
      <c r="BA109" s="6" t="s">
        <v>428</v>
      </c>
      <c r="BB109" s="64">
        <f>VLOOKUP(Y109,Echelle!$B$11:$Z$15,BB$1,FALSE)</f>
        <v>0.5</v>
      </c>
      <c r="BC109" s="64">
        <f>VLOOKUP(Z109,Echelle!$B$11:$Z$15,BC$1,FALSE)</f>
        <v>0.5</v>
      </c>
      <c r="BD109" s="64">
        <f>VLOOKUP(AA109,Echelle!$B$11:$Z$15,BD$1,FALSE)</f>
        <v>0.5</v>
      </c>
      <c r="BE109" s="64">
        <f>VLOOKUP(AB109,Echelle!$B$11:$Z$15,BE$1,FALSE)</f>
        <v>0.5</v>
      </c>
      <c r="BF109" s="64">
        <f>VLOOKUP(AC109,Echelle!$B$11:$Z$15,BF$1,FALSE)</f>
        <v>0.5</v>
      </c>
      <c r="BG109" s="64">
        <f>VLOOKUP(AD109,Echelle!$B$11:$Z$15,BG$1,FALSE)</f>
        <v>0.5</v>
      </c>
      <c r="BH109" s="64">
        <f>VLOOKUP(AE109,Echelle!$B$11:$Z$15,BH$1,FALSE)</f>
        <v>0.5</v>
      </c>
      <c r="BI109" s="64">
        <f>VLOOKUP(AF109,Echelle!$B$11:$Z$15,BI$1,FALSE)</f>
        <v>0.5</v>
      </c>
      <c r="BJ109" s="64">
        <f>VLOOKUP(AG109,Echelle!$B$11:$Z$15,BJ$1,FALSE)</f>
        <v>0.5</v>
      </c>
      <c r="BK109" s="64">
        <f>VLOOKUP(AH109,Echelle!$B$11:$Z$15,BK$1,FALSE)</f>
        <v>0.5</v>
      </c>
      <c r="BL109" s="64">
        <f>VLOOKUP(AI109,Echelle!$B$11:$Z$15,BL$1,FALSE)</f>
        <v>0.5</v>
      </c>
      <c r="BM109" s="64">
        <f>VLOOKUP(AJ109,Echelle!$B$11:$Z$15,BM$1,FALSE)</f>
        <v>0.5</v>
      </c>
      <c r="BN109" s="64">
        <f>VLOOKUP(AK109,Echelle!$B$11:$Z$15,BN$1,FALSE)</f>
        <v>0.5</v>
      </c>
      <c r="BO109" s="64">
        <f>VLOOKUP(AL109,Echelle!$B$11:$Z$15,BO$1,FALSE)</f>
        <v>0.5</v>
      </c>
      <c r="BP109" s="64">
        <f>VLOOKUP(AM109,Echelle!$B$11:$Z$15,BP$1,FALSE)</f>
        <v>0.5</v>
      </c>
      <c r="BQ109" s="64">
        <f>VLOOKUP(AN109,Echelle!$B$11:$Z$15,BQ$1,FALSE)</f>
        <v>0.5</v>
      </c>
      <c r="BR109" s="64">
        <f>VLOOKUP(AO109,Echelle!$B$11:$Z$15,BR$1,FALSE)</f>
        <v>0.5</v>
      </c>
      <c r="BS109" s="64">
        <f>VLOOKUP(AP109,Echelle!$B$11:$Z$15,BS$1,FALSE)</f>
        <v>1</v>
      </c>
      <c r="BT109" s="64">
        <f>VLOOKUP(AQ109,Echelle!$B$11:$Z$15,BT$1,FALSE)</f>
        <v>1</v>
      </c>
      <c r="BU109" s="64">
        <f>VLOOKUP(AR109,Echelle!$B$11:$Z$15,BU$1,FALSE)</f>
        <v>1</v>
      </c>
      <c r="BV109" s="64">
        <f>VLOOKUP(AS109,Echelle!$B$11:$Z$15,BV$1,FALSE)</f>
        <v>2</v>
      </c>
      <c r="BW109" s="64">
        <f>VLOOKUP(AT109,Echelle!$B$11:$Z$15,BW$1,FALSE)</f>
        <v>1</v>
      </c>
      <c r="BX109" s="64">
        <f>VLOOKUP(AU109,Echelle!$B$11:$Z$15,BX$1,FALSE)</f>
        <v>2</v>
      </c>
      <c r="BY109" s="64">
        <f>VLOOKUP(AV109,Echelle!$B$11:$Z$15,BY$1,FALSE)</f>
        <v>3</v>
      </c>
      <c r="BZ109" s="64">
        <f>VLOOKUP(AW109,Echelle!$B$20:$E$23,BZ$1,FALSE)</f>
        <v>2</v>
      </c>
      <c r="CA109" s="64">
        <f>VLOOKUP(AX109,Echelle!$B$20:$E$23,CA$1,FALSE)</f>
        <v>1</v>
      </c>
      <c r="CB109" s="64">
        <f>VLOOKUP(AY109,Echelle!$B$20:$E$23,CB$1,FALSE)</f>
        <v>-1</v>
      </c>
      <c r="CC109" s="6">
        <v>0</v>
      </c>
      <c r="CD109" s="6">
        <v>1</v>
      </c>
      <c r="CE109" s="6">
        <v>0</v>
      </c>
      <c r="CF109" s="6">
        <v>1</v>
      </c>
      <c r="CG109" s="6">
        <v>0</v>
      </c>
      <c r="CH109" s="6">
        <v>0</v>
      </c>
      <c r="CI109" s="6">
        <v>0</v>
      </c>
      <c r="CJ109" s="66">
        <f t="shared" si="18"/>
        <v>2</v>
      </c>
      <c r="CK109" s="66">
        <f t="shared" si="19"/>
        <v>23.5</v>
      </c>
      <c r="CL109" s="65">
        <f t="shared" si="20"/>
        <v>5.2717391304347823</v>
      </c>
      <c r="CM109" s="6" t="s">
        <v>488</v>
      </c>
      <c r="CN109" s="6" t="s">
        <v>1993</v>
      </c>
      <c r="CO109" s="6" t="s">
        <v>1782</v>
      </c>
      <c r="CP109" s="6" t="s">
        <v>1954</v>
      </c>
      <c r="CQ109" s="6" t="s">
        <v>440</v>
      </c>
      <c r="CS109" s="6" t="s">
        <v>583</v>
      </c>
      <c r="CT109" s="6" t="s">
        <v>675</v>
      </c>
      <c r="CU109" s="6" t="s">
        <v>414</v>
      </c>
      <c r="CV109" s="6" t="s">
        <v>416</v>
      </c>
      <c r="CW109" s="6" t="s">
        <v>416</v>
      </c>
      <c r="CX109" s="6" t="s">
        <v>414</v>
      </c>
      <c r="CY109" s="6" t="s">
        <v>131</v>
      </c>
      <c r="CZ109" s="6" t="s">
        <v>415</v>
      </c>
      <c r="DA109" s="6" t="s">
        <v>416</v>
      </c>
      <c r="DB109" s="6" t="s">
        <v>416</v>
      </c>
      <c r="DC109" s="6" t="s">
        <v>414</v>
      </c>
      <c r="DD109" s="67">
        <f>VLOOKUP(CU109,Echelle!$B$3:$K$7,DD$1,FALSE)</f>
        <v>-0.5</v>
      </c>
      <c r="DE109" s="67">
        <f>VLOOKUP(CV109,Echelle!$B$3:$K$7,DE$1,FALSE)</f>
        <v>1</v>
      </c>
      <c r="DF109" s="67">
        <f>VLOOKUP(CW109,Echelle!$B$3:$K$7,DF$1,FALSE)</f>
        <v>1</v>
      </c>
      <c r="DG109" s="67">
        <f>VLOOKUP(CX109,Echelle!$B$3:$K$7,DG$1,FALSE)</f>
        <v>0.5</v>
      </c>
      <c r="DH109" s="67">
        <f>VLOOKUP(CY109,Echelle!$B$3:$K$7,DH$1,FALSE)</f>
        <v>1</v>
      </c>
      <c r="DI109" s="67">
        <f>VLOOKUP(CZ109,Echelle!$B$3:$K$7,DI$1,FALSE)</f>
        <v>0.5</v>
      </c>
      <c r="DJ109" s="67">
        <f>VLOOKUP(DA109,Echelle!$B$3:$K$7,DJ$1,FALSE)</f>
        <v>1</v>
      </c>
      <c r="DK109" s="67">
        <f>VLOOKUP(DB109,Echelle!$B$3:$K$7,DK$1,FALSE)</f>
        <v>1</v>
      </c>
      <c r="DL109" s="67">
        <f>VLOOKUP(DC109,Echelle!$B$3:$K$7,DL$1,FALSE)</f>
        <v>-0.5</v>
      </c>
      <c r="DM109" s="64">
        <f t="shared" si="21"/>
        <v>5</v>
      </c>
      <c r="DN109" s="65">
        <f t="shared" si="22"/>
        <v>7.7777777777777777</v>
      </c>
      <c r="DO109" s="6" t="s">
        <v>451</v>
      </c>
      <c r="DP109" s="6" t="s">
        <v>452</v>
      </c>
      <c r="DQ109" s="6" t="s">
        <v>452</v>
      </c>
      <c r="DR109" s="6" t="s">
        <v>451</v>
      </c>
      <c r="DS109" s="6" t="s">
        <v>452</v>
      </c>
      <c r="DT109" s="6" t="s">
        <v>452</v>
      </c>
      <c r="DU109" s="6" t="s">
        <v>452</v>
      </c>
      <c r="DV109" s="6" t="s">
        <v>451</v>
      </c>
      <c r="DW109" s="6" t="s">
        <v>452</v>
      </c>
      <c r="DX109" s="6" t="s">
        <v>452</v>
      </c>
      <c r="DY109" s="6" t="s">
        <v>452</v>
      </c>
      <c r="DZ109" s="6" t="s">
        <v>452</v>
      </c>
      <c r="EA109" s="6" t="s">
        <v>452</v>
      </c>
      <c r="EB109" s="6" t="s">
        <v>451</v>
      </c>
      <c r="EC109" s="6" t="s">
        <v>451</v>
      </c>
      <c r="ED109" s="6" t="s">
        <v>451</v>
      </c>
      <c r="EE109" s="6" t="s">
        <v>452</v>
      </c>
      <c r="EF109" s="6" t="s">
        <v>452</v>
      </c>
      <c r="EG109" s="6" t="s">
        <v>452</v>
      </c>
      <c r="EH109" s="6" t="s">
        <v>451</v>
      </c>
      <c r="EI109" s="6" t="s">
        <v>452</v>
      </c>
      <c r="EJ109" s="6" t="s">
        <v>452</v>
      </c>
      <c r="EK109" s="6" t="s">
        <v>452</v>
      </c>
      <c r="EL109" s="6" t="s">
        <v>452</v>
      </c>
      <c r="EM109" s="68">
        <f t="shared" si="23"/>
        <v>7</v>
      </c>
      <c r="EN109" s="69">
        <f t="shared" si="24"/>
        <v>2.9166666666666665</v>
      </c>
      <c r="EO109" s="6" t="s">
        <v>453</v>
      </c>
      <c r="EP109" s="68">
        <f t="shared" si="25"/>
        <v>0</v>
      </c>
      <c r="EQ109" s="6" t="s">
        <v>454</v>
      </c>
      <c r="ER109" s="68">
        <f t="shared" si="26"/>
        <v>0</v>
      </c>
      <c r="ES109" s="70">
        <f t="shared" si="28"/>
        <v>3.7916666666666661</v>
      </c>
      <c r="ET109" s="6" t="str">
        <f t="shared" si="29"/>
        <v>Liste d'attente</v>
      </c>
    </row>
    <row r="110" spans="1:150" x14ac:dyDescent="0.2">
      <c r="A110" s="6">
        <v>234</v>
      </c>
      <c r="B110" s="6" t="s">
        <v>460</v>
      </c>
      <c r="C110" s="6" t="s">
        <v>525</v>
      </c>
      <c r="D110" s="6" t="s">
        <v>131</v>
      </c>
      <c r="E110" s="6" t="s">
        <v>416</v>
      </c>
      <c r="F110" s="6" t="s">
        <v>462</v>
      </c>
      <c r="G110" s="6" t="s">
        <v>415</v>
      </c>
      <c r="H110" s="6" t="s">
        <v>462</v>
      </c>
      <c r="I110" s="6" t="s">
        <v>416</v>
      </c>
      <c r="J110" s="6" t="s">
        <v>415</v>
      </c>
      <c r="K110" s="6" t="s">
        <v>416</v>
      </c>
      <c r="L110" s="6" t="s">
        <v>131</v>
      </c>
      <c r="M110" s="63">
        <f>VLOOKUP(D110,Echelle!$B$3:$K$7,M$1,FALSE)</f>
        <v>-1</v>
      </c>
      <c r="N110" s="63">
        <f>VLOOKUP(E110,Echelle!$B$3:$K$7,N$1,FALSE)</f>
        <v>1</v>
      </c>
      <c r="O110" s="63">
        <f>VLOOKUP(F110,Echelle!$B$3:$K$7,O$1,FALSE)</f>
        <v>0</v>
      </c>
      <c r="P110" s="63">
        <f>VLOOKUP(G110,Echelle!$B$3:$K$7,P$1,FALSE)</f>
        <v>-0.5</v>
      </c>
      <c r="Q110" s="63">
        <f>VLOOKUP(H110,Echelle!$B$3:$K$7,Q$1,FALSE)</f>
        <v>0</v>
      </c>
      <c r="R110" s="63">
        <f>VLOOKUP(I110,Echelle!$B$3:$K$7,R$1,FALSE)</f>
        <v>1</v>
      </c>
      <c r="S110" s="63">
        <f>VLOOKUP(J110,Echelle!$B$3:$K$7,S$1,FALSE)</f>
        <v>0.5</v>
      </c>
      <c r="T110" s="63">
        <f>VLOOKUP(K110,Echelle!$B$3:$K$7,T$1,FALSE)</f>
        <v>1</v>
      </c>
      <c r="U110" s="63">
        <f>VLOOKUP(L110,Echelle!$B$3:$K$7,U$1,FALSE)</f>
        <v>-1</v>
      </c>
      <c r="V110" s="64">
        <f t="shared" si="16"/>
        <v>1</v>
      </c>
      <c r="W110" s="65">
        <f t="shared" si="17"/>
        <v>5.5555555555555554</v>
      </c>
      <c r="X110" s="6" t="s">
        <v>463</v>
      </c>
      <c r="Y110" s="6" t="s">
        <v>424</v>
      </c>
      <c r="Z110" s="6" t="s">
        <v>423</v>
      </c>
      <c r="AA110" s="6" t="s">
        <v>426</v>
      </c>
      <c r="AB110" s="6" t="s">
        <v>424</v>
      </c>
      <c r="AC110" s="6" t="s">
        <v>423</v>
      </c>
      <c r="AD110" s="6" t="s">
        <v>424</v>
      </c>
      <c r="AE110" s="6" t="s">
        <v>423</v>
      </c>
      <c r="AF110" s="6" t="s">
        <v>425</v>
      </c>
      <c r="AG110" s="6" t="s">
        <v>425</v>
      </c>
      <c r="AH110" s="6" t="s">
        <v>426</v>
      </c>
      <c r="AI110" s="6" t="s">
        <v>423</v>
      </c>
      <c r="AJ110" s="6" t="s">
        <v>426</v>
      </c>
      <c r="AK110" s="6" t="s">
        <v>423</v>
      </c>
      <c r="AL110" s="6" t="s">
        <v>423</v>
      </c>
      <c r="AM110" s="6" t="s">
        <v>423</v>
      </c>
      <c r="AN110" s="6" t="s">
        <v>423</v>
      </c>
      <c r="AO110" s="6" t="s">
        <v>423</v>
      </c>
      <c r="AP110" s="6" t="s">
        <v>423</v>
      </c>
      <c r="AQ110" s="6" t="s">
        <v>423</v>
      </c>
      <c r="AR110" s="6" t="s">
        <v>424</v>
      </c>
      <c r="AS110" s="6" t="s">
        <v>426</v>
      </c>
      <c r="AT110" s="6" t="s">
        <v>426</v>
      </c>
      <c r="AU110" s="6" t="s">
        <v>426</v>
      </c>
      <c r="AV110" s="6" t="s">
        <v>426</v>
      </c>
      <c r="AW110" s="6" t="s">
        <v>428</v>
      </c>
      <c r="AX110" s="6" t="s">
        <v>427</v>
      </c>
      <c r="AY110" s="6" t="s">
        <v>428</v>
      </c>
      <c r="AZ110" s="6" t="s">
        <v>176</v>
      </c>
      <c r="BA110" s="6" t="s">
        <v>427</v>
      </c>
      <c r="BB110" s="64">
        <f>VLOOKUP(Y110,Echelle!$B$11:$Z$15,BB$1,FALSE)</f>
        <v>1</v>
      </c>
      <c r="BC110" s="64">
        <f>VLOOKUP(Z110,Echelle!$B$11:$Z$15,BC$1,FALSE)</f>
        <v>0.5</v>
      </c>
      <c r="BD110" s="64">
        <f>VLOOKUP(AA110,Echelle!$B$11:$Z$15,BD$1,FALSE)</f>
        <v>-1</v>
      </c>
      <c r="BE110" s="64">
        <f>VLOOKUP(AB110,Echelle!$B$11:$Z$15,BE$1,FALSE)</f>
        <v>1</v>
      </c>
      <c r="BF110" s="64">
        <f>VLOOKUP(AC110,Echelle!$B$11:$Z$15,BF$1,FALSE)</f>
        <v>0.5</v>
      </c>
      <c r="BG110" s="64">
        <f>VLOOKUP(AD110,Echelle!$B$11:$Z$15,BG$1,FALSE)</f>
        <v>1</v>
      </c>
      <c r="BH110" s="64">
        <f>VLOOKUP(AE110,Echelle!$B$11:$Z$15,BH$1,FALSE)</f>
        <v>0.5</v>
      </c>
      <c r="BI110" s="64">
        <f>VLOOKUP(AF110,Echelle!$B$11:$Z$15,BI$1,FALSE)</f>
        <v>0</v>
      </c>
      <c r="BJ110" s="64">
        <f>VLOOKUP(AG110,Echelle!$B$11:$Z$15,BJ$1,FALSE)</f>
        <v>0</v>
      </c>
      <c r="BK110" s="64">
        <f>VLOOKUP(AH110,Echelle!$B$11:$Z$15,BK$1,FALSE)</f>
        <v>-1</v>
      </c>
      <c r="BL110" s="64">
        <f>VLOOKUP(AI110,Echelle!$B$11:$Z$15,BL$1,FALSE)</f>
        <v>0.5</v>
      </c>
      <c r="BM110" s="64">
        <f>VLOOKUP(AJ110,Echelle!$B$11:$Z$15,BM$1,FALSE)</f>
        <v>-1</v>
      </c>
      <c r="BN110" s="64">
        <f>VLOOKUP(AK110,Echelle!$B$11:$Z$15,BN$1,FALSE)</f>
        <v>0.5</v>
      </c>
      <c r="BO110" s="64">
        <f>VLOOKUP(AL110,Echelle!$B$11:$Z$15,BO$1,FALSE)</f>
        <v>0.5</v>
      </c>
      <c r="BP110" s="64">
        <f>VLOOKUP(AM110,Echelle!$B$11:$Z$15,BP$1,FALSE)</f>
        <v>0.5</v>
      </c>
      <c r="BQ110" s="64">
        <f>VLOOKUP(AN110,Echelle!$B$11:$Z$15,BQ$1,FALSE)</f>
        <v>0.5</v>
      </c>
      <c r="BR110" s="64">
        <f>VLOOKUP(AO110,Echelle!$B$11:$Z$15,BR$1,FALSE)</f>
        <v>0.5</v>
      </c>
      <c r="BS110" s="64">
        <f>VLOOKUP(AP110,Echelle!$B$11:$Z$15,BS$1,FALSE)</f>
        <v>0.5</v>
      </c>
      <c r="BT110" s="64">
        <f>VLOOKUP(AQ110,Echelle!$B$11:$Z$15,BT$1,FALSE)</f>
        <v>0.5</v>
      </c>
      <c r="BU110" s="64">
        <f>VLOOKUP(AR110,Echelle!$B$11:$Z$15,BU$1,FALSE)</f>
        <v>1</v>
      </c>
      <c r="BV110" s="64">
        <f>VLOOKUP(AS110,Echelle!$B$11:$Z$15,BV$1,FALSE)</f>
        <v>-0.5</v>
      </c>
      <c r="BW110" s="64">
        <f>VLOOKUP(AT110,Echelle!$B$11:$Z$15,BW$1,FALSE)</f>
        <v>-0.5</v>
      </c>
      <c r="BX110" s="64">
        <f>VLOOKUP(AU110,Echelle!$B$11:$Z$15,BX$1,FALSE)</f>
        <v>-0.5</v>
      </c>
      <c r="BY110" s="64">
        <f>VLOOKUP(AV110,Echelle!$B$11:$Z$15,BY$1,FALSE)</f>
        <v>-0.5</v>
      </c>
      <c r="BZ110" s="64">
        <f>VLOOKUP(AW110,Echelle!$B$20:$E$23,BZ$1,FALSE)</f>
        <v>-1</v>
      </c>
      <c r="CA110" s="64">
        <f>VLOOKUP(AX110,Echelle!$B$20:$E$23,CA$1,FALSE)</f>
        <v>1</v>
      </c>
      <c r="CB110" s="64">
        <f>VLOOKUP(AY110,Echelle!$B$20:$E$23,CB$1,FALSE)</f>
        <v>-1</v>
      </c>
      <c r="CC110" s="6">
        <v>0</v>
      </c>
      <c r="CD110" s="6">
        <v>0</v>
      </c>
      <c r="CE110" s="6">
        <v>0</v>
      </c>
      <c r="CF110" s="6">
        <v>1</v>
      </c>
      <c r="CG110" s="6">
        <v>0</v>
      </c>
      <c r="CH110" s="6">
        <v>0</v>
      </c>
      <c r="CI110" s="6">
        <v>0</v>
      </c>
      <c r="CJ110" s="66">
        <f t="shared" si="18"/>
        <v>1</v>
      </c>
      <c r="CK110" s="66">
        <f t="shared" si="19"/>
        <v>4.5</v>
      </c>
      <c r="CL110" s="65">
        <f t="shared" si="20"/>
        <v>3.2065217391304346</v>
      </c>
      <c r="CM110" s="6" t="s">
        <v>488</v>
      </c>
      <c r="CN110" s="6" t="s">
        <v>2006</v>
      </c>
      <c r="CO110" s="6" t="s">
        <v>1782</v>
      </c>
      <c r="CP110" s="6" t="s">
        <v>1954</v>
      </c>
      <c r="CQ110" s="6" t="s">
        <v>674</v>
      </c>
      <c r="CS110" s="6" t="s">
        <v>491</v>
      </c>
      <c r="CT110" s="6" t="s">
        <v>443</v>
      </c>
      <c r="CU110" s="6" t="s">
        <v>414</v>
      </c>
      <c r="CV110" s="6" t="s">
        <v>416</v>
      </c>
      <c r="CW110" s="6" t="s">
        <v>416</v>
      </c>
      <c r="CX110" s="6" t="s">
        <v>416</v>
      </c>
      <c r="CY110" s="6" t="s">
        <v>462</v>
      </c>
      <c r="CZ110" s="6" t="s">
        <v>416</v>
      </c>
      <c r="DA110" s="6" t="s">
        <v>416</v>
      </c>
      <c r="DB110" s="6" t="s">
        <v>416</v>
      </c>
      <c r="DC110" s="6" t="s">
        <v>131</v>
      </c>
      <c r="DD110" s="67">
        <f>VLOOKUP(CU110,Echelle!$B$3:$K$7,DD$1,FALSE)</f>
        <v>-0.5</v>
      </c>
      <c r="DE110" s="67">
        <f>VLOOKUP(CV110,Echelle!$B$3:$K$7,DE$1,FALSE)</f>
        <v>1</v>
      </c>
      <c r="DF110" s="67">
        <f>VLOOKUP(CW110,Echelle!$B$3:$K$7,DF$1,FALSE)</f>
        <v>1</v>
      </c>
      <c r="DG110" s="67">
        <f>VLOOKUP(CX110,Echelle!$B$3:$K$7,DG$1,FALSE)</f>
        <v>-1</v>
      </c>
      <c r="DH110" s="67">
        <f>VLOOKUP(CY110,Echelle!$B$3:$K$7,DH$1,FALSE)</f>
        <v>0</v>
      </c>
      <c r="DI110" s="67">
        <f>VLOOKUP(CZ110,Echelle!$B$3:$K$7,DI$1,FALSE)</f>
        <v>1</v>
      </c>
      <c r="DJ110" s="67">
        <f>VLOOKUP(DA110,Echelle!$B$3:$K$7,DJ$1,FALSE)</f>
        <v>1</v>
      </c>
      <c r="DK110" s="67">
        <f>VLOOKUP(DB110,Echelle!$B$3:$K$7,DK$1,FALSE)</f>
        <v>1</v>
      </c>
      <c r="DL110" s="67">
        <f>VLOOKUP(DC110,Echelle!$B$3:$K$7,DL$1,FALSE)</f>
        <v>-1</v>
      </c>
      <c r="DM110" s="64">
        <f t="shared" si="21"/>
        <v>2.5</v>
      </c>
      <c r="DN110" s="65">
        <f t="shared" si="22"/>
        <v>6.3888888888888893</v>
      </c>
      <c r="DO110" s="6" t="s">
        <v>451</v>
      </c>
      <c r="DP110" s="6" t="s">
        <v>451</v>
      </c>
      <c r="DQ110" s="6" t="s">
        <v>451</v>
      </c>
      <c r="DR110" s="6" t="s">
        <v>451</v>
      </c>
      <c r="DS110" s="6" t="s">
        <v>451</v>
      </c>
      <c r="DT110" s="6" t="s">
        <v>451</v>
      </c>
      <c r="DU110" s="6" t="s">
        <v>451</v>
      </c>
      <c r="DV110" s="6" t="s">
        <v>452</v>
      </c>
      <c r="DW110" s="6" t="s">
        <v>451</v>
      </c>
      <c r="DX110" s="6" t="s">
        <v>452</v>
      </c>
      <c r="DY110" s="6" t="s">
        <v>451</v>
      </c>
      <c r="DZ110" s="6" t="s">
        <v>452</v>
      </c>
      <c r="EA110" s="6" t="s">
        <v>451</v>
      </c>
      <c r="EB110" s="6" t="s">
        <v>451</v>
      </c>
      <c r="EC110" s="6" t="s">
        <v>451</v>
      </c>
      <c r="ED110" s="6" t="s">
        <v>451</v>
      </c>
      <c r="EE110" s="6" t="s">
        <v>451</v>
      </c>
      <c r="EF110" s="6" t="s">
        <v>451</v>
      </c>
      <c r="EG110" s="6" t="s">
        <v>451</v>
      </c>
      <c r="EH110" s="6" t="s">
        <v>451</v>
      </c>
      <c r="EI110" s="6" t="s">
        <v>452</v>
      </c>
      <c r="EJ110" s="6" t="s">
        <v>452</v>
      </c>
      <c r="EK110" s="6" t="s">
        <v>452</v>
      </c>
      <c r="EL110" s="6" t="s">
        <v>451</v>
      </c>
      <c r="EM110" s="68">
        <f t="shared" si="23"/>
        <v>18</v>
      </c>
      <c r="EN110" s="69">
        <f t="shared" si="24"/>
        <v>7.5</v>
      </c>
      <c r="EO110" s="6" t="s">
        <v>517</v>
      </c>
      <c r="EP110" s="68">
        <f t="shared" si="25"/>
        <v>10</v>
      </c>
      <c r="EQ110" s="6" t="s">
        <v>454</v>
      </c>
      <c r="ER110" s="68">
        <f t="shared" si="26"/>
        <v>0</v>
      </c>
      <c r="ES110" s="70">
        <f t="shared" si="28"/>
        <v>7.166666666666667</v>
      </c>
      <c r="ET110" s="6" t="str">
        <f t="shared" si="29"/>
        <v>Liste d'attente</v>
      </c>
    </row>
    <row r="111" spans="1:150" x14ac:dyDescent="0.2">
      <c r="A111" s="6">
        <v>235</v>
      </c>
      <c r="B111" s="6" t="s">
        <v>460</v>
      </c>
      <c r="C111" s="6" t="s">
        <v>413</v>
      </c>
      <c r="D111" s="6" t="s">
        <v>415</v>
      </c>
      <c r="E111" s="6" t="s">
        <v>416</v>
      </c>
      <c r="F111" s="6" t="s">
        <v>416</v>
      </c>
      <c r="G111" s="6" t="s">
        <v>131</v>
      </c>
      <c r="H111" s="6" t="s">
        <v>131</v>
      </c>
      <c r="I111" s="6" t="s">
        <v>415</v>
      </c>
      <c r="J111" s="6" t="s">
        <v>416</v>
      </c>
      <c r="K111" s="6" t="s">
        <v>416</v>
      </c>
      <c r="L111" s="6" t="s">
        <v>414</v>
      </c>
      <c r="M111" s="63">
        <f>VLOOKUP(D111,Echelle!$B$3:$K$7,M$1,FALSE)</f>
        <v>0.5</v>
      </c>
      <c r="N111" s="63">
        <f>VLOOKUP(E111,Echelle!$B$3:$K$7,N$1,FALSE)</f>
        <v>1</v>
      </c>
      <c r="O111" s="63">
        <f>VLOOKUP(F111,Echelle!$B$3:$K$7,O$1,FALSE)</f>
        <v>1</v>
      </c>
      <c r="P111" s="63">
        <f>VLOOKUP(G111,Echelle!$B$3:$K$7,P$1,FALSE)</f>
        <v>1</v>
      </c>
      <c r="Q111" s="63">
        <f>VLOOKUP(H111,Echelle!$B$3:$K$7,Q$1,FALSE)</f>
        <v>1</v>
      </c>
      <c r="R111" s="63">
        <f>VLOOKUP(I111,Echelle!$B$3:$K$7,R$1,FALSE)</f>
        <v>0.5</v>
      </c>
      <c r="S111" s="63">
        <f>VLOOKUP(J111,Echelle!$B$3:$K$7,S$1,FALSE)</f>
        <v>1</v>
      </c>
      <c r="T111" s="63">
        <f>VLOOKUP(K111,Echelle!$B$3:$K$7,T$1,FALSE)</f>
        <v>1</v>
      </c>
      <c r="U111" s="63">
        <f>VLOOKUP(L111,Echelle!$B$3:$K$7,U$1,FALSE)</f>
        <v>-0.5</v>
      </c>
      <c r="V111" s="64">
        <f t="shared" si="16"/>
        <v>6.5</v>
      </c>
      <c r="W111" s="65">
        <f t="shared" si="17"/>
        <v>8.6111111111111107</v>
      </c>
      <c r="X111" s="6" t="s">
        <v>463</v>
      </c>
      <c r="Y111" s="6" t="s">
        <v>423</v>
      </c>
      <c r="Z111" s="6" t="s">
        <v>423</v>
      </c>
      <c r="AA111" s="6" t="s">
        <v>423</v>
      </c>
      <c r="AB111" s="6" t="s">
        <v>424</v>
      </c>
      <c r="AC111" s="6" t="s">
        <v>423</v>
      </c>
      <c r="AD111" s="6" t="s">
        <v>423</v>
      </c>
      <c r="AE111" s="6" t="s">
        <v>423</v>
      </c>
      <c r="AF111" s="6" t="s">
        <v>423</v>
      </c>
      <c r="AG111" s="6" t="s">
        <v>423</v>
      </c>
      <c r="AH111" s="6" t="s">
        <v>423</v>
      </c>
      <c r="AI111" s="6" t="s">
        <v>424</v>
      </c>
      <c r="AJ111" s="6" t="s">
        <v>423</v>
      </c>
      <c r="AK111" s="6" t="s">
        <v>424</v>
      </c>
      <c r="AL111" s="6" t="s">
        <v>423</v>
      </c>
      <c r="AM111" s="6" t="s">
        <v>425</v>
      </c>
      <c r="AN111" s="6" t="s">
        <v>423</v>
      </c>
      <c r="AO111" s="6" t="s">
        <v>423</v>
      </c>
      <c r="AP111" s="6" t="s">
        <v>423</v>
      </c>
      <c r="AQ111" s="6" t="s">
        <v>423</v>
      </c>
      <c r="AR111" s="6" t="s">
        <v>151</v>
      </c>
      <c r="AS111" s="6" t="s">
        <v>423</v>
      </c>
      <c r="AT111" s="6" t="s">
        <v>423</v>
      </c>
      <c r="AU111" s="6" t="s">
        <v>424</v>
      </c>
      <c r="AV111" s="6" t="s">
        <v>424</v>
      </c>
      <c r="AW111" s="6" t="s">
        <v>428</v>
      </c>
      <c r="AX111" s="6" t="s">
        <v>427</v>
      </c>
      <c r="AY111" s="6" t="s">
        <v>428</v>
      </c>
      <c r="AZ111" s="6" t="s">
        <v>428</v>
      </c>
      <c r="BA111" s="6" t="s">
        <v>428</v>
      </c>
      <c r="BB111" s="64">
        <f>VLOOKUP(Y111,Echelle!$B$11:$Z$15,BB$1,FALSE)</f>
        <v>0.5</v>
      </c>
      <c r="BC111" s="64">
        <f>VLOOKUP(Z111,Echelle!$B$11:$Z$15,BC$1,FALSE)</f>
        <v>0.5</v>
      </c>
      <c r="BD111" s="64">
        <f>VLOOKUP(AA111,Echelle!$B$11:$Z$15,BD$1,FALSE)</f>
        <v>0.5</v>
      </c>
      <c r="BE111" s="64">
        <f>VLOOKUP(AB111,Echelle!$B$11:$Z$15,BE$1,FALSE)</f>
        <v>1</v>
      </c>
      <c r="BF111" s="64">
        <f>VLOOKUP(AC111,Echelle!$B$11:$Z$15,BF$1,FALSE)</f>
        <v>0.5</v>
      </c>
      <c r="BG111" s="64">
        <f>VLOOKUP(AD111,Echelle!$B$11:$Z$15,BG$1,FALSE)</f>
        <v>0.5</v>
      </c>
      <c r="BH111" s="64">
        <f>VLOOKUP(AE111,Echelle!$B$11:$Z$15,BH$1,FALSE)</f>
        <v>0.5</v>
      </c>
      <c r="BI111" s="64">
        <f>VLOOKUP(AF111,Echelle!$B$11:$Z$15,BI$1,FALSE)</f>
        <v>0.5</v>
      </c>
      <c r="BJ111" s="64">
        <f>VLOOKUP(AG111,Echelle!$B$11:$Z$15,BJ$1,FALSE)</f>
        <v>0.5</v>
      </c>
      <c r="BK111" s="64">
        <f>VLOOKUP(AH111,Echelle!$B$11:$Z$15,BK$1,FALSE)</f>
        <v>0.5</v>
      </c>
      <c r="BL111" s="64">
        <f>VLOOKUP(AI111,Echelle!$B$11:$Z$15,BL$1,FALSE)</f>
        <v>1</v>
      </c>
      <c r="BM111" s="64">
        <f>VLOOKUP(AJ111,Echelle!$B$11:$Z$15,BM$1,FALSE)</f>
        <v>0.5</v>
      </c>
      <c r="BN111" s="64">
        <f>VLOOKUP(AK111,Echelle!$B$11:$Z$15,BN$1,FALSE)</f>
        <v>1</v>
      </c>
      <c r="BO111" s="64">
        <f>VLOOKUP(AL111,Echelle!$B$11:$Z$15,BO$1,FALSE)</f>
        <v>0.5</v>
      </c>
      <c r="BP111" s="64">
        <f>VLOOKUP(AM111,Echelle!$B$11:$Z$15,BP$1,FALSE)</f>
        <v>0</v>
      </c>
      <c r="BQ111" s="64">
        <f>VLOOKUP(AN111,Echelle!$B$11:$Z$15,BQ$1,FALSE)</f>
        <v>0.5</v>
      </c>
      <c r="BR111" s="64">
        <f>VLOOKUP(AO111,Echelle!$B$11:$Z$15,BR$1,FALSE)</f>
        <v>0.5</v>
      </c>
      <c r="BS111" s="64">
        <f>VLOOKUP(AP111,Echelle!$B$11:$Z$15,BS$1,FALSE)</f>
        <v>0.5</v>
      </c>
      <c r="BT111" s="64">
        <f>VLOOKUP(AQ111,Echelle!$B$11:$Z$15,BT$1,FALSE)</f>
        <v>0.5</v>
      </c>
      <c r="BU111" s="64">
        <f>VLOOKUP(AR111,Echelle!$B$11:$Z$15,BU$1,FALSE)</f>
        <v>2</v>
      </c>
      <c r="BV111" s="64">
        <f>VLOOKUP(AS111,Echelle!$B$11:$Z$15,BV$1,FALSE)</f>
        <v>1</v>
      </c>
      <c r="BW111" s="64">
        <f>VLOOKUP(AT111,Echelle!$B$11:$Z$15,BW$1,FALSE)</f>
        <v>1</v>
      </c>
      <c r="BX111" s="64">
        <f>VLOOKUP(AU111,Echelle!$B$11:$Z$15,BX$1,FALSE)</f>
        <v>2</v>
      </c>
      <c r="BY111" s="64">
        <f>VLOOKUP(AV111,Echelle!$B$11:$Z$15,BY$1,FALSE)</f>
        <v>2</v>
      </c>
      <c r="BZ111" s="64">
        <f>VLOOKUP(AW111,Echelle!$B$20:$E$23,BZ$1,FALSE)</f>
        <v>-1</v>
      </c>
      <c r="CA111" s="64">
        <f>VLOOKUP(AX111,Echelle!$B$20:$E$23,CA$1,FALSE)</f>
        <v>1</v>
      </c>
      <c r="CB111" s="64">
        <f>VLOOKUP(AY111,Echelle!$B$20:$E$23,CB$1,FALSE)</f>
        <v>-1</v>
      </c>
      <c r="CC111" s="6">
        <v>0</v>
      </c>
      <c r="CD111" s="6">
        <v>1</v>
      </c>
      <c r="CE111" s="6">
        <v>1</v>
      </c>
      <c r="CF111" s="6">
        <v>1</v>
      </c>
      <c r="CG111" s="6">
        <v>0</v>
      </c>
      <c r="CH111" s="6">
        <v>0</v>
      </c>
      <c r="CI111" s="6">
        <v>0</v>
      </c>
      <c r="CJ111" s="66">
        <f t="shared" si="18"/>
        <v>3</v>
      </c>
      <c r="CK111" s="66">
        <f t="shared" si="19"/>
        <v>20.5</v>
      </c>
      <c r="CL111" s="65">
        <f t="shared" si="20"/>
        <v>4.9456521739130439</v>
      </c>
      <c r="CM111" s="6" t="s">
        <v>488</v>
      </c>
      <c r="CN111" s="6" t="s">
        <v>2018</v>
      </c>
      <c r="CO111" s="6" t="s">
        <v>1782</v>
      </c>
      <c r="CP111" s="6" t="s">
        <v>1954</v>
      </c>
      <c r="CQ111" s="6" t="s">
        <v>440</v>
      </c>
      <c r="CS111" s="6" t="s">
        <v>491</v>
      </c>
      <c r="CT111" s="6" t="s">
        <v>675</v>
      </c>
      <c r="CU111" s="6" t="s">
        <v>416</v>
      </c>
      <c r="CV111" s="6" t="s">
        <v>416</v>
      </c>
      <c r="CW111" s="6" t="s">
        <v>416</v>
      </c>
      <c r="CX111" s="6" t="s">
        <v>414</v>
      </c>
      <c r="CY111" s="6" t="s">
        <v>462</v>
      </c>
      <c r="CZ111" s="6" t="s">
        <v>462</v>
      </c>
      <c r="DA111" s="6" t="s">
        <v>416</v>
      </c>
      <c r="DB111" s="6" t="s">
        <v>416</v>
      </c>
      <c r="DC111" s="6" t="s">
        <v>462</v>
      </c>
      <c r="DD111" s="67">
        <f>VLOOKUP(CU111,Echelle!$B$3:$K$7,DD$1,FALSE)</f>
        <v>1</v>
      </c>
      <c r="DE111" s="67">
        <f>VLOOKUP(CV111,Echelle!$B$3:$K$7,DE$1,FALSE)</f>
        <v>1</v>
      </c>
      <c r="DF111" s="67">
        <f>VLOOKUP(CW111,Echelle!$B$3:$K$7,DF$1,FALSE)</f>
        <v>1</v>
      </c>
      <c r="DG111" s="67">
        <f>VLOOKUP(CX111,Echelle!$B$3:$K$7,DG$1,FALSE)</f>
        <v>0.5</v>
      </c>
      <c r="DH111" s="67">
        <f>VLOOKUP(CY111,Echelle!$B$3:$K$7,DH$1,FALSE)</f>
        <v>0</v>
      </c>
      <c r="DI111" s="67">
        <f>VLOOKUP(CZ111,Echelle!$B$3:$K$7,DI$1,FALSE)</f>
        <v>0</v>
      </c>
      <c r="DJ111" s="67">
        <f>VLOOKUP(DA111,Echelle!$B$3:$K$7,DJ$1,FALSE)</f>
        <v>1</v>
      </c>
      <c r="DK111" s="67">
        <f>VLOOKUP(DB111,Echelle!$B$3:$K$7,DK$1,FALSE)</f>
        <v>1</v>
      </c>
      <c r="DL111" s="67">
        <f>VLOOKUP(DC111,Echelle!$B$3:$K$7,DL$1,FALSE)</f>
        <v>0</v>
      </c>
      <c r="DM111" s="64">
        <f t="shared" si="21"/>
        <v>5.5</v>
      </c>
      <c r="DN111" s="65">
        <f t="shared" si="22"/>
        <v>8.0555555555555554</v>
      </c>
      <c r="DO111" s="6" t="s">
        <v>451</v>
      </c>
      <c r="DP111" s="6" t="s">
        <v>452</v>
      </c>
      <c r="DQ111" s="6" t="s">
        <v>452</v>
      </c>
      <c r="DR111" s="6" t="s">
        <v>451</v>
      </c>
      <c r="DS111" s="6" t="s">
        <v>452</v>
      </c>
      <c r="DT111" s="6" t="s">
        <v>451</v>
      </c>
      <c r="DU111" s="6" t="s">
        <v>451</v>
      </c>
      <c r="DV111" s="6" t="s">
        <v>451</v>
      </c>
      <c r="DW111" s="6" t="s">
        <v>452</v>
      </c>
      <c r="DX111" s="6" t="s">
        <v>451</v>
      </c>
      <c r="DY111" s="6" t="s">
        <v>451</v>
      </c>
      <c r="DZ111" s="6" t="s">
        <v>452</v>
      </c>
      <c r="EA111" s="6" t="s">
        <v>451</v>
      </c>
      <c r="EB111" s="6" t="s">
        <v>451</v>
      </c>
      <c r="EC111" s="6" t="s">
        <v>451</v>
      </c>
      <c r="ED111" s="6" t="s">
        <v>451</v>
      </c>
      <c r="EE111" s="6" t="s">
        <v>451</v>
      </c>
      <c r="EF111" s="6" t="s">
        <v>451</v>
      </c>
      <c r="EG111" s="6" t="s">
        <v>451</v>
      </c>
      <c r="EH111" s="6" t="s">
        <v>451</v>
      </c>
      <c r="EI111" s="6" t="s">
        <v>451</v>
      </c>
      <c r="EJ111" s="6" t="s">
        <v>451</v>
      </c>
      <c r="EK111" s="6" t="s">
        <v>451</v>
      </c>
      <c r="EL111" s="6" t="s">
        <v>451</v>
      </c>
      <c r="EM111" s="68">
        <f t="shared" si="23"/>
        <v>19</v>
      </c>
      <c r="EN111" s="69">
        <f t="shared" si="24"/>
        <v>7.916666666666667</v>
      </c>
      <c r="EO111" s="6" t="s">
        <v>453</v>
      </c>
      <c r="EP111" s="68">
        <f t="shared" si="25"/>
        <v>0</v>
      </c>
      <c r="EQ111" s="6" t="s">
        <v>454</v>
      </c>
      <c r="ER111" s="68">
        <f t="shared" si="26"/>
        <v>0</v>
      </c>
      <c r="ES111" s="70">
        <f t="shared" si="28"/>
        <v>6.375</v>
      </c>
      <c r="ET111" s="6" t="str">
        <f t="shared" si="29"/>
        <v>Pas accepté car absent à la formation ou partiellement</v>
      </c>
    </row>
    <row r="112" spans="1:150" x14ac:dyDescent="0.2">
      <c r="A112" s="6">
        <v>237</v>
      </c>
      <c r="B112" s="6" t="s">
        <v>760</v>
      </c>
      <c r="C112" s="6" t="s">
        <v>413</v>
      </c>
      <c r="D112" s="6" t="s">
        <v>414</v>
      </c>
      <c r="E112" s="6" t="s">
        <v>416</v>
      </c>
      <c r="F112" s="6" t="s">
        <v>416</v>
      </c>
      <c r="G112" s="6" t="s">
        <v>131</v>
      </c>
      <c r="H112" s="6" t="s">
        <v>414</v>
      </c>
      <c r="I112" s="6" t="s">
        <v>414</v>
      </c>
      <c r="J112" s="6" t="s">
        <v>415</v>
      </c>
      <c r="K112" s="6" t="s">
        <v>415</v>
      </c>
      <c r="L112" s="6" t="s">
        <v>131</v>
      </c>
      <c r="M112" s="63">
        <f>VLOOKUP(D112,Echelle!$B$3:$K$7,M$1,FALSE)</f>
        <v>-0.5</v>
      </c>
      <c r="N112" s="63">
        <f>VLOOKUP(E112,Echelle!$B$3:$K$7,N$1,FALSE)</f>
        <v>1</v>
      </c>
      <c r="O112" s="63">
        <f>VLOOKUP(F112,Echelle!$B$3:$K$7,O$1,FALSE)</f>
        <v>1</v>
      </c>
      <c r="P112" s="63">
        <f>VLOOKUP(G112,Echelle!$B$3:$K$7,P$1,FALSE)</f>
        <v>1</v>
      </c>
      <c r="Q112" s="63">
        <f>VLOOKUP(H112,Echelle!$B$3:$K$7,Q$1,FALSE)</f>
        <v>0.5</v>
      </c>
      <c r="R112" s="63">
        <f>VLOOKUP(I112,Echelle!$B$3:$K$7,R$1,FALSE)</f>
        <v>-0.5</v>
      </c>
      <c r="S112" s="63">
        <f>VLOOKUP(J112,Echelle!$B$3:$K$7,S$1,FALSE)</f>
        <v>0.5</v>
      </c>
      <c r="T112" s="63">
        <f>VLOOKUP(K112,Echelle!$B$3:$K$7,T$1,FALSE)</f>
        <v>0.5</v>
      </c>
      <c r="U112" s="63">
        <f>VLOOKUP(L112,Echelle!$B$3:$K$7,U$1,FALSE)</f>
        <v>-1</v>
      </c>
      <c r="V112" s="64">
        <f t="shared" si="16"/>
        <v>2.5</v>
      </c>
      <c r="W112" s="65">
        <f t="shared" si="17"/>
        <v>6.3888888888888893</v>
      </c>
      <c r="X112" s="6" t="s">
        <v>564</v>
      </c>
      <c r="Y112" s="6" t="s">
        <v>423</v>
      </c>
      <c r="Z112" s="6" t="s">
        <v>423</v>
      </c>
      <c r="AA112" s="6" t="s">
        <v>424</v>
      </c>
      <c r="AB112" s="6" t="s">
        <v>424</v>
      </c>
      <c r="AC112" s="6" t="s">
        <v>423</v>
      </c>
      <c r="AD112" s="6" t="s">
        <v>423</v>
      </c>
      <c r="AE112" s="6" t="s">
        <v>423</v>
      </c>
      <c r="AF112" s="6" t="s">
        <v>424</v>
      </c>
      <c r="AG112" s="6" t="s">
        <v>423</v>
      </c>
      <c r="AH112" s="6" t="s">
        <v>426</v>
      </c>
      <c r="AI112" s="6" t="s">
        <v>424</v>
      </c>
      <c r="AJ112" s="6" t="s">
        <v>426</v>
      </c>
      <c r="AK112" s="6" t="s">
        <v>423</v>
      </c>
      <c r="AL112" s="6" t="s">
        <v>423</v>
      </c>
      <c r="AM112" s="6" t="s">
        <v>423</v>
      </c>
      <c r="AN112" s="6" t="s">
        <v>423</v>
      </c>
      <c r="AO112" s="6" t="s">
        <v>423</v>
      </c>
      <c r="AP112" s="6" t="s">
        <v>423</v>
      </c>
      <c r="AQ112" s="6" t="s">
        <v>423</v>
      </c>
      <c r="AR112" s="6" t="s">
        <v>151</v>
      </c>
      <c r="AS112" s="6" t="s">
        <v>423</v>
      </c>
      <c r="AT112" s="6" t="s">
        <v>426</v>
      </c>
      <c r="AU112" s="6" t="s">
        <v>426</v>
      </c>
      <c r="AV112" s="6" t="s">
        <v>426</v>
      </c>
      <c r="AW112" s="6" t="s">
        <v>427</v>
      </c>
      <c r="AX112" s="6" t="s">
        <v>427</v>
      </c>
      <c r="AY112" s="6" t="s">
        <v>428</v>
      </c>
      <c r="AZ112" s="6" t="s">
        <v>427</v>
      </c>
      <c r="BA112" s="6" t="s">
        <v>428</v>
      </c>
      <c r="BB112" s="64">
        <f>VLOOKUP(Y112,Echelle!$B$11:$Z$15,BB$1,FALSE)</f>
        <v>0.5</v>
      </c>
      <c r="BC112" s="64">
        <f>VLOOKUP(Z112,Echelle!$B$11:$Z$15,BC$1,FALSE)</f>
        <v>0.5</v>
      </c>
      <c r="BD112" s="64">
        <f>VLOOKUP(AA112,Echelle!$B$11:$Z$15,BD$1,FALSE)</f>
        <v>1</v>
      </c>
      <c r="BE112" s="64">
        <f>VLOOKUP(AB112,Echelle!$B$11:$Z$15,BE$1,FALSE)</f>
        <v>1</v>
      </c>
      <c r="BF112" s="64">
        <f>VLOOKUP(AC112,Echelle!$B$11:$Z$15,BF$1,FALSE)</f>
        <v>0.5</v>
      </c>
      <c r="BG112" s="64">
        <f>VLOOKUP(AD112,Echelle!$B$11:$Z$15,BG$1,FALSE)</f>
        <v>0.5</v>
      </c>
      <c r="BH112" s="64">
        <f>VLOOKUP(AE112,Echelle!$B$11:$Z$15,BH$1,FALSE)</f>
        <v>0.5</v>
      </c>
      <c r="BI112" s="64">
        <f>VLOOKUP(AF112,Echelle!$B$11:$Z$15,BI$1,FALSE)</f>
        <v>1</v>
      </c>
      <c r="BJ112" s="64">
        <f>VLOOKUP(AG112,Echelle!$B$11:$Z$15,BJ$1,FALSE)</f>
        <v>0.5</v>
      </c>
      <c r="BK112" s="64">
        <f>VLOOKUP(AH112,Echelle!$B$11:$Z$15,BK$1,FALSE)</f>
        <v>-1</v>
      </c>
      <c r="BL112" s="64">
        <f>VLOOKUP(AI112,Echelle!$B$11:$Z$15,BL$1,FALSE)</f>
        <v>1</v>
      </c>
      <c r="BM112" s="64">
        <f>VLOOKUP(AJ112,Echelle!$B$11:$Z$15,BM$1,FALSE)</f>
        <v>-1</v>
      </c>
      <c r="BN112" s="64">
        <f>VLOOKUP(AK112,Echelle!$B$11:$Z$15,BN$1,FALSE)</f>
        <v>0.5</v>
      </c>
      <c r="BO112" s="64">
        <f>VLOOKUP(AL112,Echelle!$B$11:$Z$15,BO$1,FALSE)</f>
        <v>0.5</v>
      </c>
      <c r="BP112" s="64">
        <f>VLOOKUP(AM112,Echelle!$B$11:$Z$15,BP$1,FALSE)</f>
        <v>0.5</v>
      </c>
      <c r="BQ112" s="64">
        <f>VLOOKUP(AN112,Echelle!$B$11:$Z$15,BQ$1,FALSE)</f>
        <v>0.5</v>
      </c>
      <c r="BR112" s="64">
        <f>VLOOKUP(AO112,Echelle!$B$11:$Z$15,BR$1,FALSE)</f>
        <v>0.5</v>
      </c>
      <c r="BS112" s="64">
        <f>VLOOKUP(AP112,Echelle!$B$11:$Z$15,BS$1,FALSE)</f>
        <v>0.5</v>
      </c>
      <c r="BT112" s="64">
        <f>VLOOKUP(AQ112,Echelle!$B$11:$Z$15,BT$1,FALSE)</f>
        <v>0.5</v>
      </c>
      <c r="BU112" s="64">
        <f>VLOOKUP(AR112,Echelle!$B$11:$Z$15,BU$1,FALSE)</f>
        <v>2</v>
      </c>
      <c r="BV112" s="64">
        <f>VLOOKUP(AS112,Echelle!$B$11:$Z$15,BV$1,FALSE)</f>
        <v>1</v>
      </c>
      <c r="BW112" s="64">
        <f>VLOOKUP(AT112,Echelle!$B$11:$Z$15,BW$1,FALSE)</f>
        <v>-0.5</v>
      </c>
      <c r="BX112" s="64">
        <f>VLOOKUP(AU112,Echelle!$B$11:$Z$15,BX$1,FALSE)</f>
        <v>-0.5</v>
      </c>
      <c r="BY112" s="64">
        <f>VLOOKUP(AV112,Echelle!$B$11:$Z$15,BY$1,FALSE)</f>
        <v>-0.5</v>
      </c>
      <c r="BZ112" s="64">
        <f>VLOOKUP(AW112,Echelle!$B$20:$E$23,BZ$1,FALSE)</f>
        <v>1</v>
      </c>
      <c r="CA112" s="64">
        <f>VLOOKUP(AX112,Echelle!$B$20:$E$23,CA$1,FALSE)</f>
        <v>1</v>
      </c>
      <c r="CB112" s="64">
        <f>VLOOKUP(AY112,Echelle!$B$20:$E$23,CB$1,FALSE)</f>
        <v>-1</v>
      </c>
      <c r="CC112" s="6">
        <v>0</v>
      </c>
      <c r="CD112" s="6">
        <v>1</v>
      </c>
      <c r="CE112" s="6">
        <v>0</v>
      </c>
      <c r="CF112" s="6">
        <v>0</v>
      </c>
      <c r="CG112" s="6">
        <v>0</v>
      </c>
      <c r="CH112" s="6">
        <v>0</v>
      </c>
      <c r="CI112" s="6">
        <v>0</v>
      </c>
      <c r="CJ112" s="66">
        <f t="shared" si="18"/>
        <v>1</v>
      </c>
      <c r="CK112" s="66">
        <f t="shared" si="19"/>
        <v>12</v>
      </c>
      <c r="CL112" s="65">
        <f t="shared" si="20"/>
        <v>4.0217391304347823</v>
      </c>
      <c r="CM112" s="6" t="s">
        <v>488</v>
      </c>
      <c r="CN112" s="6" t="s">
        <v>2030</v>
      </c>
      <c r="CO112" s="6" t="s">
        <v>1782</v>
      </c>
      <c r="CP112" s="6" t="s">
        <v>1954</v>
      </c>
      <c r="CQ112" s="6" t="s">
        <v>440</v>
      </c>
      <c r="CS112" s="6" t="s">
        <v>583</v>
      </c>
      <c r="CT112" s="6" t="s">
        <v>675</v>
      </c>
      <c r="CU112" s="6" t="s">
        <v>462</v>
      </c>
      <c r="CV112" s="6" t="s">
        <v>416</v>
      </c>
      <c r="CW112" s="6" t="s">
        <v>415</v>
      </c>
      <c r="CX112" s="6" t="s">
        <v>131</v>
      </c>
      <c r="CY112" s="6" t="s">
        <v>131</v>
      </c>
      <c r="CZ112" s="6" t="s">
        <v>415</v>
      </c>
      <c r="DA112" s="6" t="s">
        <v>416</v>
      </c>
      <c r="DB112" s="6" t="s">
        <v>416</v>
      </c>
      <c r="DC112" s="6" t="s">
        <v>131</v>
      </c>
      <c r="DD112" s="67">
        <f>VLOOKUP(CU112,Echelle!$B$3:$K$7,DD$1,FALSE)</f>
        <v>0</v>
      </c>
      <c r="DE112" s="67">
        <f>VLOOKUP(CV112,Echelle!$B$3:$K$7,DE$1,FALSE)</f>
        <v>1</v>
      </c>
      <c r="DF112" s="67">
        <f>VLOOKUP(CW112,Echelle!$B$3:$K$7,DF$1,FALSE)</f>
        <v>0.5</v>
      </c>
      <c r="DG112" s="67">
        <f>VLOOKUP(CX112,Echelle!$B$3:$K$7,DG$1,FALSE)</f>
        <v>1</v>
      </c>
      <c r="DH112" s="67">
        <f>VLOOKUP(CY112,Echelle!$B$3:$K$7,DH$1,FALSE)</f>
        <v>1</v>
      </c>
      <c r="DI112" s="67">
        <f>VLOOKUP(CZ112,Echelle!$B$3:$K$7,DI$1,FALSE)</f>
        <v>0.5</v>
      </c>
      <c r="DJ112" s="67">
        <f>VLOOKUP(DA112,Echelle!$B$3:$K$7,DJ$1,FALSE)</f>
        <v>1</v>
      </c>
      <c r="DK112" s="67">
        <f>VLOOKUP(DB112,Echelle!$B$3:$K$7,DK$1,FALSE)</f>
        <v>1</v>
      </c>
      <c r="DL112" s="67">
        <f>VLOOKUP(DC112,Echelle!$B$3:$K$7,DL$1,FALSE)</f>
        <v>-1</v>
      </c>
      <c r="DM112" s="64">
        <f t="shared" si="21"/>
        <v>5</v>
      </c>
      <c r="DN112" s="65">
        <f t="shared" si="22"/>
        <v>7.7777777777777777</v>
      </c>
      <c r="DO112" s="6" t="s">
        <v>451</v>
      </c>
      <c r="DP112" s="6" t="s">
        <v>451</v>
      </c>
      <c r="DQ112" s="6" t="s">
        <v>451</v>
      </c>
      <c r="DR112" s="6" t="s">
        <v>451</v>
      </c>
      <c r="DS112" s="6" t="s">
        <v>451</v>
      </c>
      <c r="DT112" s="6" t="s">
        <v>451</v>
      </c>
      <c r="DU112" s="6" t="s">
        <v>451</v>
      </c>
      <c r="DV112" s="6" t="s">
        <v>451</v>
      </c>
      <c r="DW112" s="6" t="s">
        <v>451</v>
      </c>
      <c r="DX112" s="6" t="s">
        <v>451</v>
      </c>
      <c r="DY112" s="6" t="s">
        <v>451</v>
      </c>
      <c r="DZ112" s="6" t="s">
        <v>451</v>
      </c>
      <c r="EA112" s="6" t="s">
        <v>451</v>
      </c>
      <c r="EB112" s="6" t="s">
        <v>451</v>
      </c>
      <c r="EC112" s="6" t="s">
        <v>451</v>
      </c>
      <c r="ED112" s="6" t="s">
        <v>451</v>
      </c>
      <c r="EE112" s="6" t="s">
        <v>451</v>
      </c>
      <c r="EF112" s="6" t="s">
        <v>451</v>
      </c>
      <c r="EG112" s="6" t="s">
        <v>451</v>
      </c>
      <c r="EH112" s="6" t="s">
        <v>451</v>
      </c>
      <c r="EI112" s="6" t="s">
        <v>451</v>
      </c>
      <c r="EJ112" s="6" t="s">
        <v>451</v>
      </c>
      <c r="EK112" s="6" t="s">
        <v>451</v>
      </c>
      <c r="EL112" s="6" t="s">
        <v>451</v>
      </c>
      <c r="EM112" s="68">
        <f t="shared" si="23"/>
        <v>24</v>
      </c>
      <c r="EN112" s="69">
        <f t="shared" si="24"/>
        <v>10</v>
      </c>
      <c r="EO112" s="6" t="s">
        <v>555</v>
      </c>
      <c r="EP112" s="68">
        <f t="shared" si="25"/>
        <v>10</v>
      </c>
      <c r="EQ112" s="6" t="s">
        <v>496</v>
      </c>
      <c r="ER112" s="68">
        <f t="shared" si="26"/>
        <v>10</v>
      </c>
      <c r="ES112" s="70">
        <f t="shared" si="28"/>
        <v>9.3333333333333321</v>
      </c>
      <c r="ET112" s="6" t="str">
        <f t="shared" si="29"/>
        <v>Accepté pour Conseil 1er round Fem</v>
      </c>
    </row>
    <row r="113" spans="1:150" x14ac:dyDescent="0.2">
      <c r="A113" s="6">
        <v>238</v>
      </c>
      <c r="B113" s="6" t="s">
        <v>460</v>
      </c>
      <c r="C113" s="6" t="s">
        <v>413</v>
      </c>
      <c r="D113" s="6" t="s">
        <v>415</v>
      </c>
      <c r="E113" s="6" t="s">
        <v>131</v>
      </c>
      <c r="F113" s="6" t="s">
        <v>416</v>
      </c>
      <c r="G113" s="6" t="s">
        <v>414</v>
      </c>
      <c r="H113" s="6" t="s">
        <v>462</v>
      </c>
      <c r="I113" s="6" t="s">
        <v>414</v>
      </c>
      <c r="J113" s="6" t="s">
        <v>416</v>
      </c>
      <c r="K113" s="6" t="s">
        <v>416</v>
      </c>
      <c r="L113" s="6" t="s">
        <v>414</v>
      </c>
      <c r="M113" s="63">
        <f>VLOOKUP(D113,Echelle!$B$3:$K$7,M$1,FALSE)</f>
        <v>0.5</v>
      </c>
      <c r="N113" s="63">
        <f>VLOOKUP(E113,Echelle!$B$3:$K$7,N$1,FALSE)</f>
        <v>-1</v>
      </c>
      <c r="O113" s="63">
        <f>VLOOKUP(F113,Echelle!$B$3:$K$7,O$1,FALSE)</f>
        <v>1</v>
      </c>
      <c r="P113" s="63">
        <f>VLOOKUP(G113,Echelle!$B$3:$K$7,P$1,FALSE)</f>
        <v>0.5</v>
      </c>
      <c r="Q113" s="63">
        <f>VLOOKUP(H113,Echelle!$B$3:$K$7,Q$1,FALSE)</f>
        <v>0</v>
      </c>
      <c r="R113" s="63">
        <f>VLOOKUP(I113,Echelle!$B$3:$K$7,R$1,FALSE)</f>
        <v>-0.5</v>
      </c>
      <c r="S113" s="63">
        <f>VLOOKUP(J113,Echelle!$B$3:$K$7,S$1,FALSE)</f>
        <v>1</v>
      </c>
      <c r="T113" s="63">
        <f>VLOOKUP(K113,Echelle!$B$3:$K$7,T$1,FALSE)</f>
        <v>1</v>
      </c>
      <c r="U113" s="63">
        <f>VLOOKUP(L113,Echelle!$B$3:$K$7,U$1,FALSE)</f>
        <v>-0.5</v>
      </c>
      <c r="V113" s="64">
        <f t="shared" si="16"/>
        <v>2</v>
      </c>
      <c r="W113" s="65">
        <f t="shared" si="17"/>
        <v>6.1111111111111107</v>
      </c>
      <c r="X113" s="6" t="s">
        <v>463</v>
      </c>
      <c r="Y113" s="6" t="s">
        <v>424</v>
      </c>
      <c r="Z113" s="6" t="s">
        <v>424</v>
      </c>
      <c r="AA113" s="6" t="s">
        <v>423</v>
      </c>
      <c r="AB113" s="6" t="s">
        <v>424</v>
      </c>
      <c r="AC113" s="6" t="s">
        <v>426</v>
      </c>
      <c r="AD113" s="6" t="s">
        <v>423</v>
      </c>
      <c r="AE113" s="6" t="s">
        <v>424</v>
      </c>
      <c r="AF113" s="6" t="s">
        <v>423</v>
      </c>
      <c r="AG113" s="6" t="s">
        <v>424</v>
      </c>
      <c r="AH113" s="6" t="s">
        <v>423</v>
      </c>
      <c r="AI113" s="6" t="s">
        <v>423</v>
      </c>
      <c r="AJ113" s="6" t="s">
        <v>423</v>
      </c>
      <c r="AK113" s="6" t="s">
        <v>423</v>
      </c>
      <c r="AL113" s="6" t="s">
        <v>424</v>
      </c>
      <c r="AM113" s="6" t="s">
        <v>423</v>
      </c>
      <c r="AN113" s="6" t="s">
        <v>423</v>
      </c>
      <c r="AO113" s="6" t="s">
        <v>424</v>
      </c>
      <c r="AP113" s="6" t="s">
        <v>424</v>
      </c>
      <c r="AQ113" s="6" t="s">
        <v>424</v>
      </c>
      <c r="AR113" s="6" t="s">
        <v>424</v>
      </c>
      <c r="AS113" s="6" t="s">
        <v>423</v>
      </c>
      <c r="AT113" s="6" t="s">
        <v>423</v>
      </c>
      <c r="AU113" s="6" t="s">
        <v>423</v>
      </c>
      <c r="AV113" s="6" t="s">
        <v>426</v>
      </c>
      <c r="AW113" s="6" t="s">
        <v>428</v>
      </c>
      <c r="AX113" s="6" t="s">
        <v>427</v>
      </c>
      <c r="AY113" s="6" t="s">
        <v>427</v>
      </c>
      <c r="AZ113" s="6" t="s">
        <v>428</v>
      </c>
      <c r="BA113" s="6" t="s">
        <v>428</v>
      </c>
      <c r="BB113" s="64">
        <f>VLOOKUP(Y113,Echelle!$B$11:$Z$15,BB$1,FALSE)</f>
        <v>1</v>
      </c>
      <c r="BC113" s="64">
        <f>VLOOKUP(Z113,Echelle!$B$11:$Z$15,BC$1,FALSE)</f>
        <v>1</v>
      </c>
      <c r="BD113" s="64">
        <f>VLOOKUP(AA113,Echelle!$B$11:$Z$15,BD$1,FALSE)</f>
        <v>0.5</v>
      </c>
      <c r="BE113" s="64">
        <f>VLOOKUP(AB113,Echelle!$B$11:$Z$15,BE$1,FALSE)</f>
        <v>1</v>
      </c>
      <c r="BF113" s="64">
        <f>VLOOKUP(AC113,Echelle!$B$11:$Z$15,BF$1,FALSE)</f>
        <v>-1</v>
      </c>
      <c r="BG113" s="64">
        <f>VLOOKUP(AD113,Echelle!$B$11:$Z$15,BG$1,FALSE)</f>
        <v>0.5</v>
      </c>
      <c r="BH113" s="64">
        <f>VLOOKUP(AE113,Echelle!$B$11:$Z$15,BH$1,FALSE)</f>
        <v>1</v>
      </c>
      <c r="BI113" s="64">
        <f>VLOOKUP(AF113,Echelle!$B$11:$Z$15,BI$1,FALSE)</f>
        <v>0.5</v>
      </c>
      <c r="BJ113" s="64">
        <f>VLOOKUP(AG113,Echelle!$B$11:$Z$15,BJ$1,FALSE)</f>
        <v>1</v>
      </c>
      <c r="BK113" s="64">
        <f>VLOOKUP(AH113,Echelle!$B$11:$Z$15,BK$1,FALSE)</f>
        <v>0.5</v>
      </c>
      <c r="BL113" s="64">
        <f>VLOOKUP(AI113,Echelle!$B$11:$Z$15,BL$1,FALSE)</f>
        <v>0.5</v>
      </c>
      <c r="BM113" s="64">
        <f>VLOOKUP(AJ113,Echelle!$B$11:$Z$15,BM$1,FALSE)</f>
        <v>0.5</v>
      </c>
      <c r="BN113" s="64">
        <f>VLOOKUP(AK113,Echelle!$B$11:$Z$15,BN$1,FALSE)</f>
        <v>0.5</v>
      </c>
      <c r="BO113" s="64">
        <f>VLOOKUP(AL113,Echelle!$B$11:$Z$15,BO$1,FALSE)</f>
        <v>1</v>
      </c>
      <c r="BP113" s="64">
        <f>VLOOKUP(AM113,Echelle!$B$11:$Z$15,BP$1,FALSE)</f>
        <v>0.5</v>
      </c>
      <c r="BQ113" s="64">
        <f>VLOOKUP(AN113,Echelle!$B$11:$Z$15,BQ$1,FALSE)</f>
        <v>0.5</v>
      </c>
      <c r="BR113" s="64">
        <f>VLOOKUP(AO113,Echelle!$B$11:$Z$15,BR$1,FALSE)</f>
        <v>1</v>
      </c>
      <c r="BS113" s="64">
        <f>VLOOKUP(AP113,Echelle!$B$11:$Z$15,BS$1,FALSE)</f>
        <v>1</v>
      </c>
      <c r="BT113" s="64">
        <f>VLOOKUP(AQ113,Echelle!$B$11:$Z$15,BT$1,FALSE)</f>
        <v>1</v>
      </c>
      <c r="BU113" s="64">
        <f>VLOOKUP(AR113,Echelle!$B$11:$Z$15,BU$1,FALSE)</f>
        <v>1</v>
      </c>
      <c r="BV113" s="64">
        <f>VLOOKUP(AS113,Echelle!$B$11:$Z$15,BV$1,FALSE)</f>
        <v>1</v>
      </c>
      <c r="BW113" s="64">
        <f>VLOOKUP(AT113,Echelle!$B$11:$Z$15,BW$1,FALSE)</f>
        <v>1</v>
      </c>
      <c r="BX113" s="64">
        <f>VLOOKUP(AU113,Echelle!$B$11:$Z$15,BX$1,FALSE)</f>
        <v>1</v>
      </c>
      <c r="BY113" s="64">
        <f>VLOOKUP(AV113,Echelle!$B$11:$Z$15,BY$1,FALSE)</f>
        <v>-0.5</v>
      </c>
      <c r="BZ113" s="64">
        <f>VLOOKUP(AW113,Echelle!$B$20:$E$23,BZ$1,FALSE)</f>
        <v>-1</v>
      </c>
      <c r="CA113" s="64">
        <f>VLOOKUP(AX113,Echelle!$B$20:$E$23,CA$1,FALSE)</f>
        <v>1</v>
      </c>
      <c r="CB113" s="64">
        <f>VLOOKUP(AY113,Echelle!$B$20:$E$23,CB$1,FALSE)</f>
        <v>1</v>
      </c>
      <c r="CC113" s="6">
        <v>0</v>
      </c>
      <c r="CD113" s="6">
        <v>1</v>
      </c>
      <c r="CE113" s="6">
        <v>1</v>
      </c>
      <c r="CF113" s="6">
        <v>0</v>
      </c>
      <c r="CG113" s="6">
        <v>0</v>
      </c>
      <c r="CH113" s="6">
        <v>0</v>
      </c>
      <c r="CI113" s="6">
        <v>0</v>
      </c>
      <c r="CJ113" s="66">
        <f t="shared" si="18"/>
        <v>2</v>
      </c>
      <c r="CK113" s="66">
        <f t="shared" si="19"/>
        <v>19</v>
      </c>
      <c r="CL113" s="65">
        <f t="shared" si="20"/>
        <v>4.7826086956521738</v>
      </c>
      <c r="CM113" s="6" t="s">
        <v>672</v>
      </c>
      <c r="CN113" s="6" t="s">
        <v>2043</v>
      </c>
      <c r="CO113" s="6" t="s">
        <v>1782</v>
      </c>
      <c r="CP113" s="6" t="s">
        <v>2045</v>
      </c>
      <c r="CQ113" s="6" t="s">
        <v>440</v>
      </c>
      <c r="CS113" s="6" t="s">
        <v>491</v>
      </c>
      <c r="CT113" s="6" t="s">
        <v>443</v>
      </c>
      <c r="CU113" s="6" t="s">
        <v>462</v>
      </c>
      <c r="CV113" s="6" t="s">
        <v>416</v>
      </c>
      <c r="CW113" s="6" t="s">
        <v>416</v>
      </c>
      <c r="CX113" s="6" t="s">
        <v>414</v>
      </c>
      <c r="CY113" s="6" t="s">
        <v>414</v>
      </c>
      <c r="CZ113" s="6" t="s">
        <v>415</v>
      </c>
      <c r="DA113" s="6" t="s">
        <v>416</v>
      </c>
      <c r="DB113" s="6" t="s">
        <v>416</v>
      </c>
      <c r="DC113" s="6" t="s">
        <v>415</v>
      </c>
      <c r="DD113" s="67">
        <f>VLOOKUP(CU113,Echelle!$B$3:$K$7,DD$1,FALSE)</f>
        <v>0</v>
      </c>
      <c r="DE113" s="67">
        <f>VLOOKUP(CV113,Echelle!$B$3:$K$7,DE$1,FALSE)</f>
        <v>1</v>
      </c>
      <c r="DF113" s="67">
        <f>VLOOKUP(CW113,Echelle!$B$3:$K$7,DF$1,FALSE)</f>
        <v>1</v>
      </c>
      <c r="DG113" s="67">
        <f>VLOOKUP(CX113,Echelle!$B$3:$K$7,DG$1,FALSE)</f>
        <v>0.5</v>
      </c>
      <c r="DH113" s="67">
        <f>VLOOKUP(CY113,Echelle!$B$3:$K$7,DH$1,FALSE)</f>
        <v>0.5</v>
      </c>
      <c r="DI113" s="67">
        <f>VLOOKUP(CZ113,Echelle!$B$3:$K$7,DI$1,FALSE)</f>
        <v>0.5</v>
      </c>
      <c r="DJ113" s="67">
        <f>VLOOKUP(DA113,Echelle!$B$3:$K$7,DJ$1,FALSE)</f>
        <v>1</v>
      </c>
      <c r="DK113" s="67">
        <f>VLOOKUP(DB113,Echelle!$B$3:$K$7,DK$1,FALSE)</f>
        <v>1</v>
      </c>
      <c r="DL113" s="67">
        <f>VLOOKUP(DC113,Echelle!$B$3:$K$7,DL$1,FALSE)</f>
        <v>0.5</v>
      </c>
      <c r="DM113" s="64">
        <f t="shared" si="21"/>
        <v>6</v>
      </c>
      <c r="DN113" s="65">
        <f t="shared" si="22"/>
        <v>8.3333333333333339</v>
      </c>
      <c r="DO113" s="6" t="s">
        <v>451</v>
      </c>
      <c r="DP113" s="6" t="s">
        <v>451</v>
      </c>
      <c r="DQ113" s="6" t="s">
        <v>451</v>
      </c>
      <c r="DR113" s="6" t="s">
        <v>451</v>
      </c>
      <c r="DS113" s="6" t="s">
        <v>451</v>
      </c>
      <c r="DT113" s="6" t="s">
        <v>451</v>
      </c>
      <c r="DU113" s="6" t="s">
        <v>451</v>
      </c>
      <c r="DV113" s="6" t="s">
        <v>451</v>
      </c>
      <c r="DW113" s="6" t="s">
        <v>451</v>
      </c>
      <c r="DX113" s="6" t="s">
        <v>451</v>
      </c>
      <c r="DY113" s="6" t="s">
        <v>451</v>
      </c>
      <c r="DZ113" s="6" t="s">
        <v>451</v>
      </c>
      <c r="EA113" s="6" t="s">
        <v>451</v>
      </c>
      <c r="EB113" s="6" t="s">
        <v>451</v>
      </c>
      <c r="EC113" s="6" t="s">
        <v>451</v>
      </c>
      <c r="ED113" s="6" t="s">
        <v>451</v>
      </c>
      <c r="EE113" s="6" t="s">
        <v>451</v>
      </c>
      <c r="EF113" s="6" t="s">
        <v>451</v>
      </c>
      <c r="EG113" s="6" t="s">
        <v>451</v>
      </c>
      <c r="EH113" s="6" t="s">
        <v>451</v>
      </c>
      <c r="EI113" s="6" t="s">
        <v>451</v>
      </c>
      <c r="EJ113" s="6" t="s">
        <v>451</v>
      </c>
      <c r="EK113" s="6" t="s">
        <v>451</v>
      </c>
      <c r="EL113" s="6" t="s">
        <v>451</v>
      </c>
      <c r="EM113" s="68">
        <f t="shared" si="23"/>
        <v>24</v>
      </c>
      <c r="EN113" s="69">
        <f t="shared" si="24"/>
        <v>10</v>
      </c>
      <c r="EO113" s="6" t="s">
        <v>517</v>
      </c>
      <c r="EP113" s="68">
        <f t="shared" si="25"/>
        <v>10</v>
      </c>
      <c r="EQ113" s="6" t="s">
        <v>454</v>
      </c>
      <c r="ER113" s="68">
        <f t="shared" si="26"/>
        <v>0</v>
      </c>
      <c r="ES113" s="70">
        <f t="shared" si="28"/>
        <v>9</v>
      </c>
      <c r="ET113" s="6" t="str">
        <f t="shared" si="29"/>
        <v>Accepté pour Conseil 2eme round Sect</v>
      </c>
    </row>
    <row r="114" spans="1:150" x14ac:dyDescent="0.2">
      <c r="A114" s="6">
        <v>239</v>
      </c>
      <c r="B114" s="6" t="s">
        <v>481</v>
      </c>
      <c r="C114" s="6" t="s">
        <v>881</v>
      </c>
      <c r="D114" s="6" t="s">
        <v>414</v>
      </c>
      <c r="E114" s="6" t="s">
        <v>416</v>
      </c>
      <c r="F114" s="6" t="s">
        <v>416</v>
      </c>
      <c r="G114" s="6" t="s">
        <v>131</v>
      </c>
      <c r="H114" s="6" t="s">
        <v>131</v>
      </c>
      <c r="I114" s="6" t="s">
        <v>415</v>
      </c>
      <c r="J114" s="6" t="s">
        <v>416</v>
      </c>
      <c r="K114" s="6" t="s">
        <v>416</v>
      </c>
      <c r="L114" s="6" t="s">
        <v>415</v>
      </c>
      <c r="M114" s="63">
        <f>VLOOKUP(D114,Echelle!$B$3:$K$7,M$1,FALSE)</f>
        <v>-0.5</v>
      </c>
      <c r="N114" s="63">
        <f>VLOOKUP(E114,Echelle!$B$3:$K$7,N$1,FALSE)</f>
        <v>1</v>
      </c>
      <c r="O114" s="63">
        <f>VLOOKUP(F114,Echelle!$B$3:$K$7,O$1,FALSE)</f>
        <v>1</v>
      </c>
      <c r="P114" s="63">
        <f>VLOOKUP(G114,Echelle!$B$3:$K$7,P$1,FALSE)</f>
        <v>1</v>
      </c>
      <c r="Q114" s="63">
        <f>VLOOKUP(H114,Echelle!$B$3:$K$7,Q$1,FALSE)</f>
        <v>1</v>
      </c>
      <c r="R114" s="63">
        <f>VLOOKUP(I114,Echelle!$B$3:$K$7,R$1,FALSE)</f>
        <v>0.5</v>
      </c>
      <c r="S114" s="63">
        <f>VLOOKUP(J114,Echelle!$B$3:$K$7,S$1,FALSE)</f>
        <v>1</v>
      </c>
      <c r="T114" s="63">
        <f>VLOOKUP(K114,Echelle!$B$3:$K$7,T$1,FALSE)</f>
        <v>1</v>
      </c>
      <c r="U114" s="63">
        <f>VLOOKUP(L114,Echelle!$B$3:$K$7,U$1,FALSE)</f>
        <v>0.5</v>
      </c>
      <c r="V114" s="64">
        <f t="shared" si="16"/>
        <v>6.5</v>
      </c>
      <c r="W114" s="65">
        <f t="shared" si="17"/>
        <v>8.6111111111111107</v>
      </c>
      <c r="X114" s="6" t="s">
        <v>547</v>
      </c>
      <c r="Y114" s="6" t="s">
        <v>424</v>
      </c>
      <c r="Z114" s="6" t="s">
        <v>423</v>
      </c>
      <c r="AA114" s="6" t="s">
        <v>423</v>
      </c>
      <c r="AB114" s="6" t="s">
        <v>424</v>
      </c>
      <c r="AC114" s="6" t="s">
        <v>423</v>
      </c>
      <c r="AD114" s="6" t="s">
        <v>424</v>
      </c>
      <c r="AE114" s="6" t="s">
        <v>423</v>
      </c>
      <c r="AF114" s="6" t="s">
        <v>423</v>
      </c>
      <c r="AG114" s="6" t="s">
        <v>423</v>
      </c>
      <c r="AH114" s="6" t="s">
        <v>423</v>
      </c>
      <c r="AI114" s="6" t="s">
        <v>423</v>
      </c>
      <c r="AJ114" s="6" t="s">
        <v>151</v>
      </c>
      <c r="AK114" s="6" t="s">
        <v>151</v>
      </c>
      <c r="AL114" s="6" t="s">
        <v>151</v>
      </c>
      <c r="AM114" s="6" t="s">
        <v>425</v>
      </c>
      <c r="AN114" s="6" t="s">
        <v>423</v>
      </c>
      <c r="AO114" s="6" t="s">
        <v>425</v>
      </c>
      <c r="AP114" s="6" t="s">
        <v>425</v>
      </c>
      <c r="AQ114" s="6" t="s">
        <v>423</v>
      </c>
      <c r="AR114" s="6" t="s">
        <v>424</v>
      </c>
      <c r="AS114" s="6" t="s">
        <v>151</v>
      </c>
      <c r="AT114" s="6" t="s">
        <v>425</v>
      </c>
      <c r="AU114" s="6" t="s">
        <v>426</v>
      </c>
      <c r="AV114" s="6" t="s">
        <v>425</v>
      </c>
      <c r="AW114" s="6" t="s">
        <v>428</v>
      </c>
      <c r="AX114" s="6" t="s">
        <v>427</v>
      </c>
      <c r="AY114" s="6" t="s">
        <v>427</v>
      </c>
      <c r="AZ114" s="6" t="s">
        <v>428</v>
      </c>
      <c r="BA114" s="6" t="s">
        <v>428</v>
      </c>
      <c r="BB114" s="64">
        <f>VLOOKUP(Y114,Echelle!$B$11:$Z$15,BB$1,FALSE)</f>
        <v>1</v>
      </c>
      <c r="BC114" s="64">
        <f>VLOOKUP(Z114,Echelle!$B$11:$Z$15,BC$1,FALSE)</f>
        <v>0.5</v>
      </c>
      <c r="BD114" s="64">
        <f>VLOOKUP(AA114,Echelle!$B$11:$Z$15,BD$1,FALSE)</f>
        <v>0.5</v>
      </c>
      <c r="BE114" s="64">
        <f>VLOOKUP(AB114,Echelle!$B$11:$Z$15,BE$1,FALSE)</f>
        <v>1</v>
      </c>
      <c r="BF114" s="64">
        <f>VLOOKUP(AC114,Echelle!$B$11:$Z$15,BF$1,FALSE)</f>
        <v>0.5</v>
      </c>
      <c r="BG114" s="64">
        <f>VLOOKUP(AD114,Echelle!$B$11:$Z$15,BG$1,FALSE)</f>
        <v>1</v>
      </c>
      <c r="BH114" s="64">
        <f>VLOOKUP(AE114,Echelle!$B$11:$Z$15,BH$1,FALSE)</f>
        <v>0.5</v>
      </c>
      <c r="BI114" s="64">
        <f>VLOOKUP(AF114,Echelle!$B$11:$Z$15,BI$1,FALSE)</f>
        <v>0.5</v>
      </c>
      <c r="BJ114" s="64">
        <f>VLOOKUP(AG114,Echelle!$B$11:$Z$15,BJ$1,FALSE)</f>
        <v>0.5</v>
      </c>
      <c r="BK114" s="64">
        <f>VLOOKUP(AH114,Echelle!$B$11:$Z$15,BK$1,FALSE)</f>
        <v>0.5</v>
      </c>
      <c r="BL114" s="64">
        <f>VLOOKUP(AI114,Echelle!$B$11:$Z$15,BL$1,FALSE)</f>
        <v>0.5</v>
      </c>
      <c r="BM114" s="64">
        <f>VLOOKUP(AJ114,Echelle!$B$11:$Z$15,BM$1,FALSE)</f>
        <v>2</v>
      </c>
      <c r="BN114" s="64">
        <f>VLOOKUP(AK114,Echelle!$B$11:$Z$15,BN$1,FALSE)</f>
        <v>2</v>
      </c>
      <c r="BO114" s="64">
        <f>VLOOKUP(AL114,Echelle!$B$11:$Z$15,BO$1,FALSE)</f>
        <v>2</v>
      </c>
      <c r="BP114" s="64">
        <f>VLOOKUP(AM114,Echelle!$B$11:$Z$15,BP$1,FALSE)</f>
        <v>0</v>
      </c>
      <c r="BQ114" s="64">
        <f>VLOOKUP(AN114,Echelle!$B$11:$Z$15,BQ$1,FALSE)</f>
        <v>0.5</v>
      </c>
      <c r="BR114" s="64">
        <f>VLOOKUP(AO114,Echelle!$B$11:$Z$15,BR$1,FALSE)</f>
        <v>0</v>
      </c>
      <c r="BS114" s="64">
        <f>VLOOKUP(AP114,Echelle!$B$11:$Z$15,BS$1,FALSE)</f>
        <v>0</v>
      </c>
      <c r="BT114" s="64">
        <f>VLOOKUP(AQ114,Echelle!$B$11:$Z$15,BT$1,FALSE)</f>
        <v>0.5</v>
      </c>
      <c r="BU114" s="64">
        <f>VLOOKUP(AR114,Echelle!$B$11:$Z$15,BU$1,FALSE)</f>
        <v>1</v>
      </c>
      <c r="BV114" s="64">
        <f>VLOOKUP(AS114,Echelle!$B$11:$Z$15,BV$1,FALSE)</f>
        <v>3</v>
      </c>
      <c r="BW114" s="64">
        <f>VLOOKUP(AT114,Echelle!$B$11:$Z$15,BW$1,FALSE)</f>
        <v>0</v>
      </c>
      <c r="BX114" s="64">
        <f>VLOOKUP(AU114,Echelle!$B$11:$Z$15,BX$1,FALSE)</f>
        <v>-0.5</v>
      </c>
      <c r="BY114" s="64">
        <f>VLOOKUP(AV114,Echelle!$B$11:$Z$15,BY$1,FALSE)</f>
        <v>0</v>
      </c>
      <c r="BZ114" s="64">
        <f>VLOOKUP(AW114,Echelle!$B$20:$E$23,BZ$1,FALSE)</f>
        <v>-1</v>
      </c>
      <c r="CA114" s="64">
        <f>VLOOKUP(AX114,Echelle!$B$20:$E$23,CA$1,FALSE)</f>
        <v>1</v>
      </c>
      <c r="CB114" s="64">
        <f>VLOOKUP(AY114,Echelle!$B$20:$E$23,CB$1,FALSE)</f>
        <v>1</v>
      </c>
      <c r="CC114" s="6">
        <v>0</v>
      </c>
      <c r="CD114" s="6">
        <v>1</v>
      </c>
      <c r="CE114" s="6">
        <v>0</v>
      </c>
      <c r="CF114" s="6">
        <v>0</v>
      </c>
      <c r="CG114" s="6">
        <v>0</v>
      </c>
      <c r="CH114" s="6">
        <v>0</v>
      </c>
      <c r="CI114" s="6">
        <v>0</v>
      </c>
      <c r="CJ114" s="66">
        <f t="shared" si="18"/>
        <v>1</v>
      </c>
      <c r="CK114" s="66">
        <f t="shared" si="19"/>
        <v>19.5</v>
      </c>
      <c r="CL114" s="65">
        <f t="shared" si="20"/>
        <v>4.8369565217391308</v>
      </c>
      <c r="CM114" s="6" t="s">
        <v>2707</v>
      </c>
      <c r="CN114" s="6" t="s">
        <v>2058</v>
      </c>
      <c r="CO114" s="6" t="s">
        <v>1782</v>
      </c>
      <c r="CP114" s="6" t="s">
        <v>2045</v>
      </c>
      <c r="CQ114" s="6" t="s">
        <v>440</v>
      </c>
      <c r="CS114" s="6" t="s">
        <v>491</v>
      </c>
      <c r="CT114" s="6" t="s">
        <v>532</v>
      </c>
      <c r="CU114" s="6" t="s">
        <v>414</v>
      </c>
      <c r="CV114" s="6" t="s">
        <v>416</v>
      </c>
      <c r="CW114" s="6" t="s">
        <v>416</v>
      </c>
      <c r="CX114" s="6" t="s">
        <v>131</v>
      </c>
      <c r="CY114" s="6" t="s">
        <v>131</v>
      </c>
      <c r="CZ114" s="6" t="s">
        <v>415</v>
      </c>
      <c r="DA114" s="6" t="s">
        <v>416</v>
      </c>
      <c r="DB114" s="6" t="s">
        <v>416</v>
      </c>
      <c r="DC114" s="6" t="s">
        <v>415</v>
      </c>
      <c r="DD114" s="67">
        <f>VLOOKUP(CU114,Echelle!$B$3:$K$7,DD$1,FALSE)</f>
        <v>-0.5</v>
      </c>
      <c r="DE114" s="67">
        <f>VLOOKUP(CV114,Echelle!$B$3:$K$7,DE$1,FALSE)</f>
        <v>1</v>
      </c>
      <c r="DF114" s="67">
        <f>VLOOKUP(CW114,Echelle!$B$3:$K$7,DF$1,FALSE)</f>
        <v>1</v>
      </c>
      <c r="DG114" s="67">
        <f>VLOOKUP(CX114,Echelle!$B$3:$K$7,DG$1,FALSE)</f>
        <v>1</v>
      </c>
      <c r="DH114" s="67">
        <f>VLOOKUP(CY114,Echelle!$B$3:$K$7,DH$1,FALSE)</f>
        <v>1</v>
      </c>
      <c r="DI114" s="67">
        <f>VLOOKUP(CZ114,Echelle!$B$3:$K$7,DI$1,FALSE)</f>
        <v>0.5</v>
      </c>
      <c r="DJ114" s="67">
        <f>VLOOKUP(DA114,Echelle!$B$3:$K$7,DJ$1,FALSE)</f>
        <v>1</v>
      </c>
      <c r="DK114" s="67">
        <f>VLOOKUP(DB114,Echelle!$B$3:$K$7,DK$1,FALSE)</f>
        <v>1</v>
      </c>
      <c r="DL114" s="67">
        <f>VLOOKUP(DC114,Echelle!$B$3:$K$7,DL$1,FALSE)</f>
        <v>0.5</v>
      </c>
      <c r="DM114" s="64">
        <f t="shared" si="21"/>
        <v>6.5</v>
      </c>
      <c r="DN114" s="65">
        <f t="shared" si="22"/>
        <v>8.6111111111111107</v>
      </c>
      <c r="DO114" s="6" t="s">
        <v>451</v>
      </c>
      <c r="DP114" s="6" t="s">
        <v>451</v>
      </c>
      <c r="DQ114" s="6" t="s">
        <v>451</v>
      </c>
      <c r="DR114" s="6" t="s">
        <v>451</v>
      </c>
      <c r="DS114" s="6" t="s">
        <v>452</v>
      </c>
      <c r="DT114" s="6" t="s">
        <v>451</v>
      </c>
      <c r="DU114" s="6" t="s">
        <v>452</v>
      </c>
      <c r="DV114" s="6" t="s">
        <v>452</v>
      </c>
      <c r="DW114" s="6" t="s">
        <v>452</v>
      </c>
      <c r="DX114" s="6" t="s">
        <v>452</v>
      </c>
      <c r="DY114" s="6" t="s">
        <v>451</v>
      </c>
      <c r="DZ114" s="6" t="s">
        <v>451</v>
      </c>
      <c r="EA114" s="6" t="s">
        <v>452</v>
      </c>
      <c r="EB114" s="6" t="s">
        <v>452</v>
      </c>
      <c r="EC114" s="6" t="s">
        <v>452</v>
      </c>
      <c r="ED114" s="6" t="s">
        <v>452</v>
      </c>
      <c r="EE114" s="6" t="s">
        <v>452</v>
      </c>
      <c r="EF114" s="6" t="s">
        <v>452</v>
      </c>
      <c r="EG114" s="6" t="s">
        <v>451</v>
      </c>
      <c r="EH114" s="6" t="s">
        <v>451</v>
      </c>
      <c r="EI114" s="6" t="s">
        <v>451</v>
      </c>
      <c r="EJ114" s="6" t="s">
        <v>452</v>
      </c>
      <c r="EK114" s="6" t="s">
        <v>452</v>
      </c>
      <c r="EL114" s="6" t="s">
        <v>452</v>
      </c>
      <c r="EM114" s="68">
        <f t="shared" si="23"/>
        <v>10</v>
      </c>
      <c r="EN114" s="69">
        <f t="shared" si="24"/>
        <v>4.166666666666667</v>
      </c>
      <c r="EO114" s="6" t="s">
        <v>453</v>
      </c>
      <c r="EP114" s="68">
        <f t="shared" si="25"/>
        <v>0</v>
      </c>
      <c r="EQ114" s="6" t="s">
        <v>454</v>
      </c>
      <c r="ER114" s="68">
        <f t="shared" si="26"/>
        <v>0</v>
      </c>
      <c r="ES114" s="70">
        <f t="shared" si="28"/>
        <v>4.6666666666666661</v>
      </c>
      <c r="ET114" s="6" t="str">
        <f t="shared" si="29"/>
        <v>Accepté pour Conseil 2eme round Sect</v>
      </c>
    </row>
    <row r="115" spans="1:150" x14ac:dyDescent="0.2">
      <c r="A115" s="6">
        <v>240</v>
      </c>
      <c r="B115" s="6" t="s">
        <v>481</v>
      </c>
      <c r="C115" s="6" t="s">
        <v>525</v>
      </c>
      <c r="D115" s="6" t="s">
        <v>414</v>
      </c>
      <c r="E115" s="6" t="s">
        <v>415</v>
      </c>
      <c r="F115" s="6" t="s">
        <v>416</v>
      </c>
      <c r="G115" s="6" t="s">
        <v>131</v>
      </c>
      <c r="H115" s="6" t="s">
        <v>131</v>
      </c>
      <c r="I115" s="6" t="s">
        <v>414</v>
      </c>
      <c r="J115" s="6" t="s">
        <v>416</v>
      </c>
      <c r="K115" s="6" t="s">
        <v>416</v>
      </c>
      <c r="L115" s="6" t="s">
        <v>131</v>
      </c>
      <c r="M115" s="63">
        <f>VLOOKUP(D115,Echelle!$B$3:$K$7,M$1,FALSE)</f>
        <v>-0.5</v>
      </c>
      <c r="N115" s="63">
        <f>VLOOKUP(E115,Echelle!$B$3:$K$7,N$1,FALSE)</f>
        <v>0.5</v>
      </c>
      <c r="O115" s="63">
        <f>VLOOKUP(F115,Echelle!$B$3:$K$7,O$1,FALSE)</f>
        <v>1</v>
      </c>
      <c r="P115" s="63">
        <f>VLOOKUP(G115,Echelle!$B$3:$K$7,P$1,FALSE)</f>
        <v>1</v>
      </c>
      <c r="Q115" s="63">
        <f>VLOOKUP(H115,Echelle!$B$3:$K$7,Q$1,FALSE)</f>
        <v>1</v>
      </c>
      <c r="R115" s="63">
        <f>VLOOKUP(I115,Echelle!$B$3:$K$7,R$1,FALSE)</f>
        <v>-0.5</v>
      </c>
      <c r="S115" s="63">
        <f>VLOOKUP(J115,Echelle!$B$3:$K$7,S$1,FALSE)</f>
        <v>1</v>
      </c>
      <c r="T115" s="63">
        <f>VLOOKUP(K115,Echelle!$B$3:$K$7,T$1,FALSE)</f>
        <v>1</v>
      </c>
      <c r="U115" s="63">
        <f>VLOOKUP(L115,Echelle!$B$3:$K$7,U$1,FALSE)</f>
        <v>-1</v>
      </c>
      <c r="V115" s="64">
        <f t="shared" si="16"/>
        <v>3.5</v>
      </c>
      <c r="W115" s="65">
        <f t="shared" si="17"/>
        <v>6.9444444444444446</v>
      </c>
      <c r="X115" s="6" t="s">
        <v>527</v>
      </c>
      <c r="Y115" s="6" t="s">
        <v>423</v>
      </c>
      <c r="Z115" s="6" t="s">
        <v>423</v>
      </c>
      <c r="AA115" s="6" t="s">
        <v>426</v>
      </c>
      <c r="AB115" s="6" t="s">
        <v>424</v>
      </c>
      <c r="AC115" s="6" t="s">
        <v>424</v>
      </c>
      <c r="AD115" s="6" t="s">
        <v>423</v>
      </c>
      <c r="AE115" s="6" t="s">
        <v>423</v>
      </c>
      <c r="AF115" s="6" t="s">
        <v>423</v>
      </c>
      <c r="AG115" s="6" t="s">
        <v>425</v>
      </c>
      <c r="AH115" s="6" t="s">
        <v>426</v>
      </c>
      <c r="AI115" s="6" t="s">
        <v>423</v>
      </c>
      <c r="AJ115" s="6" t="s">
        <v>426</v>
      </c>
      <c r="AK115" s="6" t="s">
        <v>423</v>
      </c>
      <c r="AL115" s="6" t="s">
        <v>423</v>
      </c>
      <c r="AM115" s="6" t="s">
        <v>423</v>
      </c>
      <c r="AN115" s="6" t="s">
        <v>423</v>
      </c>
      <c r="AO115" s="6" t="s">
        <v>423</v>
      </c>
      <c r="AP115" s="6" t="s">
        <v>423</v>
      </c>
      <c r="AQ115" s="6" t="s">
        <v>423</v>
      </c>
      <c r="AR115" s="6" t="s">
        <v>423</v>
      </c>
      <c r="AS115" s="6" t="s">
        <v>426</v>
      </c>
      <c r="AT115" s="6" t="s">
        <v>426</v>
      </c>
      <c r="AU115" s="6" t="s">
        <v>425</v>
      </c>
      <c r="AV115" s="6" t="s">
        <v>426</v>
      </c>
      <c r="AW115" s="6" t="s">
        <v>428</v>
      </c>
      <c r="AX115" s="6" t="s">
        <v>427</v>
      </c>
      <c r="AY115" s="6" t="s">
        <v>428</v>
      </c>
      <c r="AZ115" s="6" t="s">
        <v>428</v>
      </c>
      <c r="BA115" s="6" t="s">
        <v>428</v>
      </c>
      <c r="BB115" s="64">
        <f>VLOOKUP(Y115,Echelle!$B$11:$Z$15,BB$1,FALSE)</f>
        <v>0.5</v>
      </c>
      <c r="BC115" s="64">
        <f>VLOOKUP(Z115,Echelle!$B$11:$Z$15,BC$1,FALSE)</f>
        <v>0.5</v>
      </c>
      <c r="BD115" s="64">
        <f>VLOOKUP(AA115,Echelle!$B$11:$Z$15,BD$1,FALSE)</f>
        <v>-1</v>
      </c>
      <c r="BE115" s="64">
        <f>VLOOKUP(AB115,Echelle!$B$11:$Z$15,BE$1,FALSE)</f>
        <v>1</v>
      </c>
      <c r="BF115" s="64">
        <f>VLOOKUP(AC115,Echelle!$B$11:$Z$15,BF$1,FALSE)</f>
        <v>1</v>
      </c>
      <c r="BG115" s="64">
        <f>VLOOKUP(AD115,Echelle!$B$11:$Z$15,BG$1,FALSE)</f>
        <v>0.5</v>
      </c>
      <c r="BH115" s="64">
        <f>VLOOKUP(AE115,Echelle!$B$11:$Z$15,BH$1,FALSE)</f>
        <v>0.5</v>
      </c>
      <c r="BI115" s="64">
        <f>VLOOKUP(AF115,Echelle!$B$11:$Z$15,BI$1,FALSE)</f>
        <v>0.5</v>
      </c>
      <c r="BJ115" s="64">
        <f>VLOOKUP(AG115,Echelle!$B$11:$Z$15,BJ$1,FALSE)</f>
        <v>0</v>
      </c>
      <c r="BK115" s="64">
        <f>VLOOKUP(AH115,Echelle!$B$11:$Z$15,BK$1,FALSE)</f>
        <v>-1</v>
      </c>
      <c r="BL115" s="64">
        <f>VLOOKUP(AI115,Echelle!$B$11:$Z$15,BL$1,FALSE)</f>
        <v>0.5</v>
      </c>
      <c r="BM115" s="64">
        <f>VLOOKUP(AJ115,Echelle!$B$11:$Z$15,BM$1,FALSE)</f>
        <v>-1</v>
      </c>
      <c r="BN115" s="64">
        <f>VLOOKUP(AK115,Echelle!$B$11:$Z$15,BN$1,FALSE)</f>
        <v>0.5</v>
      </c>
      <c r="BO115" s="64">
        <f>VLOOKUP(AL115,Echelle!$B$11:$Z$15,BO$1,FALSE)</f>
        <v>0.5</v>
      </c>
      <c r="BP115" s="64">
        <f>VLOOKUP(AM115,Echelle!$B$11:$Z$15,BP$1,FALSE)</f>
        <v>0.5</v>
      </c>
      <c r="BQ115" s="64">
        <f>VLOOKUP(AN115,Echelle!$B$11:$Z$15,BQ$1,FALSE)</f>
        <v>0.5</v>
      </c>
      <c r="BR115" s="64">
        <f>VLOOKUP(AO115,Echelle!$B$11:$Z$15,BR$1,FALSE)</f>
        <v>0.5</v>
      </c>
      <c r="BS115" s="64">
        <f>VLOOKUP(AP115,Echelle!$B$11:$Z$15,BS$1,FALSE)</f>
        <v>0.5</v>
      </c>
      <c r="BT115" s="64">
        <f>VLOOKUP(AQ115,Echelle!$B$11:$Z$15,BT$1,FALSE)</f>
        <v>0.5</v>
      </c>
      <c r="BU115" s="64">
        <f>VLOOKUP(AR115,Echelle!$B$11:$Z$15,BU$1,FALSE)</f>
        <v>0.5</v>
      </c>
      <c r="BV115" s="64">
        <f>VLOOKUP(AS115,Echelle!$B$11:$Z$15,BV$1,FALSE)</f>
        <v>-0.5</v>
      </c>
      <c r="BW115" s="64">
        <f>VLOOKUP(AT115,Echelle!$B$11:$Z$15,BW$1,FALSE)</f>
        <v>-0.5</v>
      </c>
      <c r="BX115" s="64">
        <f>VLOOKUP(AU115,Echelle!$B$11:$Z$15,BX$1,FALSE)</f>
        <v>0</v>
      </c>
      <c r="BY115" s="64">
        <f>VLOOKUP(AV115,Echelle!$B$11:$Z$15,BY$1,FALSE)</f>
        <v>-0.5</v>
      </c>
      <c r="BZ115" s="64">
        <f>VLOOKUP(AW115,Echelle!$B$20:$E$23,BZ$1,FALSE)</f>
        <v>-1</v>
      </c>
      <c r="CA115" s="64">
        <f>VLOOKUP(AX115,Echelle!$B$20:$E$23,CA$1,FALSE)</f>
        <v>1</v>
      </c>
      <c r="CB115" s="64">
        <f>VLOOKUP(AY115,Echelle!$B$20:$E$23,CB$1,FALSE)</f>
        <v>-1</v>
      </c>
      <c r="CC115" s="6">
        <v>0</v>
      </c>
      <c r="CD115" s="6">
        <v>0</v>
      </c>
      <c r="CE115" s="6">
        <v>0</v>
      </c>
      <c r="CF115" s="6">
        <v>0</v>
      </c>
      <c r="CG115" s="6">
        <v>0</v>
      </c>
      <c r="CH115" s="6">
        <v>0</v>
      </c>
      <c r="CI115" s="6">
        <v>0</v>
      </c>
      <c r="CJ115" s="66">
        <f t="shared" si="18"/>
        <v>0</v>
      </c>
      <c r="CK115" s="66">
        <f t="shared" si="19"/>
        <v>3.5</v>
      </c>
      <c r="CL115" s="65">
        <f t="shared" si="20"/>
        <v>3.097826086956522</v>
      </c>
      <c r="CM115" s="6" t="s">
        <v>672</v>
      </c>
      <c r="CN115" s="6" t="s">
        <v>2072</v>
      </c>
      <c r="CO115" s="6" t="s">
        <v>1782</v>
      </c>
      <c r="CP115" s="6" t="s">
        <v>2045</v>
      </c>
      <c r="CQ115" s="6" t="s">
        <v>440</v>
      </c>
      <c r="CS115" s="6" t="s">
        <v>491</v>
      </c>
      <c r="CT115" s="6" t="s">
        <v>532</v>
      </c>
      <c r="CU115" s="6" t="s">
        <v>415</v>
      </c>
      <c r="CV115" s="6" t="s">
        <v>416</v>
      </c>
      <c r="CW115" s="6" t="s">
        <v>416</v>
      </c>
      <c r="CX115" s="6" t="s">
        <v>414</v>
      </c>
      <c r="CY115" s="6" t="s">
        <v>414</v>
      </c>
      <c r="CZ115" s="6" t="s">
        <v>415</v>
      </c>
      <c r="DA115" s="6" t="s">
        <v>416</v>
      </c>
      <c r="DB115" s="6" t="s">
        <v>416</v>
      </c>
      <c r="DC115" s="6" t="s">
        <v>414</v>
      </c>
      <c r="DD115" s="67">
        <f>VLOOKUP(CU115,Echelle!$B$3:$K$7,DD$1,FALSE)</f>
        <v>0.5</v>
      </c>
      <c r="DE115" s="67">
        <f>VLOOKUP(CV115,Echelle!$B$3:$K$7,DE$1,FALSE)</f>
        <v>1</v>
      </c>
      <c r="DF115" s="67">
        <f>VLOOKUP(CW115,Echelle!$B$3:$K$7,DF$1,FALSE)</f>
        <v>1</v>
      </c>
      <c r="DG115" s="67">
        <f>VLOOKUP(CX115,Echelle!$B$3:$K$7,DG$1,FALSE)</f>
        <v>0.5</v>
      </c>
      <c r="DH115" s="67">
        <f>VLOOKUP(CY115,Echelle!$B$3:$K$7,DH$1,FALSE)</f>
        <v>0.5</v>
      </c>
      <c r="DI115" s="67">
        <f>VLOOKUP(CZ115,Echelle!$B$3:$K$7,DI$1,FALSE)</f>
        <v>0.5</v>
      </c>
      <c r="DJ115" s="67">
        <f>VLOOKUP(DA115,Echelle!$B$3:$K$7,DJ$1,FALSE)</f>
        <v>1</v>
      </c>
      <c r="DK115" s="67">
        <f>VLOOKUP(DB115,Echelle!$B$3:$K$7,DK$1,FALSE)</f>
        <v>1</v>
      </c>
      <c r="DL115" s="67">
        <f>VLOOKUP(DC115,Echelle!$B$3:$K$7,DL$1,FALSE)</f>
        <v>-0.5</v>
      </c>
      <c r="DM115" s="64">
        <f t="shared" si="21"/>
        <v>5.5</v>
      </c>
      <c r="DN115" s="65">
        <f t="shared" si="22"/>
        <v>8.0555555555555554</v>
      </c>
      <c r="DO115" s="6" t="s">
        <v>451</v>
      </c>
      <c r="DP115" s="6" t="s">
        <v>452</v>
      </c>
      <c r="DQ115" s="6" t="s">
        <v>451</v>
      </c>
      <c r="DR115" s="6" t="s">
        <v>451</v>
      </c>
      <c r="DS115" s="6" t="s">
        <v>452</v>
      </c>
      <c r="DT115" s="6" t="s">
        <v>451</v>
      </c>
      <c r="DU115" s="6" t="s">
        <v>451</v>
      </c>
      <c r="DV115" s="6" t="s">
        <v>451</v>
      </c>
      <c r="DW115" s="6" t="s">
        <v>451</v>
      </c>
      <c r="DX115" s="6" t="s">
        <v>452</v>
      </c>
      <c r="DY115" s="6" t="s">
        <v>451</v>
      </c>
      <c r="DZ115" s="6" t="s">
        <v>451</v>
      </c>
      <c r="EA115" s="6" t="s">
        <v>451</v>
      </c>
      <c r="EB115" s="6" t="s">
        <v>451</v>
      </c>
      <c r="EC115" s="6" t="s">
        <v>451</v>
      </c>
      <c r="ED115" s="6" t="s">
        <v>451</v>
      </c>
      <c r="EE115" s="6" t="s">
        <v>451</v>
      </c>
      <c r="EF115" s="6" t="s">
        <v>451</v>
      </c>
      <c r="EG115" s="6" t="s">
        <v>451</v>
      </c>
      <c r="EH115" s="6" t="s">
        <v>451</v>
      </c>
      <c r="EI115" s="6" t="s">
        <v>452</v>
      </c>
      <c r="EJ115" s="6" t="s">
        <v>451</v>
      </c>
      <c r="EK115" s="6" t="s">
        <v>452</v>
      </c>
      <c r="EL115" s="6" t="s">
        <v>452</v>
      </c>
      <c r="EM115" s="68">
        <f t="shared" si="23"/>
        <v>18</v>
      </c>
      <c r="EN115" s="69">
        <f t="shared" si="24"/>
        <v>7.5</v>
      </c>
      <c r="EO115" s="6" t="s">
        <v>517</v>
      </c>
      <c r="EP115" s="68">
        <f t="shared" si="25"/>
        <v>10</v>
      </c>
      <c r="EQ115" s="6" t="s">
        <v>454</v>
      </c>
      <c r="ER115" s="68">
        <f t="shared" si="26"/>
        <v>0</v>
      </c>
      <c r="ES115" s="70">
        <f t="shared" si="28"/>
        <v>7.6666666666666661</v>
      </c>
      <c r="ET115" s="6" t="str">
        <f t="shared" si="29"/>
        <v>Accepté pour Conseil 1er round Fem</v>
      </c>
    </row>
    <row r="116" spans="1:150" x14ac:dyDescent="0.2">
      <c r="A116" s="6">
        <v>241</v>
      </c>
      <c r="B116" s="6" t="s">
        <v>411</v>
      </c>
      <c r="C116" s="6" t="s">
        <v>525</v>
      </c>
      <c r="D116" s="6" t="s">
        <v>415</v>
      </c>
      <c r="E116" s="6" t="s">
        <v>416</v>
      </c>
      <c r="F116" s="6" t="s">
        <v>414</v>
      </c>
      <c r="G116" s="6" t="s">
        <v>414</v>
      </c>
      <c r="H116" s="6" t="s">
        <v>462</v>
      </c>
      <c r="I116" s="6" t="s">
        <v>415</v>
      </c>
      <c r="J116" s="6" t="s">
        <v>416</v>
      </c>
      <c r="K116" s="6" t="s">
        <v>416</v>
      </c>
      <c r="L116" s="6" t="s">
        <v>415</v>
      </c>
      <c r="M116" s="63">
        <f>VLOOKUP(D116,Echelle!$B$3:$K$7,M$1,FALSE)</f>
        <v>0.5</v>
      </c>
      <c r="N116" s="63">
        <f>VLOOKUP(E116,Echelle!$B$3:$K$7,N$1,FALSE)</f>
        <v>1</v>
      </c>
      <c r="O116" s="63">
        <f>VLOOKUP(F116,Echelle!$B$3:$K$7,O$1,FALSE)</f>
        <v>-0.5</v>
      </c>
      <c r="P116" s="63">
        <f>VLOOKUP(G116,Echelle!$B$3:$K$7,P$1,FALSE)</f>
        <v>0.5</v>
      </c>
      <c r="Q116" s="63">
        <f>VLOOKUP(H116,Echelle!$B$3:$K$7,Q$1,FALSE)</f>
        <v>0</v>
      </c>
      <c r="R116" s="63">
        <f>VLOOKUP(I116,Echelle!$B$3:$K$7,R$1,FALSE)</f>
        <v>0.5</v>
      </c>
      <c r="S116" s="63">
        <f>VLOOKUP(J116,Echelle!$B$3:$K$7,S$1,FALSE)</f>
        <v>1</v>
      </c>
      <c r="T116" s="63">
        <f>VLOOKUP(K116,Echelle!$B$3:$K$7,T$1,FALSE)</f>
        <v>1</v>
      </c>
      <c r="U116" s="63">
        <f>VLOOKUP(L116,Echelle!$B$3:$K$7,U$1,FALSE)</f>
        <v>0.5</v>
      </c>
      <c r="V116" s="64">
        <f t="shared" si="16"/>
        <v>4.5</v>
      </c>
      <c r="W116" s="65">
        <f t="shared" si="17"/>
        <v>7.5</v>
      </c>
      <c r="X116" s="6" t="s">
        <v>418</v>
      </c>
      <c r="Y116" s="6" t="s">
        <v>424</v>
      </c>
      <c r="Z116" s="6" t="s">
        <v>423</v>
      </c>
      <c r="AA116" s="6" t="s">
        <v>151</v>
      </c>
      <c r="AB116" s="6" t="s">
        <v>424</v>
      </c>
      <c r="AC116" s="6" t="s">
        <v>423</v>
      </c>
      <c r="AD116" s="6" t="s">
        <v>424</v>
      </c>
      <c r="AE116" s="6" t="s">
        <v>151</v>
      </c>
      <c r="AF116" s="6" t="s">
        <v>151</v>
      </c>
      <c r="AG116" s="6" t="s">
        <v>151</v>
      </c>
      <c r="AH116" s="6" t="s">
        <v>425</v>
      </c>
      <c r="AI116" s="6" t="s">
        <v>423</v>
      </c>
      <c r="AJ116" s="6" t="s">
        <v>151</v>
      </c>
      <c r="AK116" s="6" t="s">
        <v>151</v>
      </c>
      <c r="AL116" s="6" t="s">
        <v>151</v>
      </c>
      <c r="AM116" s="6" t="s">
        <v>425</v>
      </c>
      <c r="AN116" s="6" t="s">
        <v>425</v>
      </c>
      <c r="AO116" s="6" t="s">
        <v>425</v>
      </c>
      <c r="AP116" s="6" t="s">
        <v>425</v>
      </c>
      <c r="AQ116" s="6" t="s">
        <v>151</v>
      </c>
      <c r="AR116" s="6" t="s">
        <v>151</v>
      </c>
      <c r="AS116" s="6" t="s">
        <v>424</v>
      </c>
      <c r="AT116" s="6" t="s">
        <v>425</v>
      </c>
      <c r="AU116" s="6" t="s">
        <v>425</v>
      </c>
      <c r="AV116" s="6" t="s">
        <v>425</v>
      </c>
      <c r="AW116" s="6" t="s">
        <v>428</v>
      </c>
      <c r="AX116" s="6" t="s">
        <v>506</v>
      </c>
      <c r="AY116" s="6" t="s">
        <v>427</v>
      </c>
      <c r="AZ116" s="6" t="s">
        <v>428</v>
      </c>
      <c r="BA116" s="6" t="s">
        <v>428</v>
      </c>
      <c r="BB116" s="64">
        <f>VLOOKUP(Y116,Echelle!$B$11:$Z$15,BB$1,FALSE)</f>
        <v>1</v>
      </c>
      <c r="BC116" s="64">
        <f>VLOOKUP(Z116,Echelle!$B$11:$Z$15,BC$1,FALSE)</f>
        <v>0.5</v>
      </c>
      <c r="BD116" s="64">
        <f>VLOOKUP(AA116,Echelle!$B$11:$Z$15,BD$1,FALSE)</f>
        <v>2</v>
      </c>
      <c r="BE116" s="64">
        <f>VLOOKUP(AB116,Echelle!$B$11:$Z$15,BE$1,FALSE)</f>
        <v>1</v>
      </c>
      <c r="BF116" s="64">
        <f>VLOOKUP(AC116,Echelle!$B$11:$Z$15,BF$1,FALSE)</f>
        <v>0.5</v>
      </c>
      <c r="BG116" s="64">
        <f>VLOOKUP(AD116,Echelle!$B$11:$Z$15,BG$1,FALSE)</f>
        <v>1</v>
      </c>
      <c r="BH116" s="64">
        <f>VLOOKUP(AE116,Echelle!$B$11:$Z$15,BH$1,FALSE)</f>
        <v>2</v>
      </c>
      <c r="BI116" s="64">
        <f>VLOOKUP(AF116,Echelle!$B$11:$Z$15,BI$1,FALSE)</f>
        <v>2</v>
      </c>
      <c r="BJ116" s="64">
        <f>VLOOKUP(AG116,Echelle!$B$11:$Z$15,BJ$1,FALSE)</f>
        <v>2</v>
      </c>
      <c r="BK116" s="64">
        <f>VLOOKUP(AH116,Echelle!$B$11:$Z$15,BK$1,FALSE)</f>
        <v>0</v>
      </c>
      <c r="BL116" s="64">
        <f>VLOOKUP(AI116,Echelle!$B$11:$Z$15,BL$1,FALSE)</f>
        <v>0.5</v>
      </c>
      <c r="BM116" s="64">
        <f>VLOOKUP(AJ116,Echelle!$B$11:$Z$15,BM$1,FALSE)</f>
        <v>2</v>
      </c>
      <c r="BN116" s="64">
        <f>VLOOKUP(AK116,Echelle!$B$11:$Z$15,BN$1,FALSE)</f>
        <v>2</v>
      </c>
      <c r="BO116" s="64">
        <f>VLOOKUP(AL116,Echelle!$B$11:$Z$15,BO$1,FALSE)</f>
        <v>2</v>
      </c>
      <c r="BP116" s="64">
        <f>VLOOKUP(AM116,Echelle!$B$11:$Z$15,BP$1,FALSE)</f>
        <v>0</v>
      </c>
      <c r="BQ116" s="64">
        <f>VLOOKUP(AN116,Echelle!$B$11:$Z$15,BQ$1,FALSE)</f>
        <v>0</v>
      </c>
      <c r="BR116" s="64">
        <f>VLOOKUP(AO116,Echelle!$B$11:$Z$15,BR$1,FALSE)</f>
        <v>0</v>
      </c>
      <c r="BS116" s="64">
        <f>VLOOKUP(AP116,Echelle!$B$11:$Z$15,BS$1,FALSE)</f>
        <v>0</v>
      </c>
      <c r="BT116" s="64">
        <f>VLOOKUP(AQ116,Echelle!$B$11:$Z$15,BT$1,FALSE)</f>
        <v>2</v>
      </c>
      <c r="BU116" s="64">
        <f>VLOOKUP(AR116,Echelle!$B$11:$Z$15,BU$1,FALSE)</f>
        <v>2</v>
      </c>
      <c r="BV116" s="64">
        <f>VLOOKUP(AS116,Echelle!$B$11:$Z$15,BV$1,FALSE)</f>
        <v>2</v>
      </c>
      <c r="BW116" s="64">
        <f>VLOOKUP(AT116,Echelle!$B$11:$Z$15,BW$1,FALSE)</f>
        <v>0</v>
      </c>
      <c r="BX116" s="64">
        <f>VLOOKUP(AU116,Echelle!$B$11:$Z$15,BX$1,FALSE)</f>
        <v>0</v>
      </c>
      <c r="BY116" s="64">
        <f>VLOOKUP(AV116,Echelle!$B$11:$Z$15,BY$1,FALSE)</f>
        <v>0</v>
      </c>
      <c r="BZ116" s="64">
        <f>VLOOKUP(AW116,Echelle!$B$20:$E$23,BZ$1,FALSE)</f>
        <v>-1</v>
      </c>
      <c r="CA116" s="64">
        <f>VLOOKUP(AX116,Echelle!$B$20:$E$23,CA$1,FALSE)</f>
        <v>0.5</v>
      </c>
      <c r="CB116" s="64">
        <f>VLOOKUP(AY116,Echelle!$B$20:$E$23,CB$1,FALSE)</f>
        <v>1</v>
      </c>
      <c r="CC116" s="6">
        <v>1</v>
      </c>
      <c r="CD116" s="6">
        <v>1</v>
      </c>
      <c r="CE116" s="6">
        <v>1</v>
      </c>
      <c r="CF116" s="6">
        <v>1</v>
      </c>
      <c r="CG116" s="6">
        <v>0</v>
      </c>
      <c r="CH116" s="6">
        <v>1</v>
      </c>
      <c r="CI116" s="6">
        <v>1</v>
      </c>
      <c r="CJ116" s="66">
        <f t="shared" si="18"/>
        <v>7</v>
      </c>
      <c r="CK116" s="66">
        <f t="shared" si="19"/>
        <v>32</v>
      </c>
      <c r="CL116" s="65">
        <f t="shared" si="20"/>
        <v>6.1956521739130439</v>
      </c>
      <c r="CM116" s="6" t="s">
        <v>2707</v>
      </c>
      <c r="CN116" s="6" t="s">
        <v>2083</v>
      </c>
      <c r="CO116" s="6" t="s">
        <v>1782</v>
      </c>
      <c r="CP116" s="6" t="s">
        <v>2045</v>
      </c>
      <c r="CQ116" s="6" t="s">
        <v>440</v>
      </c>
      <c r="CS116" s="6" t="s">
        <v>442</v>
      </c>
      <c r="CT116" s="6" t="s">
        <v>443</v>
      </c>
      <c r="CU116" s="6" t="s">
        <v>415</v>
      </c>
      <c r="CV116" s="6" t="s">
        <v>416</v>
      </c>
      <c r="CW116" s="6" t="s">
        <v>414</v>
      </c>
      <c r="CX116" s="6" t="s">
        <v>415</v>
      </c>
      <c r="CY116" s="6" t="s">
        <v>462</v>
      </c>
      <c r="CZ116" s="6" t="s">
        <v>416</v>
      </c>
      <c r="DA116" s="6" t="s">
        <v>416</v>
      </c>
      <c r="DB116" s="6" t="s">
        <v>416</v>
      </c>
      <c r="DC116" s="6" t="s">
        <v>131</v>
      </c>
      <c r="DD116" s="67">
        <f>VLOOKUP(CU116,Echelle!$B$3:$K$7,DD$1,FALSE)</f>
        <v>0.5</v>
      </c>
      <c r="DE116" s="67">
        <f>VLOOKUP(CV116,Echelle!$B$3:$K$7,DE$1,FALSE)</f>
        <v>1</v>
      </c>
      <c r="DF116" s="67">
        <f>VLOOKUP(CW116,Echelle!$B$3:$K$7,DF$1,FALSE)</f>
        <v>-0.5</v>
      </c>
      <c r="DG116" s="67">
        <f>VLOOKUP(CX116,Echelle!$B$3:$K$7,DG$1,FALSE)</f>
        <v>-0.5</v>
      </c>
      <c r="DH116" s="67">
        <f>VLOOKUP(CY116,Echelle!$B$3:$K$7,DH$1,FALSE)</f>
        <v>0</v>
      </c>
      <c r="DI116" s="67">
        <f>VLOOKUP(CZ116,Echelle!$B$3:$K$7,DI$1,FALSE)</f>
        <v>1</v>
      </c>
      <c r="DJ116" s="67">
        <f>VLOOKUP(DA116,Echelle!$B$3:$K$7,DJ$1,FALSE)</f>
        <v>1</v>
      </c>
      <c r="DK116" s="67">
        <f>VLOOKUP(DB116,Echelle!$B$3:$K$7,DK$1,FALSE)</f>
        <v>1</v>
      </c>
      <c r="DL116" s="67">
        <f>VLOOKUP(DC116,Echelle!$B$3:$K$7,DL$1,FALSE)</f>
        <v>-1</v>
      </c>
      <c r="DM116" s="64">
        <f t="shared" si="21"/>
        <v>2.5</v>
      </c>
      <c r="DN116" s="65">
        <f t="shared" si="22"/>
        <v>6.3888888888888893</v>
      </c>
      <c r="DO116" s="6" t="s">
        <v>451</v>
      </c>
      <c r="DP116" s="6" t="s">
        <v>451</v>
      </c>
      <c r="DQ116" s="6" t="s">
        <v>451</v>
      </c>
      <c r="DR116" s="6" t="s">
        <v>451</v>
      </c>
      <c r="DS116" s="6" t="s">
        <v>452</v>
      </c>
      <c r="DT116" s="6" t="s">
        <v>451</v>
      </c>
      <c r="DU116" s="6" t="s">
        <v>451</v>
      </c>
      <c r="DV116" s="6" t="s">
        <v>451</v>
      </c>
      <c r="DW116" s="6" t="s">
        <v>451</v>
      </c>
      <c r="DX116" s="6" t="s">
        <v>451</v>
      </c>
      <c r="DY116" s="6" t="s">
        <v>451</v>
      </c>
      <c r="DZ116" s="6" t="s">
        <v>451</v>
      </c>
      <c r="EA116" s="6" t="s">
        <v>451</v>
      </c>
      <c r="EB116" s="6" t="s">
        <v>451</v>
      </c>
      <c r="EC116" s="6" t="s">
        <v>451</v>
      </c>
      <c r="ED116" s="6" t="s">
        <v>451</v>
      </c>
      <c r="EE116" s="6" t="s">
        <v>451</v>
      </c>
      <c r="EF116" s="6" t="s">
        <v>451</v>
      </c>
      <c r="EG116" s="6" t="s">
        <v>451</v>
      </c>
      <c r="EH116" s="6" t="s">
        <v>451</v>
      </c>
      <c r="EI116" s="6" t="s">
        <v>451</v>
      </c>
      <c r="EJ116" s="6" t="s">
        <v>451</v>
      </c>
      <c r="EK116" s="6" t="s">
        <v>452</v>
      </c>
      <c r="EL116" s="6" t="s">
        <v>452</v>
      </c>
      <c r="EM116" s="68">
        <f t="shared" si="23"/>
        <v>21</v>
      </c>
      <c r="EN116" s="69">
        <f t="shared" si="24"/>
        <v>8.75</v>
      </c>
      <c r="EO116" s="6" t="s">
        <v>474</v>
      </c>
      <c r="EP116" s="68">
        <f t="shared" si="25"/>
        <v>10</v>
      </c>
      <c r="EQ116" s="6" t="s">
        <v>475</v>
      </c>
      <c r="ER116" s="68">
        <f t="shared" si="26"/>
        <v>10</v>
      </c>
      <c r="ES116" s="70">
        <f t="shared" si="28"/>
        <v>8.2916666666666679</v>
      </c>
      <c r="ET116" s="6" t="str">
        <f t="shared" si="29"/>
        <v xml:space="preserve">Accepté pour le Conseil 4round IS -5 </v>
      </c>
    </row>
    <row r="117" spans="1:150" x14ac:dyDescent="0.2">
      <c r="A117" s="6">
        <v>243</v>
      </c>
      <c r="B117" s="6" t="s">
        <v>460</v>
      </c>
      <c r="C117" s="6" t="s">
        <v>881</v>
      </c>
      <c r="D117" s="6" t="s">
        <v>415</v>
      </c>
      <c r="E117" s="6" t="s">
        <v>415</v>
      </c>
      <c r="F117" s="6" t="s">
        <v>414</v>
      </c>
      <c r="G117" s="6" t="s">
        <v>131</v>
      </c>
      <c r="H117" s="6" t="s">
        <v>131</v>
      </c>
      <c r="I117" s="6" t="s">
        <v>415</v>
      </c>
      <c r="J117" s="6" t="s">
        <v>415</v>
      </c>
      <c r="K117" s="6" t="s">
        <v>415</v>
      </c>
      <c r="L117" s="6" t="s">
        <v>414</v>
      </c>
      <c r="M117" s="63">
        <f>VLOOKUP(D117,Echelle!$B$3:$K$7,M$1,FALSE)</f>
        <v>0.5</v>
      </c>
      <c r="N117" s="63">
        <f>VLOOKUP(E117,Echelle!$B$3:$K$7,N$1,FALSE)</f>
        <v>0.5</v>
      </c>
      <c r="O117" s="63">
        <f>VLOOKUP(F117,Echelle!$B$3:$K$7,O$1,FALSE)</f>
        <v>-0.5</v>
      </c>
      <c r="P117" s="63">
        <f>VLOOKUP(G117,Echelle!$B$3:$K$7,P$1,FALSE)</f>
        <v>1</v>
      </c>
      <c r="Q117" s="63">
        <f>VLOOKUP(H117,Echelle!$B$3:$K$7,Q$1,FALSE)</f>
        <v>1</v>
      </c>
      <c r="R117" s="63">
        <f>VLOOKUP(I117,Echelle!$B$3:$K$7,R$1,FALSE)</f>
        <v>0.5</v>
      </c>
      <c r="S117" s="63">
        <f>VLOOKUP(J117,Echelle!$B$3:$K$7,S$1,FALSE)</f>
        <v>0.5</v>
      </c>
      <c r="T117" s="63">
        <f>VLOOKUP(K117,Echelle!$B$3:$K$7,T$1,FALSE)</f>
        <v>0.5</v>
      </c>
      <c r="U117" s="63">
        <f>VLOOKUP(L117,Echelle!$B$3:$K$7,U$1,FALSE)</f>
        <v>-0.5</v>
      </c>
      <c r="V117" s="64">
        <f t="shared" si="16"/>
        <v>3.5</v>
      </c>
      <c r="W117" s="65">
        <f t="shared" si="17"/>
        <v>6.9444444444444446</v>
      </c>
      <c r="X117" s="6" t="s">
        <v>547</v>
      </c>
      <c r="Y117" s="6" t="s">
        <v>151</v>
      </c>
      <c r="Z117" s="6" t="s">
        <v>151</v>
      </c>
      <c r="AA117" s="6" t="s">
        <v>423</v>
      </c>
      <c r="AB117" s="6" t="s">
        <v>151</v>
      </c>
      <c r="AC117" s="6" t="s">
        <v>151</v>
      </c>
      <c r="AD117" s="6" t="s">
        <v>423</v>
      </c>
      <c r="AE117" s="6" t="s">
        <v>425</v>
      </c>
      <c r="AF117" s="6" t="s">
        <v>425</v>
      </c>
      <c r="AG117" s="6" t="s">
        <v>151</v>
      </c>
      <c r="AH117" s="6" t="s">
        <v>426</v>
      </c>
      <c r="AI117" s="6" t="s">
        <v>425</v>
      </c>
      <c r="AJ117" s="6" t="s">
        <v>425</v>
      </c>
      <c r="AK117" s="6" t="s">
        <v>425</v>
      </c>
      <c r="AL117" s="6" t="s">
        <v>151</v>
      </c>
      <c r="AM117" s="6" t="s">
        <v>151</v>
      </c>
      <c r="AN117" s="6" t="s">
        <v>151</v>
      </c>
      <c r="AO117" s="6" t="s">
        <v>423</v>
      </c>
      <c r="AP117" s="6" t="s">
        <v>423</v>
      </c>
      <c r="AQ117" s="6" t="s">
        <v>151</v>
      </c>
      <c r="AR117" s="6" t="s">
        <v>151</v>
      </c>
      <c r="AS117" s="6" t="s">
        <v>423</v>
      </c>
      <c r="AT117" s="6" t="s">
        <v>423</v>
      </c>
      <c r="AU117" s="6" t="s">
        <v>423</v>
      </c>
      <c r="AV117" s="6" t="s">
        <v>423</v>
      </c>
      <c r="AW117" s="6" t="s">
        <v>427</v>
      </c>
      <c r="AX117" s="6" t="s">
        <v>427</v>
      </c>
      <c r="AY117" s="6" t="s">
        <v>176</v>
      </c>
      <c r="AZ117" s="6" t="s">
        <v>427</v>
      </c>
      <c r="BA117" s="6" t="s">
        <v>176</v>
      </c>
      <c r="BB117" s="64">
        <f>VLOOKUP(Y117,Echelle!$B$11:$Z$15,BB$1,FALSE)</f>
        <v>2</v>
      </c>
      <c r="BC117" s="64">
        <f>VLOOKUP(Z117,Echelle!$B$11:$Z$15,BC$1,FALSE)</f>
        <v>2</v>
      </c>
      <c r="BD117" s="64">
        <f>VLOOKUP(AA117,Echelle!$B$11:$Z$15,BD$1,FALSE)</f>
        <v>0.5</v>
      </c>
      <c r="BE117" s="64">
        <f>VLOOKUP(AB117,Echelle!$B$11:$Z$15,BE$1,FALSE)</f>
        <v>2</v>
      </c>
      <c r="BF117" s="64">
        <f>VLOOKUP(AC117,Echelle!$B$11:$Z$15,BF$1,FALSE)</f>
        <v>2</v>
      </c>
      <c r="BG117" s="64">
        <f>VLOOKUP(AD117,Echelle!$B$11:$Z$15,BG$1,FALSE)</f>
        <v>0.5</v>
      </c>
      <c r="BH117" s="64">
        <f>VLOOKUP(AE117,Echelle!$B$11:$Z$15,BH$1,FALSE)</f>
        <v>0</v>
      </c>
      <c r="BI117" s="64">
        <f>VLOOKUP(AF117,Echelle!$B$11:$Z$15,BI$1,FALSE)</f>
        <v>0</v>
      </c>
      <c r="BJ117" s="64">
        <f>VLOOKUP(AG117,Echelle!$B$11:$Z$15,BJ$1,FALSE)</f>
        <v>2</v>
      </c>
      <c r="BK117" s="64">
        <f>VLOOKUP(AH117,Echelle!$B$11:$Z$15,BK$1,FALSE)</f>
        <v>-1</v>
      </c>
      <c r="BL117" s="64">
        <f>VLOOKUP(AI117,Echelle!$B$11:$Z$15,BL$1,FALSE)</f>
        <v>0</v>
      </c>
      <c r="BM117" s="64">
        <f>VLOOKUP(AJ117,Echelle!$B$11:$Z$15,BM$1,FALSE)</f>
        <v>0</v>
      </c>
      <c r="BN117" s="64">
        <f>VLOOKUP(AK117,Echelle!$B$11:$Z$15,BN$1,FALSE)</f>
        <v>0</v>
      </c>
      <c r="BO117" s="64">
        <f>VLOOKUP(AL117,Echelle!$B$11:$Z$15,BO$1,FALSE)</f>
        <v>2</v>
      </c>
      <c r="BP117" s="64">
        <f>VLOOKUP(AM117,Echelle!$B$11:$Z$15,BP$1,FALSE)</f>
        <v>2</v>
      </c>
      <c r="BQ117" s="64">
        <f>VLOOKUP(AN117,Echelle!$B$11:$Z$15,BQ$1,FALSE)</f>
        <v>2</v>
      </c>
      <c r="BR117" s="64">
        <f>VLOOKUP(AO117,Echelle!$B$11:$Z$15,BR$1,FALSE)</f>
        <v>0.5</v>
      </c>
      <c r="BS117" s="64">
        <f>VLOOKUP(AP117,Echelle!$B$11:$Z$15,BS$1,FALSE)</f>
        <v>0.5</v>
      </c>
      <c r="BT117" s="64">
        <f>VLOOKUP(AQ117,Echelle!$B$11:$Z$15,BT$1,FALSE)</f>
        <v>2</v>
      </c>
      <c r="BU117" s="64">
        <f>VLOOKUP(AR117,Echelle!$B$11:$Z$15,BU$1,FALSE)</f>
        <v>2</v>
      </c>
      <c r="BV117" s="64">
        <f>VLOOKUP(AS117,Echelle!$B$11:$Z$15,BV$1,FALSE)</f>
        <v>1</v>
      </c>
      <c r="BW117" s="64">
        <f>VLOOKUP(AT117,Echelle!$B$11:$Z$15,BW$1,FALSE)</f>
        <v>1</v>
      </c>
      <c r="BX117" s="64">
        <f>VLOOKUP(AU117,Echelle!$B$11:$Z$15,BX$1,FALSE)</f>
        <v>1</v>
      </c>
      <c r="BY117" s="64">
        <f>VLOOKUP(AV117,Echelle!$B$11:$Z$15,BY$1,FALSE)</f>
        <v>1</v>
      </c>
      <c r="BZ117" s="64">
        <f>VLOOKUP(AW117,Echelle!$B$20:$E$23,BZ$1,FALSE)</f>
        <v>1</v>
      </c>
      <c r="CA117" s="64">
        <f>VLOOKUP(AX117,Echelle!$B$20:$E$23,CA$1,FALSE)</f>
        <v>1</v>
      </c>
      <c r="CB117" s="64">
        <f>VLOOKUP(AY117,Echelle!$B$20:$E$23,CB$1,FALSE)</f>
        <v>2</v>
      </c>
      <c r="CC117" s="6">
        <v>1</v>
      </c>
      <c r="CD117" s="6">
        <v>1</v>
      </c>
      <c r="CE117" s="6">
        <v>1</v>
      </c>
      <c r="CF117" s="6">
        <v>1</v>
      </c>
      <c r="CG117" s="6">
        <v>0</v>
      </c>
      <c r="CH117" s="6">
        <v>0</v>
      </c>
      <c r="CI117" s="6">
        <v>0</v>
      </c>
      <c r="CJ117" s="66">
        <f t="shared" si="18"/>
        <v>4</v>
      </c>
      <c r="CK117" s="66">
        <f t="shared" si="19"/>
        <v>33</v>
      </c>
      <c r="CL117" s="65">
        <f t="shared" si="20"/>
        <v>6.3043478260869561</v>
      </c>
      <c r="CM117" s="6" t="s">
        <v>2707</v>
      </c>
      <c r="CN117" s="6" t="s">
        <v>2101</v>
      </c>
      <c r="CO117" s="6" t="s">
        <v>1782</v>
      </c>
      <c r="CP117" s="6" t="s">
        <v>2045</v>
      </c>
      <c r="CQ117" s="6" t="s">
        <v>440</v>
      </c>
      <c r="CS117" s="6" t="s">
        <v>583</v>
      </c>
      <c r="CT117" s="6" t="s">
        <v>675</v>
      </c>
      <c r="CU117" s="6" t="s">
        <v>131</v>
      </c>
      <c r="CV117" s="6" t="s">
        <v>415</v>
      </c>
      <c r="CW117" s="6" t="s">
        <v>415</v>
      </c>
      <c r="CX117" s="6" t="s">
        <v>414</v>
      </c>
      <c r="CY117" s="6" t="s">
        <v>131</v>
      </c>
      <c r="CZ117" s="6" t="s">
        <v>415</v>
      </c>
      <c r="DA117" s="6" t="s">
        <v>415</v>
      </c>
      <c r="DB117" s="6" t="s">
        <v>416</v>
      </c>
      <c r="DC117" s="6" t="s">
        <v>131</v>
      </c>
      <c r="DD117" s="67">
        <f>VLOOKUP(CU117,Echelle!$B$3:$K$7,DD$1,FALSE)</f>
        <v>-1</v>
      </c>
      <c r="DE117" s="67">
        <f>VLOOKUP(CV117,Echelle!$B$3:$K$7,DE$1,FALSE)</f>
        <v>0.5</v>
      </c>
      <c r="DF117" s="67">
        <f>VLOOKUP(CW117,Echelle!$B$3:$K$7,DF$1,FALSE)</f>
        <v>0.5</v>
      </c>
      <c r="DG117" s="67">
        <f>VLOOKUP(CX117,Echelle!$B$3:$K$7,DG$1,FALSE)</f>
        <v>0.5</v>
      </c>
      <c r="DH117" s="67">
        <f>VLOOKUP(CY117,Echelle!$B$3:$K$7,DH$1,FALSE)</f>
        <v>1</v>
      </c>
      <c r="DI117" s="67">
        <f>VLOOKUP(CZ117,Echelle!$B$3:$K$7,DI$1,FALSE)</f>
        <v>0.5</v>
      </c>
      <c r="DJ117" s="67">
        <f>VLOOKUP(DA117,Echelle!$B$3:$K$7,DJ$1,FALSE)</f>
        <v>0.5</v>
      </c>
      <c r="DK117" s="67">
        <f>VLOOKUP(DB117,Echelle!$B$3:$K$7,DK$1,FALSE)</f>
        <v>1</v>
      </c>
      <c r="DL117" s="67">
        <f>VLOOKUP(DC117,Echelle!$B$3:$K$7,DL$1,FALSE)</f>
        <v>-1</v>
      </c>
      <c r="DM117" s="64">
        <f t="shared" si="21"/>
        <v>2.5</v>
      </c>
      <c r="DN117" s="65">
        <f t="shared" si="22"/>
        <v>6.3888888888888893</v>
      </c>
      <c r="DO117" s="6" t="s">
        <v>451</v>
      </c>
      <c r="DP117" s="6" t="s">
        <v>451</v>
      </c>
      <c r="DQ117" s="6" t="s">
        <v>451</v>
      </c>
      <c r="DR117" s="6" t="s">
        <v>451</v>
      </c>
      <c r="DS117" s="6" t="s">
        <v>451</v>
      </c>
      <c r="DT117" s="6" t="s">
        <v>451</v>
      </c>
      <c r="DU117" s="6" t="s">
        <v>451</v>
      </c>
      <c r="DV117" s="6" t="s">
        <v>451</v>
      </c>
      <c r="DW117" s="6" t="s">
        <v>451</v>
      </c>
      <c r="DX117" s="6" t="s">
        <v>451</v>
      </c>
      <c r="DY117" s="6" t="s">
        <v>451</v>
      </c>
      <c r="DZ117" s="6" t="s">
        <v>451</v>
      </c>
      <c r="EA117" s="6" t="s">
        <v>451</v>
      </c>
      <c r="EB117" s="6" t="s">
        <v>451</v>
      </c>
      <c r="EC117" s="6" t="s">
        <v>451</v>
      </c>
      <c r="ED117" s="6" t="s">
        <v>451</v>
      </c>
      <c r="EE117" s="6" t="s">
        <v>451</v>
      </c>
      <c r="EF117" s="6" t="s">
        <v>451</v>
      </c>
      <c r="EG117" s="6" t="s">
        <v>451</v>
      </c>
      <c r="EH117" s="6" t="s">
        <v>451</v>
      </c>
      <c r="EI117" s="6" t="s">
        <v>451</v>
      </c>
      <c r="EJ117" s="6" t="s">
        <v>451</v>
      </c>
      <c r="EK117" s="6" t="s">
        <v>451</v>
      </c>
      <c r="EL117" s="6" t="s">
        <v>451</v>
      </c>
      <c r="EM117" s="68">
        <f t="shared" si="23"/>
        <v>24</v>
      </c>
      <c r="EN117" s="69">
        <f t="shared" si="24"/>
        <v>10</v>
      </c>
      <c r="EO117" s="6" t="s">
        <v>555</v>
      </c>
      <c r="EP117" s="68">
        <f t="shared" si="25"/>
        <v>10</v>
      </c>
      <c r="EQ117" s="6" t="s">
        <v>475</v>
      </c>
      <c r="ER117" s="68">
        <f t="shared" si="26"/>
        <v>10</v>
      </c>
      <c r="ES117" s="70">
        <f t="shared" si="28"/>
        <v>8.9166666666666679</v>
      </c>
      <c r="ET117" s="6" t="str">
        <f t="shared" si="29"/>
        <v xml:space="preserve">Accepté pour le Conseil 4round IS -5 </v>
      </c>
    </row>
    <row r="118" spans="1:150" x14ac:dyDescent="0.2">
      <c r="A118" s="6">
        <v>245</v>
      </c>
      <c r="B118" s="6" t="s">
        <v>460</v>
      </c>
      <c r="C118" s="6" t="s">
        <v>413</v>
      </c>
      <c r="D118" s="6" t="s">
        <v>415</v>
      </c>
      <c r="E118" s="6" t="s">
        <v>416</v>
      </c>
      <c r="F118" s="6" t="s">
        <v>416</v>
      </c>
      <c r="G118" s="6" t="s">
        <v>414</v>
      </c>
      <c r="H118" s="6" t="s">
        <v>414</v>
      </c>
      <c r="I118" s="6" t="s">
        <v>415</v>
      </c>
      <c r="J118" s="6" t="s">
        <v>416</v>
      </c>
      <c r="K118" s="6" t="s">
        <v>416</v>
      </c>
      <c r="L118" s="6" t="s">
        <v>462</v>
      </c>
      <c r="M118" s="63">
        <f>VLOOKUP(D118,Echelle!$B$3:$K$7,M$1,FALSE)</f>
        <v>0.5</v>
      </c>
      <c r="N118" s="63">
        <f>VLOOKUP(E118,Echelle!$B$3:$K$7,N$1,FALSE)</f>
        <v>1</v>
      </c>
      <c r="O118" s="63">
        <f>VLOOKUP(F118,Echelle!$B$3:$K$7,O$1,FALSE)</f>
        <v>1</v>
      </c>
      <c r="P118" s="63">
        <f>VLOOKUP(G118,Echelle!$B$3:$K$7,P$1,FALSE)</f>
        <v>0.5</v>
      </c>
      <c r="Q118" s="63">
        <f>VLOOKUP(H118,Echelle!$B$3:$K$7,Q$1,FALSE)</f>
        <v>0.5</v>
      </c>
      <c r="R118" s="63">
        <f>VLOOKUP(I118,Echelle!$B$3:$K$7,R$1,FALSE)</f>
        <v>0.5</v>
      </c>
      <c r="S118" s="63">
        <f>VLOOKUP(J118,Echelle!$B$3:$K$7,S$1,FALSE)</f>
        <v>1</v>
      </c>
      <c r="T118" s="63">
        <f>VLOOKUP(K118,Echelle!$B$3:$K$7,T$1,FALSE)</f>
        <v>1</v>
      </c>
      <c r="U118" s="63">
        <f>VLOOKUP(L118,Echelle!$B$3:$K$7,U$1,FALSE)</f>
        <v>0</v>
      </c>
      <c r="V118" s="64">
        <f t="shared" si="16"/>
        <v>6</v>
      </c>
      <c r="W118" s="65">
        <f t="shared" si="17"/>
        <v>8.3333333333333339</v>
      </c>
      <c r="X118" s="6" t="s">
        <v>463</v>
      </c>
      <c r="Y118" s="6" t="s">
        <v>423</v>
      </c>
      <c r="Z118" s="6" t="s">
        <v>423</v>
      </c>
      <c r="AA118" s="6" t="s">
        <v>423</v>
      </c>
      <c r="AB118" s="6" t="s">
        <v>424</v>
      </c>
      <c r="AC118" s="6" t="s">
        <v>423</v>
      </c>
      <c r="AD118" s="6" t="s">
        <v>425</v>
      </c>
      <c r="AE118" s="6" t="s">
        <v>423</v>
      </c>
      <c r="AF118" s="6" t="s">
        <v>425</v>
      </c>
      <c r="AG118" s="6" t="s">
        <v>423</v>
      </c>
      <c r="AH118" s="6" t="s">
        <v>423</v>
      </c>
      <c r="AI118" s="6" t="s">
        <v>423</v>
      </c>
      <c r="AJ118" s="6" t="s">
        <v>423</v>
      </c>
      <c r="AK118" s="6" t="s">
        <v>423</v>
      </c>
      <c r="AL118" s="6" t="s">
        <v>424</v>
      </c>
      <c r="AM118" s="6" t="s">
        <v>425</v>
      </c>
      <c r="AN118" s="6" t="s">
        <v>423</v>
      </c>
      <c r="AO118" s="6" t="s">
        <v>423</v>
      </c>
      <c r="AP118" s="6" t="s">
        <v>425</v>
      </c>
      <c r="AQ118" s="6" t="s">
        <v>423</v>
      </c>
      <c r="AR118" s="6" t="s">
        <v>424</v>
      </c>
      <c r="AS118" s="6" t="s">
        <v>423</v>
      </c>
      <c r="AT118" s="6" t="s">
        <v>425</v>
      </c>
      <c r="AU118" s="6" t="s">
        <v>426</v>
      </c>
      <c r="AV118" s="6" t="s">
        <v>426</v>
      </c>
      <c r="AW118" s="6" t="s">
        <v>428</v>
      </c>
      <c r="AX118" s="6" t="s">
        <v>428</v>
      </c>
      <c r="AY118" s="6" t="s">
        <v>427</v>
      </c>
      <c r="AZ118" s="6" t="s">
        <v>428</v>
      </c>
      <c r="BA118" s="6" t="s">
        <v>428</v>
      </c>
      <c r="BB118" s="64">
        <f>VLOOKUP(Y118,Echelle!$B$11:$Z$15,BB$1,FALSE)</f>
        <v>0.5</v>
      </c>
      <c r="BC118" s="64">
        <f>VLOOKUP(Z118,Echelle!$B$11:$Z$15,BC$1,FALSE)</f>
        <v>0.5</v>
      </c>
      <c r="BD118" s="64">
        <f>VLOOKUP(AA118,Echelle!$B$11:$Z$15,BD$1,FALSE)</f>
        <v>0.5</v>
      </c>
      <c r="BE118" s="64">
        <f>VLOOKUP(AB118,Echelle!$B$11:$Z$15,BE$1,FALSE)</f>
        <v>1</v>
      </c>
      <c r="BF118" s="64">
        <f>VLOOKUP(AC118,Echelle!$B$11:$Z$15,BF$1,FALSE)</f>
        <v>0.5</v>
      </c>
      <c r="BG118" s="64">
        <f>VLOOKUP(AD118,Echelle!$B$11:$Z$15,BG$1,FALSE)</f>
        <v>0</v>
      </c>
      <c r="BH118" s="64">
        <f>VLOOKUP(AE118,Echelle!$B$11:$Z$15,BH$1,FALSE)</f>
        <v>0.5</v>
      </c>
      <c r="BI118" s="64">
        <f>VLOOKUP(AF118,Echelle!$B$11:$Z$15,BI$1,FALSE)</f>
        <v>0</v>
      </c>
      <c r="BJ118" s="64">
        <f>VLOOKUP(AG118,Echelle!$B$11:$Z$15,BJ$1,FALSE)</f>
        <v>0.5</v>
      </c>
      <c r="BK118" s="64">
        <f>VLOOKUP(AH118,Echelle!$B$11:$Z$15,BK$1,FALSE)</f>
        <v>0.5</v>
      </c>
      <c r="BL118" s="64">
        <f>VLOOKUP(AI118,Echelle!$B$11:$Z$15,BL$1,FALSE)</f>
        <v>0.5</v>
      </c>
      <c r="BM118" s="64">
        <f>VLOOKUP(AJ118,Echelle!$B$11:$Z$15,BM$1,FALSE)</f>
        <v>0.5</v>
      </c>
      <c r="BN118" s="64">
        <f>VLOOKUP(AK118,Echelle!$B$11:$Z$15,BN$1,FALSE)</f>
        <v>0.5</v>
      </c>
      <c r="BO118" s="64">
        <f>VLOOKUP(AL118,Echelle!$B$11:$Z$15,BO$1,FALSE)</f>
        <v>1</v>
      </c>
      <c r="BP118" s="64">
        <f>VLOOKUP(AM118,Echelle!$B$11:$Z$15,BP$1,FALSE)</f>
        <v>0</v>
      </c>
      <c r="BQ118" s="64">
        <f>VLOOKUP(AN118,Echelle!$B$11:$Z$15,BQ$1,FALSE)</f>
        <v>0.5</v>
      </c>
      <c r="BR118" s="64">
        <f>VLOOKUP(AO118,Echelle!$B$11:$Z$15,BR$1,FALSE)</f>
        <v>0.5</v>
      </c>
      <c r="BS118" s="64">
        <f>VLOOKUP(AP118,Echelle!$B$11:$Z$15,BS$1,FALSE)</f>
        <v>0</v>
      </c>
      <c r="BT118" s="64">
        <f>VLOOKUP(AQ118,Echelle!$B$11:$Z$15,BT$1,FALSE)</f>
        <v>0.5</v>
      </c>
      <c r="BU118" s="64">
        <f>VLOOKUP(AR118,Echelle!$B$11:$Z$15,BU$1,FALSE)</f>
        <v>1</v>
      </c>
      <c r="BV118" s="64">
        <f>VLOOKUP(AS118,Echelle!$B$11:$Z$15,BV$1,FALSE)</f>
        <v>1</v>
      </c>
      <c r="BW118" s="64">
        <f>VLOOKUP(AT118,Echelle!$B$11:$Z$15,BW$1,FALSE)</f>
        <v>0</v>
      </c>
      <c r="BX118" s="64">
        <f>VLOOKUP(AU118,Echelle!$B$11:$Z$15,BX$1,FALSE)</f>
        <v>-0.5</v>
      </c>
      <c r="BY118" s="64">
        <f>VLOOKUP(AV118,Echelle!$B$11:$Z$15,BY$1,FALSE)</f>
        <v>-0.5</v>
      </c>
      <c r="BZ118" s="64">
        <f>VLOOKUP(AW118,Echelle!$B$20:$E$23,BZ$1,FALSE)</f>
        <v>-1</v>
      </c>
      <c r="CA118" s="64">
        <f>VLOOKUP(AX118,Echelle!$B$20:$E$23,CA$1,FALSE)</f>
        <v>-1</v>
      </c>
      <c r="CB118" s="64">
        <f>VLOOKUP(AY118,Echelle!$B$20:$E$23,CB$1,FALSE)</f>
        <v>1</v>
      </c>
      <c r="CC118" s="6">
        <v>1</v>
      </c>
      <c r="CD118" s="6">
        <v>1</v>
      </c>
      <c r="CE118" s="6">
        <v>0</v>
      </c>
      <c r="CF118" s="6">
        <v>0</v>
      </c>
      <c r="CG118" s="6">
        <v>0</v>
      </c>
      <c r="CH118" s="6">
        <v>0</v>
      </c>
      <c r="CI118" s="6">
        <v>0</v>
      </c>
      <c r="CJ118" s="66">
        <f t="shared" si="18"/>
        <v>2</v>
      </c>
      <c r="CK118" s="66">
        <f t="shared" si="19"/>
        <v>10.5</v>
      </c>
      <c r="CL118" s="65">
        <f t="shared" si="20"/>
        <v>3.8586956521739131</v>
      </c>
      <c r="CM118" s="6" t="s">
        <v>613</v>
      </c>
      <c r="CN118" s="6" t="s">
        <v>2112</v>
      </c>
      <c r="CO118" s="6" t="s">
        <v>1782</v>
      </c>
      <c r="CP118" s="6" t="s">
        <v>2045</v>
      </c>
      <c r="CQ118" s="6" t="s">
        <v>440</v>
      </c>
      <c r="CS118" s="6" t="s">
        <v>491</v>
      </c>
      <c r="CT118" s="6" t="s">
        <v>532</v>
      </c>
      <c r="CU118" s="6" t="s">
        <v>131</v>
      </c>
      <c r="CV118" s="6" t="s">
        <v>416</v>
      </c>
      <c r="CW118" s="6" t="s">
        <v>416</v>
      </c>
      <c r="CX118" s="6" t="s">
        <v>131</v>
      </c>
      <c r="CY118" s="6" t="s">
        <v>414</v>
      </c>
      <c r="CZ118" s="6" t="s">
        <v>131</v>
      </c>
      <c r="DA118" s="6" t="s">
        <v>131</v>
      </c>
      <c r="DB118" s="6" t="s">
        <v>416</v>
      </c>
      <c r="DC118" s="6" t="s">
        <v>131</v>
      </c>
      <c r="DD118" s="67">
        <f>VLOOKUP(CU118,Echelle!$B$3:$K$7,DD$1,FALSE)</f>
        <v>-1</v>
      </c>
      <c r="DE118" s="67">
        <f>VLOOKUP(CV118,Echelle!$B$3:$K$7,DE$1,FALSE)</f>
        <v>1</v>
      </c>
      <c r="DF118" s="67">
        <f>VLOOKUP(CW118,Echelle!$B$3:$K$7,DF$1,FALSE)</f>
        <v>1</v>
      </c>
      <c r="DG118" s="67">
        <f>VLOOKUP(CX118,Echelle!$B$3:$K$7,DG$1,FALSE)</f>
        <v>1</v>
      </c>
      <c r="DH118" s="67">
        <f>VLOOKUP(CY118,Echelle!$B$3:$K$7,DH$1,FALSE)</f>
        <v>0.5</v>
      </c>
      <c r="DI118" s="67">
        <f>VLOOKUP(CZ118,Echelle!$B$3:$K$7,DI$1,FALSE)</f>
        <v>-1</v>
      </c>
      <c r="DJ118" s="67">
        <f>VLOOKUP(DA118,Echelle!$B$3:$K$7,DJ$1,FALSE)</f>
        <v>-1</v>
      </c>
      <c r="DK118" s="67">
        <f>VLOOKUP(DB118,Echelle!$B$3:$K$7,DK$1,FALSE)</f>
        <v>1</v>
      </c>
      <c r="DL118" s="67">
        <f>VLOOKUP(DC118,Echelle!$B$3:$K$7,DL$1,FALSE)</f>
        <v>-1</v>
      </c>
      <c r="DM118" s="64">
        <f t="shared" si="21"/>
        <v>0.5</v>
      </c>
      <c r="DN118" s="65">
        <f t="shared" si="22"/>
        <v>5.2777777777777777</v>
      </c>
      <c r="DO118" s="6" t="s">
        <v>451</v>
      </c>
      <c r="DP118" s="6" t="s">
        <v>451</v>
      </c>
      <c r="DQ118" s="6" t="s">
        <v>451</v>
      </c>
      <c r="DR118" s="6" t="s">
        <v>451</v>
      </c>
      <c r="DS118" s="6" t="s">
        <v>451</v>
      </c>
      <c r="DT118" s="6" t="s">
        <v>451</v>
      </c>
      <c r="DU118" s="6" t="s">
        <v>451</v>
      </c>
      <c r="DV118" s="6" t="s">
        <v>451</v>
      </c>
      <c r="DW118" s="6" t="s">
        <v>451</v>
      </c>
      <c r="DX118" s="6" t="s">
        <v>451</v>
      </c>
      <c r="DY118" s="6" t="s">
        <v>451</v>
      </c>
      <c r="DZ118" s="6" t="s">
        <v>451</v>
      </c>
      <c r="EA118" s="6" t="s">
        <v>451</v>
      </c>
      <c r="EB118" s="6" t="s">
        <v>451</v>
      </c>
      <c r="EC118" s="6" t="s">
        <v>451</v>
      </c>
      <c r="ED118" s="6" t="s">
        <v>451</v>
      </c>
      <c r="EE118" s="6" t="s">
        <v>451</v>
      </c>
      <c r="EF118" s="6" t="s">
        <v>451</v>
      </c>
      <c r="EG118" s="6" t="s">
        <v>451</v>
      </c>
      <c r="EH118" s="6" t="s">
        <v>451</v>
      </c>
      <c r="EI118" s="6" t="s">
        <v>451</v>
      </c>
      <c r="EJ118" s="6" t="s">
        <v>451</v>
      </c>
      <c r="EK118" s="6" t="s">
        <v>451</v>
      </c>
      <c r="EL118" s="6" t="s">
        <v>451</v>
      </c>
      <c r="EM118" s="68">
        <f t="shared" si="23"/>
        <v>24</v>
      </c>
      <c r="EN118" s="69">
        <f t="shared" si="24"/>
        <v>10</v>
      </c>
      <c r="EO118" s="6" t="s">
        <v>453</v>
      </c>
      <c r="EP118" s="68">
        <f t="shared" si="25"/>
        <v>0</v>
      </c>
      <c r="EQ118" s="6" t="s">
        <v>454</v>
      </c>
      <c r="ER118" s="68">
        <f t="shared" si="26"/>
        <v>0</v>
      </c>
      <c r="ES118" s="70">
        <f t="shared" si="28"/>
        <v>6.583333333333333</v>
      </c>
      <c r="ET118" s="6" t="str">
        <f t="shared" si="29"/>
        <v>Accepté pour Conseil 2eme round Sect</v>
      </c>
    </row>
    <row r="119" spans="1:150" x14ac:dyDescent="0.2">
      <c r="A119" s="6">
        <v>246</v>
      </c>
      <c r="B119" s="6" t="s">
        <v>460</v>
      </c>
      <c r="C119" s="6" t="s">
        <v>413</v>
      </c>
      <c r="D119" s="6" t="s">
        <v>415</v>
      </c>
      <c r="E119" s="6" t="s">
        <v>416</v>
      </c>
      <c r="F119" s="6" t="s">
        <v>415</v>
      </c>
      <c r="G119" s="6" t="s">
        <v>415</v>
      </c>
      <c r="H119" s="6" t="s">
        <v>462</v>
      </c>
      <c r="I119" s="6" t="s">
        <v>462</v>
      </c>
      <c r="J119" s="6" t="s">
        <v>416</v>
      </c>
      <c r="K119" s="6" t="s">
        <v>416</v>
      </c>
      <c r="L119" s="6" t="s">
        <v>462</v>
      </c>
      <c r="M119" s="63">
        <f>VLOOKUP(D119,Echelle!$B$3:$K$7,M$1,FALSE)</f>
        <v>0.5</v>
      </c>
      <c r="N119" s="63">
        <f>VLOOKUP(E119,Echelle!$B$3:$K$7,N$1,FALSE)</f>
        <v>1</v>
      </c>
      <c r="O119" s="63">
        <f>VLOOKUP(F119,Echelle!$B$3:$K$7,O$1,FALSE)</f>
        <v>0.5</v>
      </c>
      <c r="P119" s="63">
        <f>VLOOKUP(G119,Echelle!$B$3:$K$7,P$1,FALSE)</f>
        <v>-0.5</v>
      </c>
      <c r="Q119" s="63">
        <f>VLOOKUP(H119,Echelle!$B$3:$K$7,Q$1,FALSE)</f>
        <v>0</v>
      </c>
      <c r="R119" s="63">
        <f>VLOOKUP(I119,Echelle!$B$3:$K$7,R$1,FALSE)</f>
        <v>0</v>
      </c>
      <c r="S119" s="63">
        <f>VLOOKUP(J119,Echelle!$B$3:$K$7,S$1,FALSE)</f>
        <v>1</v>
      </c>
      <c r="T119" s="63">
        <f>VLOOKUP(K119,Echelle!$B$3:$K$7,T$1,FALSE)</f>
        <v>1</v>
      </c>
      <c r="U119" s="63">
        <f>VLOOKUP(L119,Echelle!$B$3:$K$7,U$1,FALSE)</f>
        <v>0</v>
      </c>
      <c r="V119" s="64">
        <f t="shared" si="16"/>
        <v>3.5</v>
      </c>
      <c r="W119" s="65">
        <f t="shared" si="17"/>
        <v>6.9444444444444446</v>
      </c>
      <c r="X119" s="6" t="s">
        <v>564</v>
      </c>
      <c r="Y119" s="6" t="s">
        <v>424</v>
      </c>
      <c r="Z119" s="6" t="s">
        <v>424</v>
      </c>
      <c r="AA119" s="6" t="s">
        <v>423</v>
      </c>
      <c r="AB119" s="6" t="s">
        <v>424</v>
      </c>
      <c r="AC119" s="6" t="s">
        <v>423</v>
      </c>
      <c r="AD119" s="6" t="s">
        <v>424</v>
      </c>
      <c r="AE119" s="6" t="s">
        <v>423</v>
      </c>
      <c r="AF119" s="6" t="s">
        <v>423</v>
      </c>
      <c r="AG119" s="6" t="s">
        <v>423</v>
      </c>
      <c r="AH119" s="6" t="s">
        <v>423</v>
      </c>
      <c r="AI119" s="6" t="s">
        <v>423</v>
      </c>
      <c r="AJ119" s="6" t="s">
        <v>423</v>
      </c>
      <c r="AK119" s="6" t="s">
        <v>423</v>
      </c>
      <c r="AL119" s="6" t="s">
        <v>424</v>
      </c>
      <c r="AM119" s="6" t="s">
        <v>424</v>
      </c>
      <c r="AN119" s="6" t="s">
        <v>424</v>
      </c>
      <c r="AO119" s="6" t="s">
        <v>423</v>
      </c>
      <c r="AP119" s="6" t="s">
        <v>423</v>
      </c>
      <c r="AQ119" s="6" t="s">
        <v>424</v>
      </c>
      <c r="AR119" s="6" t="s">
        <v>424</v>
      </c>
      <c r="AS119" s="6" t="s">
        <v>423</v>
      </c>
      <c r="AT119" s="6" t="s">
        <v>423</v>
      </c>
      <c r="AU119" s="6" t="s">
        <v>423</v>
      </c>
      <c r="AV119" s="6" t="s">
        <v>423</v>
      </c>
      <c r="AW119" s="6" t="s">
        <v>506</v>
      </c>
      <c r="AX119" s="6" t="s">
        <v>427</v>
      </c>
      <c r="AY119" s="6" t="s">
        <v>428</v>
      </c>
      <c r="AZ119" s="6" t="s">
        <v>428</v>
      </c>
      <c r="BA119" s="6" t="s">
        <v>428</v>
      </c>
      <c r="BB119" s="64">
        <f>VLOOKUP(Y119,Echelle!$B$11:$Z$15,BB$1,FALSE)</f>
        <v>1</v>
      </c>
      <c r="BC119" s="64">
        <f>VLOOKUP(Z119,Echelle!$B$11:$Z$15,BC$1,FALSE)</f>
        <v>1</v>
      </c>
      <c r="BD119" s="64">
        <f>VLOOKUP(AA119,Echelle!$B$11:$Z$15,BD$1,FALSE)</f>
        <v>0.5</v>
      </c>
      <c r="BE119" s="64">
        <f>VLOOKUP(AB119,Echelle!$B$11:$Z$15,BE$1,FALSE)</f>
        <v>1</v>
      </c>
      <c r="BF119" s="64">
        <f>VLOOKUP(AC119,Echelle!$B$11:$Z$15,BF$1,FALSE)</f>
        <v>0.5</v>
      </c>
      <c r="BG119" s="64">
        <f>VLOOKUP(AD119,Echelle!$B$11:$Z$15,BG$1,FALSE)</f>
        <v>1</v>
      </c>
      <c r="BH119" s="64">
        <f>VLOOKUP(AE119,Echelle!$B$11:$Z$15,BH$1,FALSE)</f>
        <v>0.5</v>
      </c>
      <c r="BI119" s="64">
        <f>VLOOKUP(AF119,Echelle!$B$11:$Z$15,BI$1,FALSE)</f>
        <v>0.5</v>
      </c>
      <c r="BJ119" s="64">
        <f>VLOOKUP(AG119,Echelle!$B$11:$Z$15,BJ$1,FALSE)</f>
        <v>0.5</v>
      </c>
      <c r="BK119" s="64">
        <f>VLOOKUP(AH119,Echelle!$B$11:$Z$15,BK$1,FALSE)</f>
        <v>0.5</v>
      </c>
      <c r="BL119" s="64">
        <f>VLOOKUP(AI119,Echelle!$B$11:$Z$15,BL$1,FALSE)</f>
        <v>0.5</v>
      </c>
      <c r="BM119" s="64">
        <f>VLOOKUP(AJ119,Echelle!$B$11:$Z$15,BM$1,FALSE)</f>
        <v>0.5</v>
      </c>
      <c r="BN119" s="64">
        <f>VLOOKUP(AK119,Echelle!$B$11:$Z$15,BN$1,FALSE)</f>
        <v>0.5</v>
      </c>
      <c r="BO119" s="64">
        <f>VLOOKUP(AL119,Echelle!$B$11:$Z$15,BO$1,FALSE)</f>
        <v>1</v>
      </c>
      <c r="BP119" s="64">
        <f>VLOOKUP(AM119,Echelle!$B$11:$Z$15,BP$1,FALSE)</f>
        <v>1</v>
      </c>
      <c r="BQ119" s="64">
        <f>VLOOKUP(AN119,Echelle!$B$11:$Z$15,BQ$1,FALSE)</f>
        <v>1</v>
      </c>
      <c r="BR119" s="64">
        <f>VLOOKUP(AO119,Echelle!$B$11:$Z$15,BR$1,FALSE)</f>
        <v>0.5</v>
      </c>
      <c r="BS119" s="64">
        <f>VLOOKUP(AP119,Echelle!$B$11:$Z$15,BS$1,FALSE)</f>
        <v>0.5</v>
      </c>
      <c r="BT119" s="64">
        <f>VLOOKUP(AQ119,Echelle!$B$11:$Z$15,BT$1,FALSE)</f>
        <v>1</v>
      </c>
      <c r="BU119" s="64">
        <f>VLOOKUP(AR119,Echelle!$B$11:$Z$15,BU$1,FALSE)</f>
        <v>1</v>
      </c>
      <c r="BV119" s="64">
        <f>VLOOKUP(AS119,Echelle!$B$11:$Z$15,BV$1,FALSE)</f>
        <v>1</v>
      </c>
      <c r="BW119" s="64">
        <f>VLOOKUP(AT119,Echelle!$B$11:$Z$15,BW$1,FALSE)</f>
        <v>1</v>
      </c>
      <c r="BX119" s="64">
        <f>VLOOKUP(AU119,Echelle!$B$11:$Z$15,BX$1,FALSE)</f>
        <v>1</v>
      </c>
      <c r="BY119" s="64">
        <f>VLOOKUP(AV119,Echelle!$B$11:$Z$15,BY$1,FALSE)</f>
        <v>1</v>
      </c>
      <c r="BZ119" s="64">
        <f>VLOOKUP(AW119,Echelle!$B$20:$E$23,BZ$1,FALSE)</f>
        <v>0.5</v>
      </c>
      <c r="CA119" s="64">
        <f>VLOOKUP(AX119,Echelle!$B$20:$E$23,CA$1,FALSE)</f>
        <v>1</v>
      </c>
      <c r="CB119" s="64">
        <f>VLOOKUP(AY119,Echelle!$B$20:$E$23,CB$1,FALSE)</f>
        <v>-1</v>
      </c>
      <c r="CC119" s="6">
        <v>1</v>
      </c>
      <c r="CD119" s="6">
        <v>1</v>
      </c>
      <c r="CE119" s="6">
        <v>1</v>
      </c>
      <c r="CF119" s="6">
        <v>1</v>
      </c>
      <c r="CG119" s="6">
        <v>0</v>
      </c>
      <c r="CH119" s="6">
        <v>0</v>
      </c>
      <c r="CI119" s="6">
        <v>1</v>
      </c>
      <c r="CJ119" s="66">
        <f t="shared" si="18"/>
        <v>6</v>
      </c>
      <c r="CK119" s="66">
        <f t="shared" si="19"/>
        <v>25</v>
      </c>
      <c r="CL119" s="65">
        <f t="shared" si="20"/>
        <v>5.4347826086956523</v>
      </c>
      <c r="CM119" s="6" t="s">
        <v>488</v>
      </c>
      <c r="CN119" s="6" t="s">
        <v>2127</v>
      </c>
      <c r="CO119" s="6" t="s">
        <v>1782</v>
      </c>
      <c r="CP119" s="6" t="s">
        <v>2045</v>
      </c>
      <c r="CQ119" s="6" t="s">
        <v>440</v>
      </c>
      <c r="CS119" s="6" t="s">
        <v>442</v>
      </c>
      <c r="CT119" s="6" t="s">
        <v>675</v>
      </c>
      <c r="CU119" s="6" t="s">
        <v>416</v>
      </c>
      <c r="CV119" s="6" t="s">
        <v>416</v>
      </c>
      <c r="CW119" s="6" t="s">
        <v>416</v>
      </c>
      <c r="CX119" s="6" t="s">
        <v>416</v>
      </c>
      <c r="CY119" s="6" t="s">
        <v>414</v>
      </c>
      <c r="CZ119" s="6" t="s">
        <v>416</v>
      </c>
      <c r="DA119" s="6" t="s">
        <v>416</v>
      </c>
      <c r="DB119" s="6" t="s">
        <v>416</v>
      </c>
      <c r="DC119" s="6" t="s">
        <v>131</v>
      </c>
      <c r="DD119" s="67">
        <f>VLOOKUP(CU119,Echelle!$B$3:$K$7,DD$1,FALSE)</f>
        <v>1</v>
      </c>
      <c r="DE119" s="67">
        <f>VLOOKUP(CV119,Echelle!$B$3:$K$7,DE$1,FALSE)</f>
        <v>1</v>
      </c>
      <c r="DF119" s="67">
        <f>VLOOKUP(CW119,Echelle!$B$3:$K$7,DF$1,FALSE)</f>
        <v>1</v>
      </c>
      <c r="DG119" s="67">
        <f>VLOOKUP(CX119,Echelle!$B$3:$K$7,DG$1,FALSE)</f>
        <v>-1</v>
      </c>
      <c r="DH119" s="67">
        <f>VLOOKUP(CY119,Echelle!$B$3:$K$7,DH$1,FALSE)</f>
        <v>0.5</v>
      </c>
      <c r="DI119" s="67">
        <f>VLOOKUP(CZ119,Echelle!$B$3:$K$7,DI$1,FALSE)</f>
        <v>1</v>
      </c>
      <c r="DJ119" s="67">
        <f>VLOOKUP(DA119,Echelle!$B$3:$K$7,DJ$1,FALSE)</f>
        <v>1</v>
      </c>
      <c r="DK119" s="67">
        <f>VLOOKUP(DB119,Echelle!$B$3:$K$7,DK$1,FALSE)</f>
        <v>1</v>
      </c>
      <c r="DL119" s="67">
        <f>VLOOKUP(DC119,Echelle!$B$3:$K$7,DL$1,FALSE)</f>
        <v>-1</v>
      </c>
      <c r="DM119" s="64">
        <f t="shared" si="21"/>
        <v>4.5</v>
      </c>
      <c r="DN119" s="65">
        <f t="shared" si="22"/>
        <v>7.5</v>
      </c>
      <c r="DO119" s="6" t="s">
        <v>451</v>
      </c>
      <c r="DP119" s="6" t="s">
        <v>451</v>
      </c>
      <c r="DQ119" s="6" t="s">
        <v>452</v>
      </c>
      <c r="DR119" s="6" t="s">
        <v>451</v>
      </c>
      <c r="DS119" s="6" t="s">
        <v>452</v>
      </c>
      <c r="DT119" s="6" t="s">
        <v>451</v>
      </c>
      <c r="DU119" s="6" t="s">
        <v>451</v>
      </c>
      <c r="DV119" s="6" t="s">
        <v>451</v>
      </c>
      <c r="DW119" s="6" t="s">
        <v>451</v>
      </c>
      <c r="DX119" s="6" t="s">
        <v>452</v>
      </c>
      <c r="DY119" s="6" t="s">
        <v>451</v>
      </c>
      <c r="DZ119" s="6" t="s">
        <v>452</v>
      </c>
      <c r="EA119" s="6" t="s">
        <v>451</v>
      </c>
      <c r="EB119" s="6" t="s">
        <v>451</v>
      </c>
      <c r="EC119" s="6" t="s">
        <v>451</v>
      </c>
      <c r="ED119" s="6" t="s">
        <v>452</v>
      </c>
      <c r="EE119" s="6" t="s">
        <v>452</v>
      </c>
      <c r="EF119" s="6" t="s">
        <v>451</v>
      </c>
      <c r="EG119" s="6" t="s">
        <v>451</v>
      </c>
      <c r="EH119" s="6" t="s">
        <v>451</v>
      </c>
      <c r="EI119" s="6" t="s">
        <v>452</v>
      </c>
      <c r="EJ119" s="6" t="s">
        <v>452</v>
      </c>
      <c r="EK119" s="6" t="s">
        <v>452</v>
      </c>
      <c r="EL119" s="6" t="s">
        <v>452</v>
      </c>
      <c r="EM119" s="68">
        <f t="shared" si="23"/>
        <v>14</v>
      </c>
      <c r="EN119" s="69">
        <f t="shared" si="24"/>
        <v>5.833333333333333</v>
      </c>
      <c r="EO119" s="6" t="s">
        <v>453</v>
      </c>
      <c r="EP119" s="68">
        <f t="shared" si="25"/>
        <v>0</v>
      </c>
      <c r="EQ119" s="6" t="s">
        <v>454</v>
      </c>
      <c r="ER119" s="68">
        <f t="shared" si="26"/>
        <v>0</v>
      </c>
      <c r="ES119" s="70">
        <f t="shared" si="28"/>
        <v>5.1666666666666661</v>
      </c>
      <c r="ET119" s="6" t="str">
        <f t="shared" si="29"/>
        <v>Liste d'attente</v>
      </c>
    </row>
    <row r="120" spans="1:150" x14ac:dyDescent="0.2">
      <c r="A120" s="6">
        <v>247</v>
      </c>
      <c r="B120" s="6" t="s">
        <v>411</v>
      </c>
      <c r="C120" s="6" t="s">
        <v>413</v>
      </c>
      <c r="D120" s="6" t="s">
        <v>131</v>
      </c>
      <c r="E120" s="6" t="s">
        <v>415</v>
      </c>
      <c r="F120" s="6" t="s">
        <v>415</v>
      </c>
      <c r="G120" s="6" t="s">
        <v>131</v>
      </c>
      <c r="H120" s="6" t="s">
        <v>414</v>
      </c>
      <c r="I120" s="6" t="s">
        <v>462</v>
      </c>
      <c r="J120" s="6" t="s">
        <v>416</v>
      </c>
      <c r="K120" s="6" t="s">
        <v>416</v>
      </c>
      <c r="L120" s="6" t="s">
        <v>414</v>
      </c>
      <c r="M120" s="63">
        <f>VLOOKUP(D120,Echelle!$B$3:$K$7,M$1,FALSE)</f>
        <v>-1</v>
      </c>
      <c r="N120" s="63">
        <f>VLOOKUP(E120,Echelle!$B$3:$K$7,N$1,FALSE)</f>
        <v>0.5</v>
      </c>
      <c r="O120" s="63">
        <f>VLOOKUP(F120,Echelle!$B$3:$K$7,O$1,FALSE)</f>
        <v>0.5</v>
      </c>
      <c r="P120" s="63">
        <f>VLOOKUP(G120,Echelle!$B$3:$K$7,P$1,FALSE)</f>
        <v>1</v>
      </c>
      <c r="Q120" s="63">
        <f>VLOOKUP(H120,Echelle!$B$3:$K$7,Q$1,FALSE)</f>
        <v>0.5</v>
      </c>
      <c r="R120" s="63">
        <f>VLOOKUP(I120,Echelle!$B$3:$K$7,R$1,FALSE)</f>
        <v>0</v>
      </c>
      <c r="S120" s="63">
        <f>VLOOKUP(J120,Echelle!$B$3:$K$7,S$1,FALSE)</f>
        <v>1</v>
      </c>
      <c r="T120" s="63">
        <f>VLOOKUP(K120,Echelle!$B$3:$K$7,T$1,FALSE)</f>
        <v>1</v>
      </c>
      <c r="U120" s="63">
        <f>VLOOKUP(L120,Echelle!$B$3:$K$7,U$1,FALSE)</f>
        <v>-0.5</v>
      </c>
      <c r="V120" s="64">
        <f t="shared" si="16"/>
        <v>3</v>
      </c>
      <c r="W120" s="65">
        <f t="shared" si="17"/>
        <v>6.666666666666667</v>
      </c>
      <c r="X120" s="6" t="s">
        <v>564</v>
      </c>
      <c r="Y120" s="6" t="s">
        <v>151</v>
      </c>
      <c r="Z120" s="6" t="s">
        <v>151</v>
      </c>
      <c r="AA120" s="6" t="s">
        <v>424</v>
      </c>
      <c r="AB120" s="6" t="s">
        <v>424</v>
      </c>
      <c r="AC120" s="6" t="s">
        <v>426</v>
      </c>
      <c r="AD120" s="6" t="s">
        <v>425</v>
      </c>
      <c r="AE120" s="6" t="s">
        <v>425</v>
      </c>
      <c r="AF120" s="6" t="s">
        <v>425</v>
      </c>
      <c r="AG120" s="6" t="s">
        <v>423</v>
      </c>
      <c r="AH120" s="6" t="s">
        <v>426</v>
      </c>
      <c r="AI120" s="6" t="s">
        <v>424</v>
      </c>
      <c r="AJ120" s="6" t="s">
        <v>423</v>
      </c>
      <c r="AK120" s="6" t="s">
        <v>424</v>
      </c>
      <c r="AL120" s="6" t="s">
        <v>151</v>
      </c>
      <c r="AM120" s="6" t="s">
        <v>425</v>
      </c>
      <c r="AN120" s="6" t="s">
        <v>423</v>
      </c>
      <c r="AO120" s="6" t="s">
        <v>151</v>
      </c>
      <c r="AP120" s="6" t="s">
        <v>423</v>
      </c>
      <c r="AQ120" s="6" t="s">
        <v>151</v>
      </c>
      <c r="AR120" s="6" t="s">
        <v>151</v>
      </c>
      <c r="AS120" s="6" t="s">
        <v>423</v>
      </c>
      <c r="AT120" s="6" t="s">
        <v>424</v>
      </c>
      <c r="AU120" s="6" t="s">
        <v>426</v>
      </c>
      <c r="AV120" s="6" t="s">
        <v>426</v>
      </c>
      <c r="AW120" s="6" t="s">
        <v>506</v>
      </c>
      <c r="AX120" s="6" t="s">
        <v>427</v>
      </c>
      <c r="AY120" s="6" t="s">
        <v>428</v>
      </c>
      <c r="AZ120" s="6" t="s">
        <v>428</v>
      </c>
      <c r="BA120" s="6" t="s">
        <v>428</v>
      </c>
      <c r="BB120" s="64">
        <f>VLOOKUP(Y120,Echelle!$B$11:$Z$15,BB$1,FALSE)</f>
        <v>2</v>
      </c>
      <c r="BC120" s="64">
        <f>VLOOKUP(Z120,Echelle!$B$11:$Z$15,BC$1,FALSE)</f>
        <v>2</v>
      </c>
      <c r="BD120" s="64">
        <f>VLOOKUP(AA120,Echelle!$B$11:$Z$15,BD$1,FALSE)</f>
        <v>1</v>
      </c>
      <c r="BE120" s="64">
        <f>VLOOKUP(AB120,Echelle!$B$11:$Z$15,BE$1,FALSE)</f>
        <v>1</v>
      </c>
      <c r="BF120" s="64">
        <f>VLOOKUP(AC120,Echelle!$B$11:$Z$15,BF$1,FALSE)</f>
        <v>-1</v>
      </c>
      <c r="BG120" s="64">
        <f>VLOOKUP(AD120,Echelle!$B$11:$Z$15,BG$1,FALSE)</f>
        <v>0</v>
      </c>
      <c r="BH120" s="64">
        <f>VLOOKUP(AE120,Echelle!$B$11:$Z$15,BH$1,FALSE)</f>
        <v>0</v>
      </c>
      <c r="BI120" s="64">
        <f>VLOOKUP(AF120,Echelle!$B$11:$Z$15,BI$1,FALSE)</f>
        <v>0</v>
      </c>
      <c r="BJ120" s="64">
        <f>VLOOKUP(AG120,Echelle!$B$11:$Z$15,BJ$1,FALSE)</f>
        <v>0.5</v>
      </c>
      <c r="BK120" s="64">
        <f>VLOOKUP(AH120,Echelle!$B$11:$Z$15,BK$1,FALSE)</f>
        <v>-1</v>
      </c>
      <c r="BL120" s="64">
        <f>VLOOKUP(AI120,Echelle!$B$11:$Z$15,BL$1,FALSE)</f>
        <v>1</v>
      </c>
      <c r="BM120" s="64">
        <f>VLOOKUP(AJ120,Echelle!$B$11:$Z$15,BM$1,FALSE)</f>
        <v>0.5</v>
      </c>
      <c r="BN120" s="64">
        <f>VLOOKUP(AK120,Echelle!$B$11:$Z$15,BN$1,FALSE)</f>
        <v>1</v>
      </c>
      <c r="BO120" s="64">
        <f>VLOOKUP(AL120,Echelle!$B$11:$Z$15,BO$1,FALSE)</f>
        <v>2</v>
      </c>
      <c r="BP120" s="64">
        <f>VLOOKUP(AM120,Echelle!$B$11:$Z$15,BP$1,FALSE)</f>
        <v>0</v>
      </c>
      <c r="BQ120" s="64">
        <f>VLOOKUP(AN120,Echelle!$B$11:$Z$15,BQ$1,FALSE)</f>
        <v>0.5</v>
      </c>
      <c r="BR120" s="64">
        <f>VLOOKUP(AO120,Echelle!$B$11:$Z$15,BR$1,FALSE)</f>
        <v>2</v>
      </c>
      <c r="BS120" s="64">
        <f>VLOOKUP(AP120,Echelle!$B$11:$Z$15,BS$1,FALSE)</f>
        <v>0.5</v>
      </c>
      <c r="BT120" s="64">
        <f>VLOOKUP(AQ120,Echelle!$B$11:$Z$15,BT$1,FALSE)</f>
        <v>2</v>
      </c>
      <c r="BU120" s="64">
        <f>VLOOKUP(AR120,Echelle!$B$11:$Z$15,BU$1,FALSE)</f>
        <v>2</v>
      </c>
      <c r="BV120" s="64">
        <f>VLOOKUP(AS120,Echelle!$B$11:$Z$15,BV$1,FALSE)</f>
        <v>1</v>
      </c>
      <c r="BW120" s="64">
        <f>VLOOKUP(AT120,Echelle!$B$11:$Z$15,BW$1,FALSE)</f>
        <v>2</v>
      </c>
      <c r="BX120" s="64">
        <f>VLOOKUP(AU120,Echelle!$B$11:$Z$15,BX$1,FALSE)</f>
        <v>-0.5</v>
      </c>
      <c r="BY120" s="64">
        <f>VLOOKUP(AV120,Echelle!$B$11:$Z$15,BY$1,FALSE)</f>
        <v>-0.5</v>
      </c>
      <c r="BZ120" s="64">
        <f>VLOOKUP(AW120,Echelle!$B$20:$E$23,BZ$1,FALSE)</f>
        <v>0.5</v>
      </c>
      <c r="CA120" s="64">
        <f>VLOOKUP(AX120,Echelle!$B$20:$E$23,CA$1,FALSE)</f>
        <v>1</v>
      </c>
      <c r="CB120" s="64">
        <f>VLOOKUP(AY120,Echelle!$B$20:$E$23,CB$1,FALSE)</f>
        <v>-1</v>
      </c>
      <c r="CC120" s="6">
        <v>1</v>
      </c>
      <c r="CD120" s="6">
        <v>1</v>
      </c>
      <c r="CE120" s="6">
        <v>1</v>
      </c>
      <c r="CF120" s="6">
        <v>1</v>
      </c>
      <c r="CG120" s="6">
        <v>0</v>
      </c>
      <c r="CH120" s="6">
        <v>1</v>
      </c>
      <c r="CI120" s="6">
        <v>0</v>
      </c>
      <c r="CJ120" s="66">
        <f t="shared" si="18"/>
        <v>5</v>
      </c>
      <c r="CK120" s="66">
        <f t="shared" si="19"/>
        <v>23.5</v>
      </c>
      <c r="CL120" s="65">
        <f t="shared" si="20"/>
        <v>5.2717391304347823</v>
      </c>
      <c r="CM120" s="6" t="s">
        <v>2707</v>
      </c>
      <c r="CN120" s="6" t="s">
        <v>2139</v>
      </c>
      <c r="CO120" s="6" t="s">
        <v>1782</v>
      </c>
      <c r="CP120" s="6" t="s">
        <v>2045</v>
      </c>
      <c r="CQ120" s="6" t="s">
        <v>440</v>
      </c>
      <c r="CS120" s="6" t="s">
        <v>442</v>
      </c>
      <c r="CT120" s="6" t="s">
        <v>443</v>
      </c>
      <c r="CU120" s="6" t="s">
        <v>414</v>
      </c>
      <c r="CV120" s="6" t="s">
        <v>415</v>
      </c>
      <c r="CW120" s="6" t="s">
        <v>416</v>
      </c>
      <c r="CX120" s="6" t="s">
        <v>414</v>
      </c>
      <c r="CY120" s="6" t="s">
        <v>462</v>
      </c>
      <c r="CZ120" s="6" t="s">
        <v>414</v>
      </c>
      <c r="DA120" s="6" t="s">
        <v>416</v>
      </c>
      <c r="DB120" s="6" t="s">
        <v>416</v>
      </c>
      <c r="DC120" s="6" t="s">
        <v>462</v>
      </c>
      <c r="DD120" s="67">
        <f>VLOOKUP(CU120,Echelle!$B$3:$K$7,DD$1,FALSE)</f>
        <v>-0.5</v>
      </c>
      <c r="DE120" s="67">
        <f>VLOOKUP(CV120,Echelle!$B$3:$K$7,DE$1,FALSE)</f>
        <v>0.5</v>
      </c>
      <c r="DF120" s="67">
        <f>VLOOKUP(CW120,Echelle!$B$3:$K$7,DF$1,FALSE)</f>
        <v>1</v>
      </c>
      <c r="DG120" s="67">
        <f>VLOOKUP(CX120,Echelle!$B$3:$K$7,DG$1,FALSE)</f>
        <v>0.5</v>
      </c>
      <c r="DH120" s="67">
        <f>VLOOKUP(CY120,Echelle!$B$3:$K$7,DH$1,FALSE)</f>
        <v>0</v>
      </c>
      <c r="DI120" s="67">
        <f>VLOOKUP(CZ120,Echelle!$B$3:$K$7,DI$1,FALSE)</f>
        <v>-0.5</v>
      </c>
      <c r="DJ120" s="67">
        <f>VLOOKUP(DA120,Echelle!$B$3:$K$7,DJ$1,FALSE)</f>
        <v>1</v>
      </c>
      <c r="DK120" s="67">
        <f>VLOOKUP(DB120,Echelle!$B$3:$K$7,DK$1,FALSE)</f>
        <v>1</v>
      </c>
      <c r="DL120" s="67">
        <f>VLOOKUP(DC120,Echelle!$B$3:$K$7,DL$1,FALSE)</f>
        <v>0</v>
      </c>
      <c r="DM120" s="64">
        <f t="shared" si="21"/>
        <v>3</v>
      </c>
      <c r="DN120" s="65">
        <f t="shared" si="22"/>
        <v>6.666666666666667</v>
      </c>
      <c r="DO120" s="6" t="s">
        <v>451</v>
      </c>
      <c r="DP120" s="6" t="s">
        <v>451</v>
      </c>
      <c r="DQ120" s="6" t="s">
        <v>451</v>
      </c>
      <c r="DR120" s="6" t="s">
        <v>451</v>
      </c>
      <c r="DS120" s="6" t="s">
        <v>451</v>
      </c>
      <c r="DT120" s="6" t="s">
        <v>451</v>
      </c>
      <c r="DU120" s="6" t="s">
        <v>451</v>
      </c>
      <c r="DV120" s="6" t="s">
        <v>451</v>
      </c>
      <c r="DW120" s="6" t="s">
        <v>451</v>
      </c>
      <c r="DX120" s="6" t="s">
        <v>451</v>
      </c>
      <c r="DY120" s="6" t="s">
        <v>451</v>
      </c>
      <c r="DZ120" s="6" t="s">
        <v>451</v>
      </c>
      <c r="EA120" s="6" t="s">
        <v>451</v>
      </c>
      <c r="EB120" s="6" t="s">
        <v>451</v>
      </c>
      <c r="EC120" s="6" t="s">
        <v>451</v>
      </c>
      <c r="ED120" s="6" t="s">
        <v>451</v>
      </c>
      <c r="EE120" s="6" t="s">
        <v>452</v>
      </c>
      <c r="EF120" s="6" t="s">
        <v>451</v>
      </c>
      <c r="EG120" s="6" t="s">
        <v>451</v>
      </c>
      <c r="EH120" s="6" t="s">
        <v>451</v>
      </c>
      <c r="EI120" s="6" t="s">
        <v>452</v>
      </c>
      <c r="EJ120" s="6" t="s">
        <v>452</v>
      </c>
      <c r="EK120" s="6" t="s">
        <v>452</v>
      </c>
      <c r="EL120" s="6" t="s">
        <v>452</v>
      </c>
      <c r="EM120" s="68">
        <f t="shared" si="23"/>
        <v>19</v>
      </c>
      <c r="EN120" s="69">
        <f t="shared" si="24"/>
        <v>7.916666666666667</v>
      </c>
      <c r="EO120" s="6" t="s">
        <v>555</v>
      </c>
      <c r="EP120" s="68">
        <f t="shared" si="25"/>
        <v>10</v>
      </c>
      <c r="EQ120" s="6" t="s">
        <v>496</v>
      </c>
      <c r="ER120" s="68">
        <f t="shared" si="26"/>
        <v>10</v>
      </c>
      <c r="ES120" s="70">
        <f t="shared" si="28"/>
        <v>7.9583333333333339</v>
      </c>
      <c r="ET120" s="6" t="str">
        <f t="shared" si="29"/>
        <v>Pas accepté car absent à la formation ou partiellement</v>
      </c>
    </row>
    <row r="121" spans="1:150" x14ac:dyDescent="0.2">
      <c r="A121" s="6">
        <v>249</v>
      </c>
      <c r="B121" s="6" t="s">
        <v>460</v>
      </c>
      <c r="C121" s="6" t="s">
        <v>881</v>
      </c>
      <c r="D121" s="6" t="s">
        <v>416</v>
      </c>
      <c r="E121" s="6" t="s">
        <v>416</v>
      </c>
      <c r="F121" s="6" t="s">
        <v>416</v>
      </c>
      <c r="G121" s="6" t="s">
        <v>131</v>
      </c>
      <c r="H121" s="6" t="s">
        <v>131</v>
      </c>
      <c r="I121" s="6" t="s">
        <v>416</v>
      </c>
      <c r="J121" s="6" t="s">
        <v>416</v>
      </c>
      <c r="K121" s="6" t="s">
        <v>416</v>
      </c>
      <c r="L121" s="6" t="s">
        <v>131</v>
      </c>
      <c r="M121" s="63">
        <f>VLOOKUP(D121,Echelle!$B$3:$K$7,M$1,FALSE)</f>
        <v>1</v>
      </c>
      <c r="N121" s="63">
        <f>VLOOKUP(E121,Echelle!$B$3:$K$7,N$1,FALSE)</f>
        <v>1</v>
      </c>
      <c r="O121" s="63">
        <f>VLOOKUP(F121,Echelle!$B$3:$K$7,O$1,FALSE)</f>
        <v>1</v>
      </c>
      <c r="P121" s="63">
        <f>VLOOKUP(G121,Echelle!$B$3:$K$7,P$1,FALSE)</f>
        <v>1</v>
      </c>
      <c r="Q121" s="63">
        <f>VLOOKUP(H121,Echelle!$B$3:$K$7,Q$1,FALSE)</f>
        <v>1</v>
      </c>
      <c r="R121" s="63">
        <f>VLOOKUP(I121,Echelle!$B$3:$K$7,R$1,FALSE)</f>
        <v>1</v>
      </c>
      <c r="S121" s="63">
        <f>VLOOKUP(J121,Echelle!$B$3:$K$7,S$1,FALSE)</f>
        <v>1</v>
      </c>
      <c r="T121" s="63">
        <f>VLOOKUP(K121,Echelle!$B$3:$K$7,T$1,FALSE)</f>
        <v>1</v>
      </c>
      <c r="U121" s="63">
        <f>VLOOKUP(L121,Echelle!$B$3:$K$7,U$1,FALSE)</f>
        <v>-1</v>
      </c>
      <c r="V121" s="64">
        <f t="shared" si="16"/>
        <v>7</v>
      </c>
      <c r="W121" s="65">
        <f t="shared" si="17"/>
        <v>8.8888888888888893</v>
      </c>
      <c r="X121" s="6" t="s">
        <v>527</v>
      </c>
      <c r="Y121" s="6" t="s">
        <v>424</v>
      </c>
      <c r="Z121" s="6" t="s">
        <v>424</v>
      </c>
      <c r="AA121" s="6" t="s">
        <v>424</v>
      </c>
      <c r="AB121" s="6" t="s">
        <v>424</v>
      </c>
      <c r="AC121" s="6" t="s">
        <v>423</v>
      </c>
      <c r="AD121" s="6" t="s">
        <v>425</v>
      </c>
      <c r="AE121" s="6" t="s">
        <v>425</v>
      </c>
      <c r="AF121" s="6" t="s">
        <v>425</v>
      </c>
      <c r="AG121" s="6" t="s">
        <v>425</v>
      </c>
      <c r="AH121" s="6" t="s">
        <v>424</v>
      </c>
      <c r="AI121" s="6" t="s">
        <v>423</v>
      </c>
      <c r="AJ121" s="6" t="s">
        <v>426</v>
      </c>
      <c r="AK121" s="6" t="s">
        <v>424</v>
      </c>
      <c r="AL121" s="6" t="s">
        <v>424</v>
      </c>
      <c r="AM121" s="6" t="s">
        <v>424</v>
      </c>
      <c r="AN121" s="6" t="s">
        <v>424</v>
      </c>
      <c r="AO121" s="6" t="s">
        <v>424</v>
      </c>
      <c r="AP121" s="6" t="s">
        <v>424</v>
      </c>
      <c r="AQ121" s="6" t="s">
        <v>426</v>
      </c>
      <c r="AR121" s="6" t="s">
        <v>424</v>
      </c>
      <c r="AS121" s="6" t="s">
        <v>423</v>
      </c>
      <c r="AT121" s="6" t="s">
        <v>426</v>
      </c>
      <c r="AU121" s="6" t="s">
        <v>426</v>
      </c>
      <c r="AV121" s="6" t="s">
        <v>151</v>
      </c>
      <c r="AW121" s="6" t="s">
        <v>428</v>
      </c>
      <c r="AX121" s="6" t="s">
        <v>176</v>
      </c>
      <c r="AY121" s="6" t="s">
        <v>427</v>
      </c>
      <c r="AZ121" s="6" t="s">
        <v>428</v>
      </c>
      <c r="BA121" s="6" t="s">
        <v>428</v>
      </c>
      <c r="BB121" s="64">
        <f>VLOOKUP(Y121,Echelle!$B$11:$Z$15,BB$1,FALSE)</f>
        <v>1</v>
      </c>
      <c r="BC121" s="64">
        <f>VLOOKUP(Z121,Echelle!$B$11:$Z$15,BC$1,FALSE)</f>
        <v>1</v>
      </c>
      <c r="BD121" s="64">
        <f>VLOOKUP(AA121,Echelle!$B$11:$Z$15,BD$1,FALSE)</f>
        <v>1</v>
      </c>
      <c r="BE121" s="64">
        <f>VLOOKUP(AB121,Echelle!$B$11:$Z$15,BE$1,FALSE)</f>
        <v>1</v>
      </c>
      <c r="BF121" s="64">
        <f>VLOOKUP(AC121,Echelle!$B$11:$Z$15,BF$1,FALSE)</f>
        <v>0.5</v>
      </c>
      <c r="BG121" s="64">
        <f>VLOOKUP(AD121,Echelle!$B$11:$Z$15,BG$1,FALSE)</f>
        <v>0</v>
      </c>
      <c r="BH121" s="64">
        <f>VLOOKUP(AE121,Echelle!$B$11:$Z$15,BH$1,FALSE)</f>
        <v>0</v>
      </c>
      <c r="BI121" s="64">
        <f>VLOOKUP(AF121,Echelle!$B$11:$Z$15,BI$1,FALSE)</f>
        <v>0</v>
      </c>
      <c r="BJ121" s="64">
        <f>VLOOKUP(AG121,Echelle!$B$11:$Z$15,BJ$1,FALSE)</f>
        <v>0</v>
      </c>
      <c r="BK121" s="64">
        <f>VLOOKUP(AH121,Echelle!$B$11:$Z$15,BK$1,FALSE)</f>
        <v>1</v>
      </c>
      <c r="BL121" s="64">
        <f>VLOOKUP(AI121,Echelle!$B$11:$Z$15,BL$1,FALSE)</f>
        <v>0.5</v>
      </c>
      <c r="BM121" s="64">
        <f>VLOOKUP(AJ121,Echelle!$B$11:$Z$15,BM$1,FALSE)</f>
        <v>-1</v>
      </c>
      <c r="BN121" s="64">
        <f>VLOOKUP(AK121,Echelle!$B$11:$Z$15,BN$1,FALSE)</f>
        <v>1</v>
      </c>
      <c r="BO121" s="64">
        <f>VLOOKUP(AL121,Echelle!$B$11:$Z$15,BO$1,FALSE)</f>
        <v>1</v>
      </c>
      <c r="BP121" s="64">
        <f>VLOOKUP(AM121,Echelle!$B$11:$Z$15,BP$1,FALSE)</f>
        <v>1</v>
      </c>
      <c r="BQ121" s="64">
        <f>VLOOKUP(AN121,Echelle!$B$11:$Z$15,BQ$1,FALSE)</f>
        <v>1</v>
      </c>
      <c r="BR121" s="64">
        <f>VLOOKUP(AO121,Echelle!$B$11:$Z$15,BR$1,FALSE)</f>
        <v>1</v>
      </c>
      <c r="BS121" s="64">
        <f>VLOOKUP(AP121,Echelle!$B$11:$Z$15,BS$1,FALSE)</f>
        <v>1</v>
      </c>
      <c r="BT121" s="64">
        <f>VLOOKUP(AQ121,Echelle!$B$11:$Z$15,BT$1,FALSE)</f>
        <v>-1</v>
      </c>
      <c r="BU121" s="64">
        <f>VLOOKUP(AR121,Echelle!$B$11:$Z$15,BU$1,FALSE)</f>
        <v>1</v>
      </c>
      <c r="BV121" s="64">
        <f>VLOOKUP(AS121,Echelle!$B$11:$Z$15,BV$1,FALSE)</f>
        <v>1</v>
      </c>
      <c r="BW121" s="64">
        <f>VLOOKUP(AT121,Echelle!$B$11:$Z$15,BW$1,FALSE)</f>
        <v>-0.5</v>
      </c>
      <c r="BX121" s="64">
        <f>VLOOKUP(AU121,Echelle!$B$11:$Z$15,BX$1,FALSE)</f>
        <v>-0.5</v>
      </c>
      <c r="BY121" s="64">
        <f>VLOOKUP(AV121,Echelle!$B$11:$Z$15,BY$1,FALSE)</f>
        <v>3</v>
      </c>
      <c r="BZ121" s="64">
        <f>VLOOKUP(AW121,Echelle!$B$20:$E$23,BZ$1,FALSE)</f>
        <v>-1</v>
      </c>
      <c r="CA121" s="64">
        <f>VLOOKUP(AX121,Echelle!$B$20:$E$23,CA$1,FALSE)</f>
        <v>2</v>
      </c>
      <c r="CB121" s="64">
        <f>VLOOKUP(AY121,Echelle!$B$20:$E$23,CB$1,FALSE)</f>
        <v>1</v>
      </c>
      <c r="CC121" s="6">
        <v>1</v>
      </c>
      <c r="CD121" s="6">
        <v>1</v>
      </c>
      <c r="CE121" s="6">
        <v>1</v>
      </c>
      <c r="CF121" s="6">
        <v>1</v>
      </c>
      <c r="CG121" s="6">
        <v>0</v>
      </c>
      <c r="CH121" s="6">
        <v>0</v>
      </c>
      <c r="CI121" s="6">
        <v>1</v>
      </c>
      <c r="CJ121" s="66">
        <f t="shared" si="18"/>
        <v>6</v>
      </c>
      <c r="CK121" s="66">
        <f t="shared" si="19"/>
        <v>22</v>
      </c>
      <c r="CL121" s="65">
        <f t="shared" si="20"/>
        <v>5.1086956521739131</v>
      </c>
      <c r="CM121" s="6" t="s">
        <v>488</v>
      </c>
      <c r="CN121" s="6" t="s">
        <v>2152</v>
      </c>
      <c r="CO121" s="6" t="s">
        <v>1782</v>
      </c>
      <c r="CP121" s="6" t="s">
        <v>2045</v>
      </c>
      <c r="CQ121" s="6" t="s">
        <v>440</v>
      </c>
      <c r="CS121" s="6" t="s">
        <v>583</v>
      </c>
      <c r="CT121" s="6" t="s">
        <v>675</v>
      </c>
      <c r="CU121" s="6" t="s">
        <v>415</v>
      </c>
      <c r="CV121" s="6" t="s">
        <v>416</v>
      </c>
      <c r="CW121" s="6" t="s">
        <v>416</v>
      </c>
      <c r="CX121" s="6" t="s">
        <v>416</v>
      </c>
      <c r="CY121" s="6" t="s">
        <v>414</v>
      </c>
      <c r="CZ121" s="6" t="s">
        <v>416</v>
      </c>
      <c r="DA121" s="6" t="s">
        <v>416</v>
      </c>
      <c r="DB121" s="6" t="s">
        <v>416</v>
      </c>
      <c r="DC121" s="6" t="s">
        <v>131</v>
      </c>
      <c r="DD121" s="67">
        <f>VLOOKUP(CU121,Echelle!$B$3:$K$7,DD$1,FALSE)</f>
        <v>0.5</v>
      </c>
      <c r="DE121" s="67">
        <f>VLOOKUP(CV121,Echelle!$B$3:$K$7,DE$1,FALSE)</f>
        <v>1</v>
      </c>
      <c r="DF121" s="67">
        <f>VLOOKUP(CW121,Echelle!$B$3:$K$7,DF$1,FALSE)</f>
        <v>1</v>
      </c>
      <c r="DG121" s="67">
        <f>VLOOKUP(CX121,Echelle!$B$3:$K$7,DG$1,FALSE)</f>
        <v>-1</v>
      </c>
      <c r="DH121" s="67">
        <f>VLOOKUP(CY121,Echelle!$B$3:$K$7,DH$1,FALSE)</f>
        <v>0.5</v>
      </c>
      <c r="DI121" s="67">
        <f>VLOOKUP(CZ121,Echelle!$B$3:$K$7,DI$1,FALSE)</f>
        <v>1</v>
      </c>
      <c r="DJ121" s="67">
        <f>VLOOKUP(DA121,Echelle!$B$3:$K$7,DJ$1,FALSE)</f>
        <v>1</v>
      </c>
      <c r="DK121" s="67">
        <f>VLOOKUP(DB121,Echelle!$B$3:$K$7,DK$1,FALSE)</f>
        <v>1</v>
      </c>
      <c r="DL121" s="67">
        <f>VLOOKUP(DC121,Echelle!$B$3:$K$7,DL$1,FALSE)</f>
        <v>-1</v>
      </c>
      <c r="DM121" s="64">
        <f t="shared" si="21"/>
        <v>4</v>
      </c>
      <c r="DN121" s="65">
        <f t="shared" si="22"/>
        <v>7.2222222222222223</v>
      </c>
      <c r="DO121" s="6" t="s">
        <v>451</v>
      </c>
      <c r="DP121" s="6" t="s">
        <v>451</v>
      </c>
      <c r="DQ121" s="6" t="s">
        <v>451</v>
      </c>
      <c r="DR121" s="6" t="s">
        <v>451</v>
      </c>
      <c r="DS121" s="6" t="s">
        <v>451</v>
      </c>
      <c r="DT121" s="6" t="s">
        <v>451</v>
      </c>
      <c r="DU121" s="6" t="s">
        <v>451</v>
      </c>
      <c r="DV121" s="6" t="s">
        <v>451</v>
      </c>
      <c r="DW121" s="6" t="s">
        <v>451</v>
      </c>
      <c r="DX121" s="6" t="s">
        <v>451</v>
      </c>
      <c r="DY121" s="6" t="s">
        <v>451</v>
      </c>
      <c r="DZ121" s="6" t="s">
        <v>451</v>
      </c>
      <c r="EA121" s="6" t="s">
        <v>451</v>
      </c>
      <c r="EB121" s="6" t="s">
        <v>451</v>
      </c>
      <c r="EC121" s="6" t="s">
        <v>451</v>
      </c>
      <c r="ED121" s="6" t="s">
        <v>451</v>
      </c>
      <c r="EE121" s="6" t="s">
        <v>451</v>
      </c>
      <c r="EF121" s="6" t="s">
        <v>451</v>
      </c>
      <c r="EG121" s="6" t="s">
        <v>451</v>
      </c>
      <c r="EH121" s="6" t="s">
        <v>451</v>
      </c>
      <c r="EI121" s="6" t="s">
        <v>452</v>
      </c>
      <c r="EJ121" s="6" t="s">
        <v>452</v>
      </c>
      <c r="EK121" s="6" t="s">
        <v>452</v>
      </c>
      <c r="EL121" s="6" t="s">
        <v>451</v>
      </c>
      <c r="EM121" s="68">
        <f t="shared" si="23"/>
        <v>21</v>
      </c>
      <c r="EN121" s="69">
        <f t="shared" si="24"/>
        <v>8.75</v>
      </c>
      <c r="EO121" s="6" t="s">
        <v>555</v>
      </c>
      <c r="EP121" s="68">
        <f t="shared" si="25"/>
        <v>10</v>
      </c>
      <c r="EQ121" s="6" t="s">
        <v>475</v>
      </c>
      <c r="ER121" s="68">
        <f t="shared" si="26"/>
        <v>10</v>
      </c>
      <c r="ES121" s="70">
        <f t="shared" si="28"/>
        <v>8.5416666666666661</v>
      </c>
      <c r="ET121" s="6" t="str">
        <f t="shared" si="29"/>
        <v xml:space="preserve">Accepté pour le Conseil 4round IS -5 </v>
      </c>
    </row>
    <row r="122" spans="1:150" x14ac:dyDescent="0.2">
      <c r="A122" s="6">
        <v>250</v>
      </c>
      <c r="B122" s="6" t="s">
        <v>760</v>
      </c>
      <c r="C122" s="6" t="s">
        <v>413</v>
      </c>
      <c r="D122" s="6" t="s">
        <v>462</v>
      </c>
      <c r="E122" s="6" t="s">
        <v>462</v>
      </c>
      <c r="F122" s="6" t="s">
        <v>414</v>
      </c>
      <c r="G122" s="6" t="s">
        <v>462</v>
      </c>
      <c r="H122" s="6" t="s">
        <v>414</v>
      </c>
      <c r="I122" s="6" t="s">
        <v>462</v>
      </c>
      <c r="J122" s="6" t="s">
        <v>416</v>
      </c>
      <c r="K122" s="6" t="s">
        <v>416</v>
      </c>
      <c r="L122" s="6" t="s">
        <v>131</v>
      </c>
      <c r="M122" s="63">
        <f>VLOOKUP(D122,Echelle!$B$3:$K$7,M$1,FALSE)</f>
        <v>0</v>
      </c>
      <c r="N122" s="63">
        <f>VLOOKUP(E122,Echelle!$B$3:$K$7,N$1,FALSE)</f>
        <v>0</v>
      </c>
      <c r="O122" s="63">
        <f>VLOOKUP(F122,Echelle!$B$3:$K$7,O$1,FALSE)</f>
        <v>-0.5</v>
      </c>
      <c r="P122" s="63">
        <f>VLOOKUP(G122,Echelle!$B$3:$K$7,P$1,FALSE)</f>
        <v>0</v>
      </c>
      <c r="Q122" s="63">
        <f>VLOOKUP(H122,Echelle!$B$3:$K$7,Q$1,FALSE)</f>
        <v>0.5</v>
      </c>
      <c r="R122" s="63">
        <f>VLOOKUP(I122,Echelle!$B$3:$K$7,R$1,FALSE)</f>
        <v>0</v>
      </c>
      <c r="S122" s="63">
        <f>VLOOKUP(J122,Echelle!$B$3:$K$7,S$1,FALSE)</f>
        <v>1</v>
      </c>
      <c r="T122" s="63">
        <f>VLOOKUP(K122,Echelle!$B$3:$K$7,T$1,FALSE)</f>
        <v>1</v>
      </c>
      <c r="U122" s="63">
        <f>VLOOKUP(L122,Echelle!$B$3:$K$7,U$1,FALSE)</f>
        <v>-1</v>
      </c>
      <c r="V122" s="64">
        <f t="shared" si="16"/>
        <v>1</v>
      </c>
      <c r="W122" s="65">
        <f t="shared" si="17"/>
        <v>5.5555555555555554</v>
      </c>
      <c r="X122" s="6" t="s">
        <v>463</v>
      </c>
      <c r="Y122" s="6" t="s">
        <v>423</v>
      </c>
      <c r="Z122" s="6" t="s">
        <v>423</v>
      </c>
      <c r="AA122" s="6" t="s">
        <v>424</v>
      </c>
      <c r="AB122" s="6" t="s">
        <v>424</v>
      </c>
      <c r="AC122" s="6" t="s">
        <v>423</v>
      </c>
      <c r="AD122" s="6" t="s">
        <v>423</v>
      </c>
      <c r="AE122" s="6" t="s">
        <v>423</v>
      </c>
      <c r="AF122" s="6" t="s">
        <v>423</v>
      </c>
      <c r="AG122" s="6" t="s">
        <v>423</v>
      </c>
      <c r="AH122" s="6" t="s">
        <v>423</v>
      </c>
      <c r="AI122" s="6" t="s">
        <v>423</v>
      </c>
      <c r="AJ122" s="6" t="s">
        <v>423</v>
      </c>
      <c r="AK122" s="6" t="s">
        <v>423</v>
      </c>
      <c r="AL122" s="6" t="s">
        <v>424</v>
      </c>
      <c r="AM122" s="6" t="s">
        <v>423</v>
      </c>
      <c r="AN122" s="6" t="s">
        <v>424</v>
      </c>
      <c r="AO122" s="6" t="s">
        <v>424</v>
      </c>
      <c r="AP122" s="6" t="s">
        <v>423</v>
      </c>
      <c r="AQ122" s="6" t="s">
        <v>423</v>
      </c>
      <c r="AR122" s="6" t="s">
        <v>424</v>
      </c>
      <c r="AS122" s="6" t="s">
        <v>424</v>
      </c>
      <c r="AT122" s="6" t="s">
        <v>423</v>
      </c>
      <c r="AU122" s="6" t="s">
        <v>423</v>
      </c>
      <c r="AV122" s="6" t="s">
        <v>426</v>
      </c>
      <c r="AW122" s="6" t="s">
        <v>427</v>
      </c>
      <c r="AX122" s="6" t="s">
        <v>427</v>
      </c>
      <c r="AY122" s="6" t="s">
        <v>428</v>
      </c>
      <c r="AZ122" s="6" t="s">
        <v>506</v>
      </c>
      <c r="BA122" s="6" t="s">
        <v>506</v>
      </c>
      <c r="BB122" s="64">
        <f>VLOOKUP(Y122,Echelle!$B$11:$Z$15,BB$1,FALSE)</f>
        <v>0.5</v>
      </c>
      <c r="BC122" s="64">
        <f>VLOOKUP(Z122,Echelle!$B$11:$Z$15,BC$1,FALSE)</f>
        <v>0.5</v>
      </c>
      <c r="BD122" s="64">
        <f>VLOOKUP(AA122,Echelle!$B$11:$Z$15,BD$1,FALSE)</f>
        <v>1</v>
      </c>
      <c r="BE122" s="64">
        <f>VLOOKUP(AB122,Echelle!$B$11:$Z$15,BE$1,FALSE)</f>
        <v>1</v>
      </c>
      <c r="BF122" s="64">
        <f>VLOOKUP(AC122,Echelle!$B$11:$Z$15,BF$1,FALSE)</f>
        <v>0.5</v>
      </c>
      <c r="BG122" s="64">
        <f>VLOOKUP(AD122,Echelle!$B$11:$Z$15,BG$1,FALSE)</f>
        <v>0.5</v>
      </c>
      <c r="BH122" s="64">
        <f>VLOOKUP(AE122,Echelle!$B$11:$Z$15,BH$1,FALSE)</f>
        <v>0.5</v>
      </c>
      <c r="BI122" s="64">
        <f>VLOOKUP(AF122,Echelle!$B$11:$Z$15,BI$1,FALSE)</f>
        <v>0.5</v>
      </c>
      <c r="BJ122" s="64">
        <f>VLOOKUP(AG122,Echelle!$B$11:$Z$15,BJ$1,FALSE)</f>
        <v>0.5</v>
      </c>
      <c r="BK122" s="64">
        <f>VLOOKUP(AH122,Echelle!$B$11:$Z$15,BK$1,FALSE)</f>
        <v>0.5</v>
      </c>
      <c r="BL122" s="64">
        <f>VLOOKUP(AI122,Echelle!$B$11:$Z$15,BL$1,FALSE)</f>
        <v>0.5</v>
      </c>
      <c r="BM122" s="64">
        <f>VLOOKUP(AJ122,Echelle!$B$11:$Z$15,BM$1,FALSE)</f>
        <v>0.5</v>
      </c>
      <c r="BN122" s="64">
        <f>VLOOKUP(AK122,Echelle!$B$11:$Z$15,BN$1,FALSE)</f>
        <v>0.5</v>
      </c>
      <c r="BO122" s="64">
        <f>VLOOKUP(AL122,Echelle!$B$11:$Z$15,BO$1,FALSE)</f>
        <v>1</v>
      </c>
      <c r="BP122" s="64">
        <f>VLOOKUP(AM122,Echelle!$B$11:$Z$15,BP$1,FALSE)</f>
        <v>0.5</v>
      </c>
      <c r="BQ122" s="64">
        <f>VLOOKUP(AN122,Echelle!$B$11:$Z$15,BQ$1,FALSE)</f>
        <v>1</v>
      </c>
      <c r="BR122" s="64">
        <f>VLOOKUP(AO122,Echelle!$B$11:$Z$15,BR$1,FALSE)</f>
        <v>1</v>
      </c>
      <c r="BS122" s="64">
        <f>VLOOKUP(AP122,Echelle!$B$11:$Z$15,BS$1,FALSE)</f>
        <v>0.5</v>
      </c>
      <c r="BT122" s="64">
        <f>VLOOKUP(AQ122,Echelle!$B$11:$Z$15,BT$1,FALSE)</f>
        <v>0.5</v>
      </c>
      <c r="BU122" s="64">
        <f>VLOOKUP(AR122,Echelle!$B$11:$Z$15,BU$1,FALSE)</f>
        <v>1</v>
      </c>
      <c r="BV122" s="64">
        <f>VLOOKUP(AS122,Echelle!$B$11:$Z$15,BV$1,FALSE)</f>
        <v>2</v>
      </c>
      <c r="BW122" s="64">
        <f>VLOOKUP(AT122,Echelle!$B$11:$Z$15,BW$1,FALSE)</f>
        <v>1</v>
      </c>
      <c r="BX122" s="64">
        <f>VLOOKUP(AU122,Echelle!$B$11:$Z$15,BX$1,FALSE)</f>
        <v>1</v>
      </c>
      <c r="BY122" s="64">
        <f>VLOOKUP(AV122,Echelle!$B$11:$Z$15,BY$1,FALSE)</f>
        <v>-0.5</v>
      </c>
      <c r="BZ122" s="64">
        <f>VLOOKUP(AW122,Echelle!$B$20:$E$23,BZ$1,FALSE)</f>
        <v>1</v>
      </c>
      <c r="CA122" s="64">
        <f>VLOOKUP(AX122,Echelle!$B$20:$E$23,CA$1,FALSE)</f>
        <v>1</v>
      </c>
      <c r="CB122" s="64">
        <f>VLOOKUP(AY122,Echelle!$B$20:$E$23,CB$1,FALSE)</f>
        <v>-1</v>
      </c>
      <c r="CC122" s="6">
        <v>0</v>
      </c>
      <c r="CD122" s="6">
        <v>1</v>
      </c>
      <c r="CE122" s="6">
        <v>0</v>
      </c>
      <c r="CF122" s="6">
        <v>0</v>
      </c>
      <c r="CG122" s="6">
        <v>0</v>
      </c>
      <c r="CH122" s="6">
        <v>0</v>
      </c>
      <c r="CI122" s="6">
        <v>0</v>
      </c>
      <c r="CJ122" s="66">
        <f t="shared" si="18"/>
        <v>1</v>
      </c>
      <c r="CK122" s="66">
        <f t="shared" si="19"/>
        <v>18.5</v>
      </c>
      <c r="CL122" s="65">
        <f t="shared" si="20"/>
        <v>4.7282608695652177</v>
      </c>
      <c r="CM122" s="6" t="s">
        <v>488</v>
      </c>
      <c r="CN122" s="6" t="s">
        <v>2165</v>
      </c>
      <c r="CO122" s="6" t="s">
        <v>1782</v>
      </c>
      <c r="CP122" s="6" t="s">
        <v>2045</v>
      </c>
      <c r="CQ122" s="6" t="s">
        <v>440</v>
      </c>
      <c r="CS122" s="6" t="s">
        <v>491</v>
      </c>
      <c r="CT122" s="6" t="s">
        <v>675</v>
      </c>
      <c r="CU122" s="6" t="s">
        <v>415</v>
      </c>
      <c r="CV122" s="6" t="s">
        <v>416</v>
      </c>
      <c r="CW122" s="6" t="s">
        <v>462</v>
      </c>
      <c r="CX122" s="6" t="s">
        <v>415</v>
      </c>
      <c r="CY122" s="6" t="s">
        <v>414</v>
      </c>
      <c r="CZ122" s="6" t="s">
        <v>414</v>
      </c>
      <c r="DA122" s="6" t="s">
        <v>416</v>
      </c>
      <c r="DB122" s="6" t="s">
        <v>416</v>
      </c>
      <c r="DC122" s="6" t="s">
        <v>131</v>
      </c>
      <c r="DD122" s="67">
        <f>VLOOKUP(CU122,Echelle!$B$3:$K$7,DD$1,FALSE)</f>
        <v>0.5</v>
      </c>
      <c r="DE122" s="67">
        <f>VLOOKUP(CV122,Echelle!$B$3:$K$7,DE$1,FALSE)</f>
        <v>1</v>
      </c>
      <c r="DF122" s="67">
        <f>VLOOKUP(CW122,Echelle!$B$3:$K$7,DF$1,FALSE)</f>
        <v>0</v>
      </c>
      <c r="DG122" s="67">
        <f>VLOOKUP(CX122,Echelle!$B$3:$K$7,DG$1,FALSE)</f>
        <v>-0.5</v>
      </c>
      <c r="DH122" s="67">
        <f>VLOOKUP(CY122,Echelle!$B$3:$K$7,DH$1,FALSE)</f>
        <v>0.5</v>
      </c>
      <c r="DI122" s="67">
        <f>VLOOKUP(CZ122,Echelle!$B$3:$K$7,DI$1,FALSE)</f>
        <v>-0.5</v>
      </c>
      <c r="DJ122" s="67">
        <f>VLOOKUP(DA122,Echelle!$B$3:$K$7,DJ$1,FALSE)</f>
        <v>1</v>
      </c>
      <c r="DK122" s="67">
        <f>VLOOKUP(DB122,Echelle!$B$3:$K$7,DK$1,FALSE)</f>
        <v>1</v>
      </c>
      <c r="DL122" s="67">
        <f>VLOOKUP(DC122,Echelle!$B$3:$K$7,DL$1,FALSE)</f>
        <v>-1</v>
      </c>
      <c r="DM122" s="64">
        <f t="shared" si="21"/>
        <v>2</v>
      </c>
      <c r="DN122" s="65">
        <f t="shared" si="22"/>
        <v>6.1111111111111107</v>
      </c>
      <c r="DO122" s="6" t="s">
        <v>451</v>
      </c>
      <c r="DP122" s="6" t="s">
        <v>451</v>
      </c>
      <c r="DQ122" s="6" t="s">
        <v>451</v>
      </c>
      <c r="DR122" s="6" t="s">
        <v>451</v>
      </c>
      <c r="DS122" s="6" t="s">
        <v>452</v>
      </c>
      <c r="DT122" s="6" t="s">
        <v>451</v>
      </c>
      <c r="DU122" s="6" t="s">
        <v>451</v>
      </c>
      <c r="DV122" s="6" t="s">
        <v>451</v>
      </c>
      <c r="DW122" s="6" t="s">
        <v>451</v>
      </c>
      <c r="DX122" s="6" t="s">
        <v>452</v>
      </c>
      <c r="DY122" s="6" t="s">
        <v>451</v>
      </c>
      <c r="DZ122" s="6" t="s">
        <v>451</v>
      </c>
      <c r="EA122" s="6" t="s">
        <v>451</v>
      </c>
      <c r="EB122" s="6" t="s">
        <v>451</v>
      </c>
      <c r="EC122" s="6" t="s">
        <v>451</v>
      </c>
      <c r="ED122" s="6" t="s">
        <v>451</v>
      </c>
      <c r="EE122" s="6" t="s">
        <v>451</v>
      </c>
      <c r="EF122" s="6" t="s">
        <v>451</v>
      </c>
      <c r="EG122" s="6" t="s">
        <v>451</v>
      </c>
      <c r="EH122" s="6" t="s">
        <v>451</v>
      </c>
      <c r="EI122" s="6" t="s">
        <v>452</v>
      </c>
      <c r="EJ122" s="6" t="s">
        <v>452</v>
      </c>
      <c r="EK122" s="6" t="s">
        <v>452</v>
      </c>
      <c r="EL122" s="6" t="s">
        <v>452</v>
      </c>
      <c r="EM122" s="68">
        <f t="shared" si="23"/>
        <v>18</v>
      </c>
      <c r="EN122" s="69">
        <f t="shared" si="24"/>
        <v>7.5</v>
      </c>
      <c r="EO122" s="6" t="s">
        <v>453</v>
      </c>
      <c r="EP122" s="68">
        <f t="shared" si="25"/>
        <v>0</v>
      </c>
      <c r="EQ122" s="6" t="s">
        <v>454</v>
      </c>
      <c r="ER122" s="68">
        <f t="shared" si="26"/>
        <v>0</v>
      </c>
      <c r="ES122" s="70">
        <f t="shared" si="28"/>
        <v>5.583333333333333</v>
      </c>
      <c r="ET122" s="6" t="str">
        <f t="shared" si="29"/>
        <v>Liste d'attente</v>
      </c>
    </row>
    <row r="123" spans="1:150" x14ac:dyDescent="0.2">
      <c r="A123" s="6">
        <v>252</v>
      </c>
      <c r="B123" s="6" t="s">
        <v>411</v>
      </c>
      <c r="C123" s="6" t="s">
        <v>413</v>
      </c>
      <c r="D123" s="6" t="s">
        <v>462</v>
      </c>
      <c r="E123" s="6" t="s">
        <v>416</v>
      </c>
      <c r="F123" s="6" t="s">
        <v>416</v>
      </c>
      <c r="G123" s="6" t="s">
        <v>131</v>
      </c>
      <c r="H123" s="6" t="s">
        <v>414</v>
      </c>
      <c r="I123" s="6" t="s">
        <v>416</v>
      </c>
      <c r="J123" s="6" t="s">
        <v>416</v>
      </c>
      <c r="K123" s="6" t="s">
        <v>416</v>
      </c>
      <c r="L123" s="6" t="s">
        <v>414</v>
      </c>
      <c r="M123" s="63">
        <f>VLOOKUP(D123,Echelle!$B$3:$K$7,M$1,FALSE)</f>
        <v>0</v>
      </c>
      <c r="N123" s="63">
        <f>VLOOKUP(E123,Echelle!$B$3:$K$7,N$1,FALSE)</f>
        <v>1</v>
      </c>
      <c r="O123" s="63">
        <f>VLOOKUP(F123,Echelle!$B$3:$K$7,O$1,FALSE)</f>
        <v>1</v>
      </c>
      <c r="P123" s="63">
        <f>VLOOKUP(G123,Echelle!$B$3:$K$7,P$1,FALSE)</f>
        <v>1</v>
      </c>
      <c r="Q123" s="63">
        <f>VLOOKUP(H123,Echelle!$B$3:$K$7,Q$1,FALSE)</f>
        <v>0.5</v>
      </c>
      <c r="R123" s="63">
        <f>VLOOKUP(I123,Echelle!$B$3:$K$7,R$1,FALSE)</f>
        <v>1</v>
      </c>
      <c r="S123" s="63">
        <f>VLOOKUP(J123,Echelle!$B$3:$K$7,S$1,FALSE)</f>
        <v>1</v>
      </c>
      <c r="T123" s="63">
        <f>VLOOKUP(K123,Echelle!$B$3:$K$7,T$1,FALSE)</f>
        <v>1</v>
      </c>
      <c r="U123" s="63">
        <f>VLOOKUP(L123,Echelle!$B$3:$K$7,U$1,FALSE)</f>
        <v>-0.5</v>
      </c>
      <c r="V123" s="64">
        <f t="shared" si="16"/>
        <v>6</v>
      </c>
      <c r="W123" s="65">
        <f t="shared" si="17"/>
        <v>8.3333333333333339</v>
      </c>
      <c r="X123" s="6" t="s">
        <v>564</v>
      </c>
      <c r="Y123" s="6" t="s">
        <v>424</v>
      </c>
      <c r="Z123" s="6" t="s">
        <v>423</v>
      </c>
      <c r="AA123" s="6" t="s">
        <v>425</v>
      </c>
      <c r="AB123" s="6" t="s">
        <v>424</v>
      </c>
      <c r="AC123" s="6" t="s">
        <v>424</v>
      </c>
      <c r="AD123" s="6" t="s">
        <v>423</v>
      </c>
      <c r="AE123" s="6" t="s">
        <v>423</v>
      </c>
      <c r="AF123" s="6" t="s">
        <v>423</v>
      </c>
      <c r="AG123" s="6" t="s">
        <v>423</v>
      </c>
      <c r="AH123" s="6" t="s">
        <v>423</v>
      </c>
      <c r="AI123" s="6" t="s">
        <v>423</v>
      </c>
      <c r="AJ123" s="6" t="s">
        <v>423</v>
      </c>
      <c r="AK123" s="6" t="s">
        <v>423</v>
      </c>
      <c r="AL123" s="6" t="s">
        <v>423</v>
      </c>
      <c r="AM123" s="6" t="s">
        <v>423</v>
      </c>
      <c r="AN123" s="6" t="s">
        <v>423</v>
      </c>
      <c r="AO123" s="6" t="s">
        <v>423</v>
      </c>
      <c r="AP123" s="6" t="s">
        <v>423</v>
      </c>
      <c r="AQ123" s="6" t="s">
        <v>423</v>
      </c>
      <c r="AR123" s="6" t="s">
        <v>424</v>
      </c>
      <c r="AS123" s="6" t="s">
        <v>423</v>
      </c>
      <c r="AT123" s="6" t="s">
        <v>423</v>
      </c>
      <c r="AU123" s="6" t="s">
        <v>423</v>
      </c>
      <c r="AV123" s="6" t="s">
        <v>423</v>
      </c>
      <c r="AW123" s="6" t="s">
        <v>428</v>
      </c>
      <c r="AX123" s="6" t="s">
        <v>427</v>
      </c>
      <c r="AY123" s="6" t="s">
        <v>428</v>
      </c>
      <c r="AZ123" s="6" t="s">
        <v>428</v>
      </c>
      <c r="BA123" s="6" t="s">
        <v>428</v>
      </c>
      <c r="BB123" s="64">
        <f>VLOOKUP(Y123,Echelle!$B$11:$Z$15,BB$1,FALSE)</f>
        <v>1</v>
      </c>
      <c r="BC123" s="64">
        <f>VLOOKUP(Z123,Echelle!$B$11:$Z$15,BC$1,FALSE)</f>
        <v>0.5</v>
      </c>
      <c r="BD123" s="64">
        <f>VLOOKUP(AA123,Echelle!$B$11:$Z$15,BD$1,FALSE)</f>
        <v>0</v>
      </c>
      <c r="BE123" s="64">
        <f>VLOOKUP(AB123,Echelle!$B$11:$Z$15,BE$1,FALSE)</f>
        <v>1</v>
      </c>
      <c r="BF123" s="64">
        <f>VLOOKUP(AC123,Echelle!$B$11:$Z$15,BF$1,FALSE)</f>
        <v>1</v>
      </c>
      <c r="BG123" s="64">
        <f>VLOOKUP(AD123,Echelle!$B$11:$Z$15,BG$1,FALSE)</f>
        <v>0.5</v>
      </c>
      <c r="BH123" s="64">
        <f>VLOOKUP(AE123,Echelle!$B$11:$Z$15,BH$1,FALSE)</f>
        <v>0.5</v>
      </c>
      <c r="BI123" s="64">
        <f>VLOOKUP(AF123,Echelle!$B$11:$Z$15,BI$1,FALSE)</f>
        <v>0.5</v>
      </c>
      <c r="BJ123" s="64">
        <f>VLOOKUP(AG123,Echelle!$B$11:$Z$15,BJ$1,FALSE)</f>
        <v>0.5</v>
      </c>
      <c r="BK123" s="64">
        <f>VLOOKUP(AH123,Echelle!$B$11:$Z$15,BK$1,FALSE)</f>
        <v>0.5</v>
      </c>
      <c r="BL123" s="64">
        <f>VLOOKUP(AI123,Echelle!$B$11:$Z$15,BL$1,FALSE)</f>
        <v>0.5</v>
      </c>
      <c r="BM123" s="64">
        <f>VLOOKUP(AJ123,Echelle!$B$11:$Z$15,BM$1,FALSE)</f>
        <v>0.5</v>
      </c>
      <c r="BN123" s="64">
        <f>VLOOKUP(AK123,Echelle!$B$11:$Z$15,BN$1,FALSE)</f>
        <v>0.5</v>
      </c>
      <c r="BO123" s="64">
        <f>VLOOKUP(AL123,Echelle!$B$11:$Z$15,BO$1,FALSE)</f>
        <v>0.5</v>
      </c>
      <c r="BP123" s="64">
        <f>VLOOKUP(AM123,Echelle!$B$11:$Z$15,BP$1,FALSE)</f>
        <v>0.5</v>
      </c>
      <c r="BQ123" s="64">
        <f>VLOOKUP(AN123,Echelle!$B$11:$Z$15,BQ$1,FALSE)</f>
        <v>0.5</v>
      </c>
      <c r="BR123" s="64">
        <f>VLOOKUP(AO123,Echelle!$B$11:$Z$15,BR$1,FALSE)</f>
        <v>0.5</v>
      </c>
      <c r="BS123" s="64">
        <f>VLOOKUP(AP123,Echelle!$B$11:$Z$15,BS$1,FALSE)</f>
        <v>0.5</v>
      </c>
      <c r="BT123" s="64">
        <f>VLOOKUP(AQ123,Echelle!$B$11:$Z$15,BT$1,FALSE)</f>
        <v>0.5</v>
      </c>
      <c r="BU123" s="64">
        <f>VLOOKUP(AR123,Echelle!$B$11:$Z$15,BU$1,FALSE)</f>
        <v>1</v>
      </c>
      <c r="BV123" s="64">
        <f>VLOOKUP(AS123,Echelle!$B$11:$Z$15,BV$1,FALSE)</f>
        <v>1</v>
      </c>
      <c r="BW123" s="64">
        <f>VLOOKUP(AT123,Echelle!$B$11:$Z$15,BW$1,FALSE)</f>
        <v>1</v>
      </c>
      <c r="BX123" s="64">
        <f>VLOOKUP(AU123,Echelle!$B$11:$Z$15,BX$1,FALSE)</f>
        <v>1</v>
      </c>
      <c r="BY123" s="64">
        <f>VLOOKUP(AV123,Echelle!$B$11:$Z$15,BY$1,FALSE)</f>
        <v>1</v>
      </c>
      <c r="BZ123" s="64">
        <f>VLOOKUP(AW123,Echelle!$B$20:$E$23,BZ$1,FALSE)</f>
        <v>-1</v>
      </c>
      <c r="CA123" s="64">
        <f>VLOOKUP(AX123,Echelle!$B$20:$E$23,CA$1,FALSE)</f>
        <v>1</v>
      </c>
      <c r="CB123" s="64">
        <f>VLOOKUP(AY123,Echelle!$B$20:$E$23,CB$1,FALSE)</f>
        <v>-1</v>
      </c>
      <c r="CC123" s="6">
        <v>0</v>
      </c>
      <c r="CD123" s="6">
        <v>1</v>
      </c>
      <c r="CE123" s="6">
        <v>0</v>
      </c>
      <c r="CF123" s="6">
        <v>1</v>
      </c>
      <c r="CG123" s="6">
        <v>0</v>
      </c>
      <c r="CH123" s="6">
        <v>0</v>
      </c>
      <c r="CI123" s="6">
        <v>0</v>
      </c>
      <c r="CJ123" s="66">
        <f t="shared" si="18"/>
        <v>2</v>
      </c>
      <c r="CK123" s="66">
        <f t="shared" si="19"/>
        <v>16.5</v>
      </c>
      <c r="CL123" s="65">
        <f t="shared" si="20"/>
        <v>4.5108695652173916</v>
      </c>
      <c r="CM123" s="6" t="s">
        <v>2707</v>
      </c>
      <c r="CN123" s="6" t="s">
        <v>2179</v>
      </c>
      <c r="CO123" s="6" t="s">
        <v>1782</v>
      </c>
      <c r="CP123" s="6" t="s">
        <v>2180</v>
      </c>
      <c r="CQ123" s="6" t="s">
        <v>440</v>
      </c>
      <c r="CS123" s="6" t="s">
        <v>491</v>
      </c>
      <c r="CT123" s="6" t="s">
        <v>443</v>
      </c>
      <c r="CU123" s="6" t="s">
        <v>416</v>
      </c>
      <c r="CV123" s="6" t="s">
        <v>416</v>
      </c>
      <c r="CW123" s="6" t="s">
        <v>415</v>
      </c>
      <c r="CX123" s="6" t="s">
        <v>462</v>
      </c>
      <c r="CY123" s="6" t="s">
        <v>415</v>
      </c>
      <c r="CZ123" s="6" t="s">
        <v>416</v>
      </c>
      <c r="DA123" s="6" t="s">
        <v>416</v>
      </c>
      <c r="DB123" s="6" t="s">
        <v>416</v>
      </c>
      <c r="DC123" s="6" t="s">
        <v>131</v>
      </c>
      <c r="DD123" s="67">
        <f>VLOOKUP(CU123,Echelle!$B$3:$K$7,DD$1,FALSE)</f>
        <v>1</v>
      </c>
      <c r="DE123" s="67">
        <f>VLOOKUP(CV123,Echelle!$B$3:$K$7,DE$1,FALSE)</f>
        <v>1</v>
      </c>
      <c r="DF123" s="67">
        <f>VLOOKUP(CW123,Echelle!$B$3:$K$7,DF$1,FALSE)</f>
        <v>0.5</v>
      </c>
      <c r="DG123" s="67">
        <f>VLOOKUP(CX123,Echelle!$B$3:$K$7,DG$1,FALSE)</f>
        <v>0</v>
      </c>
      <c r="DH123" s="67">
        <f>VLOOKUP(CY123,Echelle!$B$3:$K$7,DH$1,FALSE)</f>
        <v>-0.5</v>
      </c>
      <c r="DI123" s="67">
        <f>VLOOKUP(CZ123,Echelle!$B$3:$K$7,DI$1,FALSE)</f>
        <v>1</v>
      </c>
      <c r="DJ123" s="67">
        <f>VLOOKUP(DA123,Echelle!$B$3:$K$7,DJ$1,FALSE)</f>
        <v>1</v>
      </c>
      <c r="DK123" s="67">
        <f>VLOOKUP(DB123,Echelle!$B$3:$K$7,DK$1,FALSE)</f>
        <v>1</v>
      </c>
      <c r="DL123" s="67">
        <f>VLOOKUP(DC123,Echelle!$B$3:$K$7,DL$1,FALSE)</f>
        <v>-1</v>
      </c>
      <c r="DM123" s="64">
        <f t="shared" si="21"/>
        <v>4</v>
      </c>
      <c r="DN123" s="65">
        <f t="shared" si="22"/>
        <v>7.2222222222222223</v>
      </c>
      <c r="DO123" s="6" t="s">
        <v>451</v>
      </c>
      <c r="DP123" s="6" t="s">
        <v>451</v>
      </c>
      <c r="DQ123" s="6" t="s">
        <v>451</v>
      </c>
      <c r="DR123" s="6" t="s">
        <v>451</v>
      </c>
      <c r="DS123" s="6" t="s">
        <v>451</v>
      </c>
      <c r="DT123" s="6" t="s">
        <v>451</v>
      </c>
      <c r="DU123" s="6" t="s">
        <v>451</v>
      </c>
      <c r="DV123" s="6" t="s">
        <v>451</v>
      </c>
      <c r="DW123" s="6" t="s">
        <v>451</v>
      </c>
      <c r="DX123" s="6" t="s">
        <v>451</v>
      </c>
      <c r="DY123" s="6" t="s">
        <v>451</v>
      </c>
      <c r="DZ123" s="6" t="s">
        <v>451</v>
      </c>
      <c r="EA123" s="6" t="s">
        <v>451</v>
      </c>
      <c r="EB123" s="6" t="s">
        <v>451</v>
      </c>
      <c r="EC123" s="6" t="s">
        <v>451</v>
      </c>
      <c r="ED123" s="6" t="s">
        <v>451</v>
      </c>
      <c r="EE123" s="6" t="s">
        <v>451</v>
      </c>
      <c r="EF123" s="6" t="s">
        <v>451</v>
      </c>
      <c r="EG123" s="6" t="s">
        <v>451</v>
      </c>
      <c r="EH123" s="6" t="s">
        <v>451</v>
      </c>
      <c r="EI123" s="6" t="s">
        <v>451</v>
      </c>
      <c r="EJ123" s="6" t="s">
        <v>451</v>
      </c>
      <c r="EK123" s="6" t="s">
        <v>451</v>
      </c>
      <c r="EL123" s="6" t="s">
        <v>451</v>
      </c>
      <c r="EM123" s="68">
        <f t="shared" si="23"/>
        <v>24</v>
      </c>
      <c r="EN123" s="69">
        <f t="shared" si="24"/>
        <v>10</v>
      </c>
      <c r="EO123" s="6" t="s">
        <v>453</v>
      </c>
      <c r="EP123" s="68">
        <f t="shared" si="25"/>
        <v>0</v>
      </c>
      <c r="EQ123" s="6" t="s">
        <v>475</v>
      </c>
      <c r="ER123" s="68">
        <f t="shared" si="26"/>
        <v>10</v>
      </c>
      <c r="ES123" s="70">
        <f t="shared" si="28"/>
        <v>7.6666666666666661</v>
      </c>
      <c r="ET123" s="6" t="str">
        <f t="shared" si="29"/>
        <v>Accepté pour Conseil 3eme round Prov</v>
      </c>
    </row>
    <row r="124" spans="1:150" x14ac:dyDescent="0.2">
      <c r="A124" s="6">
        <v>253</v>
      </c>
      <c r="B124" s="6" t="s">
        <v>460</v>
      </c>
      <c r="C124" s="6" t="s">
        <v>525</v>
      </c>
      <c r="D124" s="6" t="s">
        <v>131</v>
      </c>
      <c r="E124" s="6" t="s">
        <v>416</v>
      </c>
      <c r="F124" s="6" t="s">
        <v>415</v>
      </c>
      <c r="G124" s="6" t="s">
        <v>414</v>
      </c>
      <c r="H124" s="6" t="s">
        <v>414</v>
      </c>
      <c r="I124" s="6" t="s">
        <v>415</v>
      </c>
      <c r="J124" s="6" t="s">
        <v>415</v>
      </c>
      <c r="K124" s="6" t="s">
        <v>416</v>
      </c>
      <c r="L124" s="6" t="s">
        <v>414</v>
      </c>
      <c r="M124" s="63">
        <f>VLOOKUP(D124,Echelle!$B$3:$K$7,M$1,FALSE)</f>
        <v>-1</v>
      </c>
      <c r="N124" s="63">
        <f>VLOOKUP(E124,Echelle!$B$3:$K$7,N$1,FALSE)</f>
        <v>1</v>
      </c>
      <c r="O124" s="63">
        <f>VLOOKUP(F124,Echelle!$B$3:$K$7,O$1,FALSE)</f>
        <v>0.5</v>
      </c>
      <c r="P124" s="63">
        <f>VLOOKUP(G124,Echelle!$B$3:$K$7,P$1,FALSE)</f>
        <v>0.5</v>
      </c>
      <c r="Q124" s="63">
        <f>VLOOKUP(H124,Echelle!$B$3:$K$7,Q$1,FALSE)</f>
        <v>0.5</v>
      </c>
      <c r="R124" s="63">
        <f>VLOOKUP(I124,Echelle!$B$3:$K$7,R$1,FALSE)</f>
        <v>0.5</v>
      </c>
      <c r="S124" s="63">
        <f>VLOOKUP(J124,Echelle!$B$3:$K$7,S$1,FALSE)</f>
        <v>0.5</v>
      </c>
      <c r="T124" s="63">
        <f>VLOOKUP(K124,Echelle!$B$3:$K$7,T$1,FALSE)</f>
        <v>1</v>
      </c>
      <c r="U124" s="63">
        <f>VLOOKUP(L124,Echelle!$B$3:$K$7,U$1,FALSE)</f>
        <v>-0.5</v>
      </c>
      <c r="V124" s="64">
        <f t="shared" si="16"/>
        <v>3</v>
      </c>
      <c r="W124" s="65">
        <f t="shared" si="17"/>
        <v>6.666666666666667</v>
      </c>
      <c r="X124" s="6" t="s">
        <v>527</v>
      </c>
      <c r="Y124" s="6" t="s">
        <v>423</v>
      </c>
      <c r="Z124" s="6" t="s">
        <v>423</v>
      </c>
      <c r="AA124" s="6" t="s">
        <v>423</v>
      </c>
      <c r="AB124" s="6" t="s">
        <v>423</v>
      </c>
      <c r="AC124" s="6" t="s">
        <v>423</v>
      </c>
      <c r="AD124" s="6" t="s">
        <v>426</v>
      </c>
      <c r="AE124" s="6" t="s">
        <v>425</v>
      </c>
      <c r="AF124" s="6" t="s">
        <v>423</v>
      </c>
      <c r="AG124" s="6" t="s">
        <v>423</v>
      </c>
      <c r="AH124" s="6" t="s">
        <v>426</v>
      </c>
      <c r="AI124" s="6" t="s">
        <v>426</v>
      </c>
      <c r="AJ124" s="6" t="s">
        <v>426</v>
      </c>
      <c r="AK124" s="6" t="s">
        <v>423</v>
      </c>
      <c r="AL124" s="6" t="s">
        <v>423</v>
      </c>
      <c r="AM124" s="6" t="s">
        <v>423</v>
      </c>
      <c r="AN124" s="6" t="s">
        <v>423</v>
      </c>
      <c r="AO124" s="6" t="s">
        <v>426</v>
      </c>
      <c r="AP124" s="6" t="s">
        <v>423</v>
      </c>
      <c r="AQ124" s="6" t="s">
        <v>426</v>
      </c>
      <c r="AR124" s="6" t="s">
        <v>424</v>
      </c>
      <c r="AS124" s="6" t="s">
        <v>426</v>
      </c>
      <c r="AT124" s="6" t="s">
        <v>426</v>
      </c>
      <c r="AU124" s="6" t="s">
        <v>426</v>
      </c>
      <c r="AV124" s="6" t="s">
        <v>426</v>
      </c>
      <c r="AW124" s="6" t="s">
        <v>428</v>
      </c>
      <c r="AX124" s="6" t="s">
        <v>176</v>
      </c>
      <c r="AY124" s="6" t="s">
        <v>428</v>
      </c>
      <c r="AZ124" s="6" t="s">
        <v>176</v>
      </c>
      <c r="BA124" s="6" t="s">
        <v>428</v>
      </c>
      <c r="BB124" s="64">
        <f>VLOOKUP(Y124,Echelle!$B$11:$Z$15,BB$1,FALSE)</f>
        <v>0.5</v>
      </c>
      <c r="BC124" s="64">
        <f>VLOOKUP(Z124,Echelle!$B$11:$Z$15,BC$1,FALSE)</f>
        <v>0.5</v>
      </c>
      <c r="BD124" s="64">
        <f>VLOOKUP(AA124,Echelle!$B$11:$Z$15,BD$1,FALSE)</f>
        <v>0.5</v>
      </c>
      <c r="BE124" s="64">
        <f>VLOOKUP(AB124,Echelle!$B$11:$Z$15,BE$1,FALSE)</f>
        <v>0.5</v>
      </c>
      <c r="BF124" s="64">
        <f>VLOOKUP(AC124,Echelle!$B$11:$Z$15,BF$1,FALSE)</f>
        <v>0.5</v>
      </c>
      <c r="BG124" s="64">
        <f>VLOOKUP(AD124,Echelle!$B$11:$Z$15,BG$1,FALSE)</f>
        <v>-1</v>
      </c>
      <c r="BH124" s="64">
        <f>VLOOKUP(AE124,Echelle!$B$11:$Z$15,BH$1,FALSE)</f>
        <v>0</v>
      </c>
      <c r="BI124" s="64">
        <f>VLOOKUP(AF124,Echelle!$B$11:$Z$15,BI$1,FALSE)</f>
        <v>0.5</v>
      </c>
      <c r="BJ124" s="64">
        <f>VLOOKUP(AG124,Echelle!$B$11:$Z$15,BJ$1,FALSE)</f>
        <v>0.5</v>
      </c>
      <c r="BK124" s="64">
        <f>VLOOKUP(AH124,Echelle!$B$11:$Z$15,BK$1,FALSE)</f>
        <v>-1</v>
      </c>
      <c r="BL124" s="64">
        <f>VLOOKUP(AI124,Echelle!$B$11:$Z$15,BL$1,FALSE)</f>
        <v>-1</v>
      </c>
      <c r="BM124" s="64">
        <f>VLOOKUP(AJ124,Echelle!$B$11:$Z$15,BM$1,FALSE)</f>
        <v>-1</v>
      </c>
      <c r="BN124" s="64">
        <f>VLOOKUP(AK124,Echelle!$B$11:$Z$15,BN$1,FALSE)</f>
        <v>0.5</v>
      </c>
      <c r="BO124" s="64">
        <f>VLOOKUP(AL124,Echelle!$B$11:$Z$15,BO$1,FALSE)</f>
        <v>0.5</v>
      </c>
      <c r="BP124" s="64">
        <f>VLOOKUP(AM124,Echelle!$B$11:$Z$15,BP$1,FALSE)</f>
        <v>0.5</v>
      </c>
      <c r="BQ124" s="64">
        <f>VLOOKUP(AN124,Echelle!$B$11:$Z$15,BQ$1,FALSE)</f>
        <v>0.5</v>
      </c>
      <c r="BR124" s="64">
        <f>VLOOKUP(AO124,Echelle!$B$11:$Z$15,BR$1,FALSE)</f>
        <v>-1</v>
      </c>
      <c r="BS124" s="64">
        <f>VLOOKUP(AP124,Echelle!$B$11:$Z$15,BS$1,FALSE)</f>
        <v>0.5</v>
      </c>
      <c r="BT124" s="64">
        <f>VLOOKUP(AQ124,Echelle!$B$11:$Z$15,BT$1,FALSE)</f>
        <v>-1</v>
      </c>
      <c r="BU124" s="64">
        <f>VLOOKUP(AR124,Echelle!$B$11:$Z$15,BU$1,FALSE)</f>
        <v>1</v>
      </c>
      <c r="BV124" s="64">
        <f>VLOOKUP(AS124,Echelle!$B$11:$Z$15,BV$1,FALSE)</f>
        <v>-0.5</v>
      </c>
      <c r="BW124" s="64">
        <f>VLOOKUP(AT124,Echelle!$B$11:$Z$15,BW$1,FALSE)</f>
        <v>-0.5</v>
      </c>
      <c r="BX124" s="64">
        <f>VLOOKUP(AU124,Echelle!$B$11:$Z$15,BX$1,FALSE)</f>
        <v>-0.5</v>
      </c>
      <c r="BY124" s="64">
        <f>VLOOKUP(AV124,Echelle!$B$11:$Z$15,BY$1,FALSE)</f>
        <v>-0.5</v>
      </c>
      <c r="BZ124" s="64">
        <f>VLOOKUP(AW124,Echelle!$B$20:$E$23,BZ$1,FALSE)</f>
        <v>-1</v>
      </c>
      <c r="CA124" s="64">
        <f>VLOOKUP(AX124,Echelle!$B$20:$E$23,CA$1,FALSE)</f>
        <v>2</v>
      </c>
      <c r="CB124" s="64">
        <f>VLOOKUP(AY124,Echelle!$B$20:$E$23,CB$1,FALSE)</f>
        <v>-1</v>
      </c>
      <c r="CC124" s="6">
        <v>0</v>
      </c>
      <c r="CD124" s="6">
        <v>1</v>
      </c>
      <c r="CE124" s="6">
        <v>0</v>
      </c>
      <c r="CF124" s="6">
        <v>0</v>
      </c>
      <c r="CG124" s="6">
        <v>0</v>
      </c>
      <c r="CH124" s="6">
        <v>0</v>
      </c>
      <c r="CI124" s="6">
        <v>0</v>
      </c>
      <c r="CJ124" s="66">
        <f t="shared" si="18"/>
        <v>1</v>
      </c>
      <c r="CK124" s="66">
        <f t="shared" si="19"/>
        <v>0</v>
      </c>
      <c r="CL124" s="65">
        <f t="shared" si="20"/>
        <v>2.7173913043478262</v>
      </c>
      <c r="CM124" s="6" t="s">
        <v>581</v>
      </c>
      <c r="CN124" s="6" t="s">
        <v>2192</v>
      </c>
      <c r="CO124" s="6" t="s">
        <v>1782</v>
      </c>
      <c r="CP124" s="6" t="s">
        <v>2180</v>
      </c>
      <c r="CQ124" s="6" t="s">
        <v>440</v>
      </c>
      <c r="CS124" s="6" t="s">
        <v>491</v>
      </c>
      <c r="CT124" s="6" t="s">
        <v>443</v>
      </c>
      <c r="CU124" s="6" t="s">
        <v>131</v>
      </c>
      <c r="CV124" s="6" t="s">
        <v>416</v>
      </c>
      <c r="CW124" s="6" t="s">
        <v>416</v>
      </c>
      <c r="CX124" s="6" t="s">
        <v>131</v>
      </c>
      <c r="CY124" s="6" t="s">
        <v>131</v>
      </c>
      <c r="CZ124" s="6" t="s">
        <v>416</v>
      </c>
      <c r="DA124" s="6" t="s">
        <v>416</v>
      </c>
      <c r="DB124" s="6" t="s">
        <v>416</v>
      </c>
      <c r="DC124" s="6" t="s">
        <v>414</v>
      </c>
      <c r="DD124" s="67">
        <f>VLOOKUP(CU124,Echelle!$B$3:$K$7,DD$1,FALSE)</f>
        <v>-1</v>
      </c>
      <c r="DE124" s="67">
        <f>VLOOKUP(CV124,Echelle!$B$3:$K$7,DE$1,FALSE)</f>
        <v>1</v>
      </c>
      <c r="DF124" s="67">
        <f>VLOOKUP(CW124,Echelle!$B$3:$K$7,DF$1,FALSE)</f>
        <v>1</v>
      </c>
      <c r="DG124" s="67">
        <f>VLOOKUP(CX124,Echelle!$B$3:$K$7,DG$1,FALSE)</f>
        <v>1</v>
      </c>
      <c r="DH124" s="67">
        <f>VLOOKUP(CY124,Echelle!$B$3:$K$7,DH$1,FALSE)</f>
        <v>1</v>
      </c>
      <c r="DI124" s="67">
        <f>VLOOKUP(CZ124,Echelle!$B$3:$K$7,DI$1,FALSE)</f>
        <v>1</v>
      </c>
      <c r="DJ124" s="67">
        <f>VLOOKUP(DA124,Echelle!$B$3:$K$7,DJ$1,FALSE)</f>
        <v>1</v>
      </c>
      <c r="DK124" s="67">
        <f>VLOOKUP(DB124,Echelle!$B$3:$K$7,DK$1,FALSE)</f>
        <v>1</v>
      </c>
      <c r="DL124" s="67">
        <f>VLOOKUP(DC124,Echelle!$B$3:$K$7,DL$1,FALSE)</f>
        <v>-0.5</v>
      </c>
      <c r="DM124" s="64">
        <f t="shared" si="21"/>
        <v>5.5</v>
      </c>
      <c r="DN124" s="65">
        <f t="shared" si="22"/>
        <v>8.0555555555555554</v>
      </c>
      <c r="DO124" s="6" t="s">
        <v>451</v>
      </c>
      <c r="DP124" s="6" t="s">
        <v>451</v>
      </c>
      <c r="DQ124" s="6" t="s">
        <v>451</v>
      </c>
      <c r="DR124" s="6" t="s">
        <v>451</v>
      </c>
      <c r="DS124" s="6" t="s">
        <v>451</v>
      </c>
      <c r="DT124" s="6" t="s">
        <v>451</v>
      </c>
      <c r="DU124" s="6" t="s">
        <v>451</v>
      </c>
      <c r="DV124" s="6" t="s">
        <v>452</v>
      </c>
      <c r="DW124" s="6" t="s">
        <v>451</v>
      </c>
      <c r="DX124" s="6" t="s">
        <v>452</v>
      </c>
      <c r="DY124" s="6" t="s">
        <v>452</v>
      </c>
      <c r="DZ124" s="6" t="s">
        <v>452</v>
      </c>
      <c r="EA124" s="6" t="s">
        <v>451</v>
      </c>
      <c r="EB124" s="6" t="s">
        <v>451</v>
      </c>
      <c r="EC124" s="6" t="s">
        <v>451</v>
      </c>
      <c r="ED124" s="6" t="s">
        <v>451</v>
      </c>
      <c r="EE124" s="6" t="s">
        <v>451</v>
      </c>
      <c r="EF124" s="6" t="s">
        <v>451</v>
      </c>
      <c r="EG124" s="6" t="s">
        <v>451</v>
      </c>
      <c r="EH124" s="6" t="s">
        <v>451</v>
      </c>
      <c r="EI124" s="6" t="s">
        <v>452</v>
      </c>
      <c r="EJ124" s="6" t="s">
        <v>452</v>
      </c>
      <c r="EK124" s="6" t="s">
        <v>452</v>
      </c>
      <c r="EL124" s="6" t="s">
        <v>452</v>
      </c>
      <c r="EM124" s="68">
        <f t="shared" si="23"/>
        <v>16</v>
      </c>
      <c r="EN124" s="69">
        <f t="shared" si="24"/>
        <v>6.666666666666667</v>
      </c>
      <c r="EO124" s="6" t="s">
        <v>453</v>
      </c>
      <c r="EP124" s="68">
        <f t="shared" si="25"/>
        <v>0</v>
      </c>
      <c r="EQ124" s="6" t="s">
        <v>454</v>
      </c>
      <c r="ER124" s="68">
        <f t="shared" si="26"/>
        <v>0</v>
      </c>
      <c r="ES124" s="70">
        <f t="shared" si="28"/>
        <v>5.75</v>
      </c>
      <c r="ET124" s="6" t="str">
        <f t="shared" si="29"/>
        <v>Accepté pour Conseil 2eme round Sect</v>
      </c>
    </row>
    <row r="125" spans="1:150" x14ac:dyDescent="0.2">
      <c r="A125" s="6">
        <v>256</v>
      </c>
      <c r="B125" s="6" t="s">
        <v>760</v>
      </c>
      <c r="C125" s="6" t="s">
        <v>525</v>
      </c>
      <c r="D125" s="6" t="s">
        <v>131</v>
      </c>
      <c r="E125" s="6" t="s">
        <v>462</v>
      </c>
      <c r="F125" s="6" t="s">
        <v>415</v>
      </c>
      <c r="G125" s="6" t="s">
        <v>414</v>
      </c>
      <c r="H125" s="6" t="s">
        <v>462</v>
      </c>
      <c r="I125" s="6" t="s">
        <v>416</v>
      </c>
      <c r="J125" s="6" t="s">
        <v>416</v>
      </c>
      <c r="K125" s="6" t="s">
        <v>415</v>
      </c>
      <c r="L125" s="6" t="s">
        <v>414</v>
      </c>
      <c r="M125" s="63">
        <f>VLOOKUP(D125,Echelle!$B$3:$K$7,M$1,FALSE)</f>
        <v>-1</v>
      </c>
      <c r="N125" s="63">
        <f>VLOOKUP(E125,Echelle!$B$3:$K$7,N$1,FALSE)</f>
        <v>0</v>
      </c>
      <c r="O125" s="63">
        <f>VLOOKUP(F125,Echelle!$B$3:$K$7,O$1,FALSE)</f>
        <v>0.5</v>
      </c>
      <c r="P125" s="63">
        <f>VLOOKUP(G125,Echelle!$B$3:$K$7,P$1,FALSE)</f>
        <v>0.5</v>
      </c>
      <c r="Q125" s="63">
        <f>VLOOKUP(H125,Echelle!$B$3:$K$7,Q$1,FALSE)</f>
        <v>0</v>
      </c>
      <c r="R125" s="63">
        <f>VLOOKUP(I125,Echelle!$B$3:$K$7,R$1,FALSE)</f>
        <v>1</v>
      </c>
      <c r="S125" s="63">
        <f>VLOOKUP(J125,Echelle!$B$3:$K$7,S$1,FALSE)</f>
        <v>1</v>
      </c>
      <c r="T125" s="63">
        <f>VLOOKUP(K125,Echelle!$B$3:$K$7,T$1,FALSE)</f>
        <v>0.5</v>
      </c>
      <c r="U125" s="63">
        <f>VLOOKUP(L125,Echelle!$B$3:$K$7,U$1,FALSE)</f>
        <v>-0.5</v>
      </c>
      <c r="V125" s="64">
        <f t="shared" si="16"/>
        <v>2</v>
      </c>
      <c r="W125" s="65">
        <f t="shared" si="17"/>
        <v>6.1111111111111107</v>
      </c>
      <c r="X125" s="6" t="s">
        <v>547</v>
      </c>
      <c r="Y125" s="6" t="s">
        <v>425</v>
      </c>
      <c r="Z125" s="6" t="s">
        <v>425</v>
      </c>
      <c r="AA125" s="6" t="s">
        <v>425</v>
      </c>
      <c r="AB125" s="6" t="s">
        <v>424</v>
      </c>
      <c r="AC125" s="6" t="s">
        <v>425</v>
      </c>
      <c r="AD125" s="6" t="s">
        <v>425</v>
      </c>
      <c r="AE125" s="6" t="s">
        <v>425</v>
      </c>
      <c r="AF125" s="6" t="s">
        <v>425</v>
      </c>
      <c r="AG125" s="6" t="s">
        <v>425</v>
      </c>
      <c r="AH125" s="6" t="s">
        <v>424</v>
      </c>
      <c r="AI125" s="6" t="s">
        <v>425</v>
      </c>
      <c r="AJ125" s="6" t="s">
        <v>424</v>
      </c>
      <c r="AK125" s="6" t="s">
        <v>424</v>
      </c>
      <c r="AL125" s="6" t="s">
        <v>424</v>
      </c>
      <c r="AM125" s="6" t="s">
        <v>424</v>
      </c>
      <c r="AN125" s="6" t="s">
        <v>425</v>
      </c>
      <c r="AO125" s="6" t="s">
        <v>424</v>
      </c>
      <c r="AP125" s="6" t="s">
        <v>424</v>
      </c>
      <c r="AQ125" s="6" t="s">
        <v>425</v>
      </c>
      <c r="AR125" s="6" t="s">
        <v>424</v>
      </c>
      <c r="AS125" s="6" t="s">
        <v>426</v>
      </c>
      <c r="AT125" s="6" t="s">
        <v>425</v>
      </c>
      <c r="AU125" s="6" t="s">
        <v>426</v>
      </c>
      <c r="AV125" s="6" t="s">
        <v>425</v>
      </c>
      <c r="AW125" s="6" t="s">
        <v>427</v>
      </c>
      <c r="AX125" s="6" t="s">
        <v>427</v>
      </c>
      <c r="AY125" s="6" t="s">
        <v>427</v>
      </c>
      <c r="AZ125" s="6" t="s">
        <v>427</v>
      </c>
      <c r="BA125" s="6" t="s">
        <v>428</v>
      </c>
      <c r="BB125" s="64">
        <f>VLOOKUP(Y125,Echelle!$B$11:$Z$15,BB$1,FALSE)</f>
        <v>0</v>
      </c>
      <c r="BC125" s="64">
        <f>VLOOKUP(Z125,Echelle!$B$11:$Z$15,BC$1,FALSE)</f>
        <v>0</v>
      </c>
      <c r="BD125" s="64">
        <f>VLOOKUP(AA125,Echelle!$B$11:$Z$15,BD$1,FALSE)</f>
        <v>0</v>
      </c>
      <c r="BE125" s="64">
        <f>VLOOKUP(AB125,Echelle!$B$11:$Z$15,BE$1,FALSE)</f>
        <v>1</v>
      </c>
      <c r="BF125" s="64">
        <f>VLOOKUP(AC125,Echelle!$B$11:$Z$15,BF$1,FALSE)</f>
        <v>0</v>
      </c>
      <c r="BG125" s="64">
        <f>VLOOKUP(AD125,Echelle!$B$11:$Z$15,BG$1,FALSE)</f>
        <v>0</v>
      </c>
      <c r="BH125" s="64">
        <f>VLOOKUP(AE125,Echelle!$B$11:$Z$15,BH$1,FALSE)</f>
        <v>0</v>
      </c>
      <c r="BI125" s="64">
        <f>VLOOKUP(AF125,Echelle!$B$11:$Z$15,BI$1,FALSE)</f>
        <v>0</v>
      </c>
      <c r="BJ125" s="64">
        <f>VLOOKUP(AG125,Echelle!$B$11:$Z$15,BJ$1,FALSE)</f>
        <v>0</v>
      </c>
      <c r="BK125" s="64">
        <f>VLOOKUP(AH125,Echelle!$B$11:$Z$15,BK$1,FALSE)</f>
        <v>1</v>
      </c>
      <c r="BL125" s="64">
        <f>VLOOKUP(AI125,Echelle!$B$11:$Z$15,BL$1,FALSE)</f>
        <v>0</v>
      </c>
      <c r="BM125" s="64">
        <f>VLOOKUP(AJ125,Echelle!$B$11:$Z$15,BM$1,FALSE)</f>
        <v>1</v>
      </c>
      <c r="BN125" s="64">
        <f>VLOOKUP(AK125,Echelle!$B$11:$Z$15,BN$1,FALSE)</f>
        <v>1</v>
      </c>
      <c r="BO125" s="64">
        <f>VLOOKUP(AL125,Echelle!$B$11:$Z$15,BO$1,FALSE)</f>
        <v>1</v>
      </c>
      <c r="BP125" s="64">
        <f>VLOOKUP(AM125,Echelle!$B$11:$Z$15,BP$1,FALSE)</f>
        <v>1</v>
      </c>
      <c r="BQ125" s="64">
        <f>VLOOKUP(AN125,Echelle!$B$11:$Z$15,BQ$1,FALSE)</f>
        <v>0</v>
      </c>
      <c r="BR125" s="64">
        <f>VLOOKUP(AO125,Echelle!$B$11:$Z$15,BR$1,FALSE)</f>
        <v>1</v>
      </c>
      <c r="BS125" s="64">
        <f>VLOOKUP(AP125,Echelle!$B$11:$Z$15,BS$1,FALSE)</f>
        <v>1</v>
      </c>
      <c r="BT125" s="64">
        <f>VLOOKUP(AQ125,Echelle!$B$11:$Z$15,BT$1,FALSE)</f>
        <v>0</v>
      </c>
      <c r="BU125" s="64">
        <f>VLOOKUP(AR125,Echelle!$B$11:$Z$15,BU$1,FALSE)</f>
        <v>1</v>
      </c>
      <c r="BV125" s="64">
        <f>VLOOKUP(AS125,Echelle!$B$11:$Z$15,BV$1,FALSE)</f>
        <v>-0.5</v>
      </c>
      <c r="BW125" s="64">
        <f>VLOOKUP(AT125,Echelle!$B$11:$Z$15,BW$1,FALSE)</f>
        <v>0</v>
      </c>
      <c r="BX125" s="64">
        <f>VLOOKUP(AU125,Echelle!$B$11:$Z$15,BX$1,FALSE)</f>
        <v>-0.5</v>
      </c>
      <c r="BY125" s="64">
        <f>VLOOKUP(AV125,Echelle!$B$11:$Z$15,BY$1,FALSE)</f>
        <v>0</v>
      </c>
      <c r="BZ125" s="64">
        <f>VLOOKUP(AW125,Echelle!$B$20:$E$23,BZ$1,FALSE)</f>
        <v>1</v>
      </c>
      <c r="CA125" s="64">
        <f>VLOOKUP(AX125,Echelle!$B$20:$E$23,CA$1,FALSE)</f>
        <v>1</v>
      </c>
      <c r="CB125" s="64">
        <f>VLOOKUP(AY125,Echelle!$B$20:$E$23,CB$1,FALSE)</f>
        <v>1</v>
      </c>
      <c r="CC125" s="6">
        <v>0</v>
      </c>
      <c r="CD125" s="6">
        <v>0</v>
      </c>
      <c r="CE125" s="6">
        <v>0</v>
      </c>
      <c r="CF125" s="6">
        <v>1</v>
      </c>
      <c r="CG125" s="6">
        <v>0</v>
      </c>
      <c r="CH125" s="6">
        <v>0</v>
      </c>
      <c r="CI125" s="6">
        <v>0</v>
      </c>
      <c r="CJ125" s="66">
        <f t="shared" si="18"/>
        <v>1</v>
      </c>
      <c r="CK125" s="66">
        <f t="shared" si="19"/>
        <v>12</v>
      </c>
      <c r="CL125" s="65">
        <f t="shared" si="20"/>
        <v>4.0217391304347823</v>
      </c>
      <c r="CM125" s="6" t="s">
        <v>581</v>
      </c>
      <c r="CN125" s="6" t="s">
        <v>2206</v>
      </c>
      <c r="CO125" s="6" t="s">
        <v>1782</v>
      </c>
      <c r="CP125" s="6" t="s">
        <v>2180</v>
      </c>
      <c r="CQ125" s="6" t="s">
        <v>440</v>
      </c>
      <c r="CS125" s="6" t="s">
        <v>583</v>
      </c>
      <c r="CT125" s="6" t="s">
        <v>675</v>
      </c>
      <c r="CU125" s="6" t="s">
        <v>414</v>
      </c>
      <c r="CV125" s="6" t="s">
        <v>416</v>
      </c>
      <c r="CW125" s="6" t="s">
        <v>416</v>
      </c>
      <c r="CX125" s="6" t="s">
        <v>414</v>
      </c>
      <c r="CY125" s="6" t="s">
        <v>414</v>
      </c>
      <c r="CZ125" s="6" t="s">
        <v>416</v>
      </c>
      <c r="DA125" s="6" t="s">
        <v>416</v>
      </c>
      <c r="DB125" s="6" t="s">
        <v>416</v>
      </c>
      <c r="DC125" s="6" t="s">
        <v>131</v>
      </c>
      <c r="DD125" s="67">
        <f>VLOOKUP(CU125,Echelle!$B$3:$K$7,DD$1,FALSE)</f>
        <v>-0.5</v>
      </c>
      <c r="DE125" s="67">
        <f>VLOOKUP(CV125,Echelle!$B$3:$K$7,DE$1,FALSE)</f>
        <v>1</v>
      </c>
      <c r="DF125" s="67">
        <f>VLOOKUP(CW125,Echelle!$B$3:$K$7,DF$1,FALSE)</f>
        <v>1</v>
      </c>
      <c r="DG125" s="67">
        <f>VLOOKUP(CX125,Echelle!$B$3:$K$7,DG$1,FALSE)</f>
        <v>0.5</v>
      </c>
      <c r="DH125" s="67">
        <f>VLOOKUP(CY125,Echelle!$B$3:$K$7,DH$1,FALSE)</f>
        <v>0.5</v>
      </c>
      <c r="DI125" s="67">
        <f>VLOOKUP(CZ125,Echelle!$B$3:$K$7,DI$1,FALSE)</f>
        <v>1</v>
      </c>
      <c r="DJ125" s="67">
        <f>VLOOKUP(DA125,Echelle!$B$3:$K$7,DJ$1,FALSE)</f>
        <v>1</v>
      </c>
      <c r="DK125" s="67">
        <f>VLOOKUP(DB125,Echelle!$B$3:$K$7,DK$1,FALSE)</f>
        <v>1</v>
      </c>
      <c r="DL125" s="67">
        <f>VLOOKUP(DC125,Echelle!$B$3:$K$7,DL$1,FALSE)</f>
        <v>-1</v>
      </c>
      <c r="DM125" s="64">
        <f t="shared" si="21"/>
        <v>4.5</v>
      </c>
      <c r="DN125" s="65">
        <f t="shared" si="22"/>
        <v>7.5</v>
      </c>
      <c r="DO125" s="6" t="s">
        <v>451</v>
      </c>
      <c r="DP125" s="6" t="s">
        <v>451</v>
      </c>
      <c r="DQ125" s="6" t="s">
        <v>451</v>
      </c>
      <c r="DR125" s="6" t="s">
        <v>451</v>
      </c>
      <c r="DS125" s="6" t="s">
        <v>451</v>
      </c>
      <c r="DT125" s="6" t="s">
        <v>451</v>
      </c>
      <c r="DU125" s="6" t="s">
        <v>451</v>
      </c>
      <c r="DV125" s="6" t="s">
        <v>452</v>
      </c>
      <c r="DW125" s="6" t="s">
        <v>452</v>
      </c>
      <c r="DX125" s="6" t="s">
        <v>451</v>
      </c>
      <c r="DY125" s="6" t="s">
        <v>451</v>
      </c>
      <c r="DZ125" s="6" t="s">
        <v>451</v>
      </c>
      <c r="EA125" s="6" t="s">
        <v>451</v>
      </c>
      <c r="EB125" s="6" t="s">
        <v>451</v>
      </c>
      <c r="EC125" s="6" t="s">
        <v>451</v>
      </c>
      <c r="ED125" s="6" t="s">
        <v>451</v>
      </c>
      <c r="EE125" s="6" t="s">
        <v>451</v>
      </c>
      <c r="EF125" s="6" t="s">
        <v>451</v>
      </c>
      <c r="EG125" s="6" t="s">
        <v>451</v>
      </c>
      <c r="EH125" s="6" t="s">
        <v>451</v>
      </c>
      <c r="EI125" s="6" t="s">
        <v>452</v>
      </c>
      <c r="EJ125" s="6" t="s">
        <v>452</v>
      </c>
      <c r="EK125" s="6" t="s">
        <v>452</v>
      </c>
      <c r="EL125" s="6" t="s">
        <v>452</v>
      </c>
      <c r="EM125" s="68">
        <f t="shared" si="23"/>
        <v>18</v>
      </c>
      <c r="EN125" s="69">
        <f t="shared" si="24"/>
        <v>7.5</v>
      </c>
      <c r="EO125" s="6" t="s">
        <v>517</v>
      </c>
      <c r="EP125" s="68">
        <f t="shared" si="25"/>
        <v>10</v>
      </c>
      <c r="EQ125" s="6" t="s">
        <v>496</v>
      </c>
      <c r="ER125" s="68">
        <f t="shared" si="26"/>
        <v>10</v>
      </c>
      <c r="ES125" s="70">
        <f t="shared" si="28"/>
        <v>8</v>
      </c>
      <c r="ET125" s="6" t="str">
        <f t="shared" si="29"/>
        <v>Accepté pour Conseil 2eme round Sect</v>
      </c>
    </row>
    <row r="126" spans="1:150" x14ac:dyDescent="0.2">
      <c r="A126" s="6">
        <v>257</v>
      </c>
      <c r="B126" s="6" t="s">
        <v>760</v>
      </c>
      <c r="C126" s="6" t="s">
        <v>525</v>
      </c>
      <c r="D126" s="6" t="s">
        <v>415</v>
      </c>
      <c r="E126" s="6" t="s">
        <v>415</v>
      </c>
      <c r="F126" s="6" t="s">
        <v>462</v>
      </c>
      <c r="G126" s="6" t="s">
        <v>414</v>
      </c>
      <c r="H126" s="6" t="s">
        <v>462</v>
      </c>
      <c r="I126" s="6" t="s">
        <v>414</v>
      </c>
      <c r="J126" s="6" t="s">
        <v>415</v>
      </c>
      <c r="K126" s="6" t="s">
        <v>416</v>
      </c>
      <c r="L126" s="6" t="s">
        <v>415</v>
      </c>
      <c r="M126" s="63">
        <f>VLOOKUP(D126,Echelle!$B$3:$K$7,M$1,FALSE)</f>
        <v>0.5</v>
      </c>
      <c r="N126" s="63">
        <f>VLOOKUP(E126,Echelle!$B$3:$K$7,N$1,FALSE)</f>
        <v>0.5</v>
      </c>
      <c r="O126" s="63">
        <f>VLOOKUP(F126,Echelle!$B$3:$K$7,O$1,FALSE)</f>
        <v>0</v>
      </c>
      <c r="P126" s="63">
        <f>VLOOKUP(G126,Echelle!$B$3:$K$7,P$1,FALSE)</f>
        <v>0.5</v>
      </c>
      <c r="Q126" s="63">
        <f>VLOOKUP(H126,Echelle!$B$3:$K$7,Q$1,FALSE)</f>
        <v>0</v>
      </c>
      <c r="R126" s="63">
        <f>VLOOKUP(I126,Echelle!$B$3:$K$7,R$1,FALSE)</f>
        <v>-0.5</v>
      </c>
      <c r="S126" s="63">
        <f>VLOOKUP(J126,Echelle!$B$3:$K$7,S$1,FALSE)</f>
        <v>0.5</v>
      </c>
      <c r="T126" s="63">
        <f>VLOOKUP(K126,Echelle!$B$3:$K$7,T$1,FALSE)</f>
        <v>1</v>
      </c>
      <c r="U126" s="63">
        <f>VLOOKUP(L126,Echelle!$B$3:$K$7,U$1,FALSE)</f>
        <v>0.5</v>
      </c>
      <c r="V126" s="64">
        <f t="shared" si="16"/>
        <v>3</v>
      </c>
      <c r="W126" s="65">
        <f t="shared" si="17"/>
        <v>6.666666666666667</v>
      </c>
      <c r="X126" s="6" t="s">
        <v>527</v>
      </c>
      <c r="Y126" s="6" t="s">
        <v>423</v>
      </c>
      <c r="Z126" s="6" t="s">
        <v>423</v>
      </c>
      <c r="AA126" s="6" t="s">
        <v>423</v>
      </c>
      <c r="AB126" s="6" t="s">
        <v>424</v>
      </c>
      <c r="AC126" s="6" t="s">
        <v>423</v>
      </c>
      <c r="AD126" s="6" t="s">
        <v>425</v>
      </c>
      <c r="AE126" s="6" t="s">
        <v>423</v>
      </c>
      <c r="AF126" s="6" t="s">
        <v>423</v>
      </c>
      <c r="AG126" s="6" t="s">
        <v>423</v>
      </c>
      <c r="AH126" s="6" t="s">
        <v>425</v>
      </c>
      <c r="AI126" s="6" t="s">
        <v>423</v>
      </c>
      <c r="AJ126" s="6" t="s">
        <v>423</v>
      </c>
      <c r="AK126" s="6" t="s">
        <v>423</v>
      </c>
      <c r="AL126" s="6" t="s">
        <v>423</v>
      </c>
      <c r="AM126" s="6" t="s">
        <v>423</v>
      </c>
      <c r="AN126" s="6" t="s">
        <v>423</v>
      </c>
      <c r="AO126" s="6" t="s">
        <v>423</v>
      </c>
      <c r="AP126" s="6" t="s">
        <v>423</v>
      </c>
      <c r="AQ126" s="6" t="s">
        <v>423</v>
      </c>
      <c r="AR126" s="6" t="s">
        <v>424</v>
      </c>
      <c r="AS126" s="6" t="s">
        <v>423</v>
      </c>
      <c r="AT126" s="6" t="s">
        <v>425</v>
      </c>
      <c r="AU126" s="6" t="s">
        <v>426</v>
      </c>
      <c r="AV126" s="6" t="s">
        <v>426</v>
      </c>
      <c r="AW126" s="6" t="s">
        <v>428</v>
      </c>
      <c r="AX126" s="6" t="s">
        <v>427</v>
      </c>
      <c r="AY126" s="6" t="s">
        <v>428</v>
      </c>
      <c r="AZ126" s="6" t="s">
        <v>428</v>
      </c>
      <c r="BA126" s="6" t="s">
        <v>428</v>
      </c>
      <c r="BB126" s="64">
        <f>VLOOKUP(Y126,Echelle!$B$11:$Z$15,BB$1,FALSE)</f>
        <v>0.5</v>
      </c>
      <c r="BC126" s="64">
        <f>VLOOKUP(Z126,Echelle!$B$11:$Z$15,BC$1,FALSE)</f>
        <v>0.5</v>
      </c>
      <c r="BD126" s="64">
        <f>VLOOKUP(AA126,Echelle!$B$11:$Z$15,BD$1,FALSE)</f>
        <v>0.5</v>
      </c>
      <c r="BE126" s="64">
        <f>VLOOKUP(AB126,Echelle!$B$11:$Z$15,BE$1,FALSE)</f>
        <v>1</v>
      </c>
      <c r="BF126" s="64">
        <f>VLOOKUP(AC126,Echelle!$B$11:$Z$15,BF$1,FALSE)</f>
        <v>0.5</v>
      </c>
      <c r="BG126" s="64">
        <f>VLOOKUP(AD126,Echelle!$B$11:$Z$15,BG$1,FALSE)</f>
        <v>0</v>
      </c>
      <c r="BH126" s="64">
        <f>VLOOKUP(AE126,Echelle!$B$11:$Z$15,BH$1,FALSE)</f>
        <v>0.5</v>
      </c>
      <c r="BI126" s="64">
        <f>VLOOKUP(AF126,Echelle!$B$11:$Z$15,BI$1,FALSE)</f>
        <v>0.5</v>
      </c>
      <c r="BJ126" s="64">
        <f>VLOOKUP(AG126,Echelle!$B$11:$Z$15,BJ$1,FALSE)</f>
        <v>0.5</v>
      </c>
      <c r="BK126" s="64">
        <f>VLOOKUP(AH126,Echelle!$B$11:$Z$15,BK$1,FALSE)</f>
        <v>0</v>
      </c>
      <c r="BL126" s="64">
        <f>VLOOKUP(AI126,Echelle!$B$11:$Z$15,BL$1,FALSE)</f>
        <v>0.5</v>
      </c>
      <c r="BM126" s="64">
        <f>VLOOKUP(AJ126,Echelle!$B$11:$Z$15,BM$1,FALSE)</f>
        <v>0.5</v>
      </c>
      <c r="BN126" s="64">
        <f>VLOOKUP(AK126,Echelle!$B$11:$Z$15,BN$1,FALSE)</f>
        <v>0.5</v>
      </c>
      <c r="BO126" s="64">
        <f>VLOOKUP(AL126,Echelle!$B$11:$Z$15,BO$1,FALSE)</f>
        <v>0.5</v>
      </c>
      <c r="BP126" s="64">
        <f>VLOOKUP(AM126,Echelle!$B$11:$Z$15,BP$1,FALSE)</f>
        <v>0.5</v>
      </c>
      <c r="BQ126" s="64">
        <f>VLOOKUP(AN126,Echelle!$B$11:$Z$15,BQ$1,FALSE)</f>
        <v>0.5</v>
      </c>
      <c r="BR126" s="64">
        <f>VLOOKUP(AO126,Echelle!$B$11:$Z$15,BR$1,FALSE)</f>
        <v>0.5</v>
      </c>
      <c r="BS126" s="64">
        <f>VLOOKUP(AP126,Echelle!$B$11:$Z$15,BS$1,FALSE)</f>
        <v>0.5</v>
      </c>
      <c r="BT126" s="64">
        <f>VLOOKUP(AQ126,Echelle!$B$11:$Z$15,BT$1,FALSE)</f>
        <v>0.5</v>
      </c>
      <c r="BU126" s="64">
        <f>VLOOKUP(AR126,Echelle!$B$11:$Z$15,BU$1,FALSE)</f>
        <v>1</v>
      </c>
      <c r="BV126" s="64">
        <f>VLOOKUP(AS126,Echelle!$B$11:$Z$15,BV$1,FALSE)</f>
        <v>1</v>
      </c>
      <c r="BW126" s="64">
        <f>VLOOKUP(AT126,Echelle!$B$11:$Z$15,BW$1,FALSE)</f>
        <v>0</v>
      </c>
      <c r="BX126" s="64">
        <f>VLOOKUP(AU126,Echelle!$B$11:$Z$15,BX$1,FALSE)</f>
        <v>-0.5</v>
      </c>
      <c r="BY126" s="64">
        <f>VLOOKUP(AV126,Echelle!$B$11:$Z$15,BY$1,FALSE)</f>
        <v>-0.5</v>
      </c>
      <c r="BZ126" s="64">
        <f>VLOOKUP(AW126,Echelle!$B$20:$E$23,BZ$1,FALSE)</f>
        <v>-1</v>
      </c>
      <c r="CA126" s="64">
        <f>VLOOKUP(AX126,Echelle!$B$20:$E$23,CA$1,FALSE)</f>
        <v>1</v>
      </c>
      <c r="CB126" s="64">
        <f>VLOOKUP(AY126,Echelle!$B$20:$E$23,CB$1,FALSE)</f>
        <v>-1</v>
      </c>
      <c r="CC126" s="6">
        <v>0</v>
      </c>
      <c r="CD126" s="6">
        <v>0</v>
      </c>
      <c r="CE126" s="6">
        <v>0</v>
      </c>
      <c r="CF126" s="6">
        <v>1</v>
      </c>
      <c r="CG126" s="6">
        <v>0</v>
      </c>
      <c r="CH126" s="6">
        <v>0</v>
      </c>
      <c r="CI126" s="6">
        <v>0</v>
      </c>
      <c r="CJ126" s="66">
        <f t="shared" si="18"/>
        <v>1</v>
      </c>
      <c r="CK126" s="66">
        <f t="shared" si="19"/>
        <v>10</v>
      </c>
      <c r="CL126" s="65">
        <f t="shared" si="20"/>
        <v>3.8043478260869565</v>
      </c>
      <c r="CM126" s="6" t="s">
        <v>530</v>
      </c>
      <c r="CN126" s="6" t="s">
        <v>2220</v>
      </c>
      <c r="CO126" s="6" t="s">
        <v>1782</v>
      </c>
      <c r="CP126" s="6" t="s">
        <v>2180</v>
      </c>
      <c r="CQ126" s="6" t="s">
        <v>440</v>
      </c>
      <c r="CS126" s="6" t="s">
        <v>583</v>
      </c>
      <c r="CT126" s="6" t="s">
        <v>675</v>
      </c>
      <c r="CU126" s="6" t="s">
        <v>415</v>
      </c>
      <c r="CV126" s="6" t="s">
        <v>416</v>
      </c>
      <c r="CW126" s="6" t="s">
        <v>416</v>
      </c>
      <c r="CX126" s="6" t="s">
        <v>415</v>
      </c>
      <c r="CY126" s="6" t="s">
        <v>414</v>
      </c>
      <c r="CZ126" s="6" t="s">
        <v>415</v>
      </c>
      <c r="DA126" s="6" t="s">
        <v>416</v>
      </c>
      <c r="DB126" s="6" t="s">
        <v>416</v>
      </c>
      <c r="DC126" s="6" t="s">
        <v>416</v>
      </c>
      <c r="DD126" s="67">
        <f>VLOOKUP(CU126,Echelle!$B$3:$K$7,DD$1,FALSE)</f>
        <v>0.5</v>
      </c>
      <c r="DE126" s="67">
        <f>VLOOKUP(CV126,Echelle!$B$3:$K$7,DE$1,FALSE)</f>
        <v>1</v>
      </c>
      <c r="DF126" s="67">
        <f>VLOOKUP(CW126,Echelle!$B$3:$K$7,DF$1,FALSE)</f>
        <v>1</v>
      </c>
      <c r="DG126" s="67">
        <f>VLOOKUP(CX126,Echelle!$B$3:$K$7,DG$1,FALSE)</f>
        <v>-0.5</v>
      </c>
      <c r="DH126" s="67">
        <f>VLOOKUP(CY126,Echelle!$B$3:$K$7,DH$1,FALSE)</f>
        <v>0.5</v>
      </c>
      <c r="DI126" s="67">
        <f>VLOOKUP(CZ126,Echelle!$B$3:$K$7,DI$1,FALSE)</f>
        <v>0.5</v>
      </c>
      <c r="DJ126" s="67">
        <f>VLOOKUP(DA126,Echelle!$B$3:$K$7,DJ$1,FALSE)</f>
        <v>1</v>
      </c>
      <c r="DK126" s="67">
        <f>VLOOKUP(DB126,Echelle!$B$3:$K$7,DK$1,FALSE)</f>
        <v>1</v>
      </c>
      <c r="DL126" s="67">
        <f>VLOOKUP(DC126,Echelle!$B$3:$K$7,DL$1,FALSE)</f>
        <v>1</v>
      </c>
      <c r="DM126" s="64">
        <f t="shared" si="21"/>
        <v>6</v>
      </c>
      <c r="DN126" s="65">
        <f t="shared" si="22"/>
        <v>8.3333333333333339</v>
      </c>
      <c r="DO126" s="6" t="s">
        <v>451</v>
      </c>
      <c r="DP126" s="6" t="s">
        <v>452</v>
      </c>
      <c r="DQ126" s="6" t="s">
        <v>451</v>
      </c>
      <c r="DR126" s="6" t="s">
        <v>451</v>
      </c>
      <c r="DS126" s="6" t="s">
        <v>452</v>
      </c>
      <c r="DT126" s="6" t="s">
        <v>452</v>
      </c>
      <c r="DU126" s="6" t="s">
        <v>452</v>
      </c>
      <c r="DV126" s="6" t="s">
        <v>452</v>
      </c>
      <c r="DW126" s="6" t="s">
        <v>452</v>
      </c>
      <c r="DX126" s="6" t="s">
        <v>452</v>
      </c>
      <c r="DY126" s="6" t="s">
        <v>451</v>
      </c>
      <c r="DZ126" s="6" t="s">
        <v>452</v>
      </c>
      <c r="EA126" s="6" t="s">
        <v>452</v>
      </c>
      <c r="EB126" s="6" t="s">
        <v>451</v>
      </c>
      <c r="EC126" s="6" t="s">
        <v>452</v>
      </c>
      <c r="ED126" s="6" t="s">
        <v>452</v>
      </c>
      <c r="EE126" s="6" t="s">
        <v>452</v>
      </c>
      <c r="EF126" s="6" t="s">
        <v>451</v>
      </c>
      <c r="EG126" s="6" t="s">
        <v>451</v>
      </c>
      <c r="EH126" s="6" t="s">
        <v>451</v>
      </c>
      <c r="EI126" s="6" t="s">
        <v>452</v>
      </c>
      <c r="EJ126" s="6" t="s">
        <v>452</v>
      </c>
      <c r="EK126" s="6" t="s">
        <v>452</v>
      </c>
      <c r="EL126" s="6" t="s">
        <v>452</v>
      </c>
      <c r="EM126" s="68">
        <f t="shared" si="23"/>
        <v>8</v>
      </c>
      <c r="EN126" s="69">
        <f t="shared" si="24"/>
        <v>3.3333333333333335</v>
      </c>
      <c r="EO126" s="6" t="s">
        <v>517</v>
      </c>
      <c r="EP126" s="68">
        <f t="shared" si="25"/>
        <v>10</v>
      </c>
      <c r="EQ126" s="6" t="s">
        <v>454</v>
      </c>
      <c r="ER126" s="68">
        <f t="shared" si="26"/>
        <v>0</v>
      </c>
      <c r="ES126" s="70">
        <f t="shared" si="28"/>
        <v>5.666666666666667</v>
      </c>
      <c r="ET126" s="6" t="str">
        <f t="shared" si="29"/>
        <v>Accepté pour Conseil 2eme round Sect</v>
      </c>
    </row>
    <row r="127" spans="1:150" x14ac:dyDescent="0.2">
      <c r="A127" s="6">
        <v>258</v>
      </c>
      <c r="B127" s="6" t="s">
        <v>460</v>
      </c>
      <c r="C127" s="6" t="s">
        <v>413</v>
      </c>
      <c r="D127" s="6" t="s">
        <v>414</v>
      </c>
      <c r="E127" s="6" t="s">
        <v>416</v>
      </c>
      <c r="F127" s="6" t="s">
        <v>415</v>
      </c>
      <c r="G127" s="6" t="s">
        <v>131</v>
      </c>
      <c r="H127" s="6" t="s">
        <v>462</v>
      </c>
      <c r="I127" s="6" t="s">
        <v>462</v>
      </c>
      <c r="J127" s="6" t="s">
        <v>416</v>
      </c>
      <c r="K127" s="6" t="s">
        <v>415</v>
      </c>
      <c r="L127" s="6" t="s">
        <v>414</v>
      </c>
      <c r="M127" s="63">
        <f>VLOOKUP(D127,Echelle!$B$3:$K$7,M$1,FALSE)</f>
        <v>-0.5</v>
      </c>
      <c r="N127" s="63">
        <f>VLOOKUP(E127,Echelle!$B$3:$K$7,N$1,FALSE)</f>
        <v>1</v>
      </c>
      <c r="O127" s="63">
        <f>VLOOKUP(F127,Echelle!$B$3:$K$7,O$1,FALSE)</f>
        <v>0.5</v>
      </c>
      <c r="P127" s="63">
        <f>VLOOKUP(G127,Echelle!$B$3:$K$7,P$1,FALSE)</f>
        <v>1</v>
      </c>
      <c r="Q127" s="63">
        <f>VLOOKUP(H127,Echelle!$B$3:$K$7,Q$1,FALSE)</f>
        <v>0</v>
      </c>
      <c r="R127" s="63">
        <f>VLOOKUP(I127,Echelle!$B$3:$K$7,R$1,FALSE)</f>
        <v>0</v>
      </c>
      <c r="S127" s="63">
        <f>VLOOKUP(J127,Echelle!$B$3:$K$7,S$1,FALSE)</f>
        <v>1</v>
      </c>
      <c r="T127" s="63">
        <f>VLOOKUP(K127,Echelle!$B$3:$K$7,T$1,FALSE)</f>
        <v>0.5</v>
      </c>
      <c r="U127" s="63">
        <f>VLOOKUP(L127,Echelle!$B$3:$K$7,U$1,FALSE)</f>
        <v>-0.5</v>
      </c>
      <c r="V127" s="64">
        <f t="shared" si="16"/>
        <v>3</v>
      </c>
      <c r="W127" s="65">
        <f t="shared" si="17"/>
        <v>6.666666666666667</v>
      </c>
      <c r="X127" s="6" t="s">
        <v>547</v>
      </c>
      <c r="Y127" s="6" t="s">
        <v>424</v>
      </c>
      <c r="Z127" s="6" t="s">
        <v>425</v>
      </c>
      <c r="AA127" s="6" t="s">
        <v>423</v>
      </c>
      <c r="AB127" s="6" t="s">
        <v>424</v>
      </c>
      <c r="AC127" s="6" t="s">
        <v>426</v>
      </c>
      <c r="AD127" s="6" t="s">
        <v>424</v>
      </c>
      <c r="AE127" s="6" t="s">
        <v>423</v>
      </c>
      <c r="AF127" s="6" t="s">
        <v>424</v>
      </c>
      <c r="AG127" s="6" t="s">
        <v>425</v>
      </c>
      <c r="AH127" s="6" t="s">
        <v>426</v>
      </c>
      <c r="AI127" s="6" t="s">
        <v>423</v>
      </c>
      <c r="AJ127" s="6" t="s">
        <v>426</v>
      </c>
      <c r="AK127" s="6" t="s">
        <v>424</v>
      </c>
      <c r="AL127" s="6" t="s">
        <v>151</v>
      </c>
      <c r="AM127" s="6" t="s">
        <v>423</v>
      </c>
      <c r="AN127" s="6" t="s">
        <v>423</v>
      </c>
      <c r="AO127" s="6" t="s">
        <v>424</v>
      </c>
      <c r="AP127" s="6" t="s">
        <v>151</v>
      </c>
      <c r="AQ127" s="6" t="s">
        <v>423</v>
      </c>
      <c r="AR127" s="6" t="s">
        <v>151</v>
      </c>
      <c r="AS127" s="6" t="s">
        <v>426</v>
      </c>
      <c r="AT127" s="6" t="s">
        <v>426</v>
      </c>
      <c r="AU127" s="6" t="s">
        <v>426</v>
      </c>
      <c r="AV127" s="6" t="s">
        <v>426</v>
      </c>
      <c r="AW127" s="6" t="s">
        <v>427</v>
      </c>
      <c r="AX127" s="6" t="s">
        <v>176</v>
      </c>
      <c r="AY127" s="6" t="s">
        <v>427</v>
      </c>
      <c r="AZ127" s="6" t="s">
        <v>428</v>
      </c>
      <c r="BA127" s="6" t="s">
        <v>427</v>
      </c>
      <c r="BB127" s="64">
        <f>VLOOKUP(Y127,Echelle!$B$11:$Z$15,BB$1,FALSE)</f>
        <v>1</v>
      </c>
      <c r="BC127" s="64">
        <f>VLOOKUP(Z127,Echelle!$B$11:$Z$15,BC$1,FALSE)</f>
        <v>0</v>
      </c>
      <c r="BD127" s="64">
        <f>VLOOKUP(AA127,Echelle!$B$11:$Z$15,BD$1,FALSE)</f>
        <v>0.5</v>
      </c>
      <c r="BE127" s="64">
        <f>VLOOKUP(AB127,Echelle!$B$11:$Z$15,BE$1,FALSE)</f>
        <v>1</v>
      </c>
      <c r="BF127" s="64">
        <f>VLOOKUP(AC127,Echelle!$B$11:$Z$15,BF$1,FALSE)</f>
        <v>-1</v>
      </c>
      <c r="BG127" s="64">
        <f>VLOOKUP(AD127,Echelle!$B$11:$Z$15,BG$1,FALSE)</f>
        <v>1</v>
      </c>
      <c r="BH127" s="64">
        <f>VLOOKUP(AE127,Echelle!$B$11:$Z$15,BH$1,FALSE)</f>
        <v>0.5</v>
      </c>
      <c r="BI127" s="64">
        <f>VLOOKUP(AF127,Echelle!$B$11:$Z$15,BI$1,FALSE)</f>
        <v>1</v>
      </c>
      <c r="BJ127" s="64">
        <f>VLOOKUP(AG127,Echelle!$B$11:$Z$15,BJ$1,FALSE)</f>
        <v>0</v>
      </c>
      <c r="BK127" s="64">
        <f>VLOOKUP(AH127,Echelle!$B$11:$Z$15,BK$1,FALSE)</f>
        <v>-1</v>
      </c>
      <c r="BL127" s="64">
        <f>VLOOKUP(AI127,Echelle!$B$11:$Z$15,BL$1,FALSE)</f>
        <v>0.5</v>
      </c>
      <c r="BM127" s="64">
        <f>VLOOKUP(AJ127,Echelle!$B$11:$Z$15,BM$1,FALSE)</f>
        <v>-1</v>
      </c>
      <c r="BN127" s="64">
        <f>VLOOKUP(AK127,Echelle!$B$11:$Z$15,BN$1,FALSE)</f>
        <v>1</v>
      </c>
      <c r="BO127" s="64">
        <f>VLOOKUP(AL127,Echelle!$B$11:$Z$15,BO$1,FALSE)</f>
        <v>2</v>
      </c>
      <c r="BP127" s="64">
        <f>VLOOKUP(AM127,Echelle!$B$11:$Z$15,BP$1,FALSE)</f>
        <v>0.5</v>
      </c>
      <c r="BQ127" s="64">
        <f>VLOOKUP(AN127,Echelle!$B$11:$Z$15,BQ$1,FALSE)</f>
        <v>0.5</v>
      </c>
      <c r="BR127" s="64">
        <f>VLOOKUP(AO127,Echelle!$B$11:$Z$15,BR$1,FALSE)</f>
        <v>1</v>
      </c>
      <c r="BS127" s="64">
        <f>VLOOKUP(AP127,Echelle!$B$11:$Z$15,BS$1,FALSE)</f>
        <v>2</v>
      </c>
      <c r="BT127" s="64">
        <f>VLOOKUP(AQ127,Echelle!$B$11:$Z$15,BT$1,FALSE)</f>
        <v>0.5</v>
      </c>
      <c r="BU127" s="64">
        <f>VLOOKUP(AR127,Echelle!$B$11:$Z$15,BU$1,FALSE)</f>
        <v>2</v>
      </c>
      <c r="BV127" s="64">
        <f>VLOOKUP(AS127,Echelle!$B$11:$Z$15,BV$1,FALSE)</f>
        <v>-0.5</v>
      </c>
      <c r="BW127" s="64">
        <f>VLOOKUP(AT127,Echelle!$B$11:$Z$15,BW$1,FALSE)</f>
        <v>-0.5</v>
      </c>
      <c r="BX127" s="64">
        <f>VLOOKUP(AU127,Echelle!$B$11:$Z$15,BX$1,FALSE)</f>
        <v>-0.5</v>
      </c>
      <c r="BY127" s="64">
        <f>VLOOKUP(AV127,Echelle!$B$11:$Z$15,BY$1,FALSE)</f>
        <v>-0.5</v>
      </c>
      <c r="BZ127" s="64">
        <f>VLOOKUP(AW127,Echelle!$B$20:$E$23,BZ$1,FALSE)</f>
        <v>1</v>
      </c>
      <c r="CA127" s="64">
        <f>VLOOKUP(AX127,Echelle!$B$20:$E$23,CA$1,FALSE)</f>
        <v>2</v>
      </c>
      <c r="CB127" s="64">
        <f>VLOOKUP(AY127,Echelle!$B$20:$E$23,CB$1,FALSE)</f>
        <v>1</v>
      </c>
      <c r="CC127" s="6">
        <v>1</v>
      </c>
      <c r="CD127" s="6">
        <v>0</v>
      </c>
      <c r="CE127" s="6">
        <v>0</v>
      </c>
      <c r="CF127" s="6">
        <v>1</v>
      </c>
      <c r="CG127" s="6">
        <v>0</v>
      </c>
      <c r="CH127" s="6">
        <v>0</v>
      </c>
      <c r="CI127" s="6">
        <v>0</v>
      </c>
      <c r="CJ127" s="66">
        <f t="shared" si="18"/>
        <v>2</v>
      </c>
      <c r="CK127" s="66">
        <f t="shared" si="19"/>
        <v>16</v>
      </c>
      <c r="CL127" s="65">
        <f t="shared" si="20"/>
        <v>4.4565217391304346</v>
      </c>
      <c r="CM127" s="6" t="s">
        <v>488</v>
      </c>
      <c r="CN127" s="6" t="s">
        <v>2233</v>
      </c>
      <c r="CO127" s="6" t="s">
        <v>1782</v>
      </c>
      <c r="CP127" s="6" t="s">
        <v>2180</v>
      </c>
      <c r="CQ127" s="6" t="s">
        <v>440</v>
      </c>
      <c r="CS127" s="6" t="s">
        <v>442</v>
      </c>
      <c r="CT127" s="6" t="s">
        <v>443</v>
      </c>
      <c r="CU127" s="6" t="s">
        <v>414</v>
      </c>
      <c r="CV127" s="6" t="s">
        <v>416</v>
      </c>
      <c r="CW127" s="6" t="s">
        <v>416</v>
      </c>
      <c r="CX127" s="6" t="s">
        <v>462</v>
      </c>
      <c r="CY127" s="6" t="s">
        <v>131</v>
      </c>
      <c r="CZ127" s="6" t="s">
        <v>416</v>
      </c>
      <c r="DA127" s="6" t="s">
        <v>416</v>
      </c>
      <c r="DB127" s="6" t="s">
        <v>416</v>
      </c>
      <c r="DC127" s="6" t="s">
        <v>415</v>
      </c>
      <c r="DD127" s="67">
        <f>VLOOKUP(CU127,Echelle!$B$3:$K$7,DD$1,FALSE)</f>
        <v>-0.5</v>
      </c>
      <c r="DE127" s="67">
        <f>VLOOKUP(CV127,Echelle!$B$3:$K$7,DE$1,FALSE)</f>
        <v>1</v>
      </c>
      <c r="DF127" s="67">
        <f>VLOOKUP(CW127,Echelle!$B$3:$K$7,DF$1,FALSE)</f>
        <v>1</v>
      </c>
      <c r="DG127" s="67">
        <f>VLOOKUP(CX127,Echelle!$B$3:$K$7,DG$1,FALSE)</f>
        <v>0</v>
      </c>
      <c r="DH127" s="67">
        <f>VLOOKUP(CY127,Echelle!$B$3:$K$7,DH$1,FALSE)</f>
        <v>1</v>
      </c>
      <c r="DI127" s="67">
        <f>VLOOKUP(CZ127,Echelle!$B$3:$K$7,DI$1,FALSE)</f>
        <v>1</v>
      </c>
      <c r="DJ127" s="67">
        <f>VLOOKUP(DA127,Echelle!$B$3:$K$7,DJ$1,FALSE)</f>
        <v>1</v>
      </c>
      <c r="DK127" s="67">
        <f>VLOOKUP(DB127,Echelle!$B$3:$K$7,DK$1,FALSE)</f>
        <v>1</v>
      </c>
      <c r="DL127" s="67">
        <f>VLOOKUP(DC127,Echelle!$B$3:$K$7,DL$1,FALSE)</f>
        <v>0.5</v>
      </c>
      <c r="DM127" s="64">
        <f t="shared" si="21"/>
        <v>6</v>
      </c>
      <c r="DN127" s="65">
        <f t="shared" si="22"/>
        <v>8.3333333333333339</v>
      </c>
      <c r="DO127" s="6" t="s">
        <v>451</v>
      </c>
      <c r="DP127" s="6" t="s">
        <v>451</v>
      </c>
      <c r="DQ127" s="6" t="s">
        <v>452</v>
      </c>
      <c r="DR127" s="6" t="s">
        <v>451</v>
      </c>
      <c r="DS127" s="6" t="s">
        <v>452</v>
      </c>
      <c r="DT127" s="6" t="s">
        <v>451</v>
      </c>
      <c r="DU127" s="6" t="s">
        <v>451</v>
      </c>
      <c r="DV127" s="6" t="s">
        <v>451</v>
      </c>
      <c r="DW127" s="6" t="s">
        <v>452</v>
      </c>
      <c r="DX127" s="6" t="s">
        <v>452</v>
      </c>
      <c r="DY127" s="6" t="s">
        <v>451</v>
      </c>
      <c r="DZ127" s="6" t="s">
        <v>452</v>
      </c>
      <c r="EA127" s="6" t="s">
        <v>451</v>
      </c>
      <c r="EB127" s="6" t="s">
        <v>451</v>
      </c>
      <c r="EC127" s="6" t="s">
        <v>451</v>
      </c>
      <c r="ED127" s="6" t="s">
        <v>451</v>
      </c>
      <c r="EE127" s="6" t="s">
        <v>451</v>
      </c>
      <c r="EF127" s="6" t="s">
        <v>451</v>
      </c>
      <c r="EG127" s="6" t="s">
        <v>451</v>
      </c>
      <c r="EH127" s="6" t="s">
        <v>451</v>
      </c>
      <c r="EI127" s="6" t="s">
        <v>451</v>
      </c>
      <c r="EJ127" s="6" t="s">
        <v>452</v>
      </c>
      <c r="EK127" s="6" t="s">
        <v>452</v>
      </c>
      <c r="EL127" s="6" t="s">
        <v>452</v>
      </c>
      <c r="EM127" s="68">
        <f t="shared" si="23"/>
        <v>16</v>
      </c>
      <c r="EN127" s="69">
        <f t="shared" si="24"/>
        <v>6.666666666666667</v>
      </c>
      <c r="EO127" s="6" t="s">
        <v>517</v>
      </c>
      <c r="EP127" s="68">
        <f t="shared" si="25"/>
        <v>10</v>
      </c>
      <c r="EQ127" s="6" t="s">
        <v>454</v>
      </c>
      <c r="ER127" s="68">
        <f t="shared" si="26"/>
        <v>0</v>
      </c>
      <c r="ES127" s="70">
        <f t="shared" si="28"/>
        <v>7.3333333333333339</v>
      </c>
      <c r="ET127" s="6" t="str">
        <f t="shared" si="29"/>
        <v>Accepté pour Conseil 1er round Fem</v>
      </c>
    </row>
    <row r="128" spans="1:150" x14ac:dyDescent="0.2">
      <c r="A128" s="6">
        <v>261</v>
      </c>
      <c r="B128" s="6" t="s">
        <v>460</v>
      </c>
      <c r="C128" s="6" t="s">
        <v>881</v>
      </c>
      <c r="D128" s="6" t="s">
        <v>131</v>
      </c>
      <c r="E128" s="6" t="s">
        <v>414</v>
      </c>
      <c r="F128" s="6" t="s">
        <v>415</v>
      </c>
      <c r="G128" s="6" t="s">
        <v>131</v>
      </c>
      <c r="H128" s="6" t="s">
        <v>131</v>
      </c>
      <c r="I128" s="6" t="s">
        <v>414</v>
      </c>
      <c r="J128" s="6" t="s">
        <v>416</v>
      </c>
      <c r="K128" s="6" t="s">
        <v>415</v>
      </c>
      <c r="L128" s="6" t="s">
        <v>131</v>
      </c>
      <c r="M128" s="63">
        <f>VLOOKUP(D128,Echelle!$B$3:$K$7,M$1,FALSE)</f>
        <v>-1</v>
      </c>
      <c r="N128" s="63">
        <f>VLOOKUP(E128,Echelle!$B$3:$K$7,N$1,FALSE)</f>
        <v>-0.5</v>
      </c>
      <c r="O128" s="63">
        <f>VLOOKUP(F128,Echelle!$B$3:$K$7,O$1,FALSE)</f>
        <v>0.5</v>
      </c>
      <c r="P128" s="63">
        <f>VLOOKUP(G128,Echelle!$B$3:$K$7,P$1,FALSE)</f>
        <v>1</v>
      </c>
      <c r="Q128" s="63">
        <f>VLOOKUP(H128,Echelle!$B$3:$K$7,Q$1,FALSE)</f>
        <v>1</v>
      </c>
      <c r="R128" s="63">
        <f>VLOOKUP(I128,Echelle!$B$3:$K$7,R$1,FALSE)</f>
        <v>-0.5</v>
      </c>
      <c r="S128" s="63">
        <f>VLOOKUP(J128,Echelle!$B$3:$K$7,S$1,FALSE)</f>
        <v>1</v>
      </c>
      <c r="T128" s="63">
        <f>VLOOKUP(K128,Echelle!$B$3:$K$7,T$1,FALSE)</f>
        <v>0.5</v>
      </c>
      <c r="U128" s="63">
        <f>VLOOKUP(L128,Echelle!$B$3:$K$7,U$1,FALSE)</f>
        <v>-1</v>
      </c>
      <c r="V128" s="64">
        <f t="shared" si="16"/>
        <v>1</v>
      </c>
      <c r="W128" s="65">
        <f t="shared" si="17"/>
        <v>5.5555555555555554</v>
      </c>
      <c r="X128" s="6" t="s">
        <v>418</v>
      </c>
      <c r="Y128" s="6" t="s">
        <v>424</v>
      </c>
      <c r="Z128" s="6" t="s">
        <v>424</v>
      </c>
      <c r="AA128" s="6" t="s">
        <v>424</v>
      </c>
      <c r="AB128" s="6" t="s">
        <v>424</v>
      </c>
      <c r="AC128" s="6" t="s">
        <v>424</v>
      </c>
      <c r="AD128" s="6" t="s">
        <v>423</v>
      </c>
      <c r="AE128" s="6" t="s">
        <v>423</v>
      </c>
      <c r="AF128" s="6" t="s">
        <v>424</v>
      </c>
      <c r="AG128" s="6" t="s">
        <v>424</v>
      </c>
      <c r="AH128" s="6" t="s">
        <v>424</v>
      </c>
      <c r="AI128" s="6" t="s">
        <v>151</v>
      </c>
      <c r="AJ128" s="6" t="s">
        <v>424</v>
      </c>
      <c r="AK128" s="6" t="s">
        <v>424</v>
      </c>
      <c r="AL128" s="6" t="s">
        <v>151</v>
      </c>
      <c r="AM128" s="6" t="s">
        <v>423</v>
      </c>
      <c r="AN128" s="6" t="s">
        <v>151</v>
      </c>
      <c r="AO128" s="6" t="s">
        <v>424</v>
      </c>
      <c r="AP128" s="6" t="s">
        <v>151</v>
      </c>
      <c r="AQ128" s="6" t="s">
        <v>423</v>
      </c>
      <c r="AR128" s="6" t="s">
        <v>151</v>
      </c>
      <c r="AS128" s="6" t="s">
        <v>424</v>
      </c>
      <c r="AT128" s="6" t="s">
        <v>424</v>
      </c>
      <c r="AU128" s="6" t="s">
        <v>423</v>
      </c>
      <c r="AV128" s="6" t="s">
        <v>424</v>
      </c>
      <c r="AW128" s="6" t="s">
        <v>427</v>
      </c>
      <c r="AX128" s="6" t="s">
        <v>427</v>
      </c>
      <c r="AY128" s="6" t="s">
        <v>428</v>
      </c>
      <c r="AZ128" s="6" t="s">
        <v>176</v>
      </c>
      <c r="BA128" s="6" t="s">
        <v>427</v>
      </c>
      <c r="BB128" s="64">
        <f>VLOOKUP(Y128,Echelle!$B$11:$Z$15,BB$1,FALSE)</f>
        <v>1</v>
      </c>
      <c r="BC128" s="64">
        <f>VLOOKUP(Z128,Echelle!$B$11:$Z$15,BC$1,FALSE)</f>
        <v>1</v>
      </c>
      <c r="BD128" s="64">
        <f>VLOOKUP(AA128,Echelle!$B$11:$Z$15,BD$1,FALSE)</f>
        <v>1</v>
      </c>
      <c r="BE128" s="64">
        <f>VLOOKUP(AB128,Echelle!$B$11:$Z$15,BE$1,FALSE)</f>
        <v>1</v>
      </c>
      <c r="BF128" s="64">
        <f>VLOOKUP(AC128,Echelle!$B$11:$Z$15,BF$1,FALSE)</f>
        <v>1</v>
      </c>
      <c r="BG128" s="64">
        <f>VLOOKUP(AD128,Echelle!$B$11:$Z$15,BG$1,FALSE)</f>
        <v>0.5</v>
      </c>
      <c r="BH128" s="64">
        <f>VLOOKUP(AE128,Echelle!$B$11:$Z$15,BH$1,FALSE)</f>
        <v>0.5</v>
      </c>
      <c r="BI128" s="64">
        <f>VLOOKUP(AF128,Echelle!$B$11:$Z$15,BI$1,FALSE)</f>
        <v>1</v>
      </c>
      <c r="BJ128" s="64">
        <f>VLOOKUP(AG128,Echelle!$B$11:$Z$15,BJ$1,FALSE)</f>
        <v>1</v>
      </c>
      <c r="BK128" s="64">
        <f>VLOOKUP(AH128,Echelle!$B$11:$Z$15,BK$1,FALSE)</f>
        <v>1</v>
      </c>
      <c r="BL128" s="64">
        <f>VLOOKUP(AI128,Echelle!$B$11:$Z$15,BL$1,FALSE)</f>
        <v>2</v>
      </c>
      <c r="BM128" s="64">
        <f>VLOOKUP(AJ128,Echelle!$B$11:$Z$15,BM$1,FALSE)</f>
        <v>1</v>
      </c>
      <c r="BN128" s="64">
        <f>VLOOKUP(AK128,Echelle!$B$11:$Z$15,BN$1,FALSE)</f>
        <v>1</v>
      </c>
      <c r="BO128" s="64">
        <f>VLOOKUP(AL128,Echelle!$B$11:$Z$15,BO$1,FALSE)</f>
        <v>2</v>
      </c>
      <c r="BP128" s="64">
        <f>VLOOKUP(AM128,Echelle!$B$11:$Z$15,BP$1,FALSE)</f>
        <v>0.5</v>
      </c>
      <c r="BQ128" s="64">
        <f>VLOOKUP(AN128,Echelle!$B$11:$Z$15,BQ$1,FALSE)</f>
        <v>2</v>
      </c>
      <c r="BR128" s="64">
        <f>VLOOKUP(AO128,Echelle!$B$11:$Z$15,BR$1,FALSE)</f>
        <v>1</v>
      </c>
      <c r="BS128" s="64">
        <f>VLOOKUP(AP128,Echelle!$B$11:$Z$15,BS$1,FALSE)</f>
        <v>2</v>
      </c>
      <c r="BT128" s="64">
        <f>VLOOKUP(AQ128,Echelle!$B$11:$Z$15,BT$1,FALSE)</f>
        <v>0.5</v>
      </c>
      <c r="BU128" s="64">
        <f>VLOOKUP(AR128,Echelle!$B$11:$Z$15,BU$1,FALSE)</f>
        <v>2</v>
      </c>
      <c r="BV128" s="64">
        <f>VLOOKUP(AS128,Echelle!$B$11:$Z$15,BV$1,FALSE)</f>
        <v>2</v>
      </c>
      <c r="BW128" s="64">
        <f>VLOOKUP(AT128,Echelle!$B$11:$Z$15,BW$1,FALSE)</f>
        <v>2</v>
      </c>
      <c r="BX128" s="64">
        <f>VLOOKUP(AU128,Echelle!$B$11:$Z$15,BX$1,FALSE)</f>
        <v>1</v>
      </c>
      <c r="BY128" s="64">
        <f>VLOOKUP(AV128,Echelle!$B$11:$Z$15,BY$1,FALSE)</f>
        <v>2</v>
      </c>
      <c r="BZ128" s="64">
        <f>VLOOKUP(AW128,Echelle!$B$20:$E$23,BZ$1,FALSE)</f>
        <v>1</v>
      </c>
      <c r="CA128" s="64">
        <f>VLOOKUP(AX128,Echelle!$B$20:$E$23,CA$1,FALSE)</f>
        <v>1</v>
      </c>
      <c r="CB128" s="64">
        <f>VLOOKUP(AY128,Echelle!$B$20:$E$23,CB$1,FALSE)</f>
        <v>-1</v>
      </c>
      <c r="CC128" s="6">
        <v>0</v>
      </c>
      <c r="CD128" s="6">
        <v>1</v>
      </c>
      <c r="CE128" s="6">
        <v>0</v>
      </c>
      <c r="CF128" s="6">
        <v>1</v>
      </c>
      <c r="CG128" s="6">
        <v>0</v>
      </c>
      <c r="CH128" s="6">
        <v>0</v>
      </c>
      <c r="CI128" s="6">
        <v>0</v>
      </c>
      <c r="CJ128" s="66">
        <f t="shared" si="18"/>
        <v>2</v>
      </c>
      <c r="CK128" s="66">
        <f t="shared" si="19"/>
        <v>33</v>
      </c>
      <c r="CL128" s="65">
        <f t="shared" si="20"/>
        <v>6.3043478260869561</v>
      </c>
      <c r="CM128" s="6" t="s">
        <v>1074</v>
      </c>
      <c r="CN128" s="6" t="s">
        <v>2244</v>
      </c>
      <c r="CO128" s="6" t="s">
        <v>1782</v>
      </c>
      <c r="CP128" s="6" t="s">
        <v>2246</v>
      </c>
      <c r="CQ128" s="6" t="s">
        <v>440</v>
      </c>
      <c r="CS128" s="6" t="s">
        <v>442</v>
      </c>
      <c r="CT128" s="6" t="s">
        <v>532</v>
      </c>
      <c r="CU128" s="6" t="s">
        <v>415</v>
      </c>
      <c r="CV128" s="6" t="s">
        <v>416</v>
      </c>
      <c r="CW128" s="6" t="s">
        <v>415</v>
      </c>
      <c r="CX128" s="6" t="s">
        <v>131</v>
      </c>
      <c r="CY128" s="6" t="s">
        <v>415</v>
      </c>
      <c r="CZ128" s="6" t="s">
        <v>415</v>
      </c>
      <c r="DA128" s="6" t="s">
        <v>416</v>
      </c>
      <c r="DB128" s="6" t="s">
        <v>414</v>
      </c>
      <c r="DC128" s="6" t="s">
        <v>414</v>
      </c>
      <c r="DD128" s="67">
        <f>VLOOKUP(CU128,Echelle!$B$3:$K$7,DD$1,FALSE)</f>
        <v>0.5</v>
      </c>
      <c r="DE128" s="67">
        <f>VLOOKUP(CV128,Echelle!$B$3:$K$7,DE$1,FALSE)</f>
        <v>1</v>
      </c>
      <c r="DF128" s="67">
        <f>VLOOKUP(CW128,Echelle!$B$3:$K$7,DF$1,FALSE)</f>
        <v>0.5</v>
      </c>
      <c r="DG128" s="67">
        <f>VLOOKUP(CX128,Echelle!$B$3:$K$7,DG$1,FALSE)</f>
        <v>1</v>
      </c>
      <c r="DH128" s="67">
        <f>VLOOKUP(CY128,Echelle!$B$3:$K$7,DH$1,FALSE)</f>
        <v>-0.5</v>
      </c>
      <c r="DI128" s="67">
        <f>VLOOKUP(CZ128,Echelle!$B$3:$K$7,DI$1,FALSE)</f>
        <v>0.5</v>
      </c>
      <c r="DJ128" s="67">
        <f>VLOOKUP(DA128,Echelle!$B$3:$K$7,DJ$1,FALSE)</f>
        <v>1</v>
      </c>
      <c r="DK128" s="67">
        <f>VLOOKUP(DB128,Echelle!$B$3:$K$7,DK$1,FALSE)</f>
        <v>-0.5</v>
      </c>
      <c r="DL128" s="67">
        <f>VLOOKUP(DC128,Echelle!$B$3:$K$7,DL$1,FALSE)</f>
        <v>-0.5</v>
      </c>
      <c r="DM128" s="64">
        <f t="shared" si="21"/>
        <v>3</v>
      </c>
      <c r="DN128" s="65">
        <f t="shared" si="22"/>
        <v>6.666666666666667</v>
      </c>
      <c r="DO128" s="6" t="s">
        <v>451</v>
      </c>
      <c r="DP128" s="6" t="s">
        <v>451</v>
      </c>
      <c r="DQ128" s="6" t="s">
        <v>451</v>
      </c>
      <c r="DR128" s="6" t="s">
        <v>451</v>
      </c>
      <c r="DS128" s="6" t="s">
        <v>451</v>
      </c>
      <c r="DT128" s="6" t="s">
        <v>451</v>
      </c>
      <c r="DU128" s="6" t="s">
        <v>451</v>
      </c>
      <c r="DV128" s="6" t="s">
        <v>451</v>
      </c>
      <c r="DW128" s="6" t="s">
        <v>451</v>
      </c>
      <c r="DX128" s="6" t="s">
        <v>452</v>
      </c>
      <c r="DY128" s="6" t="s">
        <v>451</v>
      </c>
      <c r="DZ128" s="6" t="s">
        <v>451</v>
      </c>
      <c r="EA128" s="6" t="s">
        <v>452</v>
      </c>
      <c r="EB128" s="6" t="s">
        <v>451</v>
      </c>
      <c r="EC128" s="6" t="s">
        <v>452</v>
      </c>
      <c r="ED128" s="6" t="s">
        <v>451</v>
      </c>
      <c r="EE128" s="6" t="s">
        <v>451</v>
      </c>
      <c r="EF128" s="6" t="s">
        <v>451</v>
      </c>
      <c r="EG128" s="6" t="s">
        <v>451</v>
      </c>
      <c r="EH128" s="6" t="s">
        <v>451</v>
      </c>
      <c r="EI128" s="6" t="s">
        <v>451</v>
      </c>
      <c r="EJ128" s="6" t="s">
        <v>452</v>
      </c>
      <c r="EK128" s="6" t="s">
        <v>452</v>
      </c>
      <c r="EL128" s="6" t="s">
        <v>451</v>
      </c>
      <c r="EM128" s="68">
        <f t="shared" si="23"/>
        <v>19</v>
      </c>
      <c r="EN128" s="69">
        <f t="shared" si="24"/>
        <v>7.916666666666667</v>
      </c>
      <c r="EO128" s="6" t="s">
        <v>517</v>
      </c>
      <c r="EP128" s="68">
        <f t="shared" si="25"/>
        <v>10</v>
      </c>
      <c r="EQ128" s="6" t="s">
        <v>496</v>
      </c>
      <c r="ER128" s="68">
        <f t="shared" si="26"/>
        <v>10</v>
      </c>
      <c r="ES128" s="70">
        <f t="shared" si="28"/>
        <v>7.9583333333333339</v>
      </c>
      <c r="ET128" s="6" t="str">
        <f t="shared" si="29"/>
        <v>Accepté pour Conseil 1er round Fem</v>
      </c>
    </row>
    <row r="129" spans="1:150" x14ac:dyDescent="0.2">
      <c r="A129" s="6">
        <v>264</v>
      </c>
      <c r="B129" s="6" t="s">
        <v>460</v>
      </c>
      <c r="C129" s="6" t="s">
        <v>525</v>
      </c>
      <c r="D129" s="6" t="s">
        <v>415</v>
      </c>
      <c r="E129" s="6" t="s">
        <v>416</v>
      </c>
      <c r="F129" s="6" t="s">
        <v>414</v>
      </c>
      <c r="G129" s="6" t="s">
        <v>414</v>
      </c>
      <c r="H129" s="6" t="s">
        <v>414</v>
      </c>
      <c r="I129" s="6" t="s">
        <v>415</v>
      </c>
      <c r="J129" s="6" t="s">
        <v>415</v>
      </c>
      <c r="K129" s="6" t="s">
        <v>416</v>
      </c>
      <c r="L129" s="6" t="s">
        <v>131</v>
      </c>
      <c r="M129" s="63">
        <f>VLOOKUP(D129,Echelle!$B$3:$K$7,M$1,FALSE)</f>
        <v>0.5</v>
      </c>
      <c r="N129" s="63">
        <f>VLOOKUP(E129,Echelle!$B$3:$K$7,N$1,FALSE)</f>
        <v>1</v>
      </c>
      <c r="O129" s="63">
        <f>VLOOKUP(F129,Echelle!$B$3:$K$7,O$1,FALSE)</f>
        <v>-0.5</v>
      </c>
      <c r="P129" s="63">
        <f>VLOOKUP(G129,Echelle!$B$3:$K$7,P$1,FALSE)</f>
        <v>0.5</v>
      </c>
      <c r="Q129" s="63">
        <f>VLOOKUP(H129,Echelle!$B$3:$K$7,Q$1,FALSE)</f>
        <v>0.5</v>
      </c>
      <c r="R129" s="63">
        <f>VLOOKUP(I129,Echelle!$B$3:$K$7,R$1,FALSE)</f>
        <v>0.5</v>
      </c>
      <c r="S129" s="63">
        <f>VLOOKUP(J129,Echelle!$B$3:$K$7,S$1,FALSE)</f>
        <v>0.5</v>
      </c>
      <c r="T129" s="63">
        <f>VLOOKUP(K129,Echelle!$B$3:$K$7,T$1,FALSE)</f>
        <v>1</v>
      </c>
      <c r="U129" s="63">
        <f>VLOOKUP(L129,Echelle!$B$3:$K$7,U$1,FALSE)</f>
        <v>-1</v>
      </c>
      <c r="V129" s="64">
        <f t="shared" si="16"/>
        <v>3</v>
      </c>
      <c r="W129" s="65">
        <f t="shared" si="17"/>
        <v>6.666666666666667</v>
      </c>
      <c r="X129" s="6" t="s">
        <v>527</v>
      </c>
      <c r="Y129" s="6" t="s">
        <v>426</v>
      </c>
      <c r="Z129" s="6" t="s">
        <v>426</v>
      </c>
      <c r="AA129" s="6" t="s">
        <v>426</v>
      </c>
      <c r="AB129" s="6" t="s">
        <v>423</v>
      </c>
      <c r="AC129" s="6" t="s">
        <v>426</v>
      </c>
      <c r="AD129" s="6" t="s">
        <v>423</v>
      </c>
      <c r="AE129" s="6" t="s">
        <v>426</v>
      </c>
      <c r="AF129" s="6" t="s">
        <v>425</v>
      </c>
      <c r="AG129" s="6" t="s">
        <v>426</v>
      </c>
      <c r="AH129" s="6" t="s">
        <v>426</v>
      </c>
      <c r="AI129" s="6" t="s">
        <v>423</v>
      </c>
      <c r="AJ129" s="6" t="s">
        <v>423</v>
      </c>
      <c r="AK129" s="6" t="s">
        <v>423</v>
      </c>
      <c r="AL129" s="6" t="s">
        <v>423</v>
      </c>
      <c r="AM129" s="6" t="s">
        <v>423</v>
      </c>
      <c r="AN129" s="6" t="s">
        <v>425</v>
      </c>
      <c r="AO129" s="6" t="s">
        <v>423</v>
      </c>
      <c r="AP129" s="6" t="s">
        <v>423</v>
      </c>
      <c r="AQ129" s="6" t="s">
        <v>423</v>
      </c>
      <c r="AR129" s="6" t="s">
        <v>424</v>
      </c>
      <c r="AS129" s="6" t="s">
        <v>426</v>
      </c>
      <c r="AT129" s="6" t="s">
        <v>426</v>
      </c>
      <c r="AU129" s="6" t="s">
        <v>426</v>
      </c>
      <c r="AV129" s="6" t="s">
        <v>426</v>
      </c>
      <c r="AW129" s="6" t="s">
        <v>428</v>
      </c>
      <c r="AX129" s="6" t="s">
        <v>506</v>
      </c>
      <c r="AY129" s="6" t="s">
        <v>428</v>
      </c>
      <c r="AZ129" s="6" t="s">
        <v>428</v>
      </c>
      <c r="BA129" s="6" t="s">
        <v>428</v>
      </c>
      <c r="BB129" s="64">
        <f>VLOOKUP(Y129,Echelle!$B$11:$Z$15,BB$1,FALSE)</f>
        <v>-1</v>
      </c>
      <c r="BC129" s="64">
        <f>VLOOKUP(Z129,Echelle!$B$11:$Z$15,BC$1,FALSE)</f>
        <v>-1</v>
      </c>
      <c r="BD129" s="64">
        <f>VLOOKUP(AA129,Echelle!$B$11:$Z$15,BD$1,FALSE)</f>
        <v>-1</v>
      </c>
      <c r="BE129" s="64">
        <f>VLOOKUP(AB129,Echelle!$B$11:$Z$15,BE$1,FALSE)</f>
        <v>0.5</v>
      </c>
      <c r="BF129" s="64">
        <f>VLOOKUP(AC129,Echelle!$B$11:$Z$15,BF$1,FALSE)</f>
        <v>-1</v>
      </c>
      <c r="BG129" s="64">
        <f>VLOOKUP(AD129,Echelle!$B$11:$Z$15,BG$1,FALSE)</f>
        <v>0.5</v>
      </c>
      <c r="BH129" s="64">
        <f>VLOOKUP(AE129,Echelle!$B$11:$Z$15,BH$1,FALSE)</f>
        <v>-1</v>
      </c>
      <c r="BI129" s="64">
        <f>VLOOKUP(AF129,Echelle!$B$11:$Z$15,BI$1,FALSE)</f>
        <v>0</v>
      </c>
      <c r="BJ129" s="64">
        <f>VLOOKUP(AG129,Echelle!$B$11:$Z$15,BJ$1,FALSE)</f>
        <v>-1</v>
      </c>
      <c r="BK129" s="64">
        <f>VLOOKUP(AH129,Echelle!$B$11:$Z$15,BK$1,FALSE)</f>
        <v>-1</v>
      </c>
      <c r="BL129" s="64">
        <f>VLOOKUP(AI129,Echelle!$B$11:$Z$15,BL$1,FALSE)</f>
        <v>0.5</v>
      </c>
      <c r="BM129" s="64">
        <f>VLOOKUP(AJ129,Echelle!$B$11:$Z$15,BM$1,FALSE)</f>
        <v>0.5</v>
      </c>
      <c r="BN129" s="64">
        <f>VLOOKUP(AK129,Echelle!$B$11:$Z$15,BN$1,FALSE)</f>
        <v>0.5</v>
      </c>
      <c r="BO129" s="64">
        <f>VLOOKUP(AL129,Echelle!$B$11:$Z$15,BO$1,FALSE)</f>
        <v>0.5</v>
      </c>
      <c r="BP129" s="64">
        <f>VLOOKUP(AM129,Echelle!$B$11:$Z$15,BP$1,FALSE)</f>
        <v>0.5</v>
      </c>
      <c r="BQ129" s="64">
        <f>VLOOKUP(AN129,Echelle!$B$11:$Z$15,BQ$1,FALSE)</f>
        <v>0</v>
      </c>
      <c r="BR129" s="64">
        <f>VLOOKUP(AO129,Echelle!$B$11:$Z$15,BR$1,FALSE)</f>
        <v>0.5</v>
      </c>
      <c r="BS129" s="64">
        <f>VLOOKUP(AP129,Echelle!$B$11:$Z$15,BS$1,FALSE)</f>
        <v>0.5</v>
      </c>
      <c r="BT129" s="64">
        <f>VLOOKUP(AQ129,Echelle!$B$11:$Z$15,BT$1,FALSE)</f>
        <v>0.5</v>
      </c>
      <c r="BU129" s="64">
        <f>VLOOKUP(AR129,Echelle!$B$11:$Z$15,BU$1,FALSE)</f>
        <v>1</v>
      </c>
      <c r="BV129" s="64">
        <f>VLOOKUP(AS129,Echelle!$B$11:$Z$15,BV$1,FALSE)</f>
        <v>-0.5</v>
      </c>
      <c r="BW129" s="64">
        <f>VLOOKUP(AT129,Echelle!$B$11:$Z$15,BW$1,FALSE)</f>
        <v>-0.5</v>
      </c>
      <c r="BX129" s="64">
        <f>VLOOKUP(AU129,Echelle!$B$11:$Z$15,BX$1,FALSE)</f>
        <v>-0.5</v>
      </c>
      <c r="BY129" s="64">
        <f>VLOOKUP(AV129,Echelle!$B$11:$Z$15,BY$1,FALSE)</f>
        <v>-0.5</v>
      </c>
      <c r="BZ129" s="64">
        <f>VLOOKUP(AW129,Echelle!$B$20:$E$23,BZ$1,FALSE)</f>
        <v>-1</v>
      </c>
      <c r="CA129" s="64">
        <f>VLOOKUP(AX129,Echelle!$B$20:$E$23,CA$1,FALSE)</f>
        <v>0.5</v>
      </c>
      <c r="CB129" s="64">
        <f>VLOOKUP(AY129,Echelle!$B$20:$E$23,CB$1,FALSE)</f>
        <v>-1</v>
      </c>
      <c r="CC129" s="6">
        <v>0</v>
      </c>
      <c r="CD129" s="6">
        <v>0</v>
      </c>
      <c r="CE129" s="6">
        <v>0</v>
      </c>
      <c r="CF129" s="6">
        <v>1</v>
      </c>
      <c r="CG129" s="6">
        <v>0</v>
      </c>
      <c r="CH129" s="6">
        <v>0</v>
      </c>
      <c r="CI129" s="6">
        <v>0</v>
      </c>
      <c r="CJ129" s="66">
        <f t="shared" si="18"/>
        <v>1</v>
      </c>
      <c r="CK129" s="66">
        <f t="shared" si="19"/>
        <v>-3.5</v>
      </c>
      <c r="CL129" s="65">
        <f t="shared" si="20"/>
        <v>2.3369565217391304</v>
      </c>
      <c r="CM129" s="6" t="s">
        <v>672</v>
      </c>
      <c r="CN129" s="6" t="s">
        <v>2258</v>
      </c>
      <c r="CO129" s="6" t="s">
        <v>1782</v>
      </c>
      <c r="CP129" s="6" t="s">
        <v>2246</v>
      </c>
      <c r="CQ129" s="6" t="s">
        <v>440</v>
      </c>
      <c r="CS129" s="6" t="s">
        <v>491</v>
      </c>
      <c r="CT129" s="6" t="s">
        <v>675</v>
      </c>
      <c r="CU129" s="6" t="s">
        <v>131</v>
      </c>
      <c r="CV129" s="6" t="s">
        <v>416</v>
      </c>
      <c r="CW129" s="6" t="s">
        <v>416</v>
      </c>
      <c r="CX129" s="6" t="s">
        <v>416</v>
      </c>
      <c r="CY129" s="6" t="s">
        <v>131</v>
      </c>
      <c r="CZ129" s="6" t="s">
        <v>416</v>
      </c>
      <c r="DA129" s="6" t="s">
        <v>131</v>
      </c>
      <c r="DB129" s="6" t="s">
        <v>416</v>
      </c>
      <c r="DC129" s="6" t="s">
        <v>131</v>
      </c>
      <c r="DD129" s="67">
        <f>VLOOKUP(CU129,Echelle!$B$3:$K$7,DD$1,FALSE)</f>
        <v>-1</v>
      </c>
      <c r="DE129" s="67">
        <f>VLOOKUP(CV129,Echelle!$B$3:$K$7,DE$1,FALSE)</f>
        <v>1</v>
      </c>
      <c r="DF129" s="67">
        <f>VLOOKUP(CW129,Echelle!$B$3:$K$7,DF$1,FALSE)</f>
        <v>1</v>
      </c>
      <c r="DG129" s="67">
        <f>VLOOKUP(CX129,Echelle!$B$3:$K$7,DG$1,FALSE)</f>
        <v>-1</v>
      </c>
      <c r="DH129" s="67">
        <f>VLOOKUP(CY129,Echelle!$B$3:$K$7,DH$1,FALSE)</f>
        <v>1</v>
      </c>
      <c r="DI129" s="67">
        <f>VLOOKUP(CZ129,Echelle!$B$3:$K$7,DI$1,FALSE)</f>
        <v>1</v>
      </c>
      <c r="DJ129" s="67">
        <f>VLOOKUP(DA129,Echelle!$B$3:$K$7,DJ$1,FALSE)</f>
        <v>-1</v>
      </c>
      <c r="DK129" s="67">
        <f>VLOOKUP(DB129,Echelle!$B$3:$K$7,DK$1,FALSE)</f>
        <v>1</v>
      </c>
      <c r="DL129" s="67">
        <f>VLOOKUP(DC129,Echelle!$B$3:$K$7,DL$1,FALSE)</f>
        <v>-1</v>
      </c>
      <c r="DM129" s="64">
        <f t="shared" si="21"/>
        <v>1</v>
      </c>
      <c r="DN129" s="65">
        <f t="shared" si="22"/>
        <v>5.5555555555555554</v>
      </c>
      <c r="DO129" s="6" t="s">
        <v>452</v>
      </c>
      <c r="DP129" s="6" t="s">
        <v>451</v>
      </c>
      <c r="DQ129" s="6" t="s">
        <v>451</v>
      </c>
      <c r="DR129" s="6" t="s">
        <v>451</v>
      </c>
      <c r="DS129" s="6" t="s">
        <v>451</v>
      </c>
      <c r="DT129" s="6" t="s">
        <v>451</v>
      </c>
      <c r="DU129" s="6" t="s">
        <v>451</v>
      </c>
      <c r="DV129" s="6" t="s">
        <v>451</v>
      </c>
      <c r="DW129" s="6" t="s">
        <v>451</v>
      </c>
      <c r="DX129" s="6" t="s">
        <v>451</v>
      </c>
      <c r="DY129" s="6" t="s">
        <v>451</v>
      </c>
      <c r="DZ129" s="6" t="s">
        <v>451</v>
      </c>
      <c r="EA129" s="6" t="s">
        <v>451</v>
      </c>
      <c r="EB129" s="6" t="s">
        <v>451</v>
      </c>
      <c r="EC129" s="6" t="s">
        <v>451</v>
      </c>
      <c r="ED129" s="6" t="s">
        <v>451</v>
      </c>
      <c r="EE129" s="6" t="s">
        <v>451</v>
      </c>
      <c r="EF129" s="6" t="s">
        <v>451</v>
      </c>
      <c r="EG129" s="6" t="s">
        <v>451</v>
      </c>
      <c r="EH129" s="6" t="s">
        <v>451</v>
      </c>
      <c r="EI129" s="6" t="s">
        <v>451</v>
      </c>
      <c r="EJ129" s="6" t="s">
        <v>452</v>
      </c>
      <c r="EK129" s="6" t="s">
        <v>452</v>
      </c>
      <c r="EL129" s="6" t="s">
        <v>452</v>
      </c>
      <c r="EM129" s="68">
        <f t="shared" si="23"/>
        <v>20</v>
      </c>
      <c r="EN129" s="69">
        <f t="shared" si="24"/>
        <v>8.3333333333333339</v>
      </c>
      <c r="EO129" s="6" t="s">
        <v>453</v>
      </c>
      <c r="EP129" s="68">
        <f t="shared" si="25"/>
        <v>0</v>
      </c>
      <c r="EQ129" s="6" t="s">
        <v>496</v>
      </c>
      <c r="ER129" s="68">
        <f t="shared" si="26"/>
        <v>10</v>
      </c>
      <c r="ES129" s="70">
        <f t="shared" si="28"/>
        <v>6.3333333333333339</v>
      </c>
      <c r="ET129" s="6" t="str">
        <f t="shared" si="29"/>
        <v>Accepté pour Conseil 2eme round Sect</v>
      </c>
    </row>
    <row r="130" spans="1:150" x14ac:dyDescent="0.2">
      <c r="A130" s="6">
        <v>265</v>
      </c>
      <c r="B130" s="6" t="s">
        <v>460</v>
      </c>
      <c r="C130" s="6" t="s">
        <v>413</v>
      </c>
      <c r="D130" s="6" t="s">
        <v>416</v>
      </c>
      <c r="E130" s="6" t="s">
        <v>416</v>
      </c>
      <c r="F130" s="6" t="s">
        <v>416</v>
      </c>
      <c r="G130" s="6" t="s">
        <v>414</v>
      </c>
      <c r="H130" s="6" t="s">
        <v>414</v>
      </c>
      <c r="I130" s="6" t="s">
        <v>462</v>
      </c>
      <c r="J130" s="6" t="s">
        <v>416</v>
      </c>
      <c r="K130" s="6" t="s">
        <v>416</v>
      </c>
      <c r="L130" s="6" t="s">
        <v>131</v>
      </c>
      <c r="M130" s="63">
        <f>VLOOKUP(D130,Echelle!$B$3:$K$7,M$1,FALSE)</f>
        <v>1</v>
      </c>
      <c r="N130" s="63">
        <f>VLOOKUP(E130,Echelle!$B$3:$K$7,N$1,FALSE)</f>
        <v>1</v>
      </c>
      <c r="O130" s="63">
        <f>VLOOKUP(F130,Echelle!$B$3:$K$7,O$1,FALSE)</f>
        <v>1</v>
      </c>
      <c r="P130" s="63">
        <f>VLOOKUP(G130,Echelle!$B$3:$K$7,P$1,FALSE)</f>
        <v>0.5</v>
      </c>
      <c r="Q130" s="63">
        <f>VLOOKUP(H130,Echelle!$B$3:$K$7,Q$1,FALSE)</f>
        <v>0.5</v>
      </c>
      <c r="R130" s="63">
        <f>VLOOKUP(I130,Echelle!$B$3:$K$7,R$1,FALSE)</f>
        <v>0</v>
      </c>
      <c r="S130" s="63">
        <f>VLOOKUP(J130,Echelle!$B$3:$K$7,S$1,FALSE)</f>
        <v>1</v>
      </c>
      <c r="T130" s="63">
        <f>VLOOKUP(K130,Echelle!$B$3:$K$7,T$1,FALSE)</f>
        <v>1</v>
      </c>
      <c r="U130" s="63">
        <f>VLOOKUP(L130,Echelle!$B$3:$K$7,U$1,FALSE)</f>
        <v>-1</v>
      </c>
      <c r="V130" s="64">
        <f t="shared" si="16"/>
        <v>5</v>
      </c>
      <c r="W130" s="65">
        <f t="shared" si="17"/>
        <v>7.7777777777777777</v>
      </c>
      <c r="X130" s="6" t="s">
        <v>463</v>
      </c>
      <c r="Y130" s="6" t="s">
        <v>426</v>
      </c>
      <c r="Z130" s="6" t="s">
        <v>423</v>
      </c>
      <c r="AA130" s="6" t="s">
        <v>423</v>
      </c>
      <c r="AB130" s="6" t="s">
        <v>424</v>
      </c>
      <c r="AC130" s="6" t="s">
        <v>423</v>
      </c>
      <c r="AD130" s="6" t="s">
        <v>423</v>
      </c>
      <c r="AE130" s="6" t="s">
        <v>423</v>
      </c>
      <c r="AF130" s="6" t="s">
        <v>423</v>
      </c>
      <c r="AG130" s="6" t="s">
        <v>423</v>
      </c>
      <c r="AH130" s="6" t="s">
        <v>423</v>
      </c>
      <c r="AI130" s="6" t="s">
        <v>423</v>
      </c>
      <c r="AJ130" s="6" t="s">
        <v>423</v>
      </c>
      <c r="AK130" s="6" t="s">
        <v>423</v>
      </c>
      <c r="AL130" s="6" t="s">
        <v>424</v>
      </c>
      <c r="AM130" s="6" t="s">
        <v>423</v>
      </c>
      <c r="AN130" s="6" t="s">
        <v>423</v>
      </c>
      <c r="AO130" s="6" t="s">
        <v>423</v>
      </c>
      <c r="AP130" s="6" t="s">
        <v>423</v>
      </c>
      <c r="AQ130" s="6" t="s">
        <v>423</v>
      </c>
      <c r="AR130" s="6" t="s">
        <v>424</v>
      </c>
      <c r="AS130" s="6" t="s">
        <v>423</v>
      </c>
      <c r="AT130" s="6" t="s">
        <v>423</v>
      </c>
      <c r="AU130" s="6" t="s">
        <v>423</v>
      </c>
      <c r="AV130" s="6" t="s">
        <v>426</v>
      </c>
      <c r="AW130" s="6" t="s">
        <v>428</v>
      </c>
      <c r="AX130" s="6" t="s">
        <v>506</v>
      </c>
      <c r="AY130" s="6" t="s">
        <v>428</v>
      </c>
      <c r="AZ130" s="6" t="s">
        <v>428</v>
      </c>
      <c r="BA130" s="6" t="s">
        <v>428</v>
      </c>
      <c r="BB130" s="64">
        <f>VLOOKUP(Y130,Echelle!$B$11:$Z$15,BB$1,FALSE)</f>
        <v>-1</v>
      </c>
      <c r="BC130" s="64">
        <f>VLOOKUP(Z130,Echelle!$B$11:$Z$15,BC$1,FALSE)</f>
        <v>0.5</v>
      </c>
      <c r="BD130" s="64">
        <f>VLOOKUP(AA130,Echelle!$B$11:$Z$15,BD$1,FALSE)</f>
        <v>0.5</v>
      </c>
      <c r="BE130" s="64">
        <f>VLOOKUP(AB130,Echelle!$B$11:$Z$15,BE$1,FALSE)</f>
        <v>1</v>
      </c>
      <c r="BF130" s="64">
        <f>VLOOKUP(AC130,Echelle!$B$11:$Z$15,BF$1,FALSE)</f>
        <v>0.5</v>
      </c>
      <c r="BG130" s="64">
        <f>VLOOKUP(AD130,Echelle!$B$11:$Z$15,BG$1,FALSE)</f>
        <v>0.5</v>
      </c>
      <c r="BH130" s="64">
        <f>VLOOKUP(AE130,Echelle!$B$11:$Z$15,BH$1,FALSE)</f>
        <v>0.5</v>
      </c>
      <c r="BI130" s="64">
        <f>VLOOKUP(AF130,Echelle!$B$11:$Z$15,BI$1,FALSE)</f>
        <v>0.5</v>
      </c>
      <c r="BJ130" s="64">
        <f>VLOOKUP(AG130,Echelle!$B$11:$Z$15,BJ$1,FALSE)</f>
        <v>0.5</v>
      </c>
      <c r="BK130" s="64">
        <f>VLOOKUP(AH130,Echelle!$B$11:$Z$15,BK$1,FALSE)</f>
        <v>0.5</v>
      </c>
      <c r="BL130" s="64">
        <f>VLOOKUP(AI130,Echelle!$B$11:$Z$15,BL$1,FALSE)</f>
        <v>0.5</v>
      </c>
      <c r="BM130" s="64">
        <f>VLOOKUP(AJ130,Echelle!$B$11:$Z$15,BM$1,FALSE)</f>
        <v>0.5</v>
      </c>
      <c r="BN130" s="64">
        <f>VLOOKUP(AK130,Echelle!$B$11:$Z$15,BN$1,FALSE)</f>
        <v>0.5</v>
      </c>
      <c r="BO130" s="64">
        <f>VLOOKUP(AL130,Echelle!$B$11:$Z$15,BO$1,FALSE)</f>
        <v>1</v>
      </c>
      <c r="BP130" s="64">
        <f>VLOOKUP(AM130,Echelle!$B$11:$Z$15,BP$1,FALSE)</f>
        <v>0.5</v>
      </c>
      <c r="BQ130" s="64">
        <f>VLOOKUP(AN130,Echelle!$B$11:$Z$15,BQ$1,FALSE)</f>
        <v>0.5</v>
      </c>
      <c r="BR130" s="64">
        <f>VLOOKUP(AO130,Echelle!$B$11:$Z$15,BR$1,FALSE)</f>
        <v>0.5</v>
      </c>
      <c r="BS130" s="64">
        <f>VLOOKUP(AP130,Echelle!$B$11:$Z$15,BS$1,FALSE)</f>
        <v>0.5</v>
      </c>
      <c r="BT130" s="64">
        <f>VLOOKUP(AQ130,Echelle!$B$11:$Z$15,BT$1,FALSE)</f>
        <v>0.5</v>
      </c>
      <c r="BU130" s="64">
        <f>VLOOKUP(AR130,Echelle!$B$11:$Z$15,BU$1,FALSE)</f>
        <v>1</v>
      </c>
      <c r="BV130" s="64">
        <f>VLOOKUP(AS130,Echelle!$B$11:$Z$15,BV$1,FALSE)</f>
        <v>1</v>
      </c>
      <c r="BW130" s="64">
        <f>VLOOKUP(AT130,Echelle!$B$11:$Z$15,BW$1,FALSE)</f>
        <v>1</v>
      </c>
      <c r="BX130" s="64">
        <f>VLOOKUP(AU130,Echelle!$B$11:$Z$15,BX$1,FALSE)</f>
        <v>1</v>
      </c>
      <c r="BY130" s="64">
        <f>VLOOKUP(AV130,Echelle!$B$11:$Z$15,BY$1,FALSE)</f>
        <v>-0.5</v>
      </c>
      <c r="BZ130" s="64">
        <f>VLOOKUP(AW130,Echelle!$B$20:$E$23,BZ$1,FALSE)</f>
        <v>-1</v>
      </c>
      <c r="CA130" s="64">
        <f>VLOOKUP(AX130,Echelle!$B$20:$E$23,CA$1,FALSE)</f>
        <v>0.5</v>
      </c>
      <c r="CB130" s="64">
        <f>VLOOKUP(AY130,Echelle!$B$20:$E$23,CB$1,FALSE)</f>
        <v>-1</v>
      </c>
      <c r="CC130" s="6">
        <v>0</v>
      </c>
      <c r="CD130" s="6">
        <v>1</v>
      </c>
      <c r="CE130" s="6">
        <v>0</v>
      </c>
      <c r="CF130" s="6">
        <v>1</v>
      </c>
      <c r="CG130" s="6">
        <v>0</v>
      </c>
      <c r="CH130" s="6">
        <v>0</v>
      </c>
      <c r="CI130" s="6">
        <v>0</v>
      </c>
      <c r="CJ130" s="66">
        <f t="shared" si="18"/>
        <v>2</v>
      </c>
      <c r="CK130" s="66">
        <f t="shared" si="19"/>
        <v>13</v>
      </c>
      <c r="CL130" s="65">
        <f t="shared" si="20"/>
        <v>4.1304347826086953</v>
      </c>
      <c r="CM130" s="6" t="s">
        <v>488</v>
      </c>
      <c r="CN130" s="6" t="s">
        <v>2272</v>
      </c>
      <c r="CO130" s="6" t="s">
        <v>1782</v>
      </c>
      <c r="CP130" s="6" t="s">
        <v>2246</v>
      </c>
      <c r="CQ130" s="6" t="s">
        <v>440</v>
      </c>
      <c r="CS130" s="6" t="s">
        <v>442</v>
      </c>
      <c r="CT130" s="6" t="s">
        <v>443</v>
      </c>
      <c r="CU130" s="6" t="s">
        <v>416</v>
      </c>
      <c r="CV130" s="6" t="s">
        <v>416</v>
      </c>
      <c r="CW130" s="6" t="s">
        <v>414</v>
      </c>
      <c r="CX130" s="6" t="s">
        <v>416</v>
      </c>
      <c r="CY130" s="6" t="s">
        <v>462</v>
      </c>
      <c r="CZ130" s="6" t="s">
        <v>416</v>
      </c>
      <c r="DA130" s="6" t="s">
        <v>416</v>
      </c>
      <c r="DB130" s="6" t="s">
        <v>416</v>
      </c>
      <c r="DC130" s="6" t="s">
        <v>131</v>
      </c>
      <c r="DD130" s="67">
        <f>VLOOKUP(CU130,Echelle!$B$3:$K$7,DD$1,FALSE)</f>
        <v>1</v>
      </c>
      <c r="DE130" s="67">
        <f>VLOOKUP(CV130,Echelle!$B$3:$K$7,DE$1,FALSE)</f>
        <v>1</v>
      </c>
      <c r="DF130" s="67">
        <f>VLOOKUP(CW130,Echelle!$B$3:$K$7,DF$1,FALSE)</f>
        <v>-0.5</v>
      </c>
      <c r="DG130" s="67">
        <f>VLOOKUP(CX130,Echelle!$B$3:$K$7,DG$1,FALSE)</f>
        <v>-1</v>
      </c>
      <c r="DH130" s="67">
        <f>VLOOKUP(CY130,Echelle!$B$3:$K$7,DH$1,FALSE)</f>
        <v>0</v>
      </c>
      <c r="DI130" s="67">
        <f>VLOOKUP(CZ130,Echelle!$B$3:$K$7,DI$1,FALSE)</f>
        <v>1</v>
      </c>
      <c r="DJ130" s="67">
        <f>VLOOKUP(DA130,Echelle!$B$3:$K$7,DJ$1,FALSE)</f>
        <v>1</v>
      </c>
      <c r="DK130" s="67">
        <f>VLOOKUP(DB130,Echelle!$B$3:$K$7,DK$1,FALSE)</f>
        <v>1</v>
      </c>
      <c r="DL130" s="67">
        <f>VLOOKUP(DC130,Echelle!$B$3:$K$7,DL$1,FALSE)</f>
        <v>-1</v>
      </c>
      <c r="DM130" s="64">
        <f t="shared" si="21"/>
        <v>2.5</v>
      </c>
      <c r="DN130" s="65">
        <f t="shared" si="22"/>
        <v>6.3888888888888893</v>
      </c>
      <c r="DO130" s="6" t="s">
        <v>451</v>
      </c>
      <c r="DP130" s="6" t="s">
        <v>451</v>
      </c>
      <c r="DQ130" s="6" t="s">
        <v>451</v>
      </c>
      <c r="DR130" s="6" t="s">
        <v>451</v>
      </c>
      <c r="DS130" s="6" t="s">
        <v>451</v>
      </c>
      <c r="DT130" s="6" t="s">
        <v>451</v>
      </c>
      <c r="DU130" s="6" t="s">
        <v>451</v>
      </c>
      <c r="DV130" s="6" t="s">
        <v>451</v>
      </c>
      <c r="DW130" s="6" t="s">
        <v>451</v>
      </c>
      <c r="DX130" s="6" t="s">
        <v>451</v>
      </c>
      <c r="DY130" s="6" t="s">
        <v>451</v>
      </c>
      <c r="DZ130" s="6" t="s">
        <v>451</v>
      </c>
      <c r="EA130" s="6" t="s">
        <v>451</v>
      </c>
      <c r="EB130" s="6" t="s">
        <v>451</v>
      </c>
      <c r="EC130" s="6" t="s">
        <v>451</v>
      </c>
      <c r="ED130" s="6" t="s">
        <v>451</v>
      </c>
      <c r="EE130" s="6" t="s">
        <v>451</v>
      </c>
      <c r="EF130" s="6" t="s">
        <v>451</v>
      </c>
      <c r="EG130" s="6" t="s">
        <v>451</v>
      </c>
      <c r="EH130" s="6" t="s">
        <v>451</v>
      </c>
      <c r="EI130" s="6" t="s">
        <v>451</v>
      </c>
      <c r="EJ130" s="6" t="s">
        <v>452</v>
      </c>
      <c r="EK130" s="6" t="s">
        <v>452</v>
      </c>
      <c r="EL130" s="6" t="s">
        <v>451</v>
      </c>
      <c r="EM130" s="68">
        <f t="shared" si="23"/>
        <v>22</v>
      </c>
      <c r="EN130" s="69">
        <f t="shared" si="24"/>
        <v>9.1666666666666661</v>
      </c>
      <c r="EO130" s="6" t="s">
        <v>517</v>
      </c>
      <c r="EP130" s="68">
        <f t="shared" si="25"/>
        <v>10</v>
      </c>
      <c r="EQ130" s="6" t="s">
        <v>496</v>
      </c>
      <c r="ER130" s="68">
        <f t="shared" si="26"/>
        <v>10</v>
      </c>
      <c r="ES130" s="70">
        <f t="shared" si="28"/>
        <v>8.5</v>
      </c>
      <c r="ET130" s="6" t="str">
        <f t="shared" si="29"/>
        <v>Accepté pour Conseil 3eme round Prov</v>
      </c>
    </row>
    <row r="131" spans="1:150" x14ac:dyDescent="0.2">
      <c r="A131" s="6">
        <v>267</v>
      </c>
      <c r="B131" s="6" t="s">
        <v>460</v>
      </c>
      <c r="C131" s="6" t="s">
        <v>413</v>
      </c>
      <c r="D131" s="6" t="s">
        <v>415</v>
      </c>
      <c r="E131" s="6" t="s">
        <v>416</v>
      </c>
      <c r="F131" s="6" t="s">
        <v>415</v>
      </c>
      <c r="G131" s="6" t="s">
        <v>415</v>
      </c>
      <c r="H131" s="6" t="s">
        <v>415</v>
      </c>
      <c r="I131" s="6" t="s">
        <v>415</v>
      </c>
      <c r="J131" s="6" t="s">
        <v>416</v>
      </c>
      <c r="K131" s="6" t="s">
        <v>416</v>
      </c>
      <c r="L131" s="6" t="s">
        <v>415</v>
      </c>
      <c r="M131" s="63">
        <f>VLOOKUP(D131,Echelle!$B$3:$K$7,M$1,FALSE)</f>
        <v>0.5</v>
      </c>
      <c r="N131" s="63">
        <f>VLOOKUP(E131,Echelle!$B$3:$K$7,N$1,FALSE)</f>
        <v>1</v>
      </c>
      <c r="O131" s="63">
        <f>VLOOKUP(F131,Echelle!$B$3:$K$7,O$1,FALSE)</f>
        <v>0.5</v>
      </c>
      <c r="P131" s="63">
        <f>VLOOKUP(G131,Echelle!$B$3:$K$7,P$1,FALSE)</f>
        <v>-0.5</v>
      </c>
      <c r="Q131" s="63">
        <f>VLOOKUP(H131,Echelle!$B$3:$K$7,Q$1,FALSE)</f>
        <v>-0.5</v>
      </c>
      <c r="R131" s="63">
        <f>VLOOKUP(I131,Echelle!$B$3:$K$7,R$1,FALSE)</f>
        <v>0.5</v>
      </c>
      <c r="S131" s="63">
        <f>VLOOKUP(J131,Echelle!$B$3:$K$7,S$1,FALSE)</f>
        <v>1</v>
      </c>
      <c r="T131" s="63">
        <f>VLOOKUP(K131,Echelle!$B$3:$K$7,T$1,FALSE)</f>
        <v>1</v>
      </c>
      <c r="U131" s="63">
        <f>VLOOKUP(L131,Echelle!$B$3:$K$7,U$1,FALSE)</f>
        <v>0.5</v>
      </c>
      <c r="V131" s="64">
        <f t="shared" ref="V131:V158" si="30">SUM(M131:U131)</f>
        <v>4</v>
      </c>
      <c r="W131" s="65">
        <f t="shared" ref="W131:W158" si="31">(V131+9)*10/18</f>
        <v>7.2222222222222223</v>
      </c>
      <c r="X131" s="6" t="s">
        <v>527</v>
      </c>
      <c r="Y131" s="6" t="s">
        <v>423</v>
      </c>
      <c r="Z131" s="6" t="s">
        <v>423</v>
      </c>
      <c r="AA131" s="6" t="s">
        <v>423</v>
      </c>
      <c r="AB131" s="6" t="s">
        <v>424</v>
      </c>
      <c r="AC131" s="6" t="s">
        <v>423</v>
      </c>
      <c r="AD131" s="6" t="s">
        <v>423</v>
      </c>
      <c r="AE131" s="6" t="s">
        <v>423</v>
      </c>
      <c r="AF131" s="6" t="s">
        <v>423</v>
      </c>
      <c r="AG131" s="6" t="s">
        <v>425</v>
      </c>
      <c r="AH131" s="6" t="s">
        <v>426</v>
      </c>
      <c r="AI131" s="6" t="s">
        <v>423</v>
      </c>
      <c r="AJ131" s="6" t="s">
        <v>423</v>
      </c>
      <c r="AK131" s="6" t="s">
        <v>423</v>
      </c>
      <c r="AL131" s="6" t="s">
        <v>423</v>
      </c>
      <c r="AM131" s="6" t="s">
        <v>423</v>
      </c>
      <c r="AN131" s="6" t="s">
        <v>423</v>
      </c>
      <c r="AO131" s="6" t="s">
        <v>423</v>
      </c>
      <c r="AP131" s="6" t="s">
        <v>423</v>
      </c>
      <c r="AQ131" s="6" t="s">
        <v>426</v>
      </c>
      <c r="AR131" s="6" t="s">
        <v>423</v>
      </c>
      <c r="AS131" s="6" t="s">
        <v>426</v>
      </c>
      <c r="AT131" s="6" t="s">
        <v>426</v>
      </c>
      <c r="AU131" s="6" t="s">
        <v>426</v>
      </c>
      <c r="AV131" s="6" t="s">
        <v>426</v>
      </c>
      <c r="AW131" s="6" t="s">
        <v>176</v>
      </c>
      <c r="AX131" s="6" t="s">
        <v>176</v>
      </c>
      <c r="AY131" s="6" t="s">
        <v>176</v>
      </c>
      <c r="AZ131" s="6" t="s">
        <v>176</v>
      </c>
      <c r="BA131" s="6" t="s">
        <v>428</v>
      </c>
      <c r="BB131" s="64">
        <f>VLOOKUP(Y131,Echelle!$B$11:$Z$15,BB$1,FALSE)</f>
        <v>0.5</v>
      </c>
      <c r="BC131" s="64">
        <f>VLOOKUP(Z131,Echelle!$B$11:$Z$15,BC$1,FALSE)</f>
        <v>0.5</v>
      </c>
      <c r="BD131" s="64">
        <f>VLOOKUP(AA131,Echelle!$B$11:$Z$15,BD$1,FALSE)</f>
        <v>0.5</v>
      </c>
      <c r="BE131" s="64">
        <f>VLOOKUP(AB131,Echelle!$B$11:$Z$15,BE$1,FALSE)</f>
        <v>1</v>
      </c>
      <c r="BF131" s="64">
        <f>VLOOKUP(AC131,Echelle!$B$11:$Z$15,BF$1,FALSE)</f>
        <v>0.5</v>
      </c>
      <c r="BG131" s="64">
        <f>VLOOKUP(AD131,Echelle!$B$11:$Z$15,BG$1,FALSE)</f>
        <v>0.5</v>
      </c>
      <c r="BH131" s="64">
        <f>VLOOKUP(AE131,Echelle!$B$11:$Z$15,BH$1,FALSE)</f>
        <v>0.5</v>
      </c>
      <c r="BI131" s="64">
        <f>VLOOKUP(AF131,Echelle!$B$11:$Z$15,BI$1,FALSE)</f>
        <v>0.5</v>
      </c>
      <c r="BJ131" s="64">
        <f>VLOOKUP(AG131,Echelle!$B$11:$Z$15,BJ$1,FALSE)</f>
        <v>0</v>
      </c>
      <c r="BK131" s="64">
        <f>VLOOKUP(AH131,Echelle!$B$11:$Z$15,BK$1,FALSE)</f>
        <v>-1</v>
      </c>
      <c r="BL131" s="64">
        <f>VLOOKUP(AI131,Echelle!$B$11:$Z$15,BL$1,FALSE)</f>
        <v>0.5</v>
      </c>
      <c r="BM131" s="64">
        <f>VLOOKUP(AJ131,Echelle!$B$11:$Z$15,BM$1,FALSE)</f>
        <v>0.5</v>
      </c>
      <c r="BN131" s="64">
        <f>VLOOKUP(AK131,Echelle!$B$11:$Z$15,BN$1,FALSE)</f>
        <v>0.5</v>
      </c>
      <c r="BO131" s="64">
        <f>VLOOKUP(AL131,Echelle!$B$11:$Z$15,BO$1,FALSE)</f>
        <v>0.5</v>
      </c>
      <c r="BP131" s="64">
        <f>VLOOKUP(AM131,Echelle!$B$11:$Z$15,BP$1,FALSE)</f>
        <v>0.5</v>
      </c>
      <c r="BQ131" s="64">
        <f>VLOOKUP(AN131,Echelle!$B$11:$Z$15,BQ$1,FALSE)</f>
        <v>0.5</v>
      </c>
      <c r="BR131" s="64">
        <f>VLOOKUP(AO131,Echelle!$B$11:$Z$15,BR$1,FALSE)</f>
        <v>0.5</v>
      </c>
      <c r="BS131" s="64">
        <f>VLOOKUP(AP131,Echelle!$B$11:$Z$15,BS$1,FALSE)</f>
        <v>0.5</v>
      </c>
      <c r="BT131" s="64">
        <f>VLOOKUP(AQ131,Echelle!$B$11:$Z$15,BT$1,FALSE)</f>
        <v>-1</v>
      </c>
      <c r="BU131" s="64">
        <f>VLOOKUP(AR131,Echelle!$B$11:$Z$15,BU$1,FALSE)</f>
        <v>0.5</v>
      </c>
      <c r="BV131" s="64">
        <f>VLOOKUP(AS131,Echelle!$B$11:$Z$15,BV$1,FALSE)</f>
        <v>-0.5</v>
      </c>
      <c r="BW131" s="64">
        <f>VLOOKUP(AT131,Echelle!$B$11:$Z$15,BW$1,FALSE)</f>
        <v>-0.5</v>
      </c>
      <c r="BX131" s="64">
        <f>VLOOKUP(AU131,Echelle!$B$11:$Z$15,BX$1,FALSE)</f>
        <v>-0.5</v>
      </c>
      <c r="BY131" s="64">
        <f>VLOOKUP(AV131,Echelle!$B$11:$Z$15,BY$1,FALSE)</f>
        <v>-0.5</v>
      </c>
      <c r="BZ131" s="64">
        <f>VLOOKUP(AW131,Echelle!$B$20:$E$23,BZ$1,FALSE)</f>
        <v>2</v>
      </c>
      <c r="CA131" s="64">
        <f>VLOOKUP(AX131,Echelle!$B$20:$E$23,CA$1,FALSE)</f>
        <v>2</v>
      </c>
      <c r="CB131" s="64">
        <f>VLOOKUP(AY131,Echelle!$B$20:$E$23,CB$1,FALSE)</f>
        <v>2</v>
      </c>
      <c r="CC131" s="6">
        <v>1</v>
      </c>
      <c r="CD131" s="6">
        <v>0</v>
      </c>
      <c r="CE131" s="6">
        <v>0</v>
      </c>
      <c r="CF131" s="6">
        <v>1</v>
      </c>
      <c r="CG131" s="6">
        <v>0</v>
      </c>
      <c r="CH131" s="6">
        <v>0</v>
      </c>
      <c r="CI131" s="6">
        <v>0</v>
      </c>
      <c r="CJ131" s="66">
        <f t="shared" ref="CJ131:CJ158" si="32">SUMPRODUCT(CC131:CI131,$CC$1:$CI$1)</f>
        <v>2</v>
      </c>
      <c r="CK131" s="66">
        <f t="shared" ref="CK131:CK158" si="33">SUM(BB131:CB131,CJ131)</f>
        <v>13</v>
      </c>
      <c r="CL131" s="65">
        <f t="shared" ref="CL131:CL158" si="34">(CK131+25)*10/92</f>
        <v>4.1304347826086953</v>
      </c>
      <c r="CM131" s="6" t="s">
        <v>672</v>
      </c>
      <c r="CN131" s="6" t="s">
        <v>2285</v>
      </c>
      <c r="CO131" s="6" t="s">
        <v>1782</v>
      </c>
      <c r="CP131" s="6" t="s">
        <v>2246</v>
      </c>
      <c r="CQ131" s="6" t="s">
        <v>440</v>
      </c>
      <c r="CS131" s="6" t="s">
        <v>442</v>
      </c>
      <c r="CT131" s="6" t="s">
        <v>532</v>
      </c>
      <c r="CU131" s="6" t="s">
        <v>414</v>
      </c>
      <c r="CV131" s="6" t="s">
        <v>416</v>
      </c>
      <c r="CW131" s="6" t="s">
        <v>414</v>
      </c>
      <c r="CX131" s="6" t="s">
        <v>414</v>
      </c>
      <c r="CY131" s="6" t="s">
        <v>414</v>
      </c>
      <c r="CZ131" s="6" t="s">
        <v>416</v>
      </c>
      <c r="DA131" s="6" t="s">
        <v>416</v>
      </c>
      <c r="DB131" s="6" t="s">
        <v>415</v>
      </c>
      <c r="DC131" s="6" t="s">
        <v>131</v>
      </c>
      <c r="DD131" s="67">
        <f>VLOOKUP(CU131,Echelle!$B$3:$K$7,DD$1,FALSE)</f>
        <v>-0.5</v>
      </c>
      <c r="DE131" s="67">
        <f>VLOOKUP(CV131,Echelle!$B$3:$K$7,DE$1,FALSE)</f>
        <v>1</v>
      </c>
      <c r="DF131" s="67">
        <f>VLOOKUP(CW131,Echelle!$B$3:$K$7,DF$1,FALSE)</f>
        <v>-0.5</v>
      </c>
      <c r="DG131" s="67">
        <f>VLOOKUP(CX131,Echelle!$B$3:$K$7,DG$1,FALSE)</f>
        <v>0.5</v>
      </c>
      <c r="DH131" s="67">
        <f>VLOOKUP(CY131,Echelle!$B$3:$K$7,DH$1,FALSE)</f>
        <v>0.5</v>
      </c>
      <c r="DI131" s="67">
        <f>VLOOKUP(CZ131,Echelle!$B$3:$K$7,DI$1,FALSE)</f>
        <v>1</v>
      </c>
      <c r="DJ131" s="67">
        <f>VLOOKUP(DA131,Echelle!$B$3:$K$7,DJ$1,FALSE)</f>
        <v>1</v>
      </c>
      <c r="DK131" s="67">
        <f>VLOOKUP(DB131,Echelle!$B$3:$K$7,DK$1,FALSE)</f>
        <v>0.5</v>
      </c>
      <c r="DL131" s="67">
        <f>VLOOKUP(DC131,Echelle!$B$3:$K$7,DL$1,FALSE)</f>
        <v>-1</v>
      </c>
      <c r="DM131" s="64">
        <f t="shared" ref="DM131:DM158" si="35">SUM(DD131:DL131)</f>
        <v>2.5</v>
      </c>
      <c r="DN131" s="65">
        <f t="shared" ref="DN131:DN158" si="36">(DM131+9)*10/18</f>
        <v>6.3888888888888893</v>
      </c>
      <c r="DO131" s="6" t="s">
        <v>451</v>
      </c>
      <c r="DP131" s="6" t="s">
        <v>451</v>
      </c>
      <c r="DQ131" s="6" t="s">
        <v>451</v>
      </c>
      <c r="DR131" s="6" t="s">
        <v>451</v>
      </c>
      <c r="DS131" s="6" t="s">
        <v>451</v>
      </c>
      <c r="DT131" s="6" t="s">
        <v>451</v>
      </c>
      <c r="DU131" s="6" t="s">
        <v>451</v>
      </c>
      <c r="DV131" s="6" t="s">
        <v>451</v>
      </c>
      <c r="DW131" s="6" t="s">
        <v>451</v>
      </c>
      <c r="DX131" s="6" t="s">
        <v>451</v>
      </c>
      <c r="DY131" s="6" t="s">
        <v>451</v>
      </c>
      <c r="DZ131" s="6" t="s">
        <v>451</v>
      </c>
      <c r="EA131" s="6" t="s">
        <v>451</v>
      </c>
      <c r="EB131" s="6" t="s">
        <v>451</v>
      </c>
      <c r="EC131" s="6" t="s">
        <v>451</v>
      </c>
      <c r="ED131" s="6" t="s">
        <v>451</v>
      </c>
      <c r="EE131" s="6" t="s">
        <v>451</v>
      </c>
      <c r="EF131" s="6" t="s">
        <v>451</v>
      </c>
      <c r="EG131" s="6" t="s">
        <v>451</v>
      </c>
      <c r="EH131" s="6" t="s">
        <v>451</v>
      </c>
      <c r="EI131" s="6" t="s">
        <v>451</v>
      </c>
      <c r="EJ131" s="6" t="s">
        <v>451</v>
      </c>
      <c r="EK131" s="6" t="s">
        <v>451</v>
      </c>
      <c r="EL131" s="6" t="s">
        <v>451</v>
      </c>
      <c r="EM131" s="68">
        <f t="shared" ref="EM131:EM158" si="37">COUNTIF(DO131:EL131,"J'ai appris des choses sur le sujet")</f>
        <v>24</v>
      </c>
      <c r="EN131" s="69">
        <f t="shared" ref="EN131:EN158" si="38">10*EM131/24</f>
        <v>10</v>
      </c>
      <c r="EO131" s="6" t="s">
        <v>517</v>
      </c>
      <c r="EP131" s="68">
        <f t="shared" ref="EP131:EP158" si="39">IF(EO131="Je continue à ne pas savoir ce que c'est",0,10)</f>
        <v>10</v>
      </c>
      <c r="EQ131" s="6" t="s">
        <v>496</v>
      </c>
      <c r="ER131" s="68">
        <f t="shared" ref="ER131:ER158" si="40">IF(EQ131="Non, je ne maitrise toujours pas ce sujet",0,10)</f>
        <v>10</v>
      </c>
      <c r="ES131" s="70">
        <f t="shared" si="28"/>
        <v>8.9166666666666679</v>
      </c>
      <c r="ET131" s="6" t="str">
        <f t="shared" ref="ET131:ET158" si="41">VLOOKUP(A131,Statut,12,FALSE)</f>
        <v>Pas accepté car absent à la formation ou partiellement</v>
      </c>
    </row>
    <row r="132" spans="1:150" x14ac:dyDescent="0.2">
      <c r="A132" s="6">
        <v>269</v>
      </c>
      <c r="B132" s="6" t="s">
        <v>760</v>
      </c>
      <c r="C132" s="6" t="s">
        <v>413</v>
      </c>
      <c r="D132" s="6" t="s">
        <v>131</v>
      </c>
      <c r="E132" s="6" t="s">
        <v>416</v>
      </c>
      <c r="F132" s="6" t="s">
        <v>462</v>
      </c>
      <c r="G132" s="6" t="s">
        <v>131</v>
      </c>
      <c r="H132" s="6" t="s">
        <v>414</v>
      </c>
      <c r="I132" s="6" t="s">
        <v>416</v>
      </c>
      <c r="J132" s="6" t="s">
        <v>416</v>
      </c>
      <c r="K132" s="6" t="s">
        <v>416</v>
      </c>
      <c r="L132" s="6" t="s">
        <v>415</v>
      </c>
      <c r="M132" s="63">
        <f>VLOOKUP(D132,Echelle!$B$3:$K$7,M$1,FALSE)</f>
        <v>-1</v>
      </c>
      <c r="N132" s="63">
        <f>VLOOKUP(E132,Echelle!$B$3:$K$7,N$1,FALSE)</f>
        <v>1</v>
      </c>
      <c r="O132" s="63">
        <f>VLOOKUP(F132,Echelle!$B$3:$K$7,O$1,FALSE)</f>
        <v>0</v>
      </c>
      <c r="P132" s="63">
        <f>VLOOKUP(G132,Echelle!$B$3:$K$7,P$1,FALSE)</f>
        <v>1</v>
      </c>
      <c r="Q132" s="63">
        <f>VLOOKUP(H132,Echelle!$B$3:$K$7,Q$1,FALSE)</f>
        <v>0.5</v>
      </c>
      <c r="R132" s="63">
        <f>VLOOKUP(I132,Echelle!$B$3:$K$7,R$1,FALSE)</f>
        <v>1</v>
      </c>
      <c r="S132" s="63">
        <f>VLOOKUP(J132,Echelle!$B$3:$K$7,S$1,FALSE)</f>
        <v>1</v>
      </c>
      <c r="T132" s="63">
        <f>VLOOKUP(K132,Echelle!$B$3:$K$7,T$1,FALSE)</f>
        <v>1</v>
      </c>
      <c r="U132" s="63">
        <f>VLOOKUP(L132,Echelle!$B$3:$K$7,U$1,FALSE)</f>
        <v>0.5</v>
      </c>
      <c r="V132" s="64">
        <f t="shared" si="30"/>
        <v>5</v>
      </c>
      <c r="W132" s="65">
        <f t="shared" si="31"/>
        <v>7.7777777777777777</v>
      </c>
      <c r="X132" s="6" t="s">
        <v>463</v>
      </c>
      <c r="Y132" s="6" t="s">
        <v>424</v>
      </c>
      <c r="Z132" s="6" t="s">
        <v>424</v>
      </c>
      <c r="AA132" s="6" t="s">
        <v>424</v>
      </c>
      <c r="AB132" s="6" t="s">
        <v>424</v>
      </c>
      <c r="AC132" s="6" t="s">
        <v>424</v>
      </c>
      <c r="AD132" s="6" t="s">
        <v>425</v>
      </c>
      <c r="AE132" s="6" t="s">
        <v>425</v>
      </c>
      <c r="AF132" s="6" t="s">
        <v>424</v>
      </c>
      <c r="AG132" s="6" t="s">
        <v>424</v>
      </c>
      <c r="AH132" s="6" t="s">
        <v>426</v>
      </c>
      <c r="AI132" s="6" t="s">
        <v>424</v>
      </c>
      <c r="AJ132" s="6" t="s">
        <v>426</v>
      </c>
      <c r="AK132" s="6" t="s">
        <v>424</v>
      </c>
      <c r="AL132" s="6" t="s">
        <v>424</v>
      </c>
      <c r="AM132" s="6" t="s">
        <v>423</v>
      </c>
      <c r="AN132" s="6" t="s">
        <v>423</v>
      </c>
      <c r="AO132" s="6" t="s">
        <v>424</v>
      </c>
      <c r="AP132" s="6" t="s">
        <v>424</v>
      </c>
      <c r="AQ132" s="6" t="s">
        <v>426</v>
      </c>
      <c r="AR132" s="6" t="s">
        <v>424</v>
      </c>
      <c r="AS132" s="6" t="s">
        <v>423</v>
      </c>
      <c r="AT132" s="6" t="s">
        <v>423</v>
      </c>
      <c r="AU132" s="6" t="s">
        <v>423</v>
      </c>
      <c r="AV132" s="6" t="s">
        <v>426</v>
      </c>
      <c r="AW132" s="6" t="s">
        <v>506</v>
      </c>
      <c r="AX132" s="6" t="s">
        <v>506</v>
      </c>
      <c r="AY132" s="6" t="s">
        <v>428</v>
      </c>
      <c r="AZ132" s="6" t="s">
        <v>427</v>
      </c>
      <c r="BA132" s="6" t="s">
        <v>428</v>
      </c>
      <c r="BB132" s="64">
        <f>VLOOKUP(Y132,Echelle!$B$11:$Z$15,BB$1,FALSE)</f>
        <v>1</v>
      </c>
      <c r="BC132" s="64">
        <f>VLOOKUP(Z132,Echelle!$B$11:$Z$15,BC$1,FALSE)</f>
        <v>1</v>
      </c>
      <c r="BD132" s="64">
        <f>VLOOKUP(AA132,Echelle!$B$11:$Z$15,BD$1,FALSE)</f>
        <v>1</v>
      </c>
      <c r="BE132" s="64">
        <f>VLOOKUP(AB132,Echelle!$B$11:$Z$15,BE$1,FALSE)</f>
        <v>1</v>
      </c>
      <c r="BF132" s="64">
        <f>VLOOKUP(AC132,Echelle!$B$11:$Z$15,BF$1,FALSE)</f>
        <v>1</v>
      </c>
      <c r="BG132" s="64">
        <f>VLOOKUP(AD132,Echelle!$B$11:$Z$15,BG$1,FALSE)</f>
        <v>0</v>
      </c>
      <c r="BH132" s="64">
        <f>VLOOKUP(AE132,Echelle!$B$11:$Z$15,BH$1,FALSE)</f>
        <v>0</v>
      </c>
      <c r="BI132" s="64">
        <f>VLOOKUP(AF132,Echelle!$B$11:$Z$15,BI$1,FALSE)</f>
        <v>1</v>
      </c>
      <c r="BJ132" s="64">
        <f>VLOOKUP(AG132,Echelle!$B$11:$Z$15,BJ$1,FALSE)</f>
        <v>1</v>
      </c>
      <c r="BK132" s="64">
        <f>VLOOKUP(AH132,Echelle!$B$11:$Z$15,BK$1,FALSE)</f>
        <v>-1</v>
      </c>
      <c r="BL132" s="64">
        <f>VLOOKUP(AI132,Echelle!$B$11:$Z$15,BL$1,FALSE)</f>
        <v>1</v>
      </c>
      <c r="BM132" s="64">
        <f>VLOOKUP(AJ132,Echelle!$B$11:$Z$15,BM$1,FALSE)</f>
        <v>-1</v>
      </c>
      <c r="BN132" s="64">
        <f>VLOOKUP(AK132,Echelle!$B$11:$Z$15,BN$1,FALSE)</f>
        <v>1</v>
      </c>
      <c r="BO132" s="64">
        <f>VLOOKUP(AL132,Echelle!$B$11:$Z$15,BO$1,FALSE)</f>
        <v>1</v>
      </c>
      <c r="BP132" s="64">
        <f>VLOOKUP(AM132,Echelle!$B$11:$Z$15,BP$1,FALSE)</f>
        <v>0.5</v>
      </c>
      <c r="BQ132" s="64">
        <f>VLOOKUP(AN132,Echelle!$B$11:$Z$15,BQ$1,FALSE)</f>
        <v>0.5</v>
      </c>
      <c r="BR132" s="64">
        <f>VLOOKUP(AO132,Echelle!$B$11:$Z$15,BR$1,FALSE)</f>
        <v>1</v>
      </c>
      <c r="BS132" s="64">
        <f>VLOOKUP(AP132,Echelle!$B$11:$Z$15,BS$1,FALSE)</f>
        <v>1</v>
      </c>
      <c r="BT132" s="64">
        <f>VLOOKUP(AQ132,Echelle!$B$11:$Z$15,BT$1,FALSE)</f>
        <v>-1</v>
      </c>
      <c r="BU132" s="64">
        <f>VLOOKUP(AR132,Echelle!$B$11:$Z$15,BU$1,FALSE)</f>
        <v>1</v>
      </c>
      <c r="BV132" s="64">
        <f>VLOOKUP(AS132,Echelle!$B$11:$Z$15,BV$1,FALSE)</f>
        <v>1</v>
      </c>
      <c r="BW132" s="64">
        <f>VLOOKUP(AT132,Echelle!$B$11:$Z$15,BW$1,FALSE)</f>
        <v>1</v>
      </c>
      <c r="BX132" s="64">
        <f>VLOOKUP(AU132,Echelle!$B$11:$Z$15,BX$1,FALSE)</f>
        <v>1</v>
      </c>
      <c r="BY132" s="64">
        <f>VLOOKUP(AV132,Echelle!$B$11:$Z$15,BY$1,FALSE)</f>
        <v>-0.5</v>
      </c>
      <c r="BZ132" s="64">
        <f>VLOOKUP(AW132,Echelle!$B$20:$E$23,BZ$1,FALSE)</f>
        <v>0.5</v>
      </c>
      <c r="CA132" s="64">
        <f>VLOOKUP(AX132,Echelle!$B$20:$E$23,CA$1,FALSE)</f>
        <v>0.5</v>
      </c>
      <c r="CB132" s="64">
        <f>VLOOKUP(AY132,Echelle!$B$20:$E$23,CB$1,FALSE)</f>
        <v>-1</v>
      </c>
      <c r="CC132" s="6">
        <v>0</v>
      </c>
      <c r="CD132" s="6">
        <v>1</v>
      </c>
      <c r="CE132" s="6">
        <v>0</v>
      </c>
      <c r="CF132" s="6">
        <v>1</v>
      </c>
      <c r="CG132" s="6">
        <v>0</v>
      </c>
      <c r="CH132" s="6">
        <v>0</v>
      </c>
      <c r="CI132" s="6">
        <v>0</v>
      </c>
      <c r="CJ132" s="66">
        <f t="shared" si="32"/>
        <v>2</v>
      </c>
      <c r="CK132" s="66">
        <f t="shared" si="33"/>
        <v>15.5</v>
      </c>
      <c r="CL132" s="65">
        <f t="shared" si="34"/>
        <v>4.4021739130434785</v>
      </c>
      <c r="CM132" s="6" t="s">
        <v>1074</v>
      </c>
      <c r="CN132" s="6" t="s">
        <v>2296</v>
      </c>
      <c r="CO132" s="6" t="s">
        <v>1782</v>
      </c>
      <c r="CP132" s="6" t="s">
        <v>2246</v>
      </c>
      <c r="CQ132" s="6" t="s">
        <v>440</v>
      </c>
      <c r="CS132" s="6" t="s">
        <v>491</v>
      </c>
      <c r="CT132" s="6" t="s">
        <v>675</v>
      </c>
      <c r="CU132" s="6" t="s">
        <v>414</v>
      </c>
      <c r="CV132" s="6" t="s">
        <v>416</v>
      </c>
      <c r="CW132" s="6" t="s">
        <v>415</v>
      </c>
      <c r="CX132" s="6" t="s">
        <v>414</v>
      </c>
      <c r="CY132" s="6" t="s">
        <v>131</v>
      </c>
      <c r="CZ132" s="6" t="s">
        <v>415</v>
      </c>
      <c r="DA132" s="6" t="s">
        <v>131</v>
      </c>
      <c r="DB132" s="6" t="s">
        <v>416</v>
      </c>
      <c r="DC132" s="6" t="s">
        <v>416</v>
      </c>
      <c r="DD132" s="67">
        <f>VLOOKUP(CU132,Echelle!$B$3:$K$7,DD$1,FALSE)</f>
        <v>-0.5</v>
      </c>
      <c r="DE132" s="67">
        <f>VLOOKUP(CV132,Echelle!$B$3:$K$7,DE$1,FALSE)</f>
        <v>1</v>
      </c>
      <c r="DF132" s="67">
        <f>VLOOKUP(CW132,Echelle!$B$3:$K$7,DF$1,FALSE)</f>
        <v>0.5</v>
      </c>
      <c r="DG132" s="67">
        <f>VLOOKUP(CX132,Echelle!$B$3:$K$7,DG$1,FALSE)</f>
        <v>0.5</v>
      </c>
      <c r="DH132" s="67">
        <f>VLOOKUP(CY132,Echelle!$B$3:$K$7,DH$1,FALSE)</f>
        <v>1</v>
      </c>
      <c r="DI132" s="67">
        <f>VLOOKUP(CZ132,Echelle!$B$3:$K$7,DI$1,FALSE)</f>
        <v>0.5</v>
      </c>
      <c r="DJ132" s="67">
        <f>VLOOKUP(DA132,Echelle!$B$3:$K$7,DJ$1,FALSE)</f>
        <v>-1</v>
      </c>
      <c r="DK132" s="67">
        <f>VLOOKUP(DB132,Echelle!$B$3:$K$7,DK$1,FALSE)</f>
        <v>1</v>
      </c>
      <c r="DL132" s="67">
        <f>VLOOKUP(DC132,Echelle!$B$3:$K$7,DL$1,FALSE)</f>
        <v>1</v>
      </c>
      <c r="DM132" s="64">
        <f t="shared" si="35"/>
        <v>4</v>
      </c>
      <c r="DN132" s="65">
        <f t="shared" si="36"/>
        <v>7.2222222222222223</v>
      </c>
      <c r="DO132" s="6" t="s">
        <v>451</v>
      </c>
      <c r="DP132" s="6" t="s">
        <v>452</v>
      </c>
      <c r="DQ132" s="6" t="s">
        <v>452</v>
      </c>
      <c r="DR132" s="6" t="s">
        <v>451</v>
      </c>
      <c r="DS132" s="6" t="s">
        <v>452</v>
      </c>
      <c r="DT132" s="6" t="s">
        <v>451</v>
      </c>
      <c r="DU132" s="6" t="s">
        <v>451</v>
      </c>
      <c r="DV132" s="6" t="s">
        <v>451</v>
      </c>
      <c r="DW132" s="6" t="s">
        <v>451</v>
      </c>
      <c r="DX132" s="6" t="s">
        <v>452</v>
      </c>
      <c r="DY132" s="6" t="s">
        <v>451</v>
      </c>
      <c r="DZ132" s="6" t="s">
        <v>451</v>
      </c>
      <c r="EA132" s="6" t="s">
        <v>451</v>
      </c>
      <c r="EB132" s="6" t="s">
        <v>451</v>
      </c>
      <c r="EC132" s="6" t="s">
        <v>451</v>
      </c>
      <c r="ED132" s="6" t="s">
        <v>451</v>
      </c>
      <c r="EE132" s="6" t="s">
        <v>451</v>
      </c>
      <c r="EF132" s="6" t="s">
        <v>451</v>
      </c>
      <c r="EG132" s="6" t="s">
        <v>451</v>
      </c>
      <c r="EH132" s="6" t="s">
        <v>451</v>
      </c>
      <c r="EI132" s="6" t="s">
        <v>451</v>
      </c>
      <c r="EJ132" s="6" t="s">
        <v>452</v>
      </c>
      <c r="EK132" s="6" t="s">
        <v>452</v>
      </c>
      <c r="EL132" s="6" t="s">
        <v>452</v>
      </c>
      <c r="EM132" s="68">
        <f t="shared" si="37"/>
        <v>17</v>
      </c>
      <c r="EN132" s="69">
        <f t="shared" si="38"/>
        <v>7.083333333333333</v>
      </c>
      <c r="EO132" s="6" t="s">
        <v>453</v>
      </c>
      <c r="EP132" s="68">
        <f t="shared" si="39"/>
        <v>0</v>
      </c>
      <c r="EQ132" s="6" t="s">
        <v>454</v>
      </c>
      <c r="ER132" s="68">
        <f t="shared" si="40"/>
        <v>0</v>
      </c>
      <c r="ES132" s="70">
        <f t="shared" ref="ES132:ES158" si="42">DN132*$DN$1+EN132*$EN$1+EP132*$EP$1+ER132*$ER$1</f>
        <v>5.708333333333333</v>
      </c>
      <c r="ET132" s="6" t="str">
        <f t="shared" si="41"/>
        <v>Accepté pour Conseil 2eme round Sect</v>
      </c>
    </row>
    <row r="133" spans="1:150" x14ac:dyDescent="0.2">
      <c r="A133" s="6">
        <v>270</v>
      </c>
      <c r="B133" s="6" t="s">
        <v>760</v>
      </c>
      <c r="C133" s="6" t="s">
        <v>525</v>
      </c>
      <c r="D133" s="6" t="s">
        <v>415</v>
      </c>
      <c r="E133" s="6" t="s">
        <v>414</v>
      </c>
      <c r="F133" s="6" t="s">
        <v>462</v>
      </c>
      <c r="G133" s="6" t="s">
        <v>414</v>
      </c>
      <c r="H133" s="6" t="s">
        <v>414</v>
      </c>
      <c r="I133" s="6" t="s">
        <v>462</v>
      </c>
      <c r="J133" s="6" t="s">
        <v>415</v>
      </c>
      <c r="K133" s="6" t="s">
        <v>416</v>
      </c>
      <c r="L133" s="6" t="s">
        <v>415</v>
      </c>
      <c r="M133" s="63">
        <f>VLOOKUP(D133,Echelle!$B$3:$K$7,M$1,FALSE)</f>
        <v>0.5</v>
      </c>
      <c r="N133" s="63">
        <f>VLOOKUP(E133,Echelle!$B$3:$K$7,N$1,FALSE)</f>
        <v>-0.5</v>
      </c>
      <c r="O133" s="63">
        <f>VLOOKUP(F133,Echelle!$B$3:$K$7,O$1,FALSE)</f>
        <v>0</v>
      </c>
      <c r="P133" s="63">
        <f>VLOOKUP(G133,Echelle!$B$3:$K$7,P$1,FALSE)</f>
        <v>0.5</v>
      </c>
      <c r="Q133" s="63">
        <f>VLOOKUP(H133,Echelle!$B$3:$K$7,Q$1,FALSE)</f>
        <v>0.5</v>
      </c>
      <c r="R133" s="63">
        <f>VLOOKUP(I133,Echelle!$B$3:$K$7,R$1,FALSE)</f>
        <v>0</v>
      </c>
      <c r="S133" s="63">
        <f>VLOOKUP(J133,Echelle!$B$3:$K$7,S$1,FALSE)</f>
        <v>0.5</v>
      </c>
      <c r="T133" s="63">
        <f>VLOOKUP(K133,Echelle!$B$3:$K$7,T$1,FALSE)</f>
        <v>1</v>
      </c>
      <c r="U133" s="63">
        <f>VLOOKUP(L133,Echelle!$B$3:$K$7,U$1,FALSE)</f>
        <v>0.5</v>
      </c>
      <c r="V133" s="64">
        <f t="shared" si="30"/>
        <v>3</v>
      </c>
      <c r="W133" s="65">
        <f t="shared" si="31"/>
        <v>6.666666666666667</v>
      </c>
      <c r="X133" s="6" t="s">
        <v>564</v>
      </c>
      <c r="Y133" s="6" t="s">
        <v>423</v>
      </c>
      <c r="Z133" s="6" t="s">
        <v>423</v>
      </c>
      <c r="AA133" s="6" t="s">
        <v>423</v>
      </c>
      <c r="AB133" s="6" t="s">
        <v>424</v>
      </c>
      <c r="AC133" s="6" t="s">
        <v>423</v>
      </c>
      <c r="AD133" s="6" t="s">
        <v>423</v>
      </c>
      <c r="AE133" s="6" t="s">
        <v>423</v>
      </c>
      <c r="AF133" s="6" t="s">
        <v>424</v>
      </c>
      <c r="AG133" s="6" t="s">
        <v>423</v>
      </c>
      <c r="AH133" s="6" t="s">
        <v>423</v>
      </c>
      <c r="AI133" s="6" t="s">
        <v>424</v>
      </c>
      <c r="AJ133" s="6" t="s">
        <v>423</v>
      </c>
      <c r="AK133" s="6" t="s">
        <v>423</v>
      </c>
      <c r="AL133" s="6" t="s">
        <v>424</v>
      </c>
      <c r="AM133" s="6" t="s">
        <v>423</v>
      </c>
      <c r="AN133" s="6" t="s">
        <v>423</v>
      </c>
      <c r="AO133" s="6" t="s">
        <v>423</v>
      </c>
      <c r="AP133" s="6" t="s">
        <v>423</v>
      </c>
      <c r="AQ133" s="6" t="s">
        <v>423</v>
      </c>
      <c r="AR133" s="6" t="s">
        <v>424</v>
      </c>
      <c r="AS133" s="6" t="s">
        <v>423</v>
      </c>
      <c r="AT133" s="6" t="s">
        <v>423</v>
      </c>
      <c r="AU133" s="6" t="s">
        <v>423</v>
      </c>
      <c r="AV133" s="6" t="s">
        <v>423</v>
      </c>
      <c r="AW133" s="6" t="s">
        <v>427</v>
      </c>
      <c r="AX133" s="6" t="s">
        <v>427</v>
      </c>
      <c r="AY133" s="6" t="s">
        <v>428</v>
      </c>
      <c r="AZ133" s="6" t="s">
        <v>427</v>
      </c>
      <c r="BA133" s="6" t="s">
        <v>506</v>
      </c>
      <c r="BB133" s="64">
        <f>VLOOKUP(Y133,Echelle!$B$11:$Z$15,BB$1,FALSE)</f>
        <v>0.5</v>
      </c>
      <c r="BC133" s="64">
        <f>VLOOKUP(Z133,Echelle!$B$11:$Z$15,BC$1,FALSE)</f>
        <v>0.5</v>
      </c>
      <c r="BD133" s="64">
        <f>VLOOKUP(AA133,Echelle!$B$11:$Z$15,BD$1,FALSE)</f>
        <v>0.5</v>
      </c>
      <c r="BE133" s="64">
        <f>VLOOKUP(AB133,Echelle!$B$11:$Z$15,BE$1,FALSE)</f>
        <v>1</v>
      </c>
      <c r="BF133" s="64">
        <f>VLOOKUP(AC133,Echelle!$B$11:$Z$15,BF$1,FALSE)</f>
        <v>0.5</v>
      </c>
      <c r="BG133" s="64">
        <f>VLOOKUP(AD133,Echelle!$B$11:$Z$15,BG$1,FALSE)</f>
        <v>0.5</v>
      </c>
      <c r="BH133" s="64">
        <f>VLOOKUP(AE133,Echelle!$B$11:$Z$15,BH$1,FALSE)</f>
        <v>0.5</v>
      </c>
      <c r="BI133" s="64">
        <f>VLOOKUP(AF133,Echelle!$B$11:$Z$15,BI$1,FALSE)</f>
        <v>1</v>
      </c>
      <c r="BJ133" s="64">
        <f>VLOOKUP(AG133,Echelle!$B$11:$Z$15,BJ$1,FALSE)</f>
        <v>0.5</v>
      </c>
      <c r="BK133" s="64">
        <f>VLOOKUP(AH133,Echelle!$B$11:$Z$15,BK$1,FALSE)</f>
        <v>0.5</v>
      </c>
      <c r="BL133" s="64">
        <f>VLOOKUP(AI133,Echelle!$B$11:$Z$15,BL$1,FALSE)</f>
        <v>1</v>
      </c>
      <c r="BM133" s="64">
        <f>VLOOKUP(AJ133,Echelle!$B$11:$Z$15,BM$1,FALSE)</f>
        <v>0.5</v>
      </c>
      <c r="BN133" s="64">
        <f>VLOOKUP(AK133,Echelle!$B$11:$Z$15,BN$1,FALSE)</f>
        <v>0.5</v>
      </c>
      <c r="BO133" s="64">
        <f>VLOOKUP(AL133,Echelle!$B$11:$Z$15,BO$1,FALSE)</f>
        <v>1</v>
      </c>
      <c r="BP133" s="64">
        <f>VLOOKUP(AM133,Echelle!$B$11:$Z$15,BP$1,FALSE)</f>
        <v>0.5</v>
      </c>
      <c r="BQ133" s="64">
        <f>VLOOKUP(AN133,Echelle!$B$11:$Z$15,BQ$1,FALSE)</f>
        <v>0.5</v>
      </c>
      <c r="BR133" s="64">
        <f>VLOOKUP(AO133,Echelle!$B$11:$Z$15,BR$1,FALSE)</f>
        <v>0.5</v>
      </c>
      <c r="BS133" s="64">
        <f>VLOOKUP(AP133,Echelle!$B$11:$Z$15,BS$1,FALSE)</f>
        <v>0.5</v>
      </c>
      <c r="BT133" s="64">
        <f>VLOOKUP(AQ133,Echelle!$B$11:$Z$15,BT$1,FALSE)</f>
        <v>0.5</v>
      </c>
      <c r="BU133" s="64">
        <f>VLOOKUP(AR133,Echelle!$B$11:$Z$15,BU$1,FALSE)</f>
        <v>1</v>
      </c>
      <c r="BV133" s="64">
        <f>VLOOKUP(AS133,Echelle!$B$11:$Z$15,BV$1,FALSE)</f>
        <v>1</v>
      </c>
      <c r="BW133" s="64">
        <f>VLOOKUP(AT133,Echelle!$B$11:$Z$15,BW$1,FALSE)</f>
        <v>1</v>
      </c>
      <c r="BX133" s="64">
        <f>VLOOKUP(AU133,Echelle!$B$11:$Z$15,BX$1,FALSE)</f>
        <v>1</v>
      </c>
      <c r="BY133" s="64">
        <f>VLOOKUP(AV133,Echelle!$B$11:$Z$15,BY$1,FALSE)</f>
        <v>1</v>
      </c>
      <c r="BZ133" s="64">
        <f>VLOOKUP(AW133,Echelle!$B$20:$E$23,BZ$1,FALSE)</f>
        <v>1</v>
      </c>
      <c r="CA133" s="64">
        <f>VLOOKUP(AX133,Echelle!$B$20:$E$23,CA$1,FALSE)</f>
        <v>1</v>
      </c>
      <c r="CB133" s="64">
        <f>VLOOKUP(AY133,Echelle!$B$20:$E$23,CB$1,FALSE)</f>
        <v>-1</v>
      </c>
      <c r="CC133" s="6">
        <v>0</v>
      </c>
      <c r="CD133" s="6">
        <v>1</v>
      </c>
      <c r="CE133" s="6">
        <v>0</v>
      </c>
      <c r="CF133" s="6">
        <v>1</v>
      </c>
      <c r="CG133" s="6">
        <v>0</v>
      </c>
      <c r="CH133" s="6">
        <v>0</v>
      </c>
      <c r="CI133" s="6">
        <v>0</v>
      </c>
      <c r="CJ133" s="66">
        <f t="shared" si="32"/>
        <v>2</v>
      </c>
      <c r="CK133" s="66">
        <f t="shared" si="33"/>
        <v>19.5</v>
      </c>
      <c r="CL133" s="65">
        <f t="shared" si="34"/>
        <v>4.8369565217391308</v>
      </c>
      <c r="CM133" s="6" t="s">
        <v>488</v>
      </c>
      <c r="CN133" s="6" t="s">
        <v>2310</v>
      </c>
      <c r="CO133" s="6" t="s">
        <v>1782</v>
      </c>
      <c r="CP133" s="6" t="s">
        <v>2246</v>
      </c>
      <c r="CQ133" s="6" t="s">
        <v>440</v>
      </c>
      <c r="CS133" s="6" t="s">
        <v>491</v>
      </c>
      <c r="CT133" s="6" t="s">
        <v>675</v>
      </c>
      <c r="CU133" s="6" t="s">
        <v>416</v>
      </c>
      <c r="CV133" s="6" t="s">
        <v>415</v>
      </c>
      <c r="CW133" s="6" t="s">
        <v>416</v>
      </c>
      <c r="CX133" s="6" t="s">
        <v>462</v>
      </c>
      <c r="CY133" s="6" t="s">
        <v>462</v>
      </c>
      <c r="CZ133" s="6" t="s">
        <v>462</v>
      </c>
      <c r="DA133" s="6" t="s">
        <v>416</v>
      </c>
      <c r="DB133" s="6" t="s">
        <v>416</v>
      </c>
      <c r="DC133" s="6" t="s">
        <v>414</v>
      </c>
      <c r="DD133" s="67">
        <f>VLOOKUP(CU133,Echelle!$B$3:$K$7,DD$1,FALSE)</f>
        <v>1</v>
      </c>
      <c r="DE133" s="67">
        <f>VLOOKUP(CV133,Echelle!$B$3:$K$7,DE$1,FALSE)</f>
        <v>0.5</v>
      </c>
      <c r="DF133" s="67">
        <f>VLOOKUP(CW133,Echelle!$B$3:$K$7,DF$1,FALSE)</f>
        <v>1</v>
      </c>
      <c r="DG133" s="67">
        <f>VLOOKUP(CX133,Echelle!$B$3:$K$7,DG$1,FALSE)</f>
        <v>0</v>
      </c>
      <c r="DH133" s="67">
        <f>VLOOKUP(CY133,Echelle!$B$3:$K$7,DH$1,FALSE)</f>
        <v>0</v>
      </c>
      <c r="DI133" s="67">
        <f>VLOOKUP(CZ133,Echelle!$B$3:$K$7,DI$1,FALSE)</f>
        <v>0</v>
      </c>
      <c r="DJ133" s="67">
        <f>VLOOKUP(DA133,Echelle!$B$3:$K$7,DJ$1,FALSE)</f>
        <v>1</v>
      </c>
      <c r="DK133" s="67">
        <f>VLOOKUP(DB133,Echelle!$B$3:$K$7,DK$1,FALSE)</f>
        <v>1</v>
      </c>
      <c r="DL133" s="67">
        <f>VLOOKUP(DC133,Echelle!$B$3:$K$7,DL$1,FALSE)</f>
        <v>-0.5</v>
      </c>
      <c r="DM133" s="64">
        <f t="shared" si="35"/>
        <v>4</v>
      </c>
      <c r="DN133" s="65">
        <f t="shared" si="36"/>
        <v>7.2222222222222223</v>
      </c>
      <c r="DO133" s="6" t="s">
        <v>451</v>
      </c>
      <c r="DP133" s="6" t="s">
        <v>451</v>
      </c>
      <c r="DQ133" s="6" t="s">
        <v>451</v>
      </c>
      <c r="DR133" s="6" t="s">
        <v>451</v>
      </c>
      <c r="DS133" s="6" t="s">
        <v>451</v>
      </c>
      <c r="DT133" s="6" t="s">
        <v>451</v>
      </c>
      <c r="DU133" s="6" t="s">
        <v>451</v>
      </c>
      <c r="DV133" s="6" t="s">
        <v>451</v>
      </c>
      <c r="DW133" s="6" t="s">
        <v>451</v>
      </c>
      <c r="DX133" s="6" t="s">
        <v>451</v>
      </c>
      <c r="DY133" s="6" t="s">
        <v>451</v>
      </c>
      <c r="DZ133" s="6" t="s">
        <v>451</v>
      </c>
      <c r="EA133" s="6" t="s">
        <v>451</v>
      </c>
      <c r="EB133" s="6" t="s">
        <v>451</v>
      </c>
      <c r="EC133" s="6" t="s">
        <v>452</v>
      </c>
      <c r="ED133" s="6" t="s">
        <v>452</v>
      </c>
      <c r="EE133" s="6" t="s">
        <v>452</v>
      </c>
      <c r="EF133" s="6" t="s">
        <v>452</v>
      </c>
      <c r="EG133" s="6" t="s">
        <v>451</v>
      </c>
      <c r="EH133" s="6" t="s">
        <v>451</v>
      </c>
      <c r="EI133" s="6" t="s">
        <v>451</v>
      </c>
      <c r="EJ133" s="6" t="s">
        <v>452</v>
      </c>
      <c r="EK133" s="6" t="s">
        <v>452</v>
      </c>
      <c r="EL133" s="6" t="s">
        <v>452</v>
      </c>
      <c r="EM133" s="68">
        <f t="shared" si="37"/>
        <v>17</v>
      </c>
      <c r="EN133" s="69">
        <f t="shared" si="38"/>
        <v>7.083333333333333</v>
      </c>
      <c r="EO133" s="6" t="s">
        <v>517</v>
      </c>
      <c r="EP133" s="68">
        <f t="shared" si="39"/>
        <v>10</v>
      </c>
      <c r="EQ133" s="6" t="s">
        <v>454</v>
      </c>
      <c r="ER133" s="68">
        <f t="shared" si="40"/>
        <v>0</v>
      </c>
      <c r="ES133" s="70">
        <f t="shared" si="42"/>
        <v>7.208333333333333</v>
      </c>
      <c r="ET133" s="6" t="str">
        <f t="shared" si="41"/>
        <v>Accepté pour Conseil 1er round Fem</v>
      </c>
    </row>
    <row r="134" spans="1:150" x14ac:dyDescent="0.2">
      <c r="A134" s="6">
        <v>273</v>
      </c>
      <c r="B134" s="6" t="s">
        <v>481</v>
      </c>
      <c r="C134" s="6" t="s">
        <v>525</v>
      </c>
      <c r="D134" s="6" t="s">
        <v>415</v>
      </c>
      <c r="E134" s="6" t="s">
        <v>416</v>
      </c>
      <c r="F134" s="6" t="s">
        <v>416</v>
      </c>
      <c r="G134" s="6" t="s">
        <v>414</v>
      </c>
      <c r="H134" s="6" t="s">
        <v>414</v>
      </c>
      <c r="I134" s="6" t="s">
        <v>414</v>
      </c>
      <c r="J134" s="6" t="s">
        <v>415</v>
      </c>
      <c r="K134" s="6" t="s">
        <v>416</v>
      </c>
      <c r="L134" s="6" t="s">
        <v>414</v>
      </c>
      <c r="M134" s="63">
        <f>VLOOKUP(D134,Echelle!$B$3:$K$7,M$1,FALSE)</f>
        <v>0.5</v>
      </c>
      <c r="N134" s="63">
        <f>VLOOKUP(E134,Echelle!$B$3:$K$7,N$1,FALSE)</f>
        <v>1</v>
      </c>
      <c r="O134" s="63">
        <f>VLOOKUP(F134,Echelle!$B$3:$K$7,O$1,FALSE)</f>
        <v>1</v>
      </c>
      <c r="P134" s="63">
        <f>VLOOKUP(G134,Echelle!$B$3:$K$7,P$1,FALSE)</f>
        <v>0.5</v>
      </c>
      <c r="Q134" s="63">
        <f>VLOOKUP(H134,Echelle!$B$3:$K$7,Q$1,FALSE)</f>
        <v>0.5</v>
      </c>
      <c r="R134" s="63">
        <f>VLOOKUP(I134,Echelle!$B$3:$K$7,R$1,FALSE)</f>
        <v>-0.5</v>
      </c>
      <c r="S134" s="63">
        <f>VLOOKUP(J134,Echelle!$B$3:$K$7,S$1,FALSE)</f>
        <v>0.5</v>
      </c>
      <c r="T134" s="63">
        <f>VLOOKUP(K134,Echelle!$B$3:$K$7,T$1,FALSE)</f>
        <v>1</v>
      </c>
      <c r="U134" s="63">
        <f>VLOOKUP(L134,Echelle!$B$3:$K$7,U$1,FALSE)</f>
        <v>-0.5</v>
      </c>
      <c r="V134" s="64">
        <f t="shared" si="30"/>
        <v>4</v>
      </c>
      <c r="W134" s="65">
        <f t="shared" si="31"/>
        <v>7.2222222222222223</v>
      </c>
      <c r="X134" s="6" t="s">
        <v>547</v>
      </c>
      <c r="Y134" s="6" t="s">
        <v>151</v>
      </c>
      <c r="Z134" s="6" t="s">
        <v>423</v>
      </c>
      <c r="AA134" s="6" t="s">
        <v>423</v>
      </c>
      <c r="AB134" s="6" t="s">
        <v>151</v>
      </c>
      <c r="AC134" s="6" t="s">
        <v>423</v>
      </c>
      <c r="AD134" s="6" t="s">
        <v>424</v>
      </c>
      <c r="AE134" s="6" t="s">
        <v>424</v>
      </c>
      <c r="AF134" s="6" t="s">
        <v>423</v>
      </c>
      <c r="AG134" s="6" t="s">
        <v>151</v>
      </c>
      <c r="AH134" s="6" t="s">
        <v>423</v>
      </c>
      <c r="AI134" s="6" t="s">
        <v>423</v>
      </c>
      <c r="AJ134" s="6" t="s">
        <v>423</v>
      </c>
      <c r="AK134" s="6" t="s">
        <v>423</v>
      </c>
      <c r="AL134" s="6" t="s">
        <v>151</v>
      </c>
      <c r="AM134" s="6" t="s">
        <v>423</v>
      </c>
      <c r="AN134" s="6" t="s">
        <v>423</v>
      </c>
      <c r="AO134" s="6" t="s">
        <v>423</v>
      </c>
      <c r="AP134" s="6" t="s">
        <v>423</v>
      </c>
      <c r="AQ134" s="6" t="s">
        <v>424</v>
      </c>
      <c r="AR134" s="6" t="s">
        <v>151</v>
      </c>
      <c r="AS134" s="6" t="s">
        <v>151</v>
      </c>
      <c r="AT134" s="6" t="s">
        <v>423</v>
      </c>
      <c r="AU134" s="6" t="s">
        <v>423</v>
      </c>
      <c r="AV134" s="6" t="s">
        <v>423</v>
      </c>
      <c r="AW134" s="6" t="s">
        <v>427</v>
      </c>
      <c r="AX134" s="6" t="s">
        <v>427</v>
      </c>
      <c r="AY134" s="6" t="s">
        <v>176</v>
      </c>
      <c r="AZ134" s="6" t="s">
        <v>428</v>
      </c>
      <c r="BA134" s="6" t="s">
        <v>428</v>
      </c>
      <c r="BB134" s="64">
        <f>VLOOKUP(Y134,Echelle!$B$11:$Z$15,BB$1,FALSE)</f>
        <v>2</v>
      </c>
      <c r="BC134" s="64">
        <f>VLOOKUP(Z134,Echelle!$B$11:$Z$15,BC$1,FALSE)</f>
        <v>0.5</v>
      </c>
      <c r="BD134" s="64">
        <f>VLOOKUP(AA134,Echelle!$B$11:$Z$15,BD$1,FALSE)</f>
        <v>0.5</v>
      </c>
      <c r="BE134" s="64">
        <f>VLOOKUP(AB134,Echelle!$B$11:$Z$15,BE$1,FALSE)</f>
        <v>2</v>
      </c>
      <c r="BF134" s="64">
        <f>VLOOKUP(AC134,Echelle!$B$11:$Z$15,BF$1,FALSE)</f>
        <v>0.5</v>
      </c>
      <c r="BG134" s="64">
        <f>VLOOKUP(AD134,Echelle!$B$11:$Z$15,BG$1,FALSE)</f>
        <v>1</v>
      </c>
      <c r="BH134" s="64">
        <f>VLOOKUP(AE134,Echelle!$B$11:$Z$15,BH$1,FALSE)</f>
        <v>1</v>
      </c>
      <c r="BI134" s="64">
        <f>VLOOKUP(AF134,Echelle!$B$11:$Z$15,BI$1,FALSE)</f>
        <v>0.5</v>
      </c>
      <c r="BJ134" s="64">
        <f>VLOOKUP(AG134,Echelle!$B$11:$Z$15,BJ$1,FALSE)</f>
        <v>2</v>
      </c>
      <c r="BK134" s="64">
        <f>VLOOKUP(AH134,Echelle!$B$11:$Z$15,BK$1,FALSE)</f>
        <v>0.5</v>
      </c>
      <c r="BL134" s="64">
        <f>VLOOKUP(AI134,Echelle!$B$11:$Z$15,BL$1,FALSE)</f>
        <v>0.5</v>
      </c>
      <c r="BM134" s="64">
        <f>VLOOKUP(AJ134,Echelle!$B$11:$Z$15,BM$1,FALSE)</f>
        <v>0.5</v>
      </c>
      <c r="BN134" s="64">
        <f>VLOOKUP(AK134,Echelle!$B$11:$Z$15,BN$1,FALSE)</f>
        <v>0.5</v>
      </c>
      <c r="BO134" s="64">
        <f>VLOOKUP(AL134,Echelle!$B$11:$Z$15,BO$1,FALSE)</f>
        <v>2</v>
      </c>
      <c r="BP134" s="64">
        <f>VLOOKUP(AM134,Echelle!$B$11:$Z$15,BP$1,FALSE)</f>
        <v>0.5</v>
      </c>
      <c r="BQ134" s="64">
        <f>VLOOKUP(AN134,Echelle!$B$11:$Z$15,BQ$1,FALSE)</f>
        <v>0.5</v>
      </c>
      <c r="BR134" s="64">
        <f>VLOOKUP(AO134,Echelle!$B$11:$Z$15,BR$1,FALSE)</f>
        <v>0.5</v>
      </c>
      <c r="BS134" s="64">
        <f>VLOOKUP(AP134,Echelle!$B$11:$Z$15,BS$1,FALSE)</f>
        <v>0.5</v>
      </c>
      <c r="BT134" s="64">
        <f>VLOOKUP(AQ134,Echelle!$B$11:$Z$15,BT$1,FALSE)</f>
        <v>1</v>
      </c>
      <c r="BU134" s="64">
        <f>VLOOKUP(AR134,Echelle!$B$11:$Z$15,BU$1,FALSE)</f>
        <v>2</v>
      </c>
      <c r="BV134" s="64">
        <f>VLOOKUP(AS134,Echelle!$B$11:$Z$15,BV$1,FALSE)</f>
        <v>3</v>
      </c>
      <c r="BW134" s="64">
        <f>VLOOKUP(AT134,Echelle!$B$11:$Z$15,BW$1,FALSE)</f>
        <v>1</v>
      </c>
      <c r="BX134" s="64">
        <f>VLOOKUP(AU134,Echelle!$B$11:$Z$15,BX$1,FALSE)</f>
        <v>1</v>
      </c>
      <c r="BY134" s="64">
        <f>VLOOKUP(AV134,Echelle!$B$11:$Z$15,BY$1,FALSE)</f>
        <v>1</v>
      </c>
      <c r="BZ134" s="64">
        <f>VLOOKUP(AW134,Echelle!$B$20:$E$23,BZ$1,FALSE)</f>
        <v>1</v>
      </c>
      <c r="CA134" s="64">
        <f>VLOOKUP(AX134,Echelle!$B$20:$E$23,CA$1,FALSE)</f>
        <v>1</v>
      </c>
      <c r="CB134" s="64">
        <f>VLOOKUP(AY134,Echelle!$B$20:$E$23,CB$1,FALSE)</f>
        <v>2</v>
      </c>
      <c r="CC134" s="6">
        <v>1</v>
      </c>
      <c r="CD134" s="6">
        <v>1</v>
      </c>
      <c r="CE134" s="6">
        <v>0</v>
      </c>
      <c r="CF134" s="6">
        <v>1</v>
      </c>
      <c r="CG134" s="6">
        <v>0</v>
      </c>
      <c r="CH134" s="6">
        <v>0</v>
      </c>
      <c r="CI134" s="6">
        <v>1</v>
      </c>
      <c r="CJ134" s="66">
        <f t="shared" si="32"/>
        <v>5</v>
      </c>
      <c r="CK134" s="66">
        <f t="shared" si="33"/>
        <v>34</v>
      </c>
      <c r="CL134" s="65">
        <f t="shared" si="34"/>
        <v>6.4130434782608692</v>
      </c>
      <c r="CM134" s="6" t="s">
        <v>488</v>
      </c>
      <c r="CN134" s="6" t="s">
        <v>2324</v>
      </c>
      <c r="CO134" s="6" t="s">
        <v>1782</v>
      </c>
      <c r="CP134" s="6" t="s">
        <v>2325</v>
      </c>
      <c r="CQ134" s="6" t="s">
        <v>440</v>
      </c>
      <c r="CS134" s="6" t="s">
        <v>491</v>
      </c>
      <c r="CT134" s="6" t="s">
        <v>443</v>
      </c>
      <c r="CU134" s="6" t="s">
        <v>415</v>
      </c>
      <c r="CV134" s="6" t="s">
        <v>416</v>
      </c>
      <c r="CW134" s="6" t="s">
        <v>416</v>
      </c>
      <c r="CX134" s="6" t="s">
        <v>414</v>
      </c>
      <c r="CY134" s="6" t="s">
        <v>414</v>
      </c>
      <c r="CZ134" s="6" t="s">
        <v>416</v>
      </c>
      <c r="DA134" s="6" t="s">
        <v>416</v>
      </c>
      <c r="DB134" s="6" t="s">
        <v>131</v>
      </c>
      <c r="DC134" s="6" t="s">
        <v>414</v>
      </c>
      <c r="DD134" s="67">
        <f>VLOOKUP(CU134,Echelle!$B$3:$K$7,DD$1,FALSE)</f>
        <v>0.5</v>
      </c>
      <c r="DE134" s="67">
        <f>VLOOKUP(CV134,Echelle!$B$3:$K$7,DE$1,FALSE)</f>
        <v>1</v>
      </c>
      <c r="DF134" s="67">
        <f>VLOOKUP(CW134,Echelle!$B$3:$K$7,DF$1,FALSE)</f>
        <v>1</v>
      </c>
      <c r="DG134" s="67">
        <f>VLOOKUP(CX134,Echelle!$B$3:$K$7,DG$1,FALSE)</f>
        <v>0.5</v>
      </c>
      <c r="DH134" s="67">
        <f>VLOOKUP(CY134,Echelle!$B$3:$K$7,DH$1,FALSE)</f>
        <v>0.5</v>
      </c>
      <c r="DI134" s="67">
        <f>VLOOKUP(CZ134,Echelle!$B$3:$K$7,DI$1,FALSE)</f>
        <v>1</v>
      </c>
      <c r="DJ134" s="67">
        <f>VLOOKUP(DA134,Echelle!$B$3:$K$7,DJ$1,FALSE)</f>
        <v>1</v>
      </c>
      <c r="DK134" s="67">
        <f>VLOOKUP(DB134,Echelle!$B$3:$K$7,DK$1,FALSE)</f>
        <v>-1</v>
      </c>
      <c r="DL134" s="67">
        <f>VLOOKUP(DC134,Echelle!$B$3:$K$7,DL$1,FALSE)</f>
        <v>-0.5</v>
      </c>
      <c r="DM134" s="64">
        <f t="shared" si="35"/>
        <v>4</v>
      </c>
      <c r="DN134" s="65">
        <f t="shared" si="36"/>
        <v>7.2222222222222223</v>
      </c>
      <c r="DO134" s="6" t="s">
        <v>451</v>
      </c>
      <c r="DP134" s="6" t="s">
        <v>451</v>
      </c>
      <c r="DQ134" s="6" t="s">
        <v>451</v>
      </c>
      <c r="DR134" s="6" t="s">
        <v>451</v>
      </c>
      <c r="DS134" s="6" t="s">
        <v>452</v>
      </c>
      <c r="DT134" s="6" t="s">
        <v>451</v>
      </c>
      <c r="DU134" s="6" t="s">
        <v>451</v>
      </c>
      <c r="DV134" s="6" t="s">
        <v>451</v>
      </c>
      <c r="DW134" s="6" t="s">
        <v>451</v>
      </c>
      <c r="DX134" s="6" t="s">
        <v>451</v>
      </c>
      <c r="DY134" s="6" t="s">
        <v>451</v>
      </c>
      <c r="DZ134" s="6" t="s">
        <v>451</v>
      </c>
      <c r="EA134" s="6" t="s">
        <v>451</v>
      </c>
      <c r="EB134" s="6" t="s">
        <v>451</v>
      </c>
      <c r="EC134" s="6" t="s">
        <v>451</v>
      </c>
      <c r="ED134" s="6" t="s">
        <v>451</v>
      </c>
      <c r="EE134" s="6" t="s">
        <v>451</v>
      </c>
      <c r="EF134" s="6" t="s">
        <v>451</v>
      </c>
      <c r="EG134" s="6" t="s">
        <v>451</v>
      </c>
      <c r="EH134" s="6" t="s">
        <v>451</v>
      </c>
      <c r="EI134" s="6" t="s">
        <v>451</v>
      </c>
      <c r="EJ134" s="6" t="s">
        <v>452</v>
      </c>
      <c r="EK134" s="6" t="s">
        <v>452</v>
      </c>
      <c r="EL134" s="6" t="s">
        <v>451</v>
      </c>
      <c r="EM134" s="68">
        <f t="shared" si="37"/>
        <v>21</v>
      </c>
      <c r="EN134" s="69">
        <f t="shared" si="38"/>
        <v>8.75</v>
      </c>
      <c r="EO134" s="6" t="s">
        <v>474</v>
      </c>
      <c r="EP134" s="68">
        <f t="shared" si="39"/>
        <v>10</v>
      </c>
      <c r="EQ134" s="6" t="s">
        <v>454</v>
      </c>
      <c r="ER134" s="68">
        <f t="shared" si="40"/>
        <v>0</v>
      </c>
      <c r="ES134" s="70">
        <f t="shared" si="42"/>
        <v>8.0416666666666661</v>
      </c>
      <c r="ET134" s="6" t="str">
        <f t="shared" si="41"/>
        <v>Liste d'attente</v>
      </c>
    </row>
    <row r="135" spans="1:150" x14ac:dyDescent="0.2">
      <c r="A135" s="6">
        <v>274</v>
      </c>
      <c r="B135" s="6" t="s">
        <v>411</v>
      </c>
      <c r="C135" s="6" t="s">
        <v>413</v>
      </c>
      <c r="D135" s="6" t="s">
        <v>414</v>
      </c>
      <c r="E135" s="6" t="s">
        <v>416</v>
      </c>
      <c r="F135" s="6" t="s">
        <v>462</v>
      </c>
      <c r="G135" s="6" t="s">
        <v>131</v>
      </c>
      <c r="H135" s="6" t="s">
        <v>462</v>
      </c>
      <c r="I135" s="6" t="s">
        <v>462</v>
      </c>
      <c r="J135" s="6" t="s">
        <v>415</v>
      </c>
      <c r="K135" s="6" t="s">
        <v>416</v>
      </c>
      <c r="L135" s="6" t="s">
        <v>414</v>
      </c>
      <c r="M135" s="63">
        <f>VLOOKUP(D135,Echelle!$B$3:$K$7,M$1,FALSE)</f>
        <v>-0.5</v>
      </c>
      <c r="N135" s="63">
        <f>VLOOKUP(E135,Echelle!$B$3:$K$7,N$1,FALSE)</f>
        <v>1</v>
      </c>
      <c r="O135" s="63">
        <f>VLOOKUP(F135,Echelle!$B$3:$K$7,O$1,FALSE)</f>
        <v>0</v>
      </c>
      <c r="P135" s="63">
        <f>VLOOKUP(G135,Echelle!$B$3:$K$7,P$1,FALSE)</f>
        <v>1</v>
      </c>
      <c r="Q135" s="63">
        <f>VLOOKUP(H135,Echelle!$B$3:$K$7,Q$1,FALSE)</f>
        <v>0</v>
      </c>
      <c r="R135" s="63">
        <f>VLOOKUP(I135,Echelle!$B$3:$K$7,R$1,FALSE)</f>
        <v>0</v>
      </c>
      <c r="S135" s="63">
        <f>VLOOKUP(J135,Echelle!$B$3:$K$7,S$1,FALSE)</f>
        <v>0.5</v>
      </c>
      <c r="T135" s="63">
        <f>VLOOKUP(K135,Echelle!$B$3:$K$7,T$1,FALSE)</f>
        <v>1</v>
      </c>
      <c r="U135" s="63">
        <f>VLOOKUP(L135,Echelle!$B$3:$K$7,U$1,FALSE)</f>
        <v>-0.5</v>
      </c>
      <c r="V135" s="64">
        <f t="shared" si="30"/>
        <v>2.5</v>
      </c>
      <c r="W135" s="65">
        <f t="shared" si="31"/>
        <v>6.3888888888888893</v>
      </c>
      <c r="X135" s="6" t="s">
        <v>547</v>
      </c>
      <c r="Y135" s="6" t="s">
        <v>423</v>
      </c>
      <c r="Z135" s="6" t="s">
        <v>423</v>
      </c>
      <c r="AA135" s="6" t="s">
        <v>423</v>
      </c>
      <c r="AB135" s="6" t="s">
        <v>424</v>
      </c>
      <c r="AC135" s="6" t="s">
        <v>426</v>
      </c>
      <c r="AD135" s="6" t="s">
        <v>425</v>
      </c>
      <c r="AE135" s="6" t="s">
        <v>425</v>
      </c>
      <c r="AF135" s="6" t="s">
        <v>423</v>
      </c>
      <c r="AG135" s="6" t="s">
        <v>423</v>
      </c>
      <c r="AH135" s="6" t="s">
        <v>426</v>
      </c>
      <c r="AI135" s="6" t="s">
        <v>426</v>
      </c>
      <c r="AJ135" s="6" t="s">
        <v>426</v>
      </c>
      <c r="AK135" s="6" t="s">
        <v>423</v>
      </c>
      <c r="AL135" s="6" t="s">
        <v>151</v>
      </c>
      <c r="AM135" s="6" t="s">
        <v>425</v>
      </c>
      <c r="AN135" s="6" t="s">
        <v>425</v>
      </c>
      <c r="AO135" s="6" t="s">
        <v>423</v>
      </c>
      <c r="AP135" s="6" t="s">
        <v>425</v>
      </c>
      <c r="AQ135" s="6" t="s">
        <v>425</v>
      </c>
      <c r="AR135" s="6" t="s">
        <v>151</v>
      </c>
      <c r="AS135" s="6" t="s">
        <v>423</v>
      </c>
      <c r="AT135" s="6" t="s">
        <v>425</v>
      </c>
      <c r="AU135" s="6" t="s">
        <v>426</v>
      </c>
      <c r="AV135" s="6" t="s">
        <v>426</v>
      </c>
      <c r="AW135" s="6" t="s">
        <v>428</v>
      </c>
      <c r="AX135" s="6" t="s">
        <v>427</v>
      </c>
      <c r="AY135" s="6" t="s">
        <v>176</v>
      </c>
      <c r="AZ135" s="6" t="s">
        <v>428</v>
      </c>
      <c r="BA135" s="6" t="s">
        <v>428</v>
      </c>
      <c r="BB135" s="64">
        <f>VLOOKUP(Y135,Echelle!$B$11:$Z$15,BB$1,FALSE)</f>
        <v>0.5</v>
      </c>
      <c r="BC135" s="64">
        <f>VLOOKUP(Z135,Echelle!$B$11:$Z$15,BC$1,FALSE)</f>
        <v>0.5</v>
      </c>
      <c r="BD135" s="64">
        <f>VLOOKUP(AA135,Echelle!$B$11:$Z$15,BD$1,FALSE)</f>
        <v>0.5</v>
      </c>
      <c r="BE135" s="64">
        <f>VLOOKUP(AB135,Echelle!$B$11:$Z$15,BE$1,FALSE)</f>
        <v>1</v>
      </c>
      <c r="BF135" s="64">
        <f>VLOOKUP(AC135,Echelle!$B$11:$Z$15,BF$1,FALSE)</f>
        <v>-1</v>
      </c>
      <c r="BG135" s="64">
        <f>VLOOKUP(AD135,Echelle!$B$11:$Z$15,BG$1,FALSE)</f>
        <v>0</v>
      </c>
      <c r="BH135" s="64">
        <f>VLOOKUP(AE135,Echelle!$B$11:$Z$15,BH$1,FALSE)</f>
        <v>0</v>
      </c>
      <c r="BI135" s="64">
        <f>VLOOKUP(AF135,Echelle!$B$11:$Z$15,BI$1,FALSE)</f>
        <v>0.5</v>
      </c>
      <c r="BJ135" s="64">
        <f>VLOOKUP(AG135,Echelle!$B$11:$Z$15,BJ$1,FALSE)</f>
        <v>0.5</v>
      </c>
      <c r="BK135" s="64">
        <f>VLOOKUP(AH135,Echelle!$B$11:$Z$15,BK$1,FALSE)</f>
        <v>-1</v>
      </c>
      <c r="BL135" s="64">
        <f>VLOOKUP(AI135,Echelle!$B$11:$Z$15,BL$1,FALSE)</f>
        <v>-1</v>
      </c>
      <c r="BM135" s="64">
        <f>VLOOKUP(AJ135,Echelle!$B$11:$Z$15,BM$1,FALSE)</f>
        <v>-1</v>
      </c>
      <c r="BN135" s="64">
        <f>VLOOKUP(AK135,Echelle!$B$11:$Z$15,BN$1,FALSE)</f>
        <v>0.5</v>
      </c>
      <c r="BO135" s="64">
        <f>VLOOKUP(AL135,Echelle!$B$11:$Z$15,BO$1,FALSE)</f>
        <v>2</v>
      </c>
      <c r="BP135" s="64">
        <f>VLOOKUP(AM135,Echelle!$B$11:$Z$15,BP$1,FALSE)</f>
        <v>0</v>
      </c>
      <c r="BQ135" s="64">
        <f>VLOOKUP(AN135,Echelle!$B$11:$Z$15,BQ$1,FALSE)</f>
        <v>0</v>
      </c>
      <c r="BR135" s="64">
        <f>VLOOKUP(AO135,Echelle!$B$11:$Z$15,BR$1,FALSE)</f>
        <v>0.5</v>
      </c>
      <c r="BS135" s="64">
        <f>VLOOKUP(AP135,Echelle!$B$11:$Z$15,BS$1,FALSE)</f>
        <v>0</v>
      </c>
      <c r="BT135" s="64">
        <f>VLOOKUP(AQ135,Echelle!$B$11:$Z$15,BT$1,FALSE)</f>
        <v>0</v>
      </c>
      <c r="BU135" s="64">
        <f>VLOOKUP(AR135,Echelle!$B$11:$Z$15,BU$1,FALSE)</f>
        <v>2</v>
      </c>
      <c r="BV135" s="64">
        <f>VLOOKUP(AS135,Echelle!$B$11:$Z$15,BV$1,FALSE)</f>
        <v>1</v>
      </c>
      <c r="BW135" s="64">
        <f>VLOOKUP(AT135,Echelle!$B$11:$Z$15,BW$1,FALSE)</f>
        <v>0</v>
      </c>
      <c r="BX135" s="64">
        <f>VLOOKUP(AU135,Echelle!$B$11:$Z$15,BX$1,FALSE)</f>
        <v>-0.5</v>
      </c>
      <c r="BY135" s="64">
        <f>VLOOKUP(AV135,Echelle!$B$11:$Z$15,BY$1,FALSE)</f>
        <v>-0.5</v>
      </c>
      <c r="BZ135" s="64">
        <f>VLOOKUP(AW135,Echelle!$B$20:$E$23,BZ$1,FALSE)</f>
        <v>-1</v>
      </c>
      <c r="CA135" s="64">
        <f>VLOOKUP(AX135,Echelle!$B$20:$E$23,CA$1,FALSE)</f>
        <v>1</v>
      </c>
      <c r="CB135" s="64">
        <f>VLOOKUP(AY135,Echelle!$B$20:$E$23,CB$1,FALSE)</f>
        <v>2</v>
      </c>
      <c r="CC135" s="6">
        <v>1</v>
      </c>
      <c r="CD135" s="6">
        <v>1</v>
      </c>
      <c r="CE135" s="6">
        <v>0</v>
      </c>
      <c r="CF135" s="6">
        <v>1</v>
      </c>
      <c r="CG135" s="6">
        <v>0</v>
      </c>
      <c r="CH135" s="6">
        <v>0</v>
      </c>
      <c r="CI135" s="6">
        <v>0</v>
      </c>
      <c r="CJ135" s="66">
        <f t="shared" si="32"/>
        <v>3</v>
      </c>
      <c r="CK135" s="66">
        <f t="shared" si="33"/>
        <v>9.5</v>
      </c>
      <c r="CL135" s="65">
        <f t="shared" si="34"/>
        <v>3.75</v>
      </c>
      <c r="CM135" s="6" t="s">
        <v>2707</v>
      </c>
      <c r="CN135" s="6" t="s">
        <v>2336</v>
      </c>
      <c r="CO135" s="6" t="s">
        <v>1782</v>
      </c>
      <c r="CP135" s="6" t="s">
        <v>2325</v>
      </c>
      <c r="CQ135" s="6" t="s">
        <v>440</v>
      </c>
      <c r="CS135" s="6" t="s">
        <v>491</v>
      </c>
      <c r="CT135" s="6" t="s">
        <v>443</v>
      </c>
      <c r="CU135" s="6" t="s">
        <v>415</v>
      </c>
      <c r="CV135" s="6" t="s">
        <v>416</v>
      </c>
      <c r="CW135" s="6" t="s">
        <v>416</v>
      </c>
      <c r="CX135" s="6" t="s">
        <v>414</v>
      </c>
      <c r="CY135" s="6" t="s">
        <v>462</v>
      </c>
      <c r="CZ135" s="6" t="s">
        <v>415</v>
      </c>
      <c r="DA135" s="6" t="s">
        <v>416</v>
      </c>
      <c r="DB135" s="6" t="s">
        <v>416</v>
      </c>
      <c r="DC135" s="6" t="s">
        <v>462</v>
      </c>
      <c r="DD135" s="67">
        <f>VLOOKUP(CU135,Echelle!$B$3:$K$7,DD$1,FALSE)</f>
        <v>0.5</v>
      </c>
      <c r="DE135" s="67">
        <f>VLOOKUP(CV135,Echelle!$B$3:$K$7,DE$1,FALSE)</f>
        <v>1</v>
      </c>
      <c r="DF135" s="67">
        <f>VLOOKUP(CW135,Echelle!$B$3:$K$7,DF$1,FALSE)</f>
        <v>1</v>
      </c>
      <c r="DG135" s="67">
        <f>VLOOKUP(CX135,Echelle!$B$3:$K$7,DG$1,FALSE)</f>
        <v>0.5</v>
      </c>
      <c r="DH135" s="67">
        <f>VLOOKUP(CY135,Echelle!$B$3:$K$7,DH$1,FALSE)</f>
        <v>0</v>
      </c>
      <c r="DI135" s="67">
        <f>VLOOKUP(CZ135,Echelle!$B$3:$K$7,DI$1,FALSE)</f>
        <v>0.5</v>
      </c>
      <c r="DJ135" s="67">
        <f>VLOOKUP(DA135,Echelle!$B$3:$K$7,DJ$1,FALSE)</f>
        <v>1</v>
      </c>
      <c r="DK135" s="67">
        <f>VLOOKUP(DB135,Echelle!$B$3:$K$7,DK$1,FALSE)</f>
        <v>1</v>
      </c>
      <c r="DL135" s="67">
        <f>VLOOKUP(DC135,Echelle!$B$3:$K$7,DL$1,FALSE)</f>
        <v>0</v>
      </c>
      <c r="DM135" s="64">
        <f t="shared" si="35"/>
        <v>5.5</v>
      </c>
      <c r="DN135" s="65">
        <f t="shared" si="36"/>
        <v>8.0555555555555554</v>
      </c>
      <c r="DO135" s="6" t="s">
        <v>451</v>
      </c>
      <c r="DP135" s="6" t="s">
        <v>451</v>
      </c>
      <c r="DQ135" s="6" t="s">
        <v>451</v>
      </c>
      <c r="DR135" s="6" t="s">
        <v>451</v>
      </c>
      <c r="DS135" s="6" t="s">
        <v>452</v>
      </c>
      <c r="DT135" s="6" t="s">
        <v>451</v>
      </c>
      <c r="DU135" s="6" t="s">
        <v>451</v>
      </c>
      <c r="DV135" s="6" t="s">
        <v>451</v>
      </c>
      <c r="DW135" s="6" t="s">
        <v>452</v>
      </c>
      <c r="DX135" s="6" t="s">
        <v>452</v>
      </c>
      <c r="DY135" s="6" t="s">
        <v>451</v>
      </c>
      <c r="DZ135" s="6" t="s">
        <v>452</v>
      </c>
      <c r="EA135" s="6" t="s">
        <v>451</v>
      </c>
      <c r="EB135" s="6" t="s">
        <v>451</v>
      </c>
      <c r="EC135" s="6" t="s">
        <v>451</v>
      </c>
      <c r="ED135" s="6" t="s">
        <v>452</v>
      </c>
      <c r="EE135" s="6" t="s">
        <v>451</v>
      </c>
      <c r="EF135" s="6" t="s">
        <v>451</v>
      </c>
      <c r="EG135" s="6" t="s">
        <v>451</v>
      </c>
      <c r="EH135" s="6" t="s">
        <v>451</v>
      </c>
      <c r="EI135" s="6" t="s">
        <v>451</v>
      </c>
      <c r="EJ135" s="6" t="s">
        <v>452</v>
      </c>
      <c r="EK135" s="6" t="s">
        <v>452</v>
      </c>
      <c r="EL135" s="6" t="s">
        <v>452</v>
      </c>
      <c r="EM135" s="68">
        <f t="shared" si="37"/>
        <v>16</v>
      </c>
      <c r="EN135" s="69">
        <f t="shared" si="38"/>
        <v>6.666666666666667</v>
      </c>
      <c r="EO135" s="6" t="s">
        <v>517</v>
      </c>
      <c r="EP135" s="68">
        <f t="shared" si="39"/>
        <v>10</v>
      </c>
      <c r="EQ135" s="6" t="s">
        <v>454</v>
      </c>
      <c r="ER135" s="68">
        <f t="shared" si="40"/>
        <v>0</v>
      </c>
      <c r="ES135" s="70">
        <f t="shared" si="42"/>
        <v>7.25</v>
      </c>
      <c r="ET135" s="6" t="str">
        <f t="shared" si="41"/>
        <v>Accepté pour Conseil 2eme round Sect</v>
      </c>
    </row>
    <row r="136" spans="1:150" x14ac:dyDescent="0.2">
      <c r="A136" s="6">
        <v>275</v>
      </c>
      <c r="B136" s="6" t="s">
        <v>1087</v>
      </c>
      <c r="C136" s="6" t="s">
        <v>413</v>
      </c>
      <c r="D136" s="6" t="s">
        <v>131</v>
      </c>
      <c r="E136" s="6" t="s">
        <v>415</v>
      </c>
      <c r="F136" s="6" t="s">
        <v>416</v>
      </c>
      <c r="G136" s="6" t="s">
        <v>415</v>
      </c>
      <c r="H136" s="6" t="s">
        <v>462</v>
      </c>
      <c r="I136" s="6" t="s">
        <v>414</v>
      </c>
      <c r="J136" s="6" t="s">
        <v>416</v>
      </c>
      <c r="K136" s="6" t="s">
        <v>415</v>
      </c>
      <c r="L136" s="6" t="s">
        <v>462</v>
      </c>
      <c r="M136" s="63">
        <f>VLOOKUP(D136,Echelle!$B$3:$K$7,M$1,FALSE)</f>
        <v>-1</v>
      </c>
      <c r="N136" s="63">
        <f>VLOOKUP(E136,Echelle!$B$3:$K$7,N$1,FALSE)</f>
        <v>0.5</v>
      </c>
      <c r="O136" s="63">
        <f>VLOOKUP(F136,Echelle!$B$3:$K$7,O$1,FALSE)</f>
        <v>1</v>
      </c>
      <c r="P136" s="63">
        <f>VLOOKUP(G136,Echelle!$B$3:$K$7,P$1,FALSE)</f>
        <v>-0.5</v>
      </c>
      <c r="Q136" s="63">
        <f>VLOOKUP(H136,Echelle!$B$3:$K$7,Q$1,FALSE)</f>
        <v>0</v>
      </c>
      <c r="R136" s="63">
        <f>VLOOKUP(I136,Echelle!$B$3:$K$7,R$1,FALSE)</f>
        <v>-0.5</v>
      </c>
      <c r="S136" s="63">
        <f>VLOOKUP(J136,Echelle!$B$3:$K$7,S$1,FALSE)</f>
        <v>1</v>
      </c>
      <c r="T136" s="63">
        <f>VLOOKUP(K136,Echelle!$B$3:$K$7,T$1,FALSE)</f>
        <v>0.5</v>
      </c>
      <c r="U136" s="63">
        <f>VLOOKUP(L136,Echelle!$B$3:$K$7,U$1,FALSE)</f>
        <v>0</v>
      </c>
      <c r="V136" s="64">
        <f t="shared" si="30"/>
        <v>1</v>
      </c>
      <c r="W136" s="65">
        <f t="shared" si="31"/>
        <v>5.5555555555555554</v>
      </c>
      <c r="X136" s="6" t="s">
        <v>463</v>
      </c>
      <c r="Y136" s="6" t="s">
        <v>424</v>
      </c>
      <c r="Z136" s="6" t="s">
        <v>424</v>
      </c>
      <c r="AA136" s="6" t="s">
        <v>426</v>
      </c>
      <c r="AB136" s="6" t="s">
        <v>424</v>
      </c>
      <c r="AC136" s="6" t="s">
        <v>426</v>
      </c>
      <c r="AD136" s="6" t="s">
        <v>426</v>
      </c>
      <c r="AE136" s="6" t="s">
        <v>426</v>
      </c>
      <c r="AF136" s="6" t="s">
        <v>423</v>
      </c>
      <c r="AG136" s="6" t="s">
        <v>426</v>
      </c>
      <c r="AH136" s="6" t="s">
        <v>426</v>
      </c>
      <c r="AI136" s="6" t="s">
        <v>424</v>
      </c>
      <c r="AJ136" s="6" t="s">
        <v>426</v>
      </c>
      <c r="AK136" s="6" t="s">
        <v>426</v>
      </c>
      <c r="AL136" s="6" t="s">
        <v>423</v>
      </c>
      <c r="AM136" s="6" t="s">
        <v>425</v>
      </c>
      <c r="AN136" s="6" t="s">
        <v>423</v>
      </c>
      <c r="AO136" s="6" t="s">
        <v>151</v>
      </c>
      <c r="AP136" s="6" t="s">
        <v>425</v>
      </c>
      <c r="AQ136" s="6" t="s">
        <v>426</v>
      </c>
      <c r="AR136" s="6" t="s">
        <v>151</v>
      </c>
      <c r="AS136" s="6" t="s">
        <v>426</v>
      </c>
      <c r="AT136" s="6" t="s">
        <v>426</v>
      </c>
      <c r="AU136" s="6" t="s">
        <v>426</v>
      </c>
      <c r="AV136" s="6" t="s">
        <v>426</v>
      </c>
      <c r="AW136" s="6" t="s">
        <v>427</v>
      </c>
      <c r="AX136" s="6" t="s">
        <v>176</v>
      </c>
      <c r="AY136" s="6" t="s">
        <v>427</v>
      </c>
      <c r="AZ136" s="6" t="s">
        <v>428</v>
      </c>
      <c r="BA136" s="6" t="s">
        <v>176</v>
      </c>
      <c r="BB136" s="64">
        <f>VLOOKUP(Y136,Echelle!$B$11:$Z$15,BB$1,FALSE)</f>
        <v>1</v>
      </c>
      <c r="BC136" s="64">
        <f>VLOOKUP(Z136,Echelle!$B$11:$Z$15,BC$1,FALSE)</f>
        <v>1</v>
      </c>
      <c r="BD136" s="64">
        <f>VLOOKUP(AA136,Echelle!$B$11:$Z$15,BD$1,FALSE)</f>
        <v>-1</v>
      </c>
      <c r="BE136" s="64">
        <f>VLOOKUP(AB136,Echelle!$B$11:$Z$15,BE$1,FALSE)</f>
        <v>1</v>
      </c>
      <c r="BF136" s="64">
        <f>VLOOKUP(AC136,Echelle!$B$11:$Z$15,BF$1,FALSE)</f>
        <v>-1</v>
      </c>
      <c r="BG136" s="64">
        <f>VLOOKUP(AD136,Echelle!$B$11:$Z$15,BG$1,FALSE)</f>
        <v>-1</v>
      </c>
      <c r="BH136" s="64">
        <f>VLOOKUP(AE136,Echelle!$B$11:$Z$15,BH$1,FALSE)</f>
        <v>-1</v>
      </c>
      <c r="BI136" s="64">
        <f>VLOOKUP(AF136,Echelle!$B$11:$Z$15,BI$1,FALSE)</f>
        <v>0.5</v>
      </c>
      <c r="BJ136" s="64">
        <f>VLOOKUP(AG136,Echelle!$B$11:$Z$15,BJ$1,FALSE)</f>
        <v>-1</v>
      </c>
      <c r="BK136" s="64">
        <f>VLOOKUP(AH136,Echelle!$B$11:$Z$15,BK$1,FALSE)</f>
        <v>-1</v>
      </c>
      <c r="BL136" s="64">
        <f>VLOOKUP(AI136,Echelle!$B$11:$Z$15,BL$1,FALSE)</f>
        <v>1</v>
      </c>
      <c r="BM136" s="64">
        <f>VLOOKUP(AJ136,Echelle!$B$11:$Z$15,BM$1,FALSE)</f>
        <v>-1</v>
      </c>
      <c r="BN136" s="64">
        <f>VLOOKUP(AK136,Echelle!$B$11:$Z$15,BN$1,FALSE)</f>
        <v>-1</v>
      </c>
      <c r="BO136" s="64">
        <f>VLOOKUP(AL136,Echelle!$B$11:$Z$15,BO$1,FALSE)</f>
        <v>0.5</v>
      </c>
      <c r="BP136" s="64">
        <f>VLOOKUP(AM136,Echelle!$B$11:$Z$15,BP$1,FALSE)</f>
        <v>0</v>
      </c>
      <c r="BQ136" s="64">
        <f>VLOOKUP(AN136,Echelle!$B$11:$Z$15,BQ$1,FALSE)</f>
        <v>0.5</v>
      </c>
      <c r="BR136" s="64">
        <f>VLOOKUP(AO136,Echelle!$B$11:$Z$15,BR$1,FALSE)</f>
        <v>2</v>
      </c>
      <c r="BS136" s="64">
        <f>VLOOKUP(AP136,Echelle!$B$11:$Z$15,BS$1,FALSE)</f>
        <v>0</v>
      </c>
      <c r="BT136" s="64">
        <f>VLOOKUP(AQ136,Echelle!$B$11:$Z$15,BT$1,FALSE)</f>
        <v>-1</v>
      </c>
      <c r="BU136" s="64">
        <f>VLOOKUP(AR136,Echelle!$B$11:$Z$15,BU$1,FALSE)</f>
        <v>2</v>
      </c>
      <c r="BV136" s="64">
        <f>VLOOKUP(AS136,Echelle!$B$11:$Z$15,BV$1,FALSE)</f>
        <v>-0.5</v>
      </c>
      <c r="BW136" s="64">
        <f>VLOOKUP(AT136,Echelle!$B$11:$Z$15,BW$1,FALSE)</f>
        <v>-0.5</v>
      </c>
      <c r="BX136" s="64">
        <f>VLOOKUP(AU136,Echelle!$B$11:$Z$15,BX$1,FALSE)</f>
        <v>-0.5</v>
      </c>
      <c r="BY136" s="64">
        <f>VLOOKUP(AV136,Echelle!$B$11:$Z$15,BY$1,FALSE)</f>
        <v>-0.5</v>
      </c>
      <c r="BZ136" s="64">
        <f>VLOOKUP(AW136,Echelle!$B$20:$E$23,BZ$1,FALSE)</f>
        <v>1</v>
      </c>
      <c r="CA136" s="64">
        <f>VLOOKUP(AX136,Echelle!$B$20:$E$23,CA$1,FALSE)</f>
        <v>2</v>
      </c>
      <c r="CB136" s="64">
        <f>VLOOKUP(AY136,Echelle!$B$20:$E$23,CB$1,FALSE)</f>
        <v>1</v>
      </c>
      <c r="CC136" s="6">
        <v>0</v>
      </c>
      <c r="CD136" s="6">
        <v>1</v>
      </c>
      <c r="CE136" s="6">
        <v>0</v>
      </c>
      <c r="CF136" s="6">
        <v>0</v>
      </c>
      <c r="CG136" s="6">
        <v>0</v>
      </c>
      <c r="CH136" s="6">
        <v>0</v>
      </c>
      <c r="CI136" s="6">
        <v>0</v>
      </c>
      <c r="CJ136" s="66">
        <f t="shared" si="32"/>
        <v>1</v>
      </c>
      <c r="CK136" s="66">
        <f t="shared" si="33"/>
        <v>3.5</v>
      </c>
      <c r="CL136" s="65">
        <f t="shared" si="34"/>
        <v>3.097826086956522</v>
      </c>
      <c r="CM136" s="6" t="s">
        <v>1074</v>
      </c>
      <c r="CN136" s="6" t="s">
        <v>2353</v>
      </c>
      <c r="CO136" s="6" t="s">
        <v>1782</v>
      </c>
      <c r="CP136" s="6" t="s">
        <v>2325</v>
      </c>
      <c r="CQ136" s="6" t="s">
        <v>440</v>
      </c>
      <c r="CS136" s="6" t="s">
        <v>583</v>
      </c>
      <c r="CT136" s="6" t="s">
        <v>675</v>
      </c>
      <c r="CU136" s="6" t="s">
        <v>416</v>
      </c>
      <c r="CV136" s="6" t="s">
        <v>462</v>
      </c>
      <c r="CW136" s="6" t="s">
        <v>416</v>
      </c>
      <c r="CX136" s="6" t="s">
        <v>131</v>
      </c>
      <c r="CY136" s="6" t="s">
        <v>414</v>
      </c>
      <c r="CZ136" s="6" t="s">
        <v>415</v>
      </c>
      <c r="DA136" s="6" t="s">
        <v>416</v>
      </c>
      <c r="DB136" s="6" t="s">
        <v>416</v>
      </c>
      <c r="DC136" s="6" t="s">
        <v>462</v>
      </c>
      <c r="DD136" s="67">
        <f>VLOOKUP(CU136,Echelle!$B$3:$K$7,DD$1,FALSE)</f>
        <v>1</v>
      </c>
      <c r="DE136" s="67">
        <f>VLOOKUP(CV136,Echelle!$B$3:$K$7,DE$1,FALSE)</f>
        <v>0</v>
      </c>
      <c r="DF136" s="67">
        <f>VLOOKUP(CW136,Echelle!$B$3:$K$7,DF$1,FALSE)</f>
        <v>1</v>
      </c>
      <c r="DG136" s="67">
        <f>VLOOKUP(CX136,Echelle!$B$3:$K$7,DG$1,FALSE)</f>
        <v>1</v>
      </c>
      <c r="DH136" s="67">
        <f>VLOOKUP(CY136,Echelle!$B$3:$K$7,DH$1,FALSE)</f>
        <v>0.5</v>
      </c>
      <c r="DI136" s="67">
        <f>VLOOKUP(CZ136,Echelle!$B$3:$K$7,DI$1,FALSE)</f>
        <v>0.5</v>
      </c>
      <c r="DJ136" s="67">
        <f>VLOOKUP(DA136,Echelle!$B$3:$K$7,DJ$1,FALSE)</f>
        <v>1</v>
      </c>
      <c r="DK136" s="67">
        <f>VLOOKUP(DB136,Echelle!$B$3:$K$7,DK$1,FALSE)</f>
        <v>1</v>
      </c>
      <c r="DL136" s="67">
        <f>VLOOKUP(DC136,Echelle!$B$3:$K$7,DL$1,FALSE)</f>
        <v>0</v>
      </c>
      <c r="DM136" s="64">
        <f t="shared" si="35"/>
        <v>6</v>
      </c>
      <c r="DN136" s="65">
        <f t="shared" si="36"/>
        <v>8.3333333333333339</v>
      </c>
      <c r="DO136" s="6" t="s">
        <v>451</v>
      </c>
      <c r="DP136" s="6" t="s">
        <v>452</v>
      </c>
      <c r="DQ136" s="6" t="s">
        <v>452</v>
      </c>
      <c r="DR136" s="6" t="s">
        <v>451</v>
      </c>
      <c r="DS136" s="6" t="s">
        <v>452</v>
      </c>
      <c r="DT136" s="6" t="s">
        <v>452</v>
      </c>
      <c r="DU136" s="6" t="s">
        <v>452</v>
      </c>
      <c r="DV136" s="6" t="s">
        <v>451</v>
      </c>
      <c r="DW136" s="6" t="s">
        <v>452</v>
      </c>
      <c r="DX136" s="6" t="s">
        <v>452</v>
      </c>
      <c r="DY136" s="6" t="s">
        <v>451</v>
      </c>
      <c r="DZ136" s="6" t="s">
        <v>451</v>
      </c>
      <c r="EA136" s="6" t="s">
        <v>452</v>
      </c>
      <c r="EB136" s="6" t="s">
        <v>452</v>
      </c>
      <c r="EC136" s="6" t="s">
        <v>452</v>
      </c>
      <c r="ED136" s="6" t="s">
        <v>452</v>
      </c>
      <c r="EE136" s="6" t="s">
        <v>452</v>
      </c>
      <c r="EF136" s="6" t="s">
        <v>451</v>
      </c>
      <c r="EG136" s="6" t="s">
        <v>451</v>
      </c>
      <c r="EH136" s="6" t="s">
        <v>451</v>
      </c>
      <c r="EI136" s="6" t="s">
        <v>451</v>
      </c>
      <c r="EJ136" s="6" t="s">
        <v>452</v>
      </c>
      <c r="EK136" s="6" t="s">
        <v>452</v>
      </c>
      <c r="EL136" s="6" t="s">
        <v>452</v>
      </c>
      <c r="EM136" s="68">
        <f t="shared" si="37"/>
        <v>9</v>
      </c>
      <c r="EN136" s="69">
        <f t="shared" si="38"/>
        <v>3.75</v>
      </c>
      <c r="EO136" s="6" t="s">
        <v>517</v>
      </c>
      <c r="EP136" s="68">
        <f t="shared" si="39"/>
        <v>10</v>
      </c>
      <c r="EQ136" s="6" t="s">
        <v>496</v>
      </c>
      <c r="ER136" s="68">
        <f t="shared" si="40"/>
        <v>10</v>
      </c>
      <c r="ES136" s="70">
        <f t="shared" si="42"/>
        <v>6.375</v>
      </c>
      <c r="ET136" s="6" t="str">
        <f t="shared" si="41"/>
        <v>Accepté pour Conseil 2eme round Sect</v>
      </c>
    </row>
    <row r="137" spans="1:150" x14ac:dyDescent="0.2">
      <c r="A137" s="6">
        <v>279</v>
      </c>
      <c r="B137" s="6" t="s">
        <v>481</v>
      </c>
      <c r="C137" s="6" t="s">
        <v>525</v>
      </c>
      <c r="D137" s="6" t="s">
        <v>131</v>
      </c>
      <c r="E137" s="6" t="s">
        <v>416</v>
      </c>
      <c r="F137" s="6" t="s">
        <v>416</v>
      </c>
      <c r="G137" s="6" t="s">
        <v>131</v>
      </c>
      <c r="H137" s="6" t="s">
        <v>462</v>
      </c>
      <c r="I137" s="6" t="s">
        <v>462</v>
      </c>
      <c r="J137" s="6" t="s">
        <v>415</v>
      </c>
      <c r="K137" s="6" t="s">
        <v>416</v>
      </c>
      <c r="L137" s="6" t="s">
        <v>131</v>
      </c>
      <c r="M137" s="63">
        <f>VLOOKUP(D137,Echelle!$B$3:$K$7,M$1,FALSE)</f>
        <v>-1</v>
      </c>
      <c r="N137" s="63">
        <f>VLOOKUP(E137,Echelle!$B$3:$K$7,N$1,FALSE)</f>
        <v>1</v>
      </c>
      <c r="O137" s="63">
        <f>VLOOKUP(F137,Echelle!$B$3:$K$7,O$1,FALSE)</f>
        <v>1</v>
      </c>
      <c r="P137" s="63">
        <f>VLOOKUP(G137,Echelle!$B$3:$K$7,P$1,FALSE)</f>
        <v>1</v>
      </c>
      <c r="Q137" s="63">
        <f>VLOOKUP(H137,Echelle!$B$3:$K$7,Q$1,FALSE)</f>
        <v>0</v>
      </c>
      <c r="R137" s="63">
        <f>VLOOKUP(I137,Echelle!$B$3:$K$7,R$1,FALSE)</f>
        <v>0</v>
      </c>
      <c r="S137" s="63">
        <f>VLOOKUP(J137,Echelle!$B$3:$K$7,S$1,FALSE)</f>
        <v>0.5</v>
      </c>
      <c r="T137" s="63">
        <f>VLOOKUP(K137,Echelle!$B$3:$K$7,T$1,FALSE)</f>
        <v>1</v>
      </c>
      <c r="U137" s="63">
        <f>VLOOKUP(L137,Echelle!$B$3:$K$7,U$1,FALSE)</f>
        <v>-1</v>
      </c>
      <c r="V137" s="64">
        <f t="shared" si="30"/>
        <v>2.5</v>
      </c>
      <c r="W137" s="65">
        <f t="shared" si="31"/>
        <v>6.3888888888888893</v>
      </c>
      <c r="X137" s="6" t="s">
        <v>463</v>
      </c>
      <c r="Y137" s="6" t="s">
        <v>423</v>
      </c>
      <c r="Z137" s="6" t="s">
        <v>423</v>
      </c>
      <c r="AA137" s="6" t="s">
        <v>423</v>
      </c>
      <c r="AB137" s="6" t="s">
        <v>424</v>
      </c>
      <c r="AC137" s="6" t="s">
        <v>423</v>
      </c>
      <c r="AD137" s="6" t="s">
        <v>423</v>
      </c>
      <c r="AE137" s="6" t="s">
        <v>424</v>
      </c>
      <c r="AF137" s="6" t="s">
        <v>423</v>
      </c>
      <c r="AG137" s="6" t="s">
        <v>423</v>
      </c>
      <c r="AH137" s="6" t="s">
        <v>426</v>
      </c>
      <c r="AI137" s="6" t="s">
        <v>423</v>
      </c>
      <c r="AJ137" s="6" t="s">
        <v>423</v>
      </c>
      <c r="AK137" s="6" t="s">
        <v>423</v>
      </c>
      <c r="AL137" s="6" t="s">
        <v>423</v>
      </c>
      <c r="AM137" s="6" t="s">
        <v>424</v>
      </c>
      <c r="AN137" s="6" t="s">
        <v>424</v>
      </c>
      <c r="AO137" s="6" t="s">
        <v>424</v>
      </c>
      <c r="AP137" s="6" t="s">
        <v>423</v>
      </c>
      <c r="AQ137" s="6" t="s">
        <v>424</v>
      </c>
      <c r="AR137" s="6" t="s">
        <v>424</v>
      </c>
      <c r="AS137" s="6" t="s">
        <v>423</v>
      </c>
      <c r="AT137" s="6" t="s">
        <v>426</v>
      </c>
      <c r="AU137" s="6" t="s">
        <v>423</v>
      </c>
      <c r="AV137" s="6" t="s">
        <v>424</v>
      </c>
      <c r="AW137" s="6" t="s">
        <v>506</v>
      </c>
      <c r="AX137" s="6" t="s">
        <v>427</v>
      </c>
      <c r="AY137" s="6" t="s">
        <v>428</v>
      </c>
      <c r="AZ137" s="6" t="s">
        <v>506</v>
      </c>
      <c r="BA137" s="6" t="s">
        <v>428</v>
      </c>
      <c r="BB137" s="64">
        <f>VLOOKUP(Y137,Echelle!$B$11:$Z$15,BB$1,FALSE)</f>
        <v>0.5</v>
      </c>
      <c r="BC137" s="64">
        <f>VLOOKUP(Z137,Echelle!$B$11:$Z$15,BC$1,FALSE)</f>
        <v>0.5</v>
      </c>
      <c r="BD137" s="64">
        <f>VLOOKUP(AA137,Echelle!$B$11:$Z$15,BD$1,FALSE)</f>
        <v>0.5</v>
      </c>
      <c r="BE137" s="64">
        <f>VLOOKUP(AB137,Echelle!$B$11:$Z$15,BE$1,FALSE)</f>
        <v>1</v>
      </c>
      <c r="BF137" s="64">
        <f>VLOOKUP(AC137,Echelle!$B$11:$Z$15,BF$1,FALSE)</f>
        <v>0.5</v>
      </c>
      <c r="BG137" s="64">
        <f>VLOOKUP(AD137,Echelle!$B$11:$Z$15,BG$1,FALSE)</f>
        <v>0.5</v>
      </c>
      <c r="BH137" s="64">
        <f>VLOOKUP(AE137,Echelle!$B$11:$Z$15,BH$1,FALSE)</f>
        <v>1</v>
      </c>
      <c r="BI137" s="64">
        <f>VLOOKUP(AF137,Echelle!$B$11:$Z$15,BI$1,FALSE)</f>
        <v>0.5</v>
      </c>
      <c r="BJ137" s="64">
        <f>VLOOKUP(AG137,Echelle!$B$11:$Z$15,BJ$1,FALSE)</f>
        <v>0.5</v>
      </c>
      <c r="BK137" s="64">
        <f>VLOOKUP(AH137,Echelle!$B$11:$Z$15,BK$1,FALSE)</f>
        <v>-1</v>
      </c>
      <c r="BL137" s="64">
        <f>VLOOKUP(AI137,Echelle!$B$11:$Z$15,BL$1,FALSE)</f>
        <v>0.5</v>
      </c>
      <c r="BM137" s="64">
        <f>VLOOKUP(AJ137,Echelle!$B$11:$Z$15,BM$1,FALSE)</f>
        <v>0.5</v>
      </c>
      <c r="BN137" s="64">
        <f>VLOOKUP(AK137,Echelle!$B$11:$Z$15,BN$1,FALSE)</f>
        <v>0.5</v>
      </c>
      <c r="BO137" s="64">
        <f>VLOOKUP(AL137,Echelle!$B$11:$Z$15,BO$1,FALSE)</f>
        <v>0.5</v>
      </c>
      <c r="BP137" s="64">
        <f>VLOOKUP(AM137,Echelle!$B$11:$Z$15,BP$1,FALSE)</f>
        <v>1</v>
      </c>
      <c r="BQ137" s="64">
        <f>VLOOKUP(AN137,Echelle!$B$11:$Z$15,BQ$1,FALSE)</f>
        <v>1</v>
      </c>
      <c r="BR137" s="64">
        <f>VLOOKUP(AO137,Echelle!$B$11:$Z$15,BR$1,FALSE)</f>
        <v>1</v>
      </c>
      <c r="BS137" s="64">
        <f>VLOOKUP(AP137,Echelle!$B$11:$Z$15,BS$1,FALSE)</f>
        <v>0.5</v>
      </c>
      <c r="BT137" s="64">
        <f>VLOOKUP(AQ137,Echelle!$B$11:$Z$15,BT$1,FALSE)</f>
        <v>1</v>
      </c>
      <c r="BU137" s="64">
        <f>VLOOKUP(AR137,Echelle!$B$11:$Z$15,BU$1,FALSE)</f>
        <v>1</v>
      </c>
      <c r="BV137" s="64">
        <f>VLOOKUP(AS137,Echelle!$B$11:$Z$15,BV$1,FALSE)</f>
        <v>1</v>
      </c>
      <c r="BW137" s="64">
        <f>VLOOKUP(AT137,Echelle!$B$11:$Z$15,BW$1,FALSE)</f>
        <v>-0.5</v>
      </c>
      <c r="BX137" s="64">
        <f>VLOOKUP(AU137,Echelle!$B$11:$Z$15,BX$1,FALSE)</f>
        <v>1</v>
      </c>
      <c r="BY137" s="64">
        <f>VLOOKUP(AV137,Echelle!$B$11:$Z$15,BY$1,FALSE)</f>
        <v>2</v>
      </c>
      <c r="BZ137" s="64">
        <f>VLOOKUP(AW137,Echelle!$B$20:$E$23,BZ$1,FALSE)</f>
        <v>0.5</v>
      </c>
      <c r="CA137" s="64">
        <f>VLOOKUP(AX137,Echelle!$B$20:$E$23,CA$1,FALSE)</f>
        <v>1</v>
      </c>
      <c r="CB137" s="64">
        <f>VLOOKUP(AY137,Echelle!$B$20:$E$23,CB$1,FALSE)</f>
        <v>-1</v>
      </c>
      <c r="CC137" s="6">
        <v>0</v>
      </c>
      <c r="CD137" s="6">
        <v>1</v>
      </c>
      <c r="CE137" s="6">
        <v>0</v>
      </c>
      <c r="CF137" s="6">
        <v>1</v>
      </c>
      <c r="CG137" s="6">
        <v>0</v>
      </c>
      <c r="CH137" s="6">
        <v>0</v>
      </c>
      <c r="CI137" s="6">
        <v>0</v>
      </c>
      <c r="CJ137" s="66">
        <f t="shared" si="32"/>
        <v>2</v>
      </c>
      <c r="CK137" s="66">
        <f t="shared" si="33"/>
        <v>18</v>
      </c>
      <c r="CL137" s="65">
        <f t="shared" si="34"/>
        <v>4.6739130434782608</v>
      </c>
      <c r="CM137" s="6" t="s">
        <v>488</v>
      </c>
      <c r="CN137" s="6" t="s">
        <v>2367</v>
      </c>
      <c r="CO137" s="6" t="s">
        <v>1782</v>
      </c>
      <c r="CP137" s="6" t="s">
        <v>2325</v>
      </c>
      <c r="CQ137" s="6" t="s">
        <v>440</v>
      </c>
      <c r="CS137" s="6" t="s">
        <v>491</v>
      </c>
      <c r="CT137" s="6" t="s">
        <v>532</v>
      </c>
      <c r="CU137" s="6" t="s">
        <v>131</v>
      </c>
      <c r="CV137" s="6" t="s">
        <v>416</v>
      </c>
      <c r="CW137" s="6" t="s">
        <v>416</v>
      </c>
      <c r="CX137" s="6" t="s">
        <v>131</v>
      </c>
      <c r="CY137" s="6" t="s">
        <v>462</v>
      </c>
      <c r="CZ137" s="6" t="s">
        <v>414</v>
      </c>
      <c r="DA137" s="6" t="s">
        <v>416</v>
      </c>
      <c r="DB137" s="6" t="s">
        <v>416</v>
      </c>
      <c r="DC137" s="6" t="s">
        <v>414</v>
      </c>
      <c r="DD137" s="67">
        <f>VLOOKUP(CU137,Echelle!$B$3:$K$7,DD$1,FALSE)</f>
        <v>-1</v>
      </c>
      <c r="DE137" s="67">
        <f>VLOOKUP(CV137,Echelle!$B$3:$K$7,DE$1,FALSE)</f>
        <v>1</v>
      </c>
      <c r="DF137" s="67">
        <f>VLOOKUP(CW137,Echelle!$B$3:$K$7,DF$1,FALSE)</f>
        <v>1</v>
      </c>
      <c r="DG137" s="67">
        <f>VLOOKUP(CX137,Echelle!$B$3:$K$7,DG$1,FALSE)</f>
        <v>1</v>
      </c>
      <c r="DH137" s="67">
        <f>VLOOKUP(CY137,Echelle!$B$3:$K$7,DH$1,FALSE)</f>
        <v>0</v>
      </c>
      <c r="DI137" s="67">
        <f>VLOOKUP(CZ137,Echelle!$B$3:$K$7,DI$1,FALSE)</f>
        <v>-0.5</v>
      </c>
      <c r="DJ137" s="67">
        <f>VLOOKUP(DA137,Echelle!$B$3:$K$7,DJ$1,FALSE)</f>
        <v>1</v>
      </c>
      <c r="DK137" s="67">
        <f>VLOOKUP(DB137,Echelle!$B$3:$K$7,DK$1,FALSE)</f>
        <v>1</v>
      </c>
      <c r="DL137" s="67">
        <f>VLOOKUP(DC137,Echelle!$B$3:$K$7,DL$1,FALSE)</f>
        <v>-0.5</v>
      </c>
      <c r="DM137" s="64">
        <f t="shared" si="35"/>
        <v>3</v>
      </c>
      <c r="DN137" s="65">
        <f t="shared" si="36"/>
        <v>6.666666666666667</v>
      </c>
      <c r="DO137" s="6" t="s">
        <v>451</v>
      </c>
      <c r="DP137" s="6" t="s">
        <v>451</v>
      </c>
      <c r="DQ137" s="6" t="s">
        <v>451</v>
      </c>
      <c r="DR137" s="6" t="s">
        <v>451</v>
      </c>
      <c r="DS137" s="6" t="s">
        <v>451</v>
      </c>
      <c r="DT137" s="6" t="s">
        <v>451</v>
      </c>
      <c r="DU137" s="6" t="s">
        <v>451</v>
      </c>
      <c r="DV137" s="6" t="s">
        <v>451</v>
      </c>
      <c r="DW137" s="6" t="s">
        <v>451</v>
      </c>
      <c r="DX137" s="6" t="s">
        <v>451</v>
      </c>
      <c r="DY137" s="6" t="s">
        <v>451</v>
      </c>
      <c r="DZ137" s="6" t="s">
        <v>451</v>
      </c>
      <c r="EA137" s="6" t="s">
        <v>451</v>
      </c>
      <c r="EB137" s="6" t="s">
        <v>451</v>
      </c>
      <c r="EC137" s="6" t="s">
        <v>451</v>
      </c>
      <c r="ED137" s="6" t="s">
        <v>451</v>
      </c>
      <c r="EE137" s="6" t="s">
        <v>452</v>
      </c>
      <c r="EF137" s="6" t="s">
        <v>451</v>
      </c>
      <c r="EG137" s="6" t="s">
        <v>451</v>
      </c>
      <c r="EH137" s="6" t="s">
        <v>451</v>
      </c>
      <c r="EI137" s="6" t="s">
        <v>451</v>
      </c>
      <c r="EJ137" s="6" t="s">
        <v>452</v>
      </c>
      <c r="EK137" s="6" t="s">
        <v>451</v>
      </c>
      <c r="EL137" s="6" t="s">
        <v>451</v>
      </c>
      <c r="EM137" s="68">
        <f t="shared" si="37"/>
        <v>22</v>
      </c>
      <c r="EN137" s="69">
        <f t="shared" si="38"/>
        <v>9.1666666666666661</v>
      </c>
      <c r="EO137" s="6" t="s">
        <v>453</v>
      </c>
      <c r="EP137" s="68">
        <f t="shared" si="39"/>
        <v>0</v>
      </c>
      <c r="EQ137" s="6" t="s">
        <v>496</v>
      </c>
      <c r="ER137" s="68">
        <f t="shared" si="40"/>
        <v>10</v>
      </c>
      <c r="ES137" s="70">
        <f t="shared" si="42"/>
        <v>7.083333333333333</v>
      </c>
      <c r="ET137" s="6" t="str">
        <f t="shared" si="41"/>
        <v>Liste d'attente</v>
      </c>
    </row>
    <row r="138" spans="1:150" x14ac:dyDescent="0.2">
      <c r="A138" s="6">
        <v>280</v>
      </c>
      <c r="B138" s="6" t="s">
        <v>460</v>
      </c>
      <c r="C138" s="6" t="s">
        <v>413</v>
      </c>
      <c r="D138" s="6" t="s">
        <v>414</v>
      </c>
      <c r="E138" s="6" t="s">
        <v>416</v>
      </c>
      <c r="F138" s="6" t="s">
        <v>416</v>
      </c>
      <c r="G138" s="6" t="s">
        <v>415</v>
      </c>
      <c r="H138" s="6" t="s">
        <v>415</v>
      </c>
      <c r="I138" s="6" t="s">
        <v>414</v>
      </c>
      <c r="J138" s="6" t="s">
        <v>415</v>
      </c>
      <c r="K138" s="6" t="s">
        <v>416</v>
      </c>
      <c r="L138" s="6" t="s">
        <v>414</v>
      </c>
      <c r="M138" s="63">
        <f>VLOOKUP(D138,Echelle!$B$3:$K$7,M$1,FALSE)</f>
        <v>-0.5</v>
      </c>
      <c r="N138" s="63">
        <f>VLOOKUP(E138,Echelle!$B$3:$K$7,N$1,FALSE)</f>
        <v>1</v>
      </c>
      <c r="O138" s="63">
        <f>VLOOKUP(F138,Echelle!$B$3:$K$7,O$1,FALSE)</f>
        <v>1</v>
      </c>
      <c r="P138" s="63">
        <f>VLOOKUP(G138,Echelle!$B$3:$K$7,P$1,FALSE)</f>
        <v>-0.5</v>
      </c>
      <c r="Q138" s="63">
        <f>VLOOKUP(H138,Echelle!$B$3:$K$7,Q$1,FALSE)</f>
        <v>-0.5</v>
      </c>
      <c r="R138" s="63">
        <f>VLOOKUP(I138,Echelle!$B$3:$K$7,R$1,FALSE)</f>
        <v>-0.5</v>
      </c>
      <c r="S138" s="63">
        <f>VLOOKUP(J138,Echelle!$B$3:$K$7,S$1,FALSE)</f>
        <v>0.5</v>
      </c>
      <c r="T138" s="63">
        <f>VLOOKUP(K138,Echelle!$B$3:$K$7,T$1,FALSE)</f>
        <v>1</v>
      </c>
      <c r="U138" s="63">
        <f>VLOOKUP(L138,Echelle!$B$3:$K$7,U$1,FALSE)</f>
        <v>-0.5</v>
      </c>
      <c r="V138" s="64">
        <f t="shared" si="30"/>
        <v>1</v>
      </c>
      <c r="W138" s="65">
        <f t="shared" si="31"/>
        <v>5.5555555555555554</v>
      </c>
      <c r="X138" s="6" t="s">
        <v>547</v>
      </c>
      <c r="Y138" s="6" t="s">
        <v>426</v>
      </c>
      <c r="Z138" s="6" t="s">
        <v>426</v>
      </c>
      <c r="AA138" s="6" t="s">
        <v>426</v>
      </c>
      <c r="AB138" s="6" t="s">
        <v>426</v>
      </c>
      <c r="AC138" s="6" t="s">
        <v>426</v>
      </c>
      <c r="AD138" s="6" t="s">
        <v>426</v>
      </c>
      <c r="AE138" s="6" t="s">
        <v>426</v>
      </c>
      <c r="AF138" s="6" t="s">
        <v>426</v>
      </c>
      <c r="AG138" s="6" t="s">
        <v>426</v>
      </c>
      <c r="AH138" s="6" t="s">
        <v>426</v>
      </c>
      <c r="AI138" s="6" t="s">
        <v>426</v>
      </c>
      <c r="AJ138" s="6" t="s">
        <v>426</v>
      </c>
      <c r="AK138" s="6" t="s">
        <v>426</v>
      </c>
      <c r="AL138" s="6" t="s">
        <v>426</v>
      </c>
      <c r="AM138" s="6" t="s">
        <v>426</v>
      </c>
      <c r="AN138" s="6" t="s">
        <v>426</v>
      </c>
      <c r="AO138" s="6" t="s">
        <v>426</v>
      </c>
      <c r="AP138" s="6" t="s">
        <v>426</v>
      </c>
      <c r="AQ138" s="6" t="s">
        <v>426</v>
      </c>
      <c r="AR138" s="6" t="s">
        <v>426</v>
      </c>
      <c r="AS138" s="6" t="s">
        <v>426</v>
      </c>
      <c r="AT138" s="6" t="s">
        <v>426</v>
      </c>
      <c r="AU138" s="6" t="s">
        <v>426</v>
      </c>
      <c r="AV138" s="6" t="s">
        <v>426</v>
      </c>
      <c r="AW138" s="6" t="s">
        <v>427</v>
      </c>
      <c r="AX138" s="6" t="s">
        <v>506</v>
      </c>
      <c r="AY138" s="6" t="s">
        <v>427</v>
      </c>
      <c r="AZ138" s="6" t="s">
        <v>176</v>
      </c>
      <c r="BA138" s="6" t="s">
        <v>176</v>
      </c>
      <c r="BB138" s="64">
        <f>VLOOKUP(Y138,Echelle!$B$11:$Z$15,BB$1,FALSE)</f>
        <v>-1</v>
      </c>
      <c r="BC138" s="64">
        <f>VLOOKUP(Z138,Echelle!$B$11:$Z$15,BC$1,FALSE)</f>
        <v>-1</v>
      </c>
      <c r="BD138" s="64">
        <f>VLOOKUP(AA138,Echelle!$B$11:$Z$15,BD$1,FALSE)</f>
        <v>-1</v>
      </c>
      <c r="BE138" s="64">
        <f>VLOOKUP(AB138,Echelle!$B$11:$Z$15,BE$1,FALSE)</f>
        <v>-1</v>
      </c>
      <c r="BF138" s="64">
        <f>VLOOKUP(AC138,Echelle!$B$11:$Z$15,BF$1,FALSE)</f>
        <v>-1</v>
      </c>
      <c r="BG138" s="64">
        <f>VLOOKUP(AD138,Echelle!$B$11:$Z$15,BG$1,FALSE)</f>
        <v>-1</v>
      </c>
      <c r="BH138" s="64">
        <f>VLOOKUP(AE138,Echelle!$B$11:$Z$15,BH$1,FALSE)</f>
        <v>-1</v>
      </c>
      <c r="BI138" s="64">
        <f>VLOOKUP(AF138,Echelle!$B$11:$Z$15,BI$1,FALSE)</f>
        <v>-1</v>
      </c>
      <c r="BJ138" s="64">
        <f>VLOOKUP(AG138,Echelle!$B$11:$Z$15,BJ$1,FALSE)</f>
        <v>-1</v>
      </c>
      <c r="BK138" s="64">
        <f>VLOOKUP(AH138,Echelle!$B$11:$Z$15,BK$1,FALSE)</f>
        <v>-1</v>
      </c>
      <c r="BL138" s="64">
        <f>VLOOKUP(AI138,Echelle!$B$11:$Z$15,BL$1,FALSE)</f>
        <v>-1</v>
      </c>
      <c r="BM138" s="64">
        <f>VLOOKUP(AJ138,Echelle!$B$11:$Z$15,BM$1,FALSE)</f>
        <v>-1</v>
      </c>
      <c r="BN138" s="64">
        <f>VLOOKUP(AK138,Echelle!$B$11:$Z$15,BN$1,FALSE)</f>
        <v>-1</v>
      </c>
      <c r="BO138" s="64">
        <f>VLOOKUP(AL138,Echelle!$B$11:$Z$15,BO$1,FALSE)</f>
        <v>-1</v>
      </c>
      <c r="BP138" s="64">
        <f>VLOOKUP(AM138,Echelle!$B$11:$Z$15,BP$1,FALSE)</f>
        <v>-1</v>
      </c>
      <c r="BQ138" s="64">
        <f>VLOOKUP(AN138,Echelle!$B$11:$Z$15,BQ$1,FALSE)</f>
        <v>-1</v>
      </c>
      <c r="BR138" s="64">
        <f>VLOOKUP(AO138,Echelle!$B$11:$Z$15,BR$1,FALSE)</f>
        <v>-1</v>
      </c>
      <c r="BS138" s="64">
        <f>VLOOKUP(AP138,Echelle!$B$11:$Z$15,BS$1,FALSE)</f>
        <v>-1</v>
      </c>
      <c r="BT138" s="64">
        <f>VLOOKUP(AQ138,Echelle!$B$11:$Z$15,BT$1,FALSE)</f>
        <v>-1</v>
      </c>
      <c r="BU138" s="64">
        <f>VLOOKUP(AR138,Echelle!$B$11:$Z$15,BU$1,FALSE)</f>
        <v>-1</v>
      </c>
      <c r="BV138" s="64">
        <f>VLOOKUP(AS138,Echelle!$B$11:$Z$15,BV$1,FALSE)</f>
        <v>-0.5</v>
      </c>
      <c r="BW138" s="64">
        <f>VLOOKUP(AT138,Echelle!$B$11:$Z$15,BW$1,FALSE)</f>
        <v>-0.5</v>
      </c>
      <c r="BX138" s="64">
        <f>VLOOKUP(AU138,Echelle!$B$11:$Z$15,BX$1,FALSE)</f>
        <v>-0.5</v>
      </c>
      <c r="BY138" s="64">
        <f>VLOOKUP(AV138,Echelle!$B$11:$Z$15,BY$1,FALSE)</f>
        <v>-0.5</v>
      </c>
      <c r="BZ138" s="64">
        <f>VLOOKUP(AW138,Echelle!$B$20:$E$23,BZ$1,FALSE)</f>
        <v>1</v>
      </c>
      <c r="CA138" s="64">
        <f>VLOOKUP(AX138,Echelle!$B$20:$E$23,CA$1,FALSE)</f>
        <v>0.5</v>
      </c>
      <c r="CB138" s="64">
        <f>VLOOKUP(AY138,Echelle!$B$20:$E$23,CB$1,FALSE)</f>
        <v>1</v>
      </c>
      <c r="CC138" s="6">
        <v>1</v>
      </c>
      <c r="CD138" s="6">
        <v>1</v>
      </c>
      <c r="CE138" s="6">
        <v>0</v>
      </c>
      <c r="CF138" s="6">
        <v>1</v>
      </c>
      <c r="CG138" s="6">
        <v>0</v>
      </c>
      <c r="CH138" s="6">
        <v>0</v>
      </c>
      <c r="CI138" s="6">
        <v>0</v>
      </c>
      <c r="CJ138" s="66">
        <f t="shared" si="32"/>
        <v>3</v>
      </c>
      <c r="CK138" s="66">
        <f t="shared" si="33"/>
        <v>-16.5</v>
      </c>
      <c r="CL138" s="65">
        <f t="shared" si="34"/>
        <v>0.92391304347826086</v>
      </c>
      <c r="CM138" s="6" t="s">
        <v>672</v>
      </c>
      <c r="CN138" s="6" t="s">
        <v>2381</v>
      </c>
      <c r="CO138" s="6" t="s">
        <v>1782</v>
      </c>
      <c r="CP138" s="6" t="s">
        <v>2382</v>
      </c>
      <c r="CQ138" s="6" t="s">
        <v>440</v>
      </c>
      <c r="CS138" s="6" t="s">
        <v>442</v>
      </c>
      <c r="CT138" s="6" t="s">
        <v>443</v>
      </c>
      <c r="CU138" s="6" t="s">
        <v>462</v>
      </c>
      <c r="CV138" s="6" t="s">
        <v>415</v>
      </c>
      <c r="CW138" s="6" t="s">
        <v>416</v>
      </c>
      <c r="CX138" s="6" t="s">
        <v>414</v>
      </c>
      <c r="CY138" s="6" t="s">
        <v>415</v>
      </c>
      <c r="CZ138" s="6" t="s">
        <v>415</v>
      </c>
      <c r="DA138" s="6" t="s">
        <v>416</v>
      </c>
      <c r="DB138" s="6" t="s">
        <v>416</v>
      </c>
      <c r="DC138" s="6" t="s">
        <v>414</v>
      </c>
      <c r="DD138" s="67">
        <f>VLOOKUP(CU138,Echelle!$B$3:$K$7,DD$1,FALSE)</f>
        <v>0</v>
      </c>
      <c r="DE138" s="67">
        <f>VLOOKUP(CV138,Echelle!$B$3:$K$7,DE$1,FALSE)</f>
        <v>0.5</v>
      </c>
      <c r="DF138" s="67">
        <f>VLOOKUP(CW138,Echelle!$B$3:$K$7,DF$1,FALSE)</f>
        <v>1</v>
      </c>
      <c r="DG138" s="67">
        <f>VLOOKUP(CX138,Echelle!$B$3:$K$7,DG$1,FALSE)</f>
        <v>0.5</v>
      </c>
      <c r="DH138" s="67">
        <f>VLOOKUP(CY138,Echelle!$B$3:$K$7,DH$1,FALSE)</f>
        <v>-0.5</v>
      </c>
      <c r="DI138" s="67">
        <f>VLOOKUP(CZ138,Echelle!$B$3:$K$7,DI$1,FALSE)</f>
        <v>0.5</v>
      </c>
      <c r="DJ138" s="67">
        <f>VLOOKUP(DA138,Echelle!$B$3:$K$7,DJ$1,FALSE)</f>
        <v>1</v>
      </c>
      <c r="DK138" s="67">
        <f>VLOOKUP(DB138,Echelle!$B$3:$K$7,DK$1,FALSE)</f>
        <v>1</v>
      </c>
      <c r="DL138" s="67">
        <f>VLOOKUP(DC138,Echelle!$B$3:$K$7,DL$1,FALSE)</f>
        <v>-0.5</v>
      </c>
      <c r="DM138" s="64">
        <f t="shared" si="35"/>
        <v>3.5</v>
      </c>
      <c r="DN138" s="65">
        <f t="shared" si="36"/>
        <v>6.9444444444444446</v>
      </c>
      <c r="DO138" s="6" t="s">
        <v>451</v>
      </c>
      <c r="DP138" s="6" t="s">
        <v>451</v>
      </c>
      <c r="DQ138" s="6" t="s">
        <v>451</v>
      </c>
      <c r="DR138" s="6" t="s">
        <v>451</v>
      </c>
      <c r="DS138" s="6" t="s">
        <v>451</v>
      </c>
      <c r="DT138" s="6" t="s">
        <v>451</v>
      </c>
      <c r="DU138" s="6" t="s">
        <v>451</v>
      </c>
      <c r="DV138" s="6" t="s">
        <v>451</v>
      </c>
      <c r="DW138" s="6" t="s">
        <v>451</v>
      </c>
      <c r="DX138" s="6" t="s">
        <v>451</v>
      </c>
      <c r="DY138" s="6" t="s">
        <v>451</v>
      </c>
      <c r="DZ138" s="6" t="s">
        <v>451</v>
      </c>
      <c r="EA138" s="6" t="s">
        <v>451</v>
      </c>
      <c r="EB138" s="6" t="s">
        <v>451</v>
      </c>
      <c r="EC138" s="6" t="s">
        <v>451</v>
      </c>
      <c r="ED138" s="6" t="s">
        <v>451</v>
      </c>
      <c r="EE138" s="6" t="s">
        <v>451</v>
      </c>
      <c r="EF138" s="6" t="s">
        <v>451</v>
      </c>
      <c r="EG138" s="6" t="s">
        <v>451</v>
      </c>
      <c r="EH138" s="6" t="s">
        <v>451</v>
      </c>
      <c r="EI138" s="6" t="s">
        <v>451</v>
      </c>
      <c r="EJ138" s="6" t="s">
        <v>451</v>
      </c>
      <c r="EK138" s="6" t="s">
        <v>451</v>
      </c>
      <c r="EL138" s="6" t="s">
        <v>451</v>
      </c>
      <c r="EM138" s="68">
        <f t="shared" si="37"/>
        <v>24</v>
      </c>
      <c r="EN138" s="69">
        <f t="shared" si="38"/>
        <v>10</v>
      </c>
      <c r="EO138" s="6" t="s">
        <v>517</v>
      </c>
      <c r="EP138" s="68">
        <f t="shared" si="39"/>
        <v>10</v>
      </c>
      <c r="EQ138" s="6" t="s">
        <v>496</v>
      </c>
      <c r="ER138" s="68">
        <f t="shared" si="40"/>
        <v>10</v>
      </c>
      <c r="ES138" s="70">
        <f t="shared" si="42"/>
        <v>9.0833333333333339</v>
      </c>
      <c r="ET138" s="6" t="str">
        <f t="shared" si="41"/>
        <v>Pas accepté car absent à la formation ou partiellement</v>
      </c>
    </row>
    <row r="139" spans="1:150" x14ac:dyDescent="0.2">
      <c r="A139" s="6">
        <v>286</v>
      </c>
      <c r="B139" s="6" t="s">
        <v>411</v>
      </c>
      <c r="C139" s="6" t="s">
        <v>413</v>
      </c>
      <c r="D139" s="6" t="s">
        <v>416</v>
      </c>
      <c r="E139" s="6" t="s">
        <v>416</v>
      </c>
      <c r="F139" s="6" t="s">
        <v>416</v>
      </c>
      <c r="G139" s="6" t="s">
        <v>131</v>
      </c>
      <c r="H139" s="6" t="s">
        <v>416</v>
      </c>
      <c r="I139" s="6" t="s">
        <v>462</v>
      </c>
      <c r="J139" s="6" t="s">
        <v>416</v>
      </c>
      <c r="K139" s="6" t="s">
        <v>416</v>
      </c>
      <c r="L139" s="6" t="s">
        <v>414</v>
      </c>
      <c r="M139" s="63">
        <f>VLOOKUP(D139,Echelle!$B$3:$K$7,M$1,FALSE)</f>
        <v>1</v>
      </c>
      <c r="N139" s="63">
        <f>VLOOKUP(E139,Echelle!$B$3:$K$7,N$1,FALSE)</f>
        <v>1</v>
      </c>
      <c r="O139" s="63">
        <f>VLOOKUP(F139,Echelle!$B$3:$K$7,O$1,FALSE)</f>
        <v>1</v>
      </c>
      <c r="P139" s="63">
        <f>VLOOKUP(G139,Echelle!$B$3:$K$7,P$1,FALSE)</f>
        <v>1</v>
      </c>
      <c r="Q139" s="63">
        <f>VLOOKUP(H139,Echelle!$B$3:$K$7,Q$1,FALSE)</f>
        <v>-1</v>
      </c>
      <c r="R139" s="63">
        <f>VLOOKUP(I139,Echelle!$B$3:$K$7,R$1,FALSE)</f>
        <v>0</v>
      </c>
      <c r="S139" s="63">
        <f>VLOOKUP(J139,Echelle!$B$3:$K$7,S$1,FALSE)</f>
        <v>1</v>
      </c>
      <c r="T139" s="63">
        <f>VLOOKUP(K139,Echelle!$B$3:$K$7,T$1,FALSE)</f>
        <v>1</v>
      </c>
      <c r="U139" s="63">
        <f>VLOOKUP(L139,Echelle!$B$3:$K$7,U$1,FALSE)</f>
        <v>-0.5</v>
      </c>
      <c r="V139" s="64">
        <f t="shared" si="30"/>
        <v>4.5</v>
      </c>
      <c r="W139" s="65">
        <f t="shared" si="31"/>
        <v>7.5</v>
      </c>
      <c r="X139" s="6" t="s">
        <v>527</v>
      </c>
      <c r="Y139" s="6" t="s">
        <v>423</v>
      </c>
      <c r="Z139" s="6" t="s">
        <v>423</v>
      </c>
      <c r="AA139" s="6" t="s">
        <v>423</v>
      </c>
      <c r="AB139" s="6" t="s">
        <v>424</v>
      </c>
      <c r="AC139" s="6" t="s">
        <v>423</v>
      </c>
      <c r="AD139" s="6" t="s">
        <v>425</v>
      </c>
      <c r="AE139" s="6" t="s">
        <v>425</v>
      </c>
      <c r="AF139" s="6" t="s">
        <v>423</v>
      </c>
      <c r="AG139" s="6" t="s">
        <v>423</v>
      </c>
      <c r="AH139" s="6" t="s">
        <v>423</v>
      </c>
      <c r="AI139" s="6" t="s">
        <v>424</v>
      </c>
      <c r="AJ139" s="6" t="s">
        <v>423</v>
      </c>
      <c r="AK139" s="6" t="s">
        <v>423</v>
      </c>
      <c r="AL139" s="6" t="s">
        <v>426</v>
      </c>
      <c r="AM139" s="6" t="s">
        <v>425</v>
      </c>
      <c r="AN139" s="6" t="s">
        <v>425</v>
      </c>
      <c r="AO139" s="6" t="s">
        <v>423</v>
      </c>
      <c r="AP139" s="6" t="s">
        <v>423</v>
      </c>
      <c r="AQ139" s="6" t="s">
        <v>423</v>
      </c>
      <c r="AR139" s="6" t="s">
        <v>423</v>
      </c>
      <c r="AS139" s="6" t="s">
        <v>423</v>
      </c>
      <c r="AT139" s="6" t="s">
        <v>426</v>
      </c>
      <c r="AU139" s="6" t="s">
        <v>426</v>
      </c>
      <c r="AV139" s="6" t="s">
        <v>426</v>
      </c>
      <c r="AW139" s="6" t="s">
        <v>427</v>
      </c>
      <c r="AX139" s="6" t="s">
        <v>506</v>
      </c>
      <c r="AY139" s="6" t="s">
        <v>428</v>
      </c>
      <c r="AZ139" s="6" t="s">
        <v>428</v>
      </c>
      <c r="BA139" s="6" t="s">
        <v>428</v>
      </c>
      <c r="BB139" s="64">
        <f>VLOOKUP(Y139,Echelle!$B$11:$Z$15,BB$1,FALSE)</f>
        <v>0.5</v>
      </c>
      <c r="BC139" s="64">
        <f>VLOOKUP(Z139,Echelle!$B$11:$Z$15,BC$1,FALSE)</f>
        <v>0.5</v>
      </c>
      <c r="BD139" s="64">
        <f>VLOOKUP(AA139,Echelle!$B$11:$Z$15,BD$1,FALSE)</f>
        <v>0.5</v>
      </c>
      <c r="BE139" s="64">
        <f>VLOOKUP(AB139,Echelle!$B$11:$Z$15,BE$1,FALSE)</f>
        <v>1</v>
      </c>
      <c r="BF139" s="64">
        <f>VLOOKUP(AC139,Echelle!$B$11:$Z$15,BF$1,FALSE)</f>
        <v>0.5</v>
      </c>
      <c r="BG139" s="64">
        <f>VLOOKUP(AD139,Echelle!$B$11:$Z$15,BG$1,FALSE)</f>
        <v>0</v>
      </c>
      <c r="BH139" s="64">
        <f>VLOOKUP(AE139,Echelle!$B$11:$Z$15,BH$1,FALSE)</f>
        <v>0</v>
      </c>
      <c r="BI139" s="64">
        <f>VLOOKUP(AF139,Echelle!$B$11:$Z$15,BI$1,FALSE)</f>
        <v>0.5</v>
      </c>
      <c r="BJ139" s="64">
        <f>VLOOKUP(AG139,Echelle!$B$11:$Z$15,BJ$1,FALSE)</f>
        <v>0.5</v>
      </c>
      <c r="BK139" s="64">
        <f>VLOOKUP(AH139,Echelle!$B$11:$Z$15,BK$1,FALSE)</f>
        <v>0.5</v>
      </c>
      <c r="BL139" s="64">
        <f>VLOOKUP(AI139,Echelle!$B$11:$Z$15,BL$1,FALSE)</f>
        <v>1</v>
      </c>
      <c r="BM139" s="64">
        <f>VLOOKUP(AJ139,Echelle!$B$11:$Z$15,BM$1,FALSE)</f>
        <v>0.5</v>
      </c>
      <c r="BN139" s="64">
        <f>VLOOKUP(AK139,Echelle!$B$11:$Z$15,BN$1,FALSE)</f>
        <v>0.5</v>
      </c>
      <c r="BO139" s="64">
        <f>VLOOKUP(AL139,Echelle!$B$11:$Z$15,BO$1,FALSE)</f>
        <v>-1</v>
      </c>
      <c r="BP139" s="64">
        <f>VLOOKUP(AM139,Echelle!$B$11:$Z$15,BP$1,FALSE)</f>
        <v>0</v>
      </c>
      <c r="BQ139" s="64">
        <f>VLOOKUP(AN139,Echelle!$B$11:$Z$15,BQ$1,FALSE)</f>
        <v>0</v>
      </c>
      <c r="BR139" s="64">
        <f>VLOOKUP(AO139,Echelle!$B$11:$Z$15,BR$1,FALSE)</f>
        <v>0.5</v>
      </c>
      <c r="BS139" s="64">
        <f>VLOOKUP(AP139,Echelle!$B$11:$Z$15,BS$1,FALSE)</f>
        <v>0.5</v>
      </c>
      <c r="BT139" s="64">
        <f>VLOOKUP(AQ139,Echelle!$B$11:$Z$15,BT$1,FALSE)</f>
        <v>0.5</v>
      </c>
      <c r="BU139" s="64">
        <f>VLOOKUP(AR139,Echelle!$B$11:$Z$15,BU$1,FALSE)</f>
        <v>0.5</v>
      </c>
      <c r="BV139" s="64">
        <f>VLOOKUP(AS139,Echelle!$B$11:$Z$15,BV$1,FALSE)</f>
        <v>1</v>
      </c>
      <c r="BW139" s="64">
        <f>VLOOKUP(AT139,Echelle!$B$11:$Z$15,BW$1,FALSE)</f>
        <v>-0.5</v>
      </c>
      <c r="BX139" s="64">
        <f>VLOOKUP(AU139,Echelle!$B$11:$Z$15,BX$1,FALSE)</f>
        <v>-0.5</v>
      </c>
      <c r="BY139" s="64">
        <f>VLOOKUP(AV139,Echelle!$B$11:$Z$15,BY$1,FALSE)</f>
        <v>-0.5</v>
      </c>
      <c r="BZ139" s="64">
        <f>VLOOKUP(AW139,Echelle!$B$20:$E$23,BZ$1,FALSE)</f>
        <v>1</v>
      </c>
      <c r="CA139" s="64">
        <f>VLOOKUP(AX139,Echelle!$B$20:$E$23,CA$1,FALSE)</f>
        <v>0.5</v>
      </c>
      <c r="CB139" s="64">
        <f>VLOOKUP(AY139,Echelle!$B$20:$E$23,CB$1,FALSE)</f>
        <v>-1</v>
      </c>
      <c r="CC139" s="6">
        <v>0</v>
      </c>
      <c r="CD139" s="6">
        <v>1</v>
      </c>
      <c r="CE139" s="6">
        <v>0</v>
      </c>
      <c r="CF139" s="6">
        <v>1</v>
      </c>
      <c r="CG139" s="6">
        <v>0</v>
      </c>
      <c r="CH139" s="6">
        <v>0</v>
      </c>
      <c r="CI139" s="6">
        <v>0</v>
      </c>
      <c r="CJ139" s="66">
        <f t="shared" si="32"/>
        <v>2</v>
      </c>
      <c r="CK139" s="66">
        <f t="shared" si="33"/>
        <v>9.5</v>
      </c>
      <c r="CL139" s="65">
        <f t="shared" si="34"/>
        <v>3.75</v>
      </c>
      <c r="CM139" s="6" t="s">
        <v>613</v>
      </c>
      <c r="CN139" s="6" t="s">
        <v>2391</v>
      </c>
      <c r="CO139" s="6" t="s">
        <v>1782</v>
      </c>
      <c r="CP139" s="6" t="s">
        <v>2382</v>
      </c>
      <c r="CQ139" s="6" t="s">
        <v>440</v>
      </c>
      <c r="CS139" s="6" t="s">
        <v>491</v>
      </c>
      <c r="CT139" s="6" t="s">
        <v>675</v>
      </c>
      <c r="CU139" s="6" t="s">
        <v>416</v>
      </c>
      <c r="CV139" s="6" t="s">
        <v>416</v>
      </c>
      <c r="CW139" s="6" t="s">
        <v>416</v>
      </c>
      <c r="CX139" s="6" t="s">
        <v>415</v>
      </c>
      <c r="CY139" s="6" t="s">
        <v>414</v>
      </c>
      <c r="CZ139" s="6" t="s">
        <v>416</v>
      </c>
      <c r="DA139" s="6" t="s">
        <v>416</v>
      </c>
      <c r="DB139" s="6" t="s">
        <v>416</v>
      </c>
      <c r="DC139" s="6" t="s">
        <v>131</v>
      </c>
      <c r="DD139" s="67">
        <f>VLOOKUP(CU139,Echelle!$B$3:$K$7,DD$1,FALSE)</f>
        <v>1</v>
      </c>
      <c r="DE139" s="67">
        <f>VLOOKUP(CV139,Echelle!$B$3:$K$7,DE$1,FALSE)</f>
        <v>1</v>
      </c>
      <c r="DF139" s="67">
        <f>VLOOKUP(CW139,Echelle!$B$3:$K$7,DF$1,FALSE)</f>
        <v>1</v>
      </c>
      <c r="DG139" s="67">
        <f>VLOOKUP(CX139,Echelle!$B$3:$K$7,DG$1,FALSE)</f>
        <v>-0.5</v>
      </c>
      <c r="DH139" s="67">
        <f>VLOOKUP(CY139,Echelle!$B$3:$K$7,DH$1,FALSE)</f>
        <v>0.5</v>
      </c>
      <c r="DI139" s="67">
        <f>VLOOKUP(CZ139,Echelle!$B$3:$K$7,DI$1,FALSE)</f>
        <v>1</v>
      </c>
      <c r="DJ139" s="67">
        <f>VLOOKUP(DA139,Echelle!$B$3:$K$7,DJ$1,FALSE)</f>
        <v>1</v>
      </c>
      <c r="DK139" s="67">
        <f>VLOOKUP(DB139,Echelle!$B$3:$K$7,DK$1,FALSE)</f>
        <v>1</v>
      </c>
      <c r="DL139" s="67">
        <f>VLOOKUP(DC139,Echelle!$B$3:$K$7,DL$1,FALSE)</f>
        <v>-1</v>
      </c>
      <c r="DM139" s="64">
        <f t="shared" si="35"/>
        <v>5</v>
      </c>
      <c r="DN139" s="65">
        <f t="shared" si="36"/>
        <v>7.7777777777777777</v>
      </c>
      <c r="DO139" s="6" t="s">
        <v>451</v>
      </c>
      <c r="DP139" s="6" t="s">
        <v>452</v>
      </c>
      <c r="DQ139" s="6" t="s">
        <v>451</v>
      </c>
      <c r="DR139" s="6" t="s">
        <v>451</v>
      </c>
      <c r="DS139" s="6" t="s">
        <v>452</v>
      </c>
      <c r="DT139" s="6" t="s">
        <v>451</v>
      </c>
      <c r="DU139" s="6" t="s">
        <v>452</v>
      </c>
      <c r="DV139" s="6" t="s">
        <v>451</v>
      </c>
      <c r="DW139" s="6" t="s">
        <v>452</v>
      </c>
      <c r="DX139" s="6" t="s">
        <v>452</v>
      </c>
      <c r="DY139" s="6" t="s">
        <v>451</v>
      </c>
      <c r="DZ139" s="6" t="s">
        <v>451</v>
      </c>
      <c r="EA139" s="6" t="s">
        <v>451</v>
      </c>
      <c r="EB139" s="6" t="s">
        <v>451</v>
      </c>
      <c r="EC139" s="6" t="s">
        <v>452</v>
      </c>
      <c r="ED139" s="6" t="s">
        <v>452</v>
      </c>
      <c r="EE139" s="6" t="s">
        <v>452</v>
      </c>
      <c r="EF139" s="6" t="s">
        <v>451</v>
      </c>
      <c r="EG139" s="6" t="s">
        <v>451</v>
      </c>
      <c r="EH139" s="6" t="s">
        <v>451</v>
      </c>
      <c r="EI139" s="6" t="s">
        <v>451</v>
      </c>
      <c r="EJ139" s="6" t="s">
        <v>452</v>
      </c>
      <c r="EK139" s="6" t="s">
        <v>452</v>
      </c>
      <c r="EL139" s="6" t="s">
        <v>452</v>
      </c>
      <c r="EM139" s="68">
        <f t="shared" si="37"/>
        <v>13</v>
      </c>
      <c r="EN139" s="69">
        <f t="shared" si="38"/>
        <v>5.416666666666667</v>
      </c>
      <c r="EO139" s="6" t="s">
        <v>453</v>
      </c>
      <c r="EP139" s="68">
        <f t="shared" si="39"/>
        <v>0</v>
      </c>
      <c r="EQ139" s="6" t="s">
        <v>454</v>
      </c>
      <c r="ER139" s="68">
        <f t="shared" si="40"/>
        <v>0</v>
      </c>
      <c r="ES139" s="70">
        <f t="shared" si="42"/>
        <v>5.0416666666666661</v>
      </c>
      <c r="ET139" s="6" t="str">
        <f t="shared" si="41"/>
        <v>Accepté pour Conseil 2eme round Sect</v>
      </c>
    </row>
    <row r="140" spans="1:150" x14ac:dyDescent="0.2">
      <c r="A140" s="6">
        <v>287</v>
      </c>
      <c r="B140" s="6" t="s">
        <v>460</v>
      </c>
      <c r="C140" s="6" t="s">
        <v>413</v>
      </c>
      <c r="D140" s="6" t="s">
        <v>131</v>
      </c>
      <c r="E140" s="6" t="s">
        <v>414</v>
      </c>
      <c r="F140" s="6" t="s">
        <v>415</v>
      </c>
      <c r="G140" s="6" t="s">
        <v>131</v>
      </c>
      <c r="H140" s="6" t="s">
        <v>131</v>
      </c>
      <c r="I140" s="6" t="s">
        <v>416</v>
      </c>
      <c r="J140" s="6" t="s">
        <v>416</v>
      </c>
      <c r="K140" s="6" t="s">
        <v>414</v>
      </c>
      <c r="L140" s="6" t="s">
        <v>131</v>
      </c>
      <c r="M140" s="63">
        <f>VLOOKUP(D140,Echelle!$B$3:$K$7,M$1,FALSE)</f>
        <v>-1</v>
      </c>
      <c r="N140" s="63">
        <f>VLOOKUP(E140,Echelle!$B$3:$K$7,N$1,FALSE)</f>
        <v>-0.5</v>
      </c>
      <c r="O140" s="63">
        <f>VLOOKUP(F140,Echelle!$B$3:$K$7,O$1,FALSE)</f>
        <v>0.5</v>
      </c>
      <c r="P140" s="63">
        <f>VLOOKUP(G140,Echelle!$B$3:$K$7,P$1,FALSE)</f>
        <v>1</v>
      </c>
      <c r="Q140" s="63">
        <f>VLOOKUP(H140,Echelle!$B$3:$K$7,Q$1,FALSE)</f>
        <v>1</v>
      </c>
      <c r="R140" s="63">
        <f>VLOOKUP(I140,Echelle!$B$3:$K$7,R$1,FALSE)</f>
        <v>1</v>
      </c>
      <c r="S140" s="63">
        <f>VLOOKUP(J140,Echelle!$B$3:$K$7,S$1,FALSE)</f>
        <v>1</v>
      </c>
      <c r="T140" s="63">
        <f>VLOOKUP(K140,Echelle!$B$3:$K$7,T$1,FALSE)</f>
        <v>-0.5</v>
      </c>
      <c r="U140" s="63">
        <f>VLOOKUP(L140,Echelle!$B$3:$K$7,U$1,FALSE)</f>
        <v>-1</v>
      </c>
      <c r="V140" s="64">
        <f t="shared" si="30"/>
        <v>1.5</v>
      </c>
      <c r="W140" s="65">
        <f t="shared" si="31"/>
        <v>5.833333333333333</v>
      </c>
      <c r="X140" s="6" t="s">
        <v>463</v>
      </c>
      <c r="Y140" s="6" t="s">
        <v>423</v>
      </c>
      <c r="Z140" s="6" t="s">
        <v>423</v>
      </c>
      <c r="AA140" s="6" t="s">
        <v>423</v>
      </c>
      <c r="AB140" s="6" t="s">
        <v>151</v>
      </c>
      <c r="AC140" s="6" t="s">
        <v>151</v>
      </c>
      <c r="AD140" s="6" t="s">
        <v>151</v>
      </c>
      <c r="AE140" s="6" t="s">
        <v>151</v>
      </c>
      <c r="AF140" s="6" t="s">
        <v>151</v>
      </c>
      <c r="AG140" s="6" t="s">
        <v>151</v>
      </c>
      <c r="AH140" s="6" t="s">
        <v>151</v>
      </c>
      <c r="AI140" s="6" t="s">
        <v>151</v>
      </c>
      <c r="AJ140" s="6" t="s">
        <v>151</v>
      </c>
      <c r="AK140" s="6" t="s">
        <v>151</v>
      </c>
      <c r="AL140" s="6" t="s">
        <v>151</v>
      </c>
      <c r="AM140" s="6" t="s">
        <v>151</v>
      </c>
      <c r="AN140" s="6" t="s">
        <v>151</v>
      </c>
      <c r="AO140" s="6" t="s">
        <v>151</v>
      </c>
      <c r="AP140" s="6" t="s">
        <v>151</v>
      </c>
      <c r="AQ140" s="6" t="s">
        <v>151</v>
      </c>
      <c r="AR140" s="6" t="s">
        <v>151</v>
      </c>
      <c r="AS140" s="6" t="s">
        <v>151</v>
      </c>
      <c r="AT140" s="6" t="s">
        <v>151</v>
      </c>
      <c r="AU140" s="6" t="s">
        <v>151</v>
      </c>
      <c r="AV140" s="6" t="s">
        <v>151</v>
      </c>
      <c r="AW140" s="6" t="s">
        <v>176</v>
      </c>
      <c r="AX140" s="6" t="s">
        <v>176</v>
      </c>
      <c r="AY140" s="6" t="s">
        <v>176</v>
      </c>
      <c r="AZ140" s="6" t="s">
        <v>176</v>
      </c>
      <c r="BA140" s="6" t="s">
        <v>176</v>
      </c>
      <c r="BB140" s="64">
        <f>VLOOKUP(Y140,Echelle!$B$11:$Z$15,BB$1,FALSE)</f>
        <v>0.5</v>
      </c>
      <c r="BC140" s="64">
        <f>VLOOKUP(Z140,Echelle!$B$11:$Z$15,BC$1,FALSE)</f>
        <v>0.5</v>
      </c>
      <c r="BD140" s="64">
        <f>VLOOKUP(AA140,Echelle!$B$11:$Z$15,BD$1,FALSE)</f>
        <v>0.5</v>
      </c>
      <c r="BE140" s="64">
        <f>VLOOKUP(AB140,Echelle!$B$11:$Z$15,BE$1,FALSE)</f>
        <v>2</v>
      </c>
      <c r="BF140" s="64">
        <f>VLOOKUP(AC140,Echelle!$B$11:$Z$15,BF$1,FALSE)</f>
        <v>2</v>
      </c>
      <c r="BG140" s="64">
        <f>VLOOKUP(AD140,Echelle!$B$11:$Z$15,BG$1,FALSE)</f>
        <v>2</v>
      </c>
      <c r="BH140" s="64">
        <f>VLOOKUP(AE140,Echelle!$B$11:$Z$15,BH$1,FALSE)</f>
        <v>2</v>
      </c>
      <c r="BI140" s="64">
        <f>VLOOKUP(AF140,Echelle!$B$11:$Z$15,BI$1,FALSE)</f>
        <v>2</v>
      </c>
      <c r="BJ140" s="64">
        <f>VLOOKUP(AG140,Echelle!$B$11:$Z$15,BJ$1,FALSE)</f>
        <v>2</v>
      </c>
      <c r="BK140" s="64">
        <f>VLOOKUP(AH140,Echelle!$B$11:$Z$15,BK$1,FALSE)</f>
        <v>2</v>
      </c>
      <c r="BL140" s="64">
        <f>VLOOKUP(AI140,Echelle!$B$11:$Z$15,BL$1,FALSE)</f>
        <v>2</v>
      </c>
      <c r="BM140" s="64">
        <f>VLOOKUP(AJ140,Echelle!$B$11:$Z$15,BM$1,FALSE)</f>
        <v>2</v>
      </c>
      <c r="BN140" s="64">
        <f>VLOOKUP(AK140,Echelle!$B$11:$Z$15,BN$1,FALSE)</f>
        <v>2</v>
      </c>
      <c r="BO140" s="64">
        <f>VLOOKUP(AL140,Echelle!$B$11:$Z$15,BO$1,FALSE)</f>
        <v>2</v>
      </c>
      <c r="BP140" s="64">
        <f>VLOOKUP(AM140,Echelle!$B$11:$Z$15,BP$1,FALSE)</f>
        <v>2</v>
      </c>
      <c r="BQ140" s="64">
        <f>VLOOKUP(AN140,Echelle!$B$11:$Z$15,BQ$1,FALSE)</f>
        <v>2</v>
      </c>
      <c r="BR140" s="64">
        <f>VLOOKUP(AO140,Echelle!$B$11:$Z$15,BR$1,FALSE)</f>
        <v>2</v>
      </c>
      <c r="BS140" s="64">
        <f>VLOOKUP(AP140,Echelle!$B$11:$Z$15,BS$1,FALSE)</f>
        <v>2</v>
      </c>
      <c r="BT140" s="64">
        <f>VLOOKUP(AQ140,Echelle!$B$11:$Z$15,BT$1,FALSE)</f>
        <v>2</v>
      </c>
      <c r="BU140" s="64">
        <f>VLOOKUP(AR140,Echelle!$B$11:$Z$15,BU$1,FALSE)</f>
        <v>2</v>
      </c>
      <c r="BV140" s="64">
        <f>VLOOKUP(AS140,Echelle!$B$11:$Z$15,BV$1,FALSE)</f>
        <v>3</v>
      </c>
      <c r="BW140" s="64">
        <f>VLOOKUP(AT140,Echelle!$B$11:$Z$15,BW$1,FALSE)</f>
        <v>3</v>
      </c>
      <c r="BX140" s="64">
        <f>VLOOKUP(AU140,Echelle!$B$11:$Z$15,BX$1,FALSE)</f>
        <v>3</v>
      </c>
      <c r="BY140" s="64">
        <f>VLOOKUP(AV140,Echelle!$B$11:$Z$15,BY$1,FALSE)</f>
        <v>3</v>
      </c>
      <c r="BZ140" s="64">
        <f>VLOOKUP(AW140,Echelle!$B$20:$E$23,BZ$1,FALSE)</f>
        <v>2</v>
      </c>
      <c r="CA140" s="64">
        <f>VLOOKUP(AX140,Echelle!$B$20:$E$23,CA$1,FALSE)</f>
        <v>2</v>
      </c>
      <c r="CB140" s="64">
        <f>VLOOKUP(AY140,Echelle!$B$20:$E$23,CB$1,FALSE)</f>
        <v>2</v>
      </c>
      <c r="CC140" s="6">
        <v>1</v>
      </c>
      <c r="CD140" s="6">
        <v>1</v>
      </c>
      <c r="CE140" s="6">
        <v>0</v>
      </c>
      <c r="CF140" s="6">
        <v>0</v>
      </c>
      <c r="CG140" s="6">
        <v>0</v>
      </c>
      <c r="CH140" s="6">
        <v>0</v>
      </c>
      <c r="CI140" s="6">
        <v>0</v>
      </c>
      <c r="CJ140" s="66">
        <f t="shared" si="32"/>
        <v>2</v>
      </c>
      <c r="CK140" s="66">
        <f t="shared" si="33"/>
        <v>55.5</v>
      </c>
      <c r="CL140" s="65">
        <f t="shared" si="34"/>
        <v>8.75</v>
      </c>
      <c r="CM140" s="6" t="s">
        <v>581</v>
      </c>
      <c r="CN140" s="6" t="s">
        <v>2407</v>
      </c>
      <c r="CO140" s="6" t="s">
        <v>1782</v>
      </c>
      <c r="CP140" s="6" t="s">
        <v>2382</v>
      </c>
      <c r="CQ140" s="6" t="s">
        <v>440</v>
      </c>
      <c r="CS140" s="6" t="s">
        <v>442</v>
      </c>
      <c r="CT140" s="6" t="s">
        <v>675</v>
      </c>
      <c r="CU140" s="6" t="s">
        <v>416</v>
      </c>
      <c r="CV140" s="6" t="s">
        <v>416</v>
      </c>
      <c r="CW140" s="6" t="s">
        <v>415</v>
      </c>
      <c r="CX140" s="6" t="s">
        <v>416</v>
      </c>
      <c r="CY140" s="6" t="s">
        <v>416</v>
      </c>
      <c r="CZ140" s="6" t="s">
        <v>416</v>
      </c>
      <c r="DA140" s="6" t="s">
        <v>415</v>
      </c>
      <c r="DB140" s="6" t="s">
        <v>416</v>
      </c>
      <c r="DC140" s="6" t="s">
        <v>416</v>
      </c>
      <c r="DD140" s="67">
        <f>VLOOKUP(CU140,Echelle!$B$3:$K$7,DD$1,FALSE)</f>
        <v>1</v>
      </c>
      <c r="DE140" s="67">
        <f>VLOOKUP(CV140,Echelle!$B$3:$K$7,DE$1,FALSE)</f>
        <v>1</v>
      </c>
      <c r="DF140" s="67">
        <f>VLOOKUP(CW140,Echelle!$B$3:$K$7,DF$1,FALSE)</f>
        <v>0.5</v>
      </c>
      <c r="DG140" s="67">
        <f>VLOOKUP(CX140,Echelle!$B$3:$K$7,DG$1,FALSE)</f>
        <v>-1</v>
      </c>
      <c r="DH140" s="67">
        <f>VLOOKUP(CY140,Echelle!$B$3:$K$7,DH$1,FALSE)</f>
        <v>-1</v>
      </c>
      <c r="DI140" s="67">
        <f>VLOOKUP(CZ140,Echelle!$B$3:$K$7,DI$1,FALSE)</f>
        <v>1</v>
      </c>
      <c r="DJ140" s="67">
        <f>VLOOKUP(DA140,Echelle!$B$3:$K$7,DJ$1,FALSE)</f>
        <v>0.5</v>
      </c>
      <c r="DK140" s="67">
        <f>VLOOKUP(DB140,Echelle!$B$3:$K$7,DK$1,FALSE)</f>
        <v>1</v>
      </c>
      <c r="DL140" s="67">
        <f>VLOOKUP(DC140,Echelle!$B$3:$K$7,DL$1,FALSE)</f>
        <v>1</v>
      </c>
      <c r="DM140" s="64">
        <f t="shared" si="35"/>
        <v>4</v>
      </c>
      <c r="DN140" s="65">
        <f t="shared" si="36"/>
        <v>7.2222222222222223</v>
      </c>
      <c r="DO140" s="6" t="s">
        <v>451</v>
      </c>
      <c r="DP140" s="6" t="s">
        <v>451</v>
      </c>
      <c r="DQ140" s="6" t="s">
        <v>451</v>
      </c>
      <c r="DR140" s="6" t="s">
        <v>451</v>
      </c>
      <c r="DS140" s="6" t="s">
        <v>451</v>
      </c>
      <c r="DT140" s="6" t="s">
        <v>451</v>
      </c>
      <c r="DU140" s="6" t="s">
        <v>451</v>
      </c>
      <c r="DV140" s="6" t="s">
        <v>451</v>
      </c>
      <c r="DW140" s="6" t="s">
        <v>451</v>
      </c>
      <c r="DX140" s="6" t="s">
        <v>451</v>
      </c>
      <c r="DY140" s="6" t="s">
        <v>451</v>
      </c>
      <c r="DZ140" s="6" t="s">
        <v>451</v>
      </c>
      <c r="EA140" s="6" t="s">
        <v>451</v>
      </c>
      <c r="EB140" s="6" t="s">
        <v>451</v>
      </c>
      <c r="EC140" s="6" t="s">
        <v>451</v>
      </c>
      <c r="ED140" s="6" t="s">
        <v>451</v>
      </c>
      <c r="EE140" s="6" t="s">
        <v>451</v>
      </c>
      <c r="EF140" s="6" t="s">
        <v>451</v>
      </c>
      <c r="EG140" s="6" t="s">
        <v>452</v>
      </c>
      <c r="EH140" s="6" t="s">
        <v>451</v>
      </c>
      <c r="EI140" s="6" t="s">
        <v>451</v>
      </c>
      <c r="EJ140" s="6" t="s">
        <v>451</v>
      </c>
      <c r="EK140" s="6" t="s">
        <v>451</v>
      </c>
      <c r="EL140" s="6" t="s">
        <v>451</v>
      </c>
      <c r="EM140" s="68">
        <f t="shared" si="37"/>
        <v>23</v>
      </c>
      <c r="EN140" s="69">
        <f t="shared" si="38"/>
        <v>9.5833333333333339</v>
      </c>
      <c r="EO140" s="6" t="s">
        <v>555</v>
      </c>
      <c r="EP140" s="68">
        <f t="shared" si="39"/>
        <v>10</v>
      </c>
      <c r="EQ140" s="6" t="s">
        <v>496</v>
      </c>
      <c r="ER140" s="68">
        <f t="shared" si="40"/>
        <v>10</v>
      </c>
      <c r="ES140" s="70">
        <f t="shared" si="42"/>
        <v>8.9583333333333339</v>
      </c>
      <c r="ET140" s="6" t="str">
        <f t="shared" si="41"/>
        <v>Accepté pour Conseil 2eme round Sect</v>
      </c>
    </row>
    <row r="141" spans="1:150" x14ac:dyDescent="0.2">
      <c r="A141" s="6">
        <v>288</v>
      </c>
      <c r="B141" s="6" t="s">
        <v>760</v>
      </c>
      <c r="C141" s="6" t="s">
        <v>413</v>
      </c>
      <c r="D141" s="6" t="s">
        <v>416</v>
      </c>
      <c r="E141" s="6" t="s">
        <v>416</v>
      </c>
      <c r="F141" s="6" t="s">
        <v>416</v>
      </c>
      <c r="G141" s="6" t="s">
        <v>414</v>
      </c>
      <c r="H141" s="6" t="s">
        <v>415</v>
      </c>
      <c r="I141" s="6" t="s">
        <v>416</v>
      </c>
      <c r="J141" s="6" t="s">
        <v>416</v>
      </c>
      <c r="K141" s="6" t="s">
        <v>416</v>
      </c>
      <c r="L141" s="6" t="s">
        <v>131</v>
      </c>
      <c r="M141" s="63">
        <f>VLOOKUP(D141,Echelle!$B$3:$K$7,M$1,FALSE)</f>
        <v>1</v>
      </c>
      <c r="N141" s="63">
        <f>VLOOKUP(E141,Echelle!$B$3:$K$7,N$1,FALSE)</f>
        <v>1</v>
      </c>
      <c r="O141" s="63">
        <f>VLOOKUP(F141,Echelle!$B$3:$K$7,O$1,FALSE)</f>
        <v>1</v>
      </c>
      <c r="P141" s="63">
        <f>VLOOKUP(G141,Echelle!$B$3:$K$7,P$1,FALSE)</f>
        <v>0.5</v>
      </c>
      <c r="Q141" s="63">
        <f>VLOOKUP(H141,Echelle!$B$3:$K$7,Q$1,FALSE)</f>
        <v>-0.5</v>
      </c>
      <c r="R141" s="63">
        <f>VLOOKUP(I141,Echelle!$B$3:$K$7,R$1,FALSE)</f>
        <v>1</v>
      </c>
      <c r="S141" s="63">
        <f>VLOOKUP(J141,Echelle!$B$3:$K$7,S$1,FALSE)</f>
        <v>1</v>
      </c>
      <c r="T141" s="63">
        <f>VLOOKUP(K141,Echelle!$B$3:$K$7,T$1,FALSE)</f>
        <v>1</v>
      </c>
      <c r="U141" s="63">
        <f>VLOOKUP(L141,Echelle!$B$3:$K$7,U$1,FALSE)</f>
        <v>-1</v>
      </c>
      <c r="V141" s="64">
        <f t="shared" si="30"/>
        <v>5</v>
      </c>
      <c r="W141" s="65">
        <f t="shared" si="31"/>
        <v>7.7777777777777777</v>
      </c>
      <c r="X141" s="6" t="s">
        <v>463</v>
      </c>
      <c r="Y141" s="6" t="s">
        <v>424</v>
      </c>
      <c r="Z141" s="6" t="s">
        <v>424</v>
      </c>
      <c r="AA141" s="6" t="s">
        <v>424</v>
      </c>
      <c r="AB141" s="6" t="s">
        <v>424</v>
      </c>
      <c r="AC141" s="6" t="s">
        <v>423</v>
      </c>
      <c r="AD141" s="6" t="s">
        <v>423</v>
      </c>
      <c r="AE141" s="6" t="s">
        <v>423</v>
      </c>
      <c r="AF141" s="6" t="s">
        <v>423</v>
      </c>
      <c r="AG141" s="6" t="s">
        <v>423</v>
      </c>
      <c r="AH141" s="6" t="s">
        <v>424</v>
      </c>
      <c r="AI141" s="6" t="s">
        <v>424</v>
      </c>
      <c r="AJ141" s="6" t="s">
        <v>424</v>
      </c>
      <c r="AK141" s="6" t="s">
        <v>424</v>
      </c>
      <c r="AL141" s="6" t="s">
        <v>424</v>
      </c>
      <c r="AM141" s="6" t="s">
        <v>424</v>
      </c>
      <c r="AN141" s="6" t="s">
        <v>424</v>
      </c>
      <c r="AO141" s="6" t="s">
        <v>424</v>
      </c>
      <c r="AP141" s="6" t="s">
        <v>424</v>
      </c>
      <c r="AQ141" s="6" t="s">
        <v>424</v>
      </c>
      <c r="AR141" s="6" t="s">
        <v>424</v>
      </c>
      <c r="AS141" s="6" t="s">
        <v>424</v>
      </c>
      <c r="AT141" s="6" t="s">
        <v>424</v>
      </c>
      <c r="AU141" s="6" t="s">
        <v>424</v>
      </c>
      <c r="AV141" s="6" t="s">
        <v>424</v>
      </c>
      <c r="AW141" s="6" t="s">
        <v>506</v>
      </c>
      <c r="AX141" s="6" t="s">
        <v>176</v>
      </c>
      <c r="AY141" s="6" t="s">
        <v>506</v>
      </c>
      <c r="AZ141" s="6" t="s">
        <v>427</v>
      </c>
      <c r="BA141" s="6" t="s">
        <v>428</v>
      </c>
      <c r="BB141" s="64">
        <f>VLOOKUP(Y141,Echelle!$B$11:$Z$15,BB$1,FALSE)</f>
        <v>1</v>
      </c>
      <c r="BC141" s="64">
        <f>VLOOKUP(Z141,Echelle!$B$11:$Z$15,BC$1,FALSE)</f>
        <v>1</v>
      </c>
      <c r="BD141" s="64">
        <f>VLOOKUP(AA141,Echelle!$B$11:$Z$15,BD$1,FALSE)</f>
        <v>1</v>
      </c>
      <c r="BE141" s="64">
        <f>VLOOKUP(AB141,Echelle!$B$11:$Z$15,BE$1,FALSE)</f>
        <v>1</v>
      </c>
      <c r="BF141" s="64">
        <f>VLOOKUP(AC141,Echelle!$B$11:$Z$15,BF$1,FALSE)</f>
        <v>0.5</v>
      </c>
      <c r="BG141" s="64">
        <f>VLOOKUP(AD141,Echelle!$B$11:$Z$15,BG$1,FALSE)</f>
        <v>0.5</v>
      </c>
      <c r="BH141" s="64">
        <f>VLOOKUP(AE141,Echelle!$B$11:$Z$15,BH$1,FALSE)</f>
        <v>0.5</v>
      </c>
      <c r="BI141" s="64">
        <f>VLOOKUP(AF141,Echelle!$B$11:$Z$15,BI$1,FALSE)</f>
        <v>0.5</v>
      </c>
      <c r="BJ141" s="64">
        <f>VLOOKUP(AG141,Echelle!$B$11:$Z$15,BJ$1,FALSE)</f>
        <v>0.5</v>
      </c>
      <c r="BK141" s="64">
        <f>VLOOKUP(AH141,Echelle!$B$11:$Z$15,BK$1,FALSE)</f>
        <v>1</v>
      </c>
      <c r="BL141" s="64">
        <f>VLOOKUP(AI141,Echelle!$B$11:$Z$15,BL$1,FALSE)</f>
        <v>1</v>
      </c>
      <c r="BM141" s="64">
        <f>VLOOKUP(AJ141,Echelle!$B$11:$Z$15,BM$1,FALSE)</f>
        <v>1</v>
      </c>
      <c r="BN141" s="64">
        <f>VLOOKUP(AK141,Echelle!$B$11:$Z$15,BN$1,FALSE)</f>
        <v>1</v>
      </c>
      <c r="BO141" s="64">
        <f>VLOOKUP(AL141,Echelle!$B$11:$Z$15,BO$1,FALSE)</f>
        <v>1</v>
      </c>
      <c r="BP141" s="64">
        <f>VLOOKUP(AM141,Echelle!$B$11:$Z$15,BP$1,FALSE)</f>
        <v>1</v>
      </c>
      <c r="BQ141" s="64">
        <f>VLOOKUP(AN141,Echelle!$B$11:$Z$15,BQ$1,FALSE)</f>
        <v>1</v>
      </c>
      <c r="BR141" s="64">
        <f>VLOOKUP(AO141,Echelle!$B$11:$Z$15,BR$1,FALSE)</f>
        <v>1</v>
      </c>
      <c r="BS141" s="64">
        <f>VLOOKUP(AP141,Echelle!$B$11:$Z$15,BS$1,FALSE)</f>
        <v>1</v>
      </c>
      <c r="BT141" s="64">
        <f>VLOOKUP(AQ141,Echelle!$B$11:$Z$15,BT$1,FALSE)</f>
        <v>1</v>
      </c>
      <c r="BU141" s="64">
        <f>VLOOKUP(AR141,Echelle!$B$11:$Z$15,BU$1,FALSE)</f>
        <v>1</v>
      </c>
      <c r="BV141" s="64">
        <f>VLOOKUP(AS141,Echelle!$B$11:$Z$15,BV$1,FALSE)</f>
        <v>2</v>
      </c>
      <c r="BW141" s="64">
        <f>VLOOKUP(AT141,Echelle!$B$11:$Z$15,BW$1,FALSE)</f>
        <v>2</v>
      </c>
      <c r="BX141" s="64">
        <f>VLOOKUP(AU141,Echelle!$B$11:$Z$15,BX$1,FALSE)</f>
        <v>2</v>
      </c>
      <c r="BY141" s="64">
        <f>VLOOKUP(AV141,Echelle!$B$11:$Z$15,BY$1,FALSE)</f>
        <v>2</v>
      </c>
      <c r="BZ141" s="64">
        <f>VLOOKUP(AW141,Echelle!$B$20:$E$23,BZ$1,FALSE)</f>
        <v>0.5</v>
      </c>
      <c r="CA141" s="64">
        <f>VLOOKUP(AX141,Echelle!$B$20:$E$23,CA$1,FALSE)</f>
        <v>2</v>
      </c>
      <c r="CB141" s="64">
        <f>VLOOKUP(AY141,Echelle!$B$20:$E$23,CB$1,FALSE)</f>
        <v>0.5</v>
      </c>
      <c r="CC141" s="6">
        <v>1</v>
      </c>
      <c r="CD141" s="6">
        <v>1</v>
      </c>
      <c r="CE141" s="6">
        <v>0</v>
      </c>
      <c r="CF141" s="6">
        <v>1</v>
      </c>
      <c r="CG141" s="6">
        <v>0</v>
      </c>
      <c r="CH141" s="6">
        <v>1</v>
      </c>
      <c r="CI141" s="6">
        <v>0</v>
      </c>
      <c r="CJ141" s="66">
        <f t="shared" si="32"/>
        <v>4</v>
      </c>
      <c r="CK141" s="66">
        <f t="shared" si="33"/>
        <v>32.5</v>
      </c>
      <c r="CL141" s="65">
        <f t="shared" si="34"/>
        <v>6.25</v>
      </c>
      <c r="CM141" s="6" t="s">
        <v>488</v>
      </c>
      <c r="CN141" s="6" t="s">
        <v>2421</v>
      </c>
      <c r="CO141" s="6" t="s">
        <v>1782</v>
      </c>
      <c r="CP141" s="6" t="s">
        <v>2382</v>
      </c>
      <c r="CQ141" s="6" t="s">
        <v>674</v>
      </c>
      <c r="CR141" s="6" t="s">
        <v>441</v>
      </c>
      <c r="CS141" s="6" t="s">
        <v>583</v>
      </c>
      <c r="CT141" s="6" t="s">
        <v>675</v>
      </c>
      <c r="CU141" s="6" t="s">
        <v>131</v>
      </c>
      <c r="CV141" s="6" t="s">
        <v>416</v>
      </c>
      <c r="CW141" s="6" t="s">
        <v>416</v>
      </c>
      <c r="CX141" s="6" t="s">
        <v>414</v>
      </c>
      <c r="CY141" s="6" t="s">
        <v>415</v>
      </c>
      <c r="CZ141" s="6" t="s">
        <v>415</v>
      </c>
      <c r="DA141" s="6" t="s">
        <v>416</v>
      </c>
      <c r="DB141" s="6" t="s">
        <v>416</v>
      </c>
      <c r="DC141" s="6" t="s">
        <v>415</v>
      </c>
      <c r="DD141" s="67">
        <f>VLOOKUP(CU141,Echelle!$B$3:$K$7,DD$1,FALSE)</f>
        <v>-1</v>
      </c>
      <c r="DE141" s="67">
        <f>VLOOKUP(CV141,Echelle!$B$3:$K$7,DE$1,FALSE)</f>
        <v>1</v>
      </c>
      <c r="DF141" s="67">
        <f>VLOOKUP(CW141,Echelle!$B$3:$K$7,DF$1,FALSE)</f>
        <v>1</v>
      </c>
      <c r="DG141" s="67">
        <f>VLOOKUP(CX141,Echelle!$B$3:$K$7,DG$1,FALSE)</f>
        <v>0.5</v>
      </c>
      <c r="DH141" s="67">
        <f>VLOOKUP(CY141,Echelle!$B$3:$K$7,DH$1,FALSE)</f>
        <v>-0.5</v>
      </c>
      <c r="DI141" s="67">
        <f>VLOOKUP(CZ141,Echelle!$B$3:$K$7,DI$1,FALSE)</f>
        <v>0.5</v>
      </c>
      <c r="DJ141" s="67">
        <f>VLOOKUP(DA141,Echelle!$B$3:$K$7,DJ$1,FALSE)</f>
        <v>1</v>
      </c>
      <c r="DK141" s="67">
        <f>VLOOKUP(DB141,Echelle!$B$3:$K$7,DK$1,FALSE)</f>
        <v>1</v>
      </c>
      <c r="DL141" s="67">
        <f>VLOOKUP(DC141,Echelle!$B$3:$K$7,DL$1,FALSE)</f>
        <v>0.5</v>
      </c>
      <c r="DM141" s="64">
        <f t="shared" si="35"/>
        <v>4</v>
      </c>
      <c r="DN141" s="65">
        <f t="shared" si="36"/>
        <v>7.2222222222222223</v>
      </c>
      <c r="DO141" s="6" t="s">
        <v>451</v>
      </c>
      <c r="DP141" s="6" t="s">
        <v>451</v>
      </c>
      <c r="DQ141" s="6" t="s">
        <v>451</v>
      </c>
      <c r="DR141" s="6" t="s">
        <v>451</v>
      </c>
      <c r="DS141" s="6" t="s">
        <v>451</v>
      </c>
      <c r="DT141" s="6" t="s">
        <v>451</v>
      </c>
      <c r="DU141" s="6" t="s">
        <v>451</v>
      </c>
      <c r="DV141" s="6" t="s">
        <v>451</v>
      </c>
      <c r="DW141" s="6" t="s">
        <v>451</v>
      </c>
      <c r="DX141" s="6" t="s">
        <v>451</v>
      </c>
      <c r="DY141" s="6" t="s">
        <v>451</v>
      </c>
      <c r="DZ141" s="6" t="s">
        <v>451</v>
      </c>
      <c r="EA141" s="6" t="s">
        <v>451</v>
      </c>
      <c r="EB141" s="6" t="s">
        <v>451</v>
      </c>
      <c r="EC141" s="6" t="s">
        <v>451</v>
      </c>
      <c r="ED141" s="6" t="s">
        <v>451</v>
      </c>
      <c r="EE141" s="6" t="s">
        <v>451</v>
      </c>
      <c r="EF141" s="6" t="s">
        <v>451</v>
      </c>
      <c r="EG141" s="6" t="s">
        <v>451</v>
      </c>
      <c r="EH141" s="6" t="s">
        <v>451</v>
      </c>
      <c r="EI141" s="6" t="s">
        <v>451</v>
      </c>
      <c r="EJ141" s="6" t="s">
        <v>451</v>
      </c>
      <c r="EK141" s="6" t="s">
        <v>451</v>
      </c>
      <c r="EL141" s="6" t="s">
        <v>452</v>
      </c>
      <c r="EM141" s="68">
        <f t="shared" si="37"/>
        <v>23</v>
      </c>
      <c r="EN141" s="69">
        <f t="shared" si="38"/>
        <v>9.5833333333333339</v>
      </c>
      <c r="EO141" s="6" t="s">
        <v>517</v>
      </c>
      <c r="EP141" s="68">
        <f t="shared" si="39"/>
        <v>10</v>
      </c>
      <c r="EQ141" s="6" t="s">
        <v>496</v>
      </c>
      <c r="ER141" s="68">
        <f t="shared" si="40"/>
        <v>10</v>
      </c>
      <c r="ES141" s="70">
        <f t="shared" si="42"/>
        <v>8.9583333333333339</v>
      </c>
      <c r="ET141" s="6" t="str">
        <f t="shared" si="41"/>
        <v>Accepté pour Conseil 1er round Fem</v>
      </c>
    </row>
    <row r="142" spans="1:150" x14ac:dyDescent="0.2">
      <c r="A142" s="6">
        <v>290</v>
      </c>
      <c r="B142" s="6" t="s">
        <v>760</v>
      </c>
      <c r="C142" s="6" t="s">
        <v>413</v>
      </c>
      <c r="D142" s="6" t="s">
        <v>131</v>
      </c>
      <c r="E142" s="6" t="s">
        <v>416</v>
      </c>
      <c r="F142" s="6" t="s">
        <v>416</v>
      </c>
      <c r="G142" s="6" t="s">
        <v>131</v>
      </c>
      <c r="H142" s="6" t="s">
        <v>462</v>
      </c>
      <c r="I142" s="6" t="s">
        <v>414</v>
      </c>
      <c r="J142" s="6" t="s">
        <v>416</v>
      </c>
      <c r="K142" s="6" t="s">
        <v>416</v>
      </c>
      <c r="L142" s="6" t="s">
        <v>414</v>
      </c>
      <c r="M142" s="63">
        <f>VLOOKUP(D142,Echelle!$B$3:$K$7,M$1,FALSE)</f>
        <v>-1</v>
      </c>
      <c r="N142" s="63">
        <f>VLOOKUP(E142,Echelle!$B$3:$K$7,N$1,FALSE)</f>
        <v>1</v>
      </c>
      <c r="O142" s="63">
        <f>VLOOKUP(F142,Echelle!$B$3:$K$7,O$1,FALSE)</f>
        <v>1</v>
      </c>
      <c r="P142" s="63">
        <f>VLOOKUP(G142,Echelle!$B$3:$K$7,P$1,FALSE)</f>
        <v>1</v>
      </c>
      <c r="Q142" s="63">
        <f>VLOOKUP(H142,Echelle!$B$3:$K$7,Q$1,FALSE)</f>
        <v>0</v>
      </c>
      <c r="R142" s="63">
        <f>VLOOKUP(I142,Echelle!$B$3:$K$7,R$1,FALSE)</f>
        <v>-0.5</v>
      </c>
      <c r="S142" s="63">
        <f>VLOOKUP(J142,Echelle!$B$3:$K$7,S$1,FALSE)</f>
        <v>1</v>
      </c>
      <c r="T142" s="63">
        <f>VLOOKUP(K142,Echelle!$B$3:$K$7,T$1,FALSE)</f>
        <v>1</v>
      </c>
      <c r="U142" s="63">
        <f>VLOOKUP(L142,Echelle!$B$3:$K$7,U$1,FALSE)</f>
        <v>-0.5</v>
      </c>
      <c r="V142" s="64">
        <f t="shared" si="30"/>
        <v>3</v>
      </c>
      <c r="W142" s="65">
        <f t="shared" si="31"/>
        <v>6.666666666666667</v>
      </c>
      <c r="X142" s="6" t="s">
        <v>418</v>
      </c>
      <c r="Y142" s="6" t="s">
        <v>424</v>
      </c>
      <c r="Z142" s="6" t="s">
        <v>423</v>
      </c>
      <c r="AA142" s="6" t="s">
        <v>423</v>
      </c>
      <c r="AB142" s="6" t="s">
        <v>424</v>
      </c>
      <c r="AC142" s="6" t="s">
        <v>423</v>
      </c>
      <c r="AD142" s="6" t="s">
        <v>423</v>
      </c>
      <c r="AE142" s="6" t="s">
        <v>423</v>
      </c>
      <c r="AF142" s="6" t="s">
        <v>423</v>
      </c>
      <c r="AG142" s="6" t="s">
        <v>423</v>
      </c>
      <c r="AH142" s="6" t="s">
        <v>426</v>
      </c>
      <c r="AI142" s="6" t="s">
        <v>423</v>
      </c>
      <c r="AJ142" s="6" t="s">
        <v>426</v>
      </c>
      <c r="AK142" s="6" t="s">
        <v>424</v>
      </c>
      <c r="AL142" s="6" t="s">
        <v>424</v>
      </c>
      <c r="AM142" s="6" t="s">
        <v>424</v>
      </c>
      <c r="AN142" s="6" t="s">
        <v>424</v>
      </c>
      <c r="AO142" s="6" t="s">
        <v>423</v>
      </c>
      <c r="AP142" s="6" t="s">
        <v>423</v>
      </c>
      <c r="AQ142" s="6" t="s">
        <v>424</v>
      </c>
      <c r="AR142" s="6" t="s">
        <v>151</v>
      </c>
      <c r="AS142" s="6" t="s">
        <v>424</v>
      </c>
      <c r="AT142" s="6" t="s">
        <v>423</v>
      </c>
      <c r="AU142" s="6" t="s">
        <v>423</v>
      </c>
      <c r="AV142" s="6" t="s">
        <v>426</v>
      </c>
      <c r="AW142" s="6" t="s">
        <v>176</v>
      </c>
      <c r="AX142" s="6" t="s">
        <v>176</v>
      </c>
      <c r="AY142" s="6" t="s">
        <v>176</v>
      </c>
      <c r="AZ142" s="6" t="s">
        <v>176</v>
      </c>
      <c r="BA142" s="6" t="s">
        <v>176</v>
      </c>
      <c r="BB142" s="64">
        <f>VLOOKUP(Y142,Echelle!$B$11:$Z$15,BB$1,FALSE)</f>
        <v>1</v>
      </c>
      <c r="BC142" s="64">
        <f>VLOOKUP(Z142,Echelle!$B$11:$Z$15,BC$1,FALSE)</f>
        <v>0.5</v>
      </c>
      <c r="BD142" s="64">
        <f>VLOOKUP(AA142,Echelle!$B$11:$Z$15,BD$1,FALSE)</f>
        <v>0.5</v>
      </c>
      <c r="BE142" s="64">
        <f>VLOOKUP(AB142,Echelle!$B$11:$Z$15,BE$1,FALSE)</f>
        <v>1</v>
      </c>
      <c r="BF142" s="64">
        <f>VLOOKUP(AC142,Echelle!$B$11:$Z$15,BF$1,FALSE)</f>
        <v>0.5</v>
      </c>
      <c r="BG142" s="64">
        <f>VLOOKUP(AD142,Echelle!$B$11:$Z$15,BG$1,FALSE)</f>
        <v>0.5</v>
      </c>
      <c r="BH142" s="64">
        <f>VLOOKUP(AE142,Echelle!$B$11:$Z$15,BH$1,FALSE)</f>
        <v>0.5</v>
      </c>
      <c r="BI142" s="64">
        <f>VLOOKUP(AF142,Echelle!$B$11:$Z$15,BI$1,FALSE)</f>
        <v>0.5</v>
      </c>
      <c r="BJ142" s="64">
        <f>VLOOKUP(AG142,Echelle!$B$11:$Z$15,BJ$1,FALSE)</f>
        <v>0.5</v>
      </c>
      <c r="BK142" s="64">
        <f>VLOOKUP(AH142,Echelle!$B$11:$Z$15,BK$1,FALSE)</f>
        <v>-1</v>
      </c>
      <c r="BL142" s="64">
        <f>VLOOKUP(AI142,Echelle!$B$11:$Z$15,BL$1,FALSE)</f>
        <v>0.5</v>
      </c>
      <c r="BM142" s="64">
        <f>VLOOKUP(AJ142,Echelle!$B$11:$Z$15,BM$1,FALSE)</f>
        <v>-1</v>
      </c>
      <c r="BN142" s="64">
        <f>VLOOKUP(AK142,Echelle!$B$11:$Z$15,BN$1,FALSE)</f>
        <v>1</v>
      </c>
      <c r="BO142" s="64">
        <f>VLOOKUP(AL142,Echelle!$B$11:$Z$15,BO$1,FALSE)</f>
        <v>1</v>
      </c>
      <c r="BP142" s="64">
        <f>VLOOKUP(AM142,Echelle!$B$11:$Z$15,BP$1,FALSE)</f>
        <v>1</v>
      </c>
      <c r="BQ142" s="64">
        <f>VLOOKUP(AN142,Echelle!$B$11:$Z$15,BQ$1,FALSE)</f>
        <v>1</v>
      </c>
      <c r="BR142" s="64">
        <f>VLOOKUP(AO142,Echelle!$B$11:$Z$15,BR$1,FALSE)</f>
        <v>0.5</v>
      </c>
      <c r="BS142" s="64">
        <f>VLOOKUP(AP142,Echelle!$B$11:$Z$15,BS$1,FALSE)</f>
        <v>0.5</v>
      </c>
      <c r="BT142" s="64">
        <f>VLOOKUP(AQ142,Echelle!$B$11:$Z$15,BT$1,FALSE)</f>
        <v>1</v>
      </c>
      <c r="BU142" s="64">
        <f>VLOOKUP(AR142,Echelle!$B$11:$Z$15,BU$1,FALSE)</f>
        <v>2</v>
      </c>
      <c r="BV142" s="64">
        <f>VLOOKUP(AS142,Echelle!$B$11:$Z$15,BV$1,FALSE)</f>
        <v>2</v>
      </c>
      <c r="BW142" s="64">
        <f>VLOOKUP(AT142,Echelle!$B$11:$Z$15,BW$1,FALSE)</f>
        <v>1</v>
      </c>
      <c r="BX142" s="64">
        <f>VLOOKUP(AU142,Echelle!$B$11:$Z$15,BX$1,FALSE)</f>
        <v>1</v>
      </c>
      <c r="BY142" s="64">
        <f>VLOOKUP(AV142,Echelle!$B$11:$Z$15,BY$1,FALSE)</f>
        <v>-0.5</v>
      </c>
      <c r="BZ142" s="64">
        <f>VLOOKUP(AW142,Echelle!$B$20:$E$23,BZ$1,FALSE)</f>
        <v>2</v>
      </c>
      <c r="CA142" s="64">
        <f>VLOOKUP(AX142,Echelle!$B$20:$E$23,CA$1,FALSE)</f>
        <v>2</v>
      </c>
      <c r="CB142" s="64">
        <f>VLOOKUP(AY142,Echelle!$B$20:$E$23,CB$1,FALSE)</f>
        <v>2</v>
      </c>
      <c r="CC142" s="6">
        <v>0</v>
      </c>
      <c r="CD142" s="6">
        <v>1</v>
      </c>
      <c r="CE142" s="6">
        <v>1</v>
      </c>
      <c r="CF142" s="6">
        <v>1</v>
      </c>
      <c r="CG142" s="6">
        <v>0</v>
      </c>
      <c r="CH142" s="6">
        <v>0</v>
      </c>
      <c r="CI142" s="6">
        <v>0</v>
      </c>
      <c r="CJ142" s="66">
        <f t="shared" si="32"/>
        <v>3</v>
      </c>
      <c r="CK142" s="66">
        <f t="shared" si="33"/>
        <v>24.5</v>
      </c>
      <c r="CL142" s="65">
        <f t="shared" si="34"/>
        <v>5.3804347826086953</v>
      </c>
      <c r="CM142" s="6" t="s">
        <v>488</v>
      </c>
      <c r="CN142" s="6" t="s">
        <v>2436</v>
      </c>
      <c r="CO142" s="6" t="s">
        <v>1782</v>
      </c>
      <c r="CP142" s="6" t="s">
        <v>2382</v>
      </c>
      <c r="CQ142" s="6" t="s">
        <v>440</v>
      </c>
      <c r="CR142" s="6" t="s">
        <v>441</v>
      </c>
      <c r="CS142" s="6" t="s">
        <v>442</v>
      </c>
      <c r="CT142" s="6" t="s">
        <v>675</v>
      </c>
      <c r="CU142" s="6" t="s">
        <v>131</v>
      </c>
      <c r="CV142" s="6" t="s">
        <v>416</v>
      </c>
      <c r="CW142" s="6" t="s">
        <v>416</v>
      </c>
      <c r="CX142" s="6" t="s">
        <v>131</v>
      </c>
      <c r="CY142" s="6" t="s">
        <v>131</v>
      </c>
      <c r="CZ142" s="6" t="s">
        <v>416</v>
      </c>
      <c r="DA142" s="6" t="s">
        <v>416</v>
      </c>
      <c r="DB142" s="6" t="s">
        <v>416</v>
      </c>
      <c r="DC142" s="6" t="s">
        <v>131</v>
      </c>
      <c r="DD142" s="67">
        <f>VLOOKUP(CU142,Echelle!$B$3:$K$7,DD$1,FALSE)</f>
        <v>-1</v>
      </c>
      <c r="DE142" s="67">
        <f>VLOOKUP(CV142,Echelle!$B$3:$K$7,DE$1,FALSE)</f>
        <v>1</v>
      </c>
      <c r="DF142" s="67">
        <f>VLOOKUP(CW142,Echelle!$B$3:$K$7,DF$1,FALSE)</f>
        <v>1</v>
      </c>
      <c r="DG142" s="67">
        <f>VLOOKUP(CX142,Echelle!$B$3:$K$7,DG$1,FALSE)</f>
        <v>1</v>
      </c>
      <c r="DH142" s="67">
        <f>VLOOKUP(CY142,Echelle!$B$3:$K$7,DH$1,FALSE)</f>
        <v>1</v>
      </c>
      <c r="DI142" s="67">
        <f>VLOOKUP(CZ142,Echelle!$B$3:$K$7,DI$1,FALSE)</f>
        <v>1</v>
      </c>
      <c r="DJ142" s="67">
        <f>VLOOKUP(DA142,Echelle!$B$3:$K$7,DJ$1,FALSE)</f>
        <v>1</v>
      </c>
      <c r="DK142" s="67">
        <f>VLOOKUP(DB142,Echelle!$B$3:$K$7,DK$1,FALSE)</f>
        <v>1</v>
      </c>
      <c r="DL142" s="67">
        <f>VLOOKUP(DC142,Echelle!$B$3:$K$7,DL$1,FALSE)</f>
        <v>-1</v>
      </c>
      <c r="DM142" s="64">
        <f t="shared" si="35"/>
        <v>5</v>
      </c>
      <c r="DN142" s="65">
        <f t="shared" si="36"/>
        <v>7.7777777777777777</v>
      </c>
      <c r="DO142" s="6" t="s">
        <v>451</v>
      </c>
      <c r="DP142" s="6" t="s">
        <v>451</v>
      </c>
      <c r="DQ142" s="6" t="s">
        <v>451</v>
      </c>
      <c r="DR142" s="6" t="s">
        <v>451</v>
      </c>
      <c r="DS142" s="6" t="s">
        <v>451</v>
      </c>
      <c r="DT142" s="6" t="s">
        <v>451</v>
      </c>
      <c r="DU142" s="6" t="s">
        <v>451</v>
      </c>
      <c r="DV142" s="6" t="s">
        <v>451</v>
      </c>
      <c r="DW142" s="6" t="s">
        <v>452</v>
      </c>
      <c r="DX142" s="6" t="s">
        <v>452</v>
      </c>
      <c r="DY142" s="6" t="s">
        <v>451</v>
      </c>
      <c r="DZ142" s="6" t="s">
        <v>451</v>
      </c>
      <c r="EA142" s="6" t="s">
        <v>451</v>
      </c>
      <c r="EB142" s="6" t="s">
        <v>451</v>
      </c>
      <c r="EC142" s="6" t="s">
        <v>451</v>
      </c>
      <c r="ED142" s="6" t="s">
        <v>452</v>
      </c>
      <c r="EE142" s="6" t="s">
        <v>452</v>
      </c>
      <c r="EF142" s="6" t="s">
        <v>451</v>
      </c>
      <c r="EG142" s="6" t="s">
        <v>451</v>
      </c>
      <c r="EH142" s="6" t="s">
        <v>451</v>
      </c>
      <c r="EI142" s="6" t="s">
        <v>451</v>
      </c>
      <c r="EJ142" s="6" t="s">
        <v>452</v>
      </c>
      <c r="EK142" s="6" t="s">
        <v>452</v>
      </c>
      <c r="EL142" s="6" t="s">
        <v>452</v>
      </c>
      <c r="EM142" s="68">
        <f t="shared" si="37"/>
        <v>17</v>
      </c>
      <c r="EN142" s="69">
        <f t="shared" si="38"/>
        <v>7.083333333333333</v>
      </c>
      <c r="EO142" s="6" t="s">
        <v>517</v>
      </c>
      <c r="EP142" s="68">
        <f t="shared" si="39"/>
        <v>10</v>
      </c>
      <c r="EQ142" s="6" t="s">
        <v>454</v>
      </c>
      <c r="ER142" s="68">
        <f t="shared" si="40"/>
        <v>0</v>
      </c>
      <c r="ES142" s="70">
        <f t="shared" si="42"/>
        <v>7.375</v>
      </c>
      <c r="ET142" s="6" t="str">
        <f t="shared" si="41"/>
        <v>Accepté pour Conseil 1er round Fem</v>
      </c>
    </row>
    <row r="143" spans="1:150" x14ac:dyDescent="0.2">
      <c r="A143" s="6">
        <v>292</v>
      </c>
      <c r="B143" s="6" t="s">
        <v>1087</v>
      </c>
      <c r="C143" s="6" t="s">
        <v>525</v>
      </c>
      <c r="D143" s="6" t="s">
        <v>416</v>
      </c>
      <c r="E143" s="6" t="s">
        <v>416</v>
      </c>
      <c r="F143" s="6" t="s">
        <v>416</v>
      </c>
      <c r="G143" s="6" t="s">
        <v>131</v>
      </c>
      <c r="H143" s="6" t="s">
        <v>462</v>
      </c>
      <c r="I143" s="6" t="s">
        <v>131</v>
      </c>
      <c r="J143" s="6" t="s">
        <v>416</v>
      </c>
      <c r="K143" s="6" t="s">
        <v>416</v>
      </c>
      <c r="L143" s="6" t="s">
        <v>414</v>
      </c>
      <c r="M143" s="63">
        <f>VLOOKUP(D143,Echelle!$B$3:$K$7,M$1,FALSE)</f>
        <v>1</v>
      </c>
      <c r="N143" s="63">
        <f>VLOOKUP(E143,Echelle!$B$3:$K$7,N$1,FALSE)</f>
        <v>1</v>
      </c>
      <c r="O143" s="63">
        <f>VLOOKUP(F143,Echelle!$B$3:$K$7,O$1,FALSE)</f>
        <v>1</v>
      </c>
      <c r="P143" s="63">
        <f>VLOOKUP(G143,Echelle!$B$3:$K$7,P$1,FALSE)</f>
        <v>1</v>
      </c>
      <c r="Q143" s="63">
        <f>VLOOKUP(H143,Echelle!$B$3:$K$7,Q$1,FALSE)</f>
        <v>0</v>
      </c>
      <c r="R143" s="63">
        <f>VLOOKUP(I143,Echelle!$B$3:$K$7,R$1,FALSE)</f>
        <v>-1</v>
      </c>
      <c r="S143" s="63">
        <f>VLOOKUP(J143,Echelle!$B$3:$K$7,S$1,FALSE)</f>
        <v>1</v>
      </c>
      <c r="T143" s="63">
        <f>VLOOKUP(K143,Echelle!$B$3:$K$7,T$1,FALSE)</f>
        <v>1</v>
      </c>
      <c r="U143" s="63">
        <f>VLOOKUP(L143,Echelle!$B$3:$K$7,U$1,FALSE)</f>
        <v>-0.5</v>
      </c>
      <c r="V143" s="64">
        <f t="shared" si="30"/>
        <v>4.5</v>
      </c>
      <c r="W143" s="65">
        <f t="shared" si="31"/>
        <v>7.5</v>
      </c>
      <c r="X143" s="6" t="s">
        <v>547</v>
      </c>
      <c r="Y143" s="6" t="s">
        <v>423</v>
      </c>
      <c r="Z143" s="6" t="s">
        <v>423</v>
      </c>
      <c r="AA143" s="6" t="s">
        <v>423</v>
      </c>
      <c r="AB143" s="6" t="s">
        <v>423</v>
      </c>
      <c r="AC143" s="6" t="s">
        <v>423</v>
      </c>
      <c r="AD143" s="6" t="s">
        <v>423</v>
      </c>
      <c r="AE143" s="6" t="s">
        <v>423</v>
      </c>
      <c r="AF143" s="6" t="s">
        <v>423</v>
      </c>
      <c r="AG143" s="6" t="s">
        <v>423</v>
      </c>
      <c r="AH143" s="6" t="s">
        <v>423</v>
      </c>
      <c r="AI143" s="6" t="s">
        <v>423</v>
      </c>
      <c r="AJ143" s="6" t="s">
        <v>423</v>
      </c>
      <c r="AK143" s="6" t="s">
        <v>424</v>
      </c>
      <c r="AL143" s="6" t="s">
        <v>424</v>
      </c>
      <c r="AM143" s="6" t="s">
        <v>424</v>
      </c>
      <c r="AN143" s="6" t="s">
        <v>424</v>
      </c>
      <c r="AO143" s="6" t="s">
        <v>424</v>
      </c>
      <c r="AP143" s="6" t="s">
        <v>424</v>
      </c>
      <c r="AQ143" s="6" t="s">
        <v>423</v>
      </c>
      <c r="AR143" s="6" t="s">
        <v>424</v>
      </c>
      <c r="AS143" s="6" t="s">
        <v>423</v>
      </c>
      <c r="AT143" s="6" t="s">
        <v>423</v>
      </c>
      <c r="AU143" s="6" t="s">
        <v>426</v>
      </c>
      <c r="AV143" s="6" t="s">
        <v>426</v>
      </c>
      <c r="AW143" s="6" t="s">
        <v>176</v>
      </c>
      <c r="AX143" s="6" t="s">
        <v>176</v>
      </c>
      <c r="AY143" s="6" t="s">
        <v>428</v>
      </c>
      <c r="AZ143" s="6" t="s">
        <v>428</v>
      </c>
      <c r="BA143" s="6" t="s">
        <v>428</v>
      </c>
      <c r="BB143" s="64">
        <f>VLOOKUP(Y143,Echelle!$B$11:$Z$15,BB$1,FALSE)</f>
        <v>0.5</v>
      </c>
      <c r="BC143" s="64">
        <f>VLOOKUP(Z143,Echelle!$B$11:$Z$15,BC$1,FALSE)</f>
        <v>0.5</v>
      </c>
      <c r="BD143" s="64">
        <f>VLOOKUP(AA143,Echelle!$B$11:$Z$15,BD$1,FALSE)</f>
        <v>0.5</v>
      </c>
      <c r="BE143" s="64">
        <f>VLOOKUP(AB143,Echelle!$B$11:$Z$15,BE$1,FALSE)</f>
        <v>0.5</v>
      </c>
      <c r="BF143" s="64">
        <f>VLOOKUP(AC143,Echelle!$B$11:$Z$15,BF$1,FALSE)</f>
        <v>0.5</v>
      </c>
      <c r="BG143" s="64">
        <f>VLOOKUP(AD143,Echelle!$B$11:$Z$15,BG$1,FALSE)</f>
        <v>0.5</v>
      </c>
      <c r="BH143" s="64">
        <f>VLOOKUP(AE143,Echelle!$B$11:$Z$15,BH$1,FALSE)</f>
        <v>0.5</v>
      </c>
      <c r="BI143" s="64">
        <f>VLOOKUP(AF143,Echelle!$B$11:$Z$15,BI$1,FALSE)</f>
        <v>0.5</v>
      </c>
      <c r="BJ143" s="64">
        <f>VLOOKUP(AG143,Echelle!$B$11:$Z$15,BJ$1,FALSE)</f>
        <v>0.5</v>
      </c>
      <c r="BK143" s="64">
        <f>VLOOKUP(AH143,Echelle!$B$11:$Z$15,BK$1,FALSE)</f>
        <v>0.5</v>
      </c>
      <c r="BL143" s="64">
        <f>VLOOKUP(AI143,Echelle!$B$11:$Z$15,BL$1,FALSE)</f>
        <v>0.5</v>
      </c>
      <c r="BM143" s="64">
        <f>VLOOKUP(AJ143,Echelle!$B$11:$Z$15,BM$1,FALSE)</f>
        <v>0.5</v>
      </c>
      <c r="BN143" s="64">
        <f>VLOOKUP(AK143,Echelle!$B$11:$Z$15,BN$1,FALSE)</f>
        <v>1</v>
      </c>
      <c r="BO143" s="64">
        <f>VLOOKUP(AL143,Echelle!$B$11:$Z$15,BO$1,FALSE)</f>
        <v>1</v>
      </c>
      <c r="BP143" s="64">
        <f>VLOOKUP(AM143,Echelle!$B$11:$Z$15,BP$1,FALSE)</f>
        <v>1</v>
      </c>
      <c r="BQ143" s="64">
        <f>VLOOKUP(AN143,Echelle!$B$11:$Z$15,BQ$1,FALSE)</f>
        <v>1</v>
      </c>
      <c r="BR143" s="64">
        <f>VLOOKUP(AO143,Echelle!$B$11:$Z$15,BR$1,FALSE)</f>
        <v>1</v>
      </c>
      <c r="BS143" s="64">
        <f>VLOOKUP(AP143,Echelle!$B$11:$Z$15,BS$1,FALSE)</f>
        <v>1</v>
      </c>
      <c r="BT143" s="64">
        <f>VLOOKUP(AQ143,Echelle!$B$11:$Z$15,BT$1,FALSE)</f>
        <v>0.5</v>
      </c>
      <c r="BU143" s="64">
        <f>VLOOKUP(AR143,Echelle!$B$11:$Z$15,BU$1,FALSE)</f>
        <v>1</v>
      </c>
      <c r="BV143" s="64">
        <f>VLOOKUP(AS143,Echelle!$B$11:$Z$15,BV$1,FALSE)</f>
        <v>1</v>
      </c>
      <c r="BW143" s="64">
        <f>VLOOKUP(AT143,Echelle!$B$11:$Z$15,BW$1,FALSE)</f>
        <v>1</v>
      </c>
      <c r="BX143" s="64">
        <f>VLOOKUP(AU143,Echelle!$B$11:$Z$15,BX$1,FALSE)</f>
        <v>-0.5</v>
      </c>
      <c r="BY143" s="64">
        <f>VLOOKUP(AV143,Echelle!$B$11:$Z$15,BY$1,FALSE)</f>
        <v>-0.5</v>
      </c>
      <c r="BZ143" s="64">
        <f>VLOOKUP(AW143,Echelle!$B$20:$E$23,BZ$1,FALSE)</f>
        <v>2</v>
      </c>
      <c r="CA143" s="64">
        <f>VLOOKUP(AX143,Echelle!$B$20:$E$23,CA$1,FALSE)</f>
        <v>2</v>
      </c>
      <c r="CB143" s="64">
        <f>VLOOKUP(AY143,Echelle!$B$20:$E$23,CB$1,FALSE)</f>
        <v>-1</v>
      </c>
      <c r="CC143" s="6">
        <v>0</v>
      </c>
      <c r="CD143" s="6">
        <v>1</v>
      </c>
      <c r="CE143" s="6">
        <v>0</v>
      </c>
      <c r="CF143" s="6">
        <v>0</v>
      </c>
      <c r="CG143" s="6">
        <v>0</v>
      </c>
      <c r="CH143" s="6">
        <v>0</v>
      </c>
      <c r="CI143" s="6">
        <v>0</v>
      </c>
      <c r="CJ143" s="66">
        <f t="shared" si="32"/>
        <v>1</v>
      </c>
      <c r="CK143" s="66">
        <f t="shared" si="33"/>
        <v>18.5</v>
      </c>
      <c r="CL143" s="65">
        <f t="shared" si="34"/>
        <v>4.7282608695652177</v>
      </c>
      <c r="CM143" s="6" t="s">
        <v>488</v>
      </c>
      <c r="CN143" s="6" t="s">
        <v>2452</v>
      </c>
      <c r="CO143" s="6" t="s">
        <v>1782</v>
      </c>
      <c r="CP143" s="6" t="s">
        <v>2325</v>
      </c>
      <c r="CQ143" s="6" t="s">
        <v>440</v>
      </c>
      <c r="CS143" s="6" t="s">
        <v>583</v>
      </c>
      <c r="CT143" s="6" t="s">
        <v>443</v>
      </c>
      <c r="CU143" s="6" t="s">
        <v>416</v>
      </c>
      <c r="CV143" s="6" t="s">
        <v>416</v>
      </c>
      <c r="CW143" s="6" t="s">
        <v>416</v>
      </c>
      <c r="CX143" s="6" t="s">
        <v>462</v>
      </c>
      <c r="CY143" s="6" t="s">
        <v>462</v>
      </c>
      <c r="CZ143" s="6" t="s">
        <v>462</v>
      </c>
      <c r="DA143" s="6" t="s">
        <v>416</v>
      </c>
      <c r="DB143" s="6" t="s">
        <v>416</v>
      </c>
      <c r="DC143" s="6" t="s">
        <v>462</v>
      </c>
      <c r="DD143" s="67">
        <f>VLOOKUP(CU143,Echelle!$B$3:$K$7,DD$1,FALSE)</f>
        <v>1</v>
      </c>
      <c r="DE143" s="67">
        <f>VLOOKUP(CV143,Echelle!$B$3:$K$7,DE$1,FALSE)</f>
        <v>1</v>
      </c>
      <c r="DF143" s="67">
        <f>VLOOKUP(CW143,Echelle!$B$3:$K$7,DF$1,FALSE)</f>
        <v>1</v>
      </c>
      <c r="DG143" s="67">
        <f>VLOOKUP(CX143,Echelle!$B$3:$K$7,DG$1,FALSE)</f>
        <v>0</v>
      </c>
      <c r="DH143" s="67">
        <f>VLOOKUP(CY143,Echelle!$B$3:$K$7,DH$1,FALSE)</f>
        <v>0</v>
      </c>
      <c r="DI143" s="67">
        <f>VLOOKUP(CZ143,Echelle!$B$3:$K$7,DI$1,FALSE)</f>
        <v>0</v>
      </c>
      <c r="DJ143" s="67">
        <f>VLOOKUP(DA143,Echelle!$B$3:$K$7,DJ$1,FALSE)</f>
        <v>1</v>
      </c>
      <c r="DK143" s="67">
        <f>VLOOKUP(DB143,Echelle!$B$3:$K$7,DK$1,FALSE)</f>
        <v>1</v>
      </c>
      <c r="DL143" s="67">
        <f>VLOOKUP(DC143,Echelle!$B$3:$K$7,DL$1,FALSE)</f>
        <v>0</v>
      </c>
      <c r="DM143" s="64">
        <f t="shared" si="35"/>
        <v>5</v>
      </c>
      <c r="DN143" s="65">
        <f t="shared" si="36"/>
        <v>7.7777777777777777</v>
      </c>
      <c r="DO143" s="6" t="s">
        <v>452</v>
      </c>
      <c r="DP143" s="6" t="s">
        <v>452</v>
      </c>
      <c r="DQ143" s="6" t="s">
        <v>452</v>
      </c>
      <c r="DR143" s="6" t="s">
        <v>452</v>
      </c>
      <c r="DS143" s="6" t="s">
        <v>452</v>
      </c>
      <c r="DT143" s="6" t="s">
        <v>452</v>
      </c>
      <c r="DU143" s="6" t="s">
        <v>452</v>
      </c>
      <c r="DV143" s="6" t="s">
        <v>452</v>
      </c>
      <c r="DW143" s="6" t="s">
        <v>452</v>
      </c>
      <c r="DX143" s="6" t="s">
        <v>452</v>
      </c>
      <c r="DY143" s="6" t="s">
        <v>452</v>
      </c>
      <c r="DZ143" s="6" t="s">
        <v>452</v>
      </c>
      <c r="EA143" s="6" t="s">
        <v>452</v>
      </c>
      <c r="EB143" s="6" t="s">
        <v>452</v>
      </c>
      <c r="EC143" s="6" t="s">
        <v>452</v>
      </c>
      <c r="ED143" s="6" t="s">
        <v>452</v>
      </c>
      <c r="EE143" s="6" t="s">
        <v>452</v>
      </c>
      <c r="EF143" s="6" t="s">
        <v>452</v>
      </c>
      <c r="EG143" s="6" t="s">
        <v>451</v>
      </c>
      <c r="EH143" s="6" t="s">
        <v>452</v>
      </c>
      <c r="EI143" s="6" t="s">
        <v>451</v>
      </c>
      <c r="EJ143" s="6" t="s">
        <v>452</v>
      </c>
      <c r="EK143" s="6" t="s">
        <v>452</v>
      </c>
      <c r="EL143" s="6" t="s">
        <v>452</v>
      </c>
      <c r="EM143" s="68">
        <f t="shared" si="37"/>
        <v>2</v>
      </c>
      <c r="EN143" s="69">
        <f t="shared" si="38"/>
        <v>0.83333333333333337</v>
      </c>
      <c r="EO143" s="6" t="s">
        <v>453</v>
      </c>
      <c r="EP143" s="68">
        <f t="shared" si="39"/>
        <v>0</v>
      </c>
      <c r="EQ143" s="6" t="s">
        <v>454</v>
      </c>
      <c r="ER143" s="68">
        <f t="shared" si="40"/>
        <v>0</v>
      </c>
      <c r="ES143" s="70">
        <f t="shared" si="42"/>
        <v>2.7499999999999996</v>
      </c>
      <c r="ET143" s="6" t="str">
        <f t="shared" si="41"/>
        <v>Liste d'attente</v>
      </c>
    </row>
    <row r="144" spans="1:150" x14ac:dyDescent="0.2">
      <c r="A144" s="6">
        <v>293</v>
      </c>
      <c r="B144" s="6" t="s">
        <v>760</v>
      </c>
      <c r="C144" s="6" t="s">
        <v>525</v>
      </c>
      <c r="D144" s="6" t="s">
        <v>414</v>
      </c>
      <c r="E144" s="6" t="s">
        <v>416</v>
      </c>
      <c r="F144" s="6" t="s">
        <v>416</v>
      </c>
      <c r="G144" s="6" t="s">
        <v>415</v>
      </c>
      <c r="H144" s="6" t="s">
        <v>414</v>
      </c>
      <c r="I144" s="6" t="s">
        <v>415</v>
      </c>
      <c r="J144" s="6" t="s">
        <v>416</v>
      </c>
      <c r="K144" s="6" t="s">
        <v>416</v>
      </c>
      <c r="L144" s="6" t="s">
        <v>131</v>
      </c>
      <c r="M144" s="63">
        <f>VLOOKUP(D144,Echelle!$B$3:$K$7,M$1,FALSE)</f>
        <v>-0.5</v>
      </c>
      <c r="N144" s="63">
        <f>VLOOKUP(E144,Echelle!$B$3:$K$7,N$1,FALSE)</f>
        <v>1</v>
      </c>
      <c r="O144" s="63">
        <f>VLOOKUP(F144,Echelle!$B$3:$K$7,O$1,FALSE)</f>
        <v>1</v>
      </c>
      <c r="P144" s="63">
        <f>VLOOKUP(G144,Echelle!$B$3:$K$7,P$1,FALSE)</f>
        <v>-0.5</v>
      </c>
      <c r="Q144" s="63">
        <f>VLOOKUP(H144,Echelle!$B$3:$K$7,Q$1,FALSE)</f>
        <v>0.5</v>
      </c>
      <c r="R144" s="63">
        <f>VLOOKUP(I144,Echelle!$B$3:$K$7,R$1,FALSE)</f>
        <v>0.5</v>
      </c>
      <c r="S144" s="63">
        <f>VLOOKUP(J144,Echelle!$B$3:$K$7,S$1,FALSE)</f>
        <v>1</v>
      </c>
      <c r="T144" s="63">
        <f>VLOOKUP(K144,Echelle!$B$3:$K$7,T$1,FALSE)</f>
        <v>1</v>
      </c>
      <c r="U144" s="63">
        <f>VLOOKUP(L144,Echelle!$B$3:$K$7,U$1,FALSE)</f>
        <v>-1</v>
      </c>
      <c r="V144" s="64">
        <f t="shared" si="30"/>
        <v>3</v>
      </c>
      <c r="W144" s="65">
        <f t="shared" si="31"/>
        <v>6.666666666666667</v>
      </c>
      <c r="X144" s="6" t="s">
        <v>527</v>
      </c>
      <c r="Y144" s="6" t="s">
        <v>423</v>
      </c>
      <c r="Z144" s="6" t="s">
        <v>423</v>
      </c>
      <c r="AA144" s="6" t="s">
        <v>423</v>
      </c>
      <c r="AB144" s="6" t="s">
        <v>424</v>
      </c>
      <c r="AC144" s="6" t="s">
        <v>423</v>
      </c>
      <c r="AD144" s="6" t="s">
        <v>423</v>
      </c>
      <c r="AE144" s="6" t="s">
        <v>423</v>
      </c>
      <c r="AF144" s="6" t="s">
        <v>151</v>
      </c>
      <c r="AG144" s="6" t="s">
        <v>423</v>
      </c>
      <c r="AH144" s="6" t="s">
        <v>423</v>
      </c>
      <c r="AI144" s="6" t="s">
        <v>423</v>
      </c>
      <c r="AJ144" s="6" t="s">
        <v>423</v>
      </c>
      <c r="AK144" s="6" t="s">
        <v>423</v>
      </c>
      <c r="AL144" s="6" t="s">
        <v>424</v>
      </c>
      <c r="AM144" s="6" t="s">
        <v>423</v>
      </c>
      <c r="AN144" s="6" t="s">
        <v>425</v>
      </c>
      <c r="AO144" s="6" t="s">
        <v>426</v>
      </c>
      <c r="AP144" s="6" t="s">
        <v>426</v>
      </c>
      <c r="AQ144" s="6" t="s">
        <v>426</v>
      </c>
      <c r="AR144" s="6" t="s">
        <v>151</v>
      </c>
      <c r="AS144" s="6" t="s">
        <v>426</v>
      </c>
      <c r="AT144" s="6" t="s">
        <v>426</v>
      </c>
      <c r="AU144" s="6" t="s">
        <v>426</v>
      </c>
      <c r="AV144" s="6" t="s">
        <v>426</v>
      </c>
      <c r="AW144" s="6" t="s">
        <v>428</v>
      </c>
      <c r="AX144" s="6" t="s">
        <v>506</v>
      </c>
      <c r="AY144" s="6" t="s">
        <v>428</v>
      </c>
      <c r="AZ144" s="6" t="s">
        <v>428</v>
      </c>
      <c r="BA144" s="6" t="s">
        <v>428</v>
      </c>
      <c r="BB144" s="64">
        <f>VLOOKUP(Y144,Echelle!$B$11:$Z$15,BB$1,FALSE)</f>
        <v>0.5</v>
      </c>
      <c r="BC144" s="64">
        <f>VLOOKUP(Z144,Echelle!$B$11:$Z$15,BC$1,FALSE)</f>
        <v>0.5</v>
      </c>
      <c r="BD144" s="64">
        <f>VLOOKUP(AA144,Echelle!$B$11:$Z$15,BD$1,FALSE)</f>
        <v>0.5</v>
      </c>
      <c r="BE144" s="64">
        <f>VLOOKUP(AB144,Echelle!$B$11:$Z$15,BE$1,FALSE)</f>
        <v>1</v>
      </c>
      <c r="BF144" s="64">
        <f>VLOOKUP(AC144,Echelle!$B$11:$Z$15,BF$1,FALSE)</f>
        <v>0.5</v>
      </c>
      <c r="BG144" s="64">
        <f>VLOOKUP(AD144,Echelle!$B$11:$Z$15,BG$1,FALSE)</f>
        <v>0.5</v>
      </c>
      <c r="BH144" s="64">
        <f>VLOOKUP(AE144,Echelle!$B$11:$Z$15,BH$1,FALSE)</f>
        <v>0.5</v>
      </c>
      <c r="BI144" s="64">
        <f>VLOOKUP(AF144,Echelle!$B$11:$Z$15,BI$1,FALSE)</f>
        <v>2</v>
      </c>
      <c r="BJ144" s="64">
        <f>VLOOKUP(AG144,Echelle!$B$11:$Z$15,BJ$1,FALSE)</f>
        <v>0.5</v>
      </c>
      <c r="BK144" s="64">
        <f>VLOOKUP(AH144,Echelle!$B$11:$Z$15,BK$1,FALSE)</f>
        <v>0.5</v>
      </c>
      <c r="BL144" s="64">
        <f>VLOOKUP(AI144,Echelle!$B$11:$Z$15,BL$1,FALSE)</f>
        <v>0.5</v>
      </c>
      <c r="BM144" s="64">
        <f>VLOOKUP(AJ144,Echelle!$B$11:$Z$15,BM$1,FALSE)</f>
        <v>0.5</v>
      </c>
      <c r="BN144" s="64">
        <f>VLOOKUP(AK144,Echelle!$B$11:$Z$15,BN$1,FALSE)</f>
        <v>0.5</v>
      </c>
      <c r="BO144" s="64">
        <f>VLOOKUP(AL144,Echelle!$B$11:$Z$15,BO$1,FALSE)</f>
        <v>1</v>
      </c>
      <c r="BP144" s="64">
        <f>VLOOKUP(AM144,Echelle!$B$11:$Z$15,BP$1,FALSE)</f>
        <v>0.5</v>
      </c>
      <c r="BQ144" s="64">
        <f>VLOOKUP(AN144,Echelle!$B$11:$Z$15,BQ$1,FALSE)</f>
        <v>0</v>
      </c>
      <c r="BR144" s="64">
        <f>VLOOKUP(AO144,Echelle!$B$11:$Z$15,BR$1,FALSE)</f>
        <v>-1</v>
      </c>
      <c r="BS144" s="64">
        <f>VLOOKUP(AP144,Echelle!$B$11:$Z$15,BS$1,FALSE)</f>
        <v>-1</v>
      </c>
      <c r="BT144" s="64">
        <f>VLOOKUP(AQ144,Echelle!$B$11:$Z$15,BT$1,FALSE)</f>
        <v>-1</v>
      </c>
      <c r="BU144" s="64">
        <f>VLOOKUP(AR144,Echelle!$B$11:$Z$15,BU$1,FALSE)</f>
        <v>2</v>
      </c>
      <c r="BV144" s="64">
        <f>VLOOKUP(AS144,Echelle!$B$11:$Z$15,BV$1,FALSE)</f>
        <v>-0.5</v>
      </c>
      <c r="BW144" s="64">
        <f>VLOOKUP(AT144,Echelle!$B$11:$Z$15,BW$1,FALSE)</f>
        <v>-0.5</v>
      </c>
      <c r="BX144" s="64">
        <f>VLOOKUP(AU144,Echelle!$B$11:$Z$15,BX$1,FALSE)</f>
        <v>-0.5</v>
      </c>
      <c r="BY144" s="64">
        <f>VLOOKUP(AV144,Echelle!$B$11:$Z$15,BY$1,FALSE)</f>
        <v>-0.5</v>
      </c>
      <c r="BZ144" s="64">
        <f>VLOOKUP(AW144,Echelle!$B$20:$E$23,BZ$1,FALSE)</f>
        <v>-1</v>
      </c>
      <c r="CA144" s="64">
        <f>VLOOKUP(AX144,Echelle!$B$20:$E$23,CA$1,FALSE)</f>
        <v>0.5</v>
      </c>
      <c r="CB144" s="64">
        <f>VLOOKUP(AY144,Echelle!$B$20:$E$23,CB$1,FALSE)</f>
        <v>-1</v>
      </c>
      <c r="CC144" s="6">
        <v>0</v>
      </c>
      <c r="CD144" s="6">
        <v>0</v>
      </c>
      <c r="CE144" s="6">
        <v>0</v>
      </c>
      <c r="CF144" s="6">
        <v>0</v>
      </c>
      <c r="CG144" s="6">
        <v>0</v>
      </c>
      <c r="CH144" s="6">
        <v>0</v>
      </c>
      <c r="CI144" s="6">
        <v>0</v>
      </c>
      <c r="CJ144" s="66">
        <f t="shared" si="32"/>
        <v>0</v>
      </c>
      <c r="CK144" s="66">
        <f t="shared" si="33"/>
        <v>5.5</v>
      </c>
      <c r="CL144" s="65">
        <f t="shared" si="34"/>
        <v>3.3152173913043477</v>
      </c>
      <c r="CM144" s="6" t="s">
        <v>488</v>
      </c>
      <c r="CN144" s="6" t="s">
        <v>2467</v>
      </c>
      <c r="CO144" s="6" t="s">
        <v>1782</v>
      </c>
      <c r="CP144" s="6" t="s">
        <v>2325</v>
      </c>
      <c r="CQ144" s="6" t="s">
        <v>440</v>
      </c>
      <c r="CS144" s="6" t="s">
        <v>442</v>
      </c>
      <c r="CT144" s="6" t="s">
        <v>675</v>
      </c>
      <c r="CU144" s="6" t="s">
        <v>416</v>
      </c>
      <c r="CV144" s="6" t="s">
        <v>416</v>
      </c>
      <c r="CW144" s="6" t="s">
        <v>416</v>
      </c>
      <c r="CX144" s="6" t="s">
        <v>415</v>
      </c>
      <c r="CY144" s="6" t="s">
        <v>414</v>
      </c>
      <c r="CZ144" s="6" t="s">
        <v>416</v>
      </c>
      <c r="DA144" s="6" t="s">
        <v>416</v>
      </c>
      <c r="DB144" s="6" t="s">
        <v>416</v>
      </c>
      <c r="DC144" s="6" t="s">
        <v>131</v>
      </c>
      <c r="DD144" s="67">
        <f>VLOOKUP(CU144,Echelle!$B$3:$K$7,DD$1,FALSE)</f>
        <v>1</v>
      </c>
      <c r="DE144" s="67">
        <f>VLOOKUP(CV144,Echelle!$B$3:$K$7,DE$1,FALSE)</f>
        <v>1</v>
      </c>
      <c r="DF144" s="67">
        <f>VLOOKUP(CW144,Echelle!$B$3:$K$7,DF$1,FALSE)</f>
        <v>1</v>
      </c>
      <c r="DG144" s="67">
        <f>VLOOKUP(CX144,Echelle!$B$3:$K$7,DG$1,FALSE)</f>
        <v>-0.5</v>
      </c>
      <c r="DH144" s="67">
        <f>VLOOKUP(CY144,Echelle!$B$3:$K$7,DH$1,FALSE)</f>
        <v>0.5</v>
      </c>
      <c r="DI144" s="67">
        <f>VLOOKUP(CZ144,Echelle!$B$3:$K$7,DI$1,FALSE)</f>
        <v>1</v>
      </c>
      <c r="DJ144" s="67">
        <f>VLOOKUP(DA144,Echelle!$B$3:$K$7,DJ$1,FALSE)</f>
        <v>1</v>
      </c>
      <c r="DK144" s="67">
        <f>VLOOKUP(DB144,Echelle!$B$3:$K$7,DK$1,FALSE)</f>
        <v>1</v>
      </c>
      <c r="DL144" s="67">
        <f>VLOOKUP(DC144,Echelle!$B$3:$K$7,DL$1,FALSE)</f>
        <v>-1</v>
      </c>
      <c r="DM144" s="64">
        <f t="shared" si="35"/>
        <v>5</v>
      </c>
      <c r="DN144" s="65">
        <f t="shared" si="36"/>
        <v>7.7777777777777777</v>
      </c>
      <c r="DO144" s="6" t="s">
        <v>451</v>
      </c>
      <c r="DP144" s="6" t="s">
        <v>451</v>
      </c>
      <c r="DQ144" s="6" t="s">
        <v>451</v>
      </c>
      <c r="DR144" s="6" t="s">
        <v>451</v>
      </c>
      <c r="DS144" s="6" t="s">
        <v>452</v>
      </c>
      <c r="DT144" s="6" t="s">
        <v>451</v>
      </c>
      <c r="DU144" s="6" t="s">
        <v>451</v>
      </c>
      <c r="DV144" s="6" t="s">
        <v>451</v>
      </c>
      <c r="DW144" s="6" t="s">
        <v>451</v>
      </c>
      <c r="DX144" s="6" t="s">
        <v>452</v>
      </c>
      <c r="DY144" s="6" t="s">
        <v>451</v>
      </c>
      <c r="DZ144" s="6" t="s">
        <v>452</v>
      </c>
      <c r="EA144" s="6" t="s">
        <v>451</v>
      </c>
      <c r="EB144" s="6" t="s">
        <v>451</v>
      </c>
      <c r="EC144" s="6" t="s">
        <v>451</v>
      </c>
      <c r="ED144" s="6" t="s">
        <v>451</v>
      </c>
      <c r="EE144" s="6" t="s">
        <v>451</v>
      </c>
      <c r="EF144" s="6" t="s">
        <v>451</v>
      </c>
      <c r="EG144" s="6" t="s">
        <v>451</v>
      </c>
      <c r="EH144" s="6" t="s">
        <v>451</v>
      </c>
      <c r="EI144" s="6" t="s">
        <v>452</v>
      </c>
      <c r="EJ144" s="6" t="s">
        <v>452</v>
      </c>
      <c r="EK144" s="6" t="s">
        <v>452</v>
      </c>
      <c r="EL144" s="6" t="s">
        <v>452</v>
      </c>
      <c r="EM144" s="68">
        <f t="shared" si="37"/>
        <v>17</v>
      </c>
      <c r="EN144" s="69">
        <f t="shared" si="38"/>
        <v>7.083333333333333</v>
      </c>
      <c r="EO144" s="6" t="s">
        <v>517</v>
      </c>
      <c r="EP144" s="68">
        <f t="shared" si="39"/>
        <v>10</v>
      </c>
      <c r="EQ144" s="6" t="s">
        <v>454</v>
      </c>
      <c r="ER144" s="68">
        <f t="shared" si="40"/>
        <v>0</v>
      </c>
      <c r="ES144" s="70">
        <f t="shared" si="42"/>
        <v>7.375</v>
      </c>
      <c r="ET144" s="6" t="str">
        <f t="shared" si="41"/>
        <v>Accepté pour Conseil 1er round Fem</v>
      </c>
    </row>
    <row r="145" spans="1:150" x14ac:dyDescent="0.2">
      <c r="A145" s="6">
        <v>296</v>
      </c>
      <c r="B145" s="6" t="s">
        <v>760</v>
      </c>
      <c r="C145" s="6" t="s">
        <v>525</v>
      </c>
      <c r="D145" s="6" t="s">
        <v>131</v>
      </c>
      <c r="E145" s="6" t="s">
        <v>416</v>
      </c>
      <c r="F145" s="6" t="s">
        <v>416</v>
      </c>
      <c r="G145" s="6" t="s">
        <v>414</v>
      </c>
      <c r="H145" s="6" t="s">
        <v>414</v>
      </c>
      <c r="I145" s="6" t="s">
        <v>416</v>
      </c>
      <c r="J145" s="6" t="s">
        <v>416</v>
      </c>
      <c r="K145" s="6" t="s">
        <v>416</v>
      </c>
      <c r="L145" s="6" t="s">
        <v>131</v>
      </c>
      <c r="M145" s="63">
        <f>VLOOKUP(D145,Echelle!$B$3:$K$7,M$1,FALSE)</f>
        <v>-1</v>
      </c>
      <c r="N145" s="63">
        <f>VLOOKUP(E145,Echelle!$B$3:$K$7,N$1,FALSE)</f>
        <v>1</v>
      </c>
      <c r="O145" s="63">
        <f>VLOOKUP(F145,Echelle!$B$3:$K$7,O$1,FALSE)</f>
        <v>1</v>
      </c>
      <c r="P145" s="63">
        <f>VLOOKUP(G145,Echelle!$B$3:$K$7,P$1,FALSE)</f>
        <v>0.5</v>
      </c>
      <c r="Q145" s="63">
        <f>VLOOKUP(H145,Echelle!$B$3:$K$7,Q$1,FALSE)</f>
        <v>0.5</v>
      </c>
      <c r="R145" s="63">
        <f>VLOOKUP(I145,Echelle!$B$3:$K$7,R$1,FALSE)</f>
        <v>1</v>
      </c>
      <c r="S145" s="63">
        <f>VLOOKUP(J145,Echelle!$B$3:$K$7,S$1,FALSE)</f>
        <v>1</v>
      </c>
      <c r="T145" s="63">
        <f>VLOOKUP(K145,Echelle!$B$3:$K$7,T$1,FALSE)</f>
        <v>1</v>
      </c>
      <c r="U145" s="63">
        <f>VLOOKUP(L145,Echelle!$B$3:$K$7,U$1,FALSE)</f>
        <v>-1</v>
      </c>
      <c r="V145" s="64">
        <f t="shared" si="30"/>
        <v>4</v>
      </c>
      <c r="W145" s="65">
        <f t="shared" si="31"/>
        <v>7.2222222222222223</v>
      </c>
      <c r="X145" s="6" t="s">
        <v>463</v>
      </c>
      <c r="Y145" s="6" t="s">
        <v>423</v>
      </c>
      <c r="Z145" s="6" t="s">
        <v>423</v>
      </c>
      <c r="AA145" s="6" t="s">
        <v>423</v>
      </c>
      <c r="AB145" s="6" t="s">
        <v>424</v>
      </c>
      <c r="AC145" s="6" t="s">
        <v>423</v>
      </c>
      <c r="AD145" s="6" t="s">
        <v>423</v>
      </c>
      <c r="AE145" s="6" t="s">
        <v>423</v>
      </c>
      <c r="AF145" s="6" t="s">
        <v>423</v>
      </c>
      <c r="AG145" s="6" t="s">
        <v>423</v>
      </c>
      <c r="AH145" s="6" t="s">
        <v>426</v>
      </c>
      <c r="AI145" s="6" t="s">
        <v>426</v>
      </c>
      <c r="AJ145" s="6" t="s">
        <v>426</v>
      </c>
      <c r="AK145" s="6" t="s">
        <v>426</v>
      </c>
      <c r="AL145" s="6" t="s">
        <v>423</v>
      </c>
      <c r="AM145" s="6" t="s">
        <v>426</v>
      </c>
      <c r="AN145" s="6" t="s">
        <v>426</v>
      </c>
      <c r="AO145" s="6" t="s">
        <v>426</v>
      </c>
      <c r="AP145" s="6" t="s">
        <v>426</v>
      </c>
      <c r="AQ145" s="6" t="s">
        <v>426</v>
      </c>
      <c r="AR145" s="6" t="s">
        <v>424</v>
      </c>
      <c r="AS145" s="6" t="s">
        <v>426</v>
      </c>
      <c r="AT145" s="6" t="s">
        <v>426</v>
      </c>
      <c r="AU145" s="6" t="s">
        <v>426</v>
      </c>
      <c r="AV145" s="6" t="s">
        <v>426</v>
      </c>
      <c r="AW145" s="6" t="s">
        <v>428</v>
      </c>
      <c r="AX145" s="6" t="s">
        <v>176</v>
      </c>
      <c r="AY145" s="6" t="s">
        <v>428</v>
      </c>
      <c r="AZ145" s="6" t="s">
        <v>176</v>
      </c>
      <c r="BA145" s="6" t="s">
        <v>428</v>
      </c>
      <c r="BB145" s="64">
        <f>VLOOKUP(Y145,Echelle!$B$11:$Z$15,BB$1,FALSE)</f>
        <v>0.5</v>
      </c>
      <c r="BC145" s="64">
        <f>VLOOKUP(Z145,Echelle!$B$11:$Z$15,BC$1,FALSE)</f>
        <v>0.5</v>
      </c>
      <c r="BD145" s="64">
        <f>VLOOKUP(AA145,Echelle!$B$11:$Z$15,BD$1,FALSE)</f>
        <v>0.5</v>
      </c>
      <c r="BE145" s="64">
        <f>VLOOKUP(AB145,Echelle!$B$11:$Z$15,BE$1,FALSE)</f>
        <v>1</v>
      </c>
      <c r="BF145" s="64">
        <f>VLOOKUP(AC145,Echelle!$B$11:$Z$15,BF$1,FALSE)</f>
        <v>0.5</v>
      </c>
      <c r="BG145" s="64">
        <f>VLOOKUP(AD145,Echelle!$B$11:$Z$15,BG$1,FALSE)</f>
        <v>0.5</v>
      </c>
      <c r="BH145" s="64">
        <f>VLOOKUP(AE145,Echelle!$B$11:$Z$15,BH$1,FALSE)</f>
        <v>0.5</v>
      </c>
      <c r="BI145" s="64">
        <f>VLOOKUP(AF145,Echelle!$B$11:$Z$15,BI$1,FALSE)</f>
        <v>0.5</v>
      </c>
      <c r="BJ145" s="64">
        <f>VLOOKUP(AG145,Echelle!$B$11:$Z$15,BJ$1,FALSE)</f>
        <v>0.5</v>
      </c>
      <c r="BK145" s="64">
        <f>VLOOKUP(AH145,Echelle!$B$11:$Z$15,BK$1,FALSE)</f>
        <v>-1</v>
      </c>
      <c r="BL145" s="64">
        <f>VLOOKUP(AI145,Echelle!$B$11:$Z$15,BL$1,FALSE)</f>
        <v>-1</v>
      </c>
      <c r="BM145" s="64">
        <f>VLOOKUP(AJ145,Echelle!$B$11:$Z$15,BM$1,FALSE)</f>
        <v>-1</v>
      </c>
      <c r="BN145" s="64">
        <f>VLOOKUP(AK145,Echelle!$B$11:$Z$15,BN$1,FALSE)</f>
        <v>-1</v>
      </c>
      <c r="BO145" s="64">
        <f>VLOOKUP(AL145,Echelle!$B$11:$Z$15,BO$1,FALSE)</f>
        <v>0.5</v>
      </c>
      <c r="BP145" s="64">
        <f>VLOOKUP(AM145,Echelle!$B$11:$Z$15,BP$1,FALSE)</f>
        <v>-1</v>
      </c>
      <c r="BQ145" s="64">
        <f>VLOOKUP(AN145,Echelle!$B$11:$Z$15,BQ$1,FALSE)</f>
        <v>-1</v>
      </c>
      <c r="BR145" s="64">
        <f>VLOOKUP(AO145,Echelle!$B$11:$Z$15,BR$1,FALSE)</f>
        <v>-1</v>
      </c>
      <c r="BS145" s="64">
        <f>VLOOKUP(AP145,Echelle!$B$11:$Z$15,BS$1,FALSE)</f>
        <v>-1</v>
      </c>
      <c r="BT145" s="64">
        <f>VLOOKUP(AQ145,Echelle!$B$11:$Z$15,BT$1,FALSE)</f>
        <v>-1</v>
      </c>
      <c r="BU145" s="64">
        <f>VLOOKUP(AR145,Echelle!$B$11:$Z$15,BU$1,FALSE)</f>
        <v>1</v>
      </c>
      <c r="BV145" s="64">
        <f>VLOOKUP(AS145,Echelle!$B$11:$Z$15,BV$1,FALSE)</f>
        <v>-0.5</v>
      </c>
      <c r="BW145" s="64">
        <f>VLOOKUP(AT145,Echelle!$B$11:$Z$15,BW$1,FALSE)</f>
        <v>-0.5</v>
      </c>
      <c r="BX145" s="64">
        <f>VLOOKUP(AU145,Echelle!$B$11:$Z$15,BX$1,FALSE)</f>
        <v>-0.5</v>
      </c>
      <c r="BY145" s="64">
        <f>VLOOKUP(AV145,Echelle!$B$11:$Z$15,BY$1,FALSE)</f>
        <v>-0.5</v>
      </c>
      <c r="BZ145" s="64">
        <f>VLOOKUP(AW145,Echelle!$B$20:$E$23,BZ$1,FALSE)</f>
        <v>-1</v>
      </c>
      <c r="CA145" s="64">
        <f>VLOOKUP(AX145,Echelle!$B$20:$E$23,CA$1,FALSE)</f>
        <v>2</v>
      </c>
      <c r="CB145" s="64">
        <f>VLOOKUP(AY145,Echelle!$B$20:$E$23,CB$1,FALSE)</f>
        <v>-1</v>
      </c>
      <c r="CC145" s="6">
        <v>0</v>
      </c>
      <c r="CD145" s="6">
        <v>0</v>
      </c>
      <c r="CE145" s="6">
        <v>0</v>
      </c>
      <c r="CF145" s="6">
        <v>1</v>
      </c>
      <c r="CG145" s="6">
        <v>0</v>
      </c>
      <c r="CH145" s="6">
        <v>0</v>
      </c>
      <c r="CI145" s="6">
        <v>0</v>
      </c>
      <c r="CJ145" s="66">
        <f t="shared" si="32"/>
        <v>1</v>
      </c>
      <c r="CK145" s="66">
        <f t="shared" si="33"/>
        <v>-3.5</v>
      </c>
      <c r="CL145" s="65">
        <f t="shared" si="34"/>
        <v>2.3369565217391304</v>
      </c>
      <c r="CM145" s="6" t="s">
        <v>488</v>
      </c>
      <c r="CN145" s="6" t="s">
        <v>2480</v>
      </c>
      <c r="CO145" s="6" t="s">
        <v>1782</v>
      </c>
      <c r="CP145" s="6" t="s">
        <v>2325</v>
      </c>
      <c r="CQ145" s="6" t="s">
        <v>440</v>
      </c>
      <c r="CS145" s="6" t="s">
        <v>583</v>
      </c>
      <c r="CT145" s="6" t="s">
        <v>675</v>
      </c>
      <c r="CU145" s="6" t="s">
        <v>416</v>
      </c>
      <c r="CV145" s="6" t="s">
        <v>416</v>
      </c>
      <c r="CW145" s="6" t="s">
        <v>416</v>
      </c>
      <c r="CX145" s="6" t="s">
        <v>415</v>
      </c>
      <c r="CY145" s="6" t="s">
        <v>415</v>
      </c>
      <c r="CZ145" s="6" t="s">
        <v>416</v>
      </c>
      <c r="DA145" s="6" t="s">
        <v>416</v>
      </c>
      <c r="DB145" s="6" t="s">
        <v>416</v>
      </c>
      <c r="DC145" s="6" t="s">
        <v>415</v>
      </c>
      <c r="DD145" s="67">
        <f>VLOOKUP(CU145,Echelle!$B$3:$K$7,DD$1,FALSE)</f>
        <v>1</v>
      </c>
      <c r="DE145" s="67">
        <f>VLOOKUP(CV145,Echelle!$B$3:$K$7,DE$1,FALSE)</f>
        <v>1</v>
      </c>
      <c r="DF145" s="67">
        <f>VLOOKUP(CW145,Echelle!$B$3:$K$7,DF$1,FALSE)</f>
        <v>1</v>
      </c>
      <c r="DG145" s="67">
        <f>VLOOKUP(CX145,Echelle!$B$3:$K$7,DG$1,FALSE)</f>
        <v>-0.5</v>
      </c>
      <c r="DH145" s="67">
        <f>VLOOKUP(CY145,Echelle!$B$3:$K$7,DH$1,FALSE)</f>
        <v>-0.5</v>
      </c>
      <c r="DI145" s="67">
        <f>VLOOKUP(CZ145,Echelle!$B$3:$K$7,DI$1,FALSE)</f>
        <v>1</v>
      </c>
      <c r="DJ145" s="67">
        <f>VLOOKUP(DA145,Echelle!$B$3:$K$7,DJ$1,FALSE)</f>
        <v>1</v>
      </c>
      <c r="DK145" s="67">
        <f>VLOOKUP(DB145,Echelle!$B$3:$K$7,DK$1,FALSE)</f>
        <v>1</v>
      </c>
      <c r="DL145" s="67">
        <f>VLOOKUP(DC145,Echelle!$B$3:$K$7,DL$1,FALSE)</f>
        <v>0.5</v>
      </c>
      <c r="DM145" s="64">
        <f t="shared" si="35"/>
        <v>5.5</v>
      </c>
      <c r="DN145" s="65">
        <f t="shared" si="36"/>
        <v>8.0555555555555554</v>
      </c>
      <c r="DO145" s="6" t="s">
        <v>451</v>
      </c>
      <c r="DP145" s="6" t="s">
        <v>451</v>
      </c>
      <c r="DQ145" s="6" t="s">
        <v>451</v>
      </c>
      <c r="DR145" s="6" t="s">
        <v>451</v>
      </c>
      <c r="DS145" s="6" t="s">
        <v>451</v>
      </c>
      <c r="DT145" s="6" t="s">
        <v>451</v>
      </c>
      <c r="DU145" s="6" t="s">
        <v>451</v>
      </c>
      <c r="DV145" s="6" t="s">
        <v>451</v>
      </c>
      <c r="DW145" s="6" t="s">
        <v>451</v>
      </c>
      <c r="DX145" s="6" t="s">
        <v>451</v>
      </c>
      <c r="DY145" s="6" t="s">
        <v>451</v>
      </c>
      <c r="DZ145" s="6" t="s">
        <v>451</v>
      </c>
      <c r="EA145" s="6" t="s">
        <v>451</v>
      </c>
      <c r="EB145" s="6" t="s">
        <v>451</v>
      </c>
      <c r="EC145" s="6" t="s">
        <v>451</v>
      </c>
      <c r="ED145" s="6" t="s">
        <v>451</v>
      </c>
      <c r="EE145" s="6" t="s">
        <v>451</v>
      </c>
      <c r="EF145" s="6" t="s">
        <v>451</v>
      </c>
      <c r="EG145" s="6" t="s">
        <v>451</v>
      </c>
      <c r="EH145" s="6" t="s">
        <v>451</v>
      </c>
      <c r="EI145" s="6" t="s">
        <v>451</v>
      </c>
      <c r="EJ145" s="6" t="s">
        <v>452</v>
      </c>
      <c r="EK145" s="6" t="s">
        <v>452</v>
      </c>
      <c r="EL145" s="6" t="s">
        <v>451</v>
      </c>
      <c r="EM145" s="68">
        <f t="shared" si="37"/>
        <v>22</v>
      </c>
      <c r="EN145" s="69">
        <f t="shared" si="38"/>
        <v>9.1666666666666661</v>
      </c>
      <c r="EO145" s="6" t="s">
        <v>517</v>
      </c>
      <c r="EP145" s="68">
        <f t="shared" si="39"/>
        <v>10</v>
      </c>
      <c r="EQ145" s="6" t="s">
        <v>496</v>
      </c>
      <c r="ER145" s="68">
        <f t="shared" si="40"/>
        <v>10</v>
      </c>
      <c r="ES145" s="70">
        <f t="shared" si="42"/>
        <v>9</v>
      </c>
      <c r="ET145" s="6" t="str">
        <f t="shared" si="41"/>
        <v>Accepté pour Conseil 1er round Fem</v>
      </c>
    </row>
    <row r="146" spans="1:150" x14ac:dyDescent="0.2">
      <c r="A146" s="6">
        <v>297</v>
      </c>
      <c r="B146" s="6" t="s">
        <v>760</v>
      </c>
      <c r="C146" s="6" t="s">
        <v>413</v>
      </c>
      <c r="D146" s="6" t="s">
        <v>414</v>
      </c>
      <c r="E146" s="6" t="s">
        <v>416</v>
      </c>
      <c r="F146" s="6" t="s">
        <v>415</v>
      </c>
      <c r="G146" s="6" t="s">
        <v>414</v>
      </c>
      <c r="H146" s="6" t="s">
        <v>462</v>
      </c>
      <c r="I146" s="6" t="s">
        <v>462</v>
      </c>
      <c r="J146" s="6" t="s">
        <v>416</v>
      </c>
      <c r="K146" s="6" t="s">
        <v>416</v>
      </c>
      <c r="L146" s="6" t="s">
        <v>131</v>
      </c>
      <c r="M146" s="63">
        <f>VLOOKUP(D146,Echelle!$B$3:$K$7,M$1,FALSE)</f>
        <v>-0.5</v>
      </c>
      <c r="N146" s="63">
        <f>VLOOKUP(E146,Echelle!$B$3:$K$7,N$1,FALSE)</f>
        <v>1</v>
      </c>
      <c r="O146" s="63">
        <f>VLOOKUP(F146,Echelle!$B$3:$K$7,O$1,FALSE)</f>
        <v>0.5</v>
      </c>
      <c r="P146" s="63">
        <f>VLOOKUP(G146,Echelle!$B$3:$K$7,P$1,FALSE)</f>
        <v>0.5</v>
      </c>
      <c r="Q146" s="63">
        <f>VLOOKUP(H146,Echelle!$B$3:$K$7,Q$1,FALSE)</f>
        <v>0</v>
      </c>
      <c r="R146" s="63">
        <f>VLOOKUP(I146,Echelle!$B$3:$K$7,R$1,FALSE)</f>
        <v>0</v>
      </c>
      <c r="S146" s="63">
        <f>VLOOKUP(J146,Echelle!$B$3:$K$7,S$1,FALSE)</f>
        <v>1</v>
      </c>
      <c r="T146" s="63">
        <f>VLOOKUP(K146,Echelle!$B$3:$K$7,T$1,FALSE)</f>
        <v>1</v>
      </c>
      <c r="U146" s="63">
        <f>VLOOKUP(L146,Echelle!$B$3:$K$7,U$1,FALSE)</f>
        <v>-1</v>
      </c>
      <c r="V146" s="64">
        <f t="shared" si="30"/>
        <v>2.5</v>
      </c>
      <c r="W146" s="65">
        <f t="shared" si="31"/>
        <v>6.3888888888888893</v>
      </c>
      <c r="X146" s="6" t="s">
        <v>463</v>
      </c>
      <c r="Y146" s="6" t="s">
        <v>423</v>
      </c>
      <c r="Z146" s="6" t="s">
        <v>423</v>
      </c>
      <c r="AA146" s="6" t="s">
        <v>423</v>
      </c>
      <c r="AB146" s="6" t="s">
        <v>424</v>
      </c>
      <c r="AC146" s="6" t="s">
        <v>423</v>
      </c>
      <c r="AD146" s="6" t="s">
        <v>423</v>
      </c>
      <c r="AE146" s="6" t="s">
        <v>423</v>
      </c>
      <c r="AF146" s="6" t="s">
        <v>423</v>
      </c>
      <c r="AG146" s="6" t="s">
        <v>426</v>
      </c>
      <c r="AH146" s="6" t="s">
        <v>423</v>
      </c>
      <c r="AI146" s="6" t="s">
        <v>423</v>
      </c>
      <c r="AJ146" s="6" t="s">
        <v>423</v>
      </c>
      <c r="AK146" s="6" t="s">
        <v>423</v>
      </c>
      <c r="AL146" s="6" t="s">
        <v>423</v>
      </c>
      <c r="AM146" s="6" t="s">
        <v>423</v>
      </c>
      <c r="AN146" s="6" t="s">
        <v>423</v>
      </c>
      <c r="AO146" s="6" t="s">
        <v>423</v>
      </c>
      <c r="AP146" s="6" t="s">
        <v>423</v>
      </c>
      <c r="AQ146" s="6" t="s">
        <v>423</v>
      </c>
      <c r="AR146" s="6" t="s">
        <v>423</v>
      </c>
      <c r="AS146" s="6" t="s">
        <v>423</v>
      </c>
      <c r="AT146" s="6" t="s">
        <v>423</v>
      </c>
      <c r="AU146" s="6" t="s">
        <v>423</v>
      </c>
      <c r="AV146" s="6" t="s">
        <v>423</v>
      </c>
      <c r="AW146" s="6" t="s">
        <v>427</v>
      </c>
      <c r="AX146" s="6" t="s">
        <v>427</v>
      </c>
      <c r="AY146" s="6" t="s">
        <v>428</v>
      </c>
      <c r="AZ146" s="6" t="s">
        <v>428</v>
      </c>
      <c r="BA146" s="6" t="s">
        <v>506</v>
      </c>
      <c r="BB146" s="64">
        <f>VLOOKUP(Y146,Echelle!$B$11:$Z$15,BB$1,FALSE)</f>
        <v>0.5</v>
      </c>
      <c r="BC146" s="64">
        <f>VLOOKUP(Z146,Echelle!$B$11:$Z$15,BC$1,FALSE)</f>
        <v>0.5</v>
      </c>
      <c r="BD146" s="64">
        <f>VLOOKUP(AA146,Echelle!$B$11:$Z$15,BD$1,FALSE)</f>
        <v>0.5</v>
      </c>
      <c r="BE146" s="64">
        <f>VLOOKUP(AB146,Echelle!$B$11:$Z$15,BE$1,FALSE)</f>
        <v>1</v>
      </c>
      <c r="BF146" s="64">
        <f>VLOOKUP(AC146,Echelle!$B$11:$Z$15,BF$1,FALSE)</f>
        <v>0.5</v>
      </c>
      <c r="BG146" s="64">
        <f>VLOOKUP(AD146,Echelle!$B$11:$Z$15,BG$1,FALSE)</f>
        <v>0.5</v>
      </c>
      <c r="BH146" s="64">
        <f>VLOOKUP(AE146,Echelle!$B$11:$Z$15,BH$1,FALSE)</f>
        <v>0.5</v>
      </c>
      <c r="BI146" s="64">
        <f>VLOOKUP(AF146,Echelle!$B$11:$Z$15,BI$1,FALSE)</f>
        <v>0.5</v>
      </c>
      <c r="BJ146" s="64">
        <f>VLOOKUP(AG146,Echelle!$B$11:$Z$15,BJ$1,FALSE)</f>
        <v>-1</v>
      </c>
      <c r="BK146" s="64">
        <f>VLOOKUP(AH146,Echelle!$B$11:$Z$15,BK$1,FALSE)</f>
        <v>0.5</v>
      </c>
      <c r="BL146" s="64">
        <f>VLOOKUP(AI146,Echelle!$B$11:$Z$15,BL$1,FALSE)</f>
        <v>0.5</v>
      </c>
      <c r="BM146" s="64">
        <f>VLOOKUP(AJ146,Echelle!$B$11:$Z$15,BM$1,FALSE)</f>
        <v>0.5</v>
      </c>
      <c r="BN146" s="64">
        <f>VLOOKUP(AK146,Echelle!$B$11:$Z$15,BN$1,FALSE)</f>
        <v>0.5</v>
      </c>
      <c r="BO146" s="64">
        <f>VLOOKUP(AL146,Echelle!$B$11:$Z$15,BO$1,FALSE)</f>
        <v>0.5</v>
      </c>
      <c r="BP146" s="64">
        <f>VLOOKUP(AM146,Echelle!$B$11:$Z$15,BP$1,FALSE)</f>
        <v>0.5</v>
      </c>
      <c r="BQ146" s="64">
        <f>VLOOKUP(AN146,Echelle!$B$11:$Z$15,BQ$1,FALSE)</f>
        <v>0.5</v>
      </c>
      <c r="BR146" s="64">
        <f>VLOOKUP(AO146,Echelle!$B$11:$Z$15,BR$1,FALSE)</f>
        <v>0.5</v>
      </c>
      <c r="BS146" s="64">
        <f>VLOOKUP(AP146,Echelle!$B$11:$Z$15,BS$1,FALSE)</f>
        <v>0.5</v>
      </c>
      <c r="BT146" s="64">
        <f>VLOOKUP(AQ146,Echelle!$B$11:$Z$15,BT$1,FALSE)</f>
        <v>0.5</v>
      </c>
      <c r="BU146" s="64">
        <f>VLOOKUP(AR146,Echelle!$B$11:$Z$15,BU$1,FALSE)</f>
        <v>0.5</v>
      </c>
      <c r="BV146" s="64">
        <f>VLOOKUP(AS146,Echelle!$B$11:$Z$15,BV$1,FALSE)</f>
        <v>1</v>
      </c>
      <c r="BW146" s="64">
        <f>VLOOKUP(AT146,Echelle!$B$11:$Z$15,BW$1,FALSE)</f>
        <v>1</v>
      </c>
      <c r="BX146" s="64">
        <f>VLOOKUP(AU146,Echelle!$B$11:$Z$15,BX$1,FALSE)</f>
        <v>1</v>
      </c>
      <c r="BY146" s="64">
        <f>VLOOKUP(AV146,Echelle!$B$11:$Z$15,BY$1,FALSE)</f>
        <v>1</v>
      </c>
      <c r="BZ146" s="64">
        <f>VLOOKUP(AW146,Echelle!$B$20:$E$23,BZ$1,FALSE)</f>
        <v>1</v>
      </c>
      <c r="CA146" s="64">
        <f>VLOOKUP(AX146,Echelle!$B$20:$E$23,CA$1,FALSE)</f>
        <v>1</v>
      </c>
      <c r="CB146" s="64">
        <f>VLOOKUP(AY146,Echelle!$B$20:$E$23,CB$1,FALSE)</f>
        <v>-1</v>
      </c>
      <c r="CC146" s="6">
        <v>0</v>
      </c>
      <c r="CD146" s="6">
        <v>1</v>
      </c>
      <c r="CE146" s="6">
        <v>0</v>
      </c>
      <c r="CF146" s="6">
        <v>1</v>
      </c>
      <c r="CG146" s="6">
        <v>0</v>
      </c>
      <c r="CH146" s="6">
        <v>0</v>
      </c>
      <c r="CI146" s="6">
        <v>0</v>
      </c>
      <c r="CJ146" s="66">
        <f t="shared" si="32"/>
        <v>2</v>
      </c>
      <c r="CK146" s="66">
        <f t="shared" si="33"/>
        <v>16</v>
      </c>
      <c r="CL146" s="65">
        <f t="shared" si="34"/>
        <v>4.4565217391304346</v>
      </c>
      <c r="CM146" s="6" t="s">
        <v>488</v>
      </c>
      <c r="CN146" s="6" t="s">
        <v>2493</v>
      </c>
      <c r="CO146" s="6" t="s">
        <v>1782</v>
      </c>
      <c r="CP146" s="6" t="s">
        <v>2325</v>
      </c>
      <c r="CQ146" s="6" t="s">
        <v>674</v>
      </c>
      <c r="CS146" s="6" t="s">
        <v>583</v>
      </c>
      <c r="CT146" s="6" t="s">
        <v>675</v>
      </c>
      <c r="CU146" s="6" t="s">
        <v>415</v>
      </c>
      <c r="CV146" s="6" t="s">
        <v>415</v>
      </c>
      <c r="CW146" s="6" t="s">
        <v>414</v>
      </c>
      <c r="CX146" s="6" t="s">
        <v>414</v>
      </c>
      <c r="CY146" s="6" t="s">
        <v>414</v>
      </c>
      <c r="CZ146" s="6" t="s">
        <v>415</v>
      </c>
      <c r="DA146" s="6" t="s">
        <v>415</v>
      </c>
      <c r="DB146" s="6" t="s">
        <v>415</v>
      </c>
      <c r="DC146" s="6" t="s">
        <v>415</v>
      </c>
      <c r="DD146" s="67">
        <f>VLOOKUP(CU146,Echelle!$B$3:$K$7,DD$1,FALSE)</f>
        <v>0.5</v>
      </c>
      <c r="DE146" s="67">
        <f>VLOOKUP(CV146,Echelle!$B$3:$K$7,DE$1,FALSE)</f>
        <v>0.5</v>
      </c>
      <c r="DF146" s="67">
        <f>VLOOKUP(CW146,Echelle!$B$3:$K$7,DF$1,FALSE)</f>
        <v>-0.5</v>
      </c>
      <c r="DG146" s="67">
        <f>VLOOKUP(CX146,Echelle!$B$3:$K$7,DG$1,FALSE)</f>
        <v>0.5</v>
      </c>
      <c r="DH146" s="67">
        <f>VLOOKUP(CY146,Echelle!$B$3:$K$7,DH$1,FALSE)</f>
        <v>0.5</v>
      </c>
      <c r="DI146" s="67">
        <f>VLOOKUP(CZ146,Echelle!$B$3:$K$7,DI$1,FALSE)</f>
        <v>0.5</v>
      </c>
      <c r="DJ146" s="67">
        <f>VLOOKUP(DA146,Echelle!$B$3:$K$7,DJ$1,FALSE)</f>
        <v>0.5</v>
      </c>
      <c r="DK146" s="67">
        <f>VLOOKUP(DB146,Echelle!$B$3:$K$7,DK$1,FALSE)</f>
        <v>0.5</v>
      </c>
      <c r="DL146" s="67">
        <f>VLOOKUP(DC146,Echelle!$B$3:$K$7,DL$1,FALSE)</f>
        <v>0.5</v>
      </c>
      <c r="DM146" s="64">
        <f t="shared" si="35"/>
        <v>3.5</v>
      </c>
      <c r="DN146" s="65">
        <f t="shared" si="36"/>
        <v>6.9444444444444446</v>
      </c>
      <c r="DO146" s="6" t="s">
        <v>451</v>
      </c>
      <c r="DP146" s="6" t="s">
        <v>451</v>
      </c>
      <c r="DQ146" s="6" t="s">
        <v>451</v>
      </c>
      <c r="DR146" s="6" t="s">
        <v>451</v>
      </c>
      <c r="DS146" s="6" t="s">
        <v>451</v>
      </c>
      <c r="DT146" s="6" t="s">
        <v>451</v>
      </c>
      <c r="DU146" s="6" t="s">
        <v>451</v>
      </c>
      <c r="DV146" s="6" t="s">
        <v>451</v>
      </c>
      <c r="DW146" s="6" t="s">
        <v>451</v>
      </c>
      <c r="DX146" s="6" t="s">
        <v>451</v>
      </c>
      <c r="DY146" s="6" t="s">
        <v>451</v>
      </c>
      <c r="DZ146" s="6" t="s">
        <v>451</v>
      </c>
      <c r="EA146" s="6" t="s">
        <v>451</v>
      </c>
      <c r="EB146" s="6" t="s">
        <v>451</v>
      </c>
      <c r="EC146" s="6" t="s">
        <v>451</v>
      </c>
      <c r="ED146" s="6" t="s">
        <v>451</v>
      </c>
      <c r="EE146" s="6" t="s">
        <v>451</v>
      </c>
      <c r="EF146" s="6" t="s">
        <v>451</v>
      </c>
      <c r="EG146" s="6" t="s">
        <v>451</v>
      </c>
      <c r="EH146" s="6" t="s">
        <v>451</v>
      </c>
      <c r="EI146" s="6" t="s">
        <v>451</v>
      </c>
      <c r="EJ146" s="6" t="s">
        <v>451</v>
      </c>
      <c r="EK146" s="6" t="s">
        <v>452</v>
      </c>
      <c r="EL146" s="6" t="s">
        <v>452</v>
      </c>
      <c r="EM146" s="68">
        <f t="shared" si="37"/>
        <v>22</v>
      </c>
      <c r="EN146" s="69">
        <f t="shared" si="38"/>
        <v>9.1666666666666661</v>
      </c>
      <c r="EO146" s="6" t="s">
        <v>517</v>
      </c>
      <c r="EP146" s="68">
        <f t="shared" si="39"/>
        <v>10</v>
      </c>
      <c r="EQ146" s="6" t="s">
        <v>496</v>
      </c>
      <c r="ER146" s="68">
        <f t="shared" si="40"/>
        <v>10</v>
      </c>
      <c r="ES146" s="70">
        <f t="shared" si="42"/>
        <v>8.6666666666666661</v>
      </c>
      <c r="ET146" s="6" t="str">
        <f t="shared" si="41"/>
        <v>Accepté pour Conseil 1er round Fem</v>
      </c>
    </row>
    <row r="147" spans="1:150" x14ac:dyDescent="0.2">
      <c r="A147" s="6">
        <v>298</v>
      </c>
      <c r="B147" s="6" t="s">
        <v>760</v>
      </c>
      <c r="C147" s="6" t="s">
        <v>525</v>
      </c>
      <c r="D147" s="6" t="s">
        <v>131</v>
      </c>
      <c r="E147" s="6" t="s">
        <v>415</v>
      </c>
      <c r="F147" s="6" t="s">
        <v>416</v>
      </c>
      <c r="G147" s="6" t="s">
        <v>415</v>
      </c>
      <c r="H147" s="6" t="s">
        <v>414</v>
      </c>
      <c r="I147" s="6" t="s">
        <v>414</v>
      </c>
      <c r="J147" s="6" t="s">
        <v>131</v>
      </c>
      <c r="K147" s="6" t="s">
        <v>416</v>
      </c>
      <c r="L147" s="6" t="s">
        <v>414</v>
      </c>
      <c r="M147" s="63">
        <f>VLOOKUP(D147,Echelle!$B$3:$K$7,M$1,FALSE)</f>
        <v>-1</v>
      </c>
      <c r="N147" s="63">
        <f>VLOOKUP(E147,Echelle!$B$3:$K$7,N$1,FALSE)</f>
        <v>0.5</v>
      </c>
      <c r="O147" s="63">
        <f>VLOOKUP(F147,Echelle!$B$3:$K$7,O$1,FALSE)</f>
        <v>1</v>
      </c>
      <c r="P147" s="63">
        <f>VLOOKUP(G147,Echelle!$B$3:$K$7,P$1,FALSE)</f>
        <v>-0.5</v>
      </c>
      <c r="Q147" s="63">
        <f>VLOOKUP(H147,Echelle!$B$3:$K$7,Q$1,FALSE)</f>
        <v>0.5</v>
      </c>
      <c r="R147" s="63">
        <f>VLOOKUP(I147,Echelle!$B$3:$K$7,R$1,FALSE)</f>
        <v>-0.5</v>
      </c>
      <c r="S147" s="63">
        <f>VLOOKUP(J147,Echelle!$B$3:$K$7,S$1,FALSE)</f>
        <v>-1</v>
      </c>
      <c r="T147" s="63">
        <f>VLOOKUP(K147,Echelle!$B$3:$K$7,T$1,FALSE)</f>
        <v>1</v>
      </c>
      <c r="U147" s="63">
        <f>VLOOKUP(L147,Echelle!$B$3:$K$7,U$1,FALSE)</f>
        <v>-0.5</v>
      </c>
      <c r="V147" s="64">
        <f t="shared" si="30"/>
        <v>-0.5</v>
      </c>
      <c r="W147" s="65">
        <f t="shared" si="31"/>
        <v>4.7222222222222223</v>
      </c>
      <c r="X147" s="6" t="s">
        <v>527</v>
      </c>
      <c r="Y147" s="6" t="s">
        <v>424</v>
      </c>
      <c r="Z147" s="6" t="s">
        <v>423</v>
      </c>
      <c r="AA147" s="6" t="s">
        <v>423</v>
      </c>
      <c r="AB147" s="6" t="s">
        <v>424</v>
      </c>
      <c r="AC147" s="6" t="s">
        <v>425</v>
      </c>
      <c r="AD147" s="6" t="s">
        <v>423</v>
      </c>
      <c r="AE147" s="6" t="s">
        <v>423</v>
      </c>
      <c r="AF147" s="6" t="s">
        <v>423</v>
      </c>
      <c r="AG147" s="6" t="s">
        <v>425</v>
      </c>
      <c r="AH147" s="6" t="s">
        <v>426</v>
      </c>
      <c r="AI147" s="6" t="s">
        <v>423</v>
      </c>
      <c r="AJ147" s="6" t="s">
        <v>426</v>
      </c>
      <c r="AK147" s="6" t="s">
        <v>423</v>
      </c>
      <c r="AL147" s="6" t="s">
        <v>423</v>
      </c>
      <c r="AM147" s="6" t="s">
        <v>423</v>
      </c>
      <c r="AN147" s="6" t="s">
        <v>423</v>
      </c>
      <c r="AO147" s="6" t="s">
        <v>423</v>
      </c>
      <c r="AP147" s="6" t="s">
        <v>423</v>
      </c>
      <c r="AQ147" s="6" t="s">
        <v>426</v>
      </c>
      <c r="AR147" s="6" t="s">
        <v>424</v>
      </c>
      <c r="AS147" s="6" t="s">
        <v>426</v>
      </c>
      <c r="AT147" s="6" t="s">
        <v>426</v>
      </c>
      <c r="AU147" s="6" t="s">
        <v>426</v>
      </c>
      <c r="AV147" s="6" t="s">
        <v>426</v>
      </c>
      <c r="AW147" s="6" t="s">
        <v>428</v>
      </c>
      <c r="AX147" s="6" t="s">
        <v>427</v>
      </c>
      <c r="AY147" s="6" t="s">
        <v>428</v>
      </c>
      <c r="AZ147" s="6" t="s">
        <v>428</v>
      </c>
      <c r="BA147" s="6" t="s">
        <v>428</v>
      </c>
      <c r="BB147" s="64">
        <f>VLOOKUP(Y147,Echelle!$B$11:$Z$15,BB$1,FALSE)</f>
        <v>1</v>
      </c>
      <c r="BC147" s="64">
        <f>VLOOKUP(Z147,Echelle!$B$11:$Z$15,BC$1,FALSE)</f>
        <v>0.5</v>
      </c>
      <c r="BD147" s="64">
        <f>VLOOKUP(AA147,Echelle!$B$11:$Z$15,BD$1,FALSE)</f>
        <v>0.5</v>
      </c>
      <c r="BE147" s="64">
        <f>VLOOKUP(AB147,Echelle!$B$11:$Z$15,BE$1,FALSE)</f>
        <v>1</v>
      </c>
      <c r="BF147" s="64">
        <f>VLOOKUP(AC147,Echelle!$B$11:$Z$15,BF$1,FALSE)</f>
        <v>0</v>
      </c>
      <c r="BG147" s="64">
        <f>VLOOKUP(AD147,Echelle!$B$11:$Z$15,BG$1,FALSE)</f>
        <v>0.5</v>
      </c>
      <c r="BH147" s="64">
        <f>VLOOKUP(AE147,Echelle!$B$11:$Z$15,BH$1,FALSE)</f>
        <v>0.5</v>
      </c>
      <c r="BI147" s="64">
        <f>VLOOKUP(AF147,Echelle!$B$11:$Z$15,BI$1,FALSE)</f>
        <v>0.5</v>
      </c>
      <c r="BJ147" s="64">
        <f>VLOOKUP(AG147,Echelle!$B$11:$Z$15,BJ$1,FALSE)</f>
        <v>0</v>
      </c>
      <c r="BK147" s="64">
        <f>VLOOKUP(AH147,Echelle!$B$11:$Z$15,BK$1,FALSE)</f>
        <v>-1</v>
      </c>
      <c r="BL147" s="64">
        <f>VLOOKUP(AI147,Echelle!$B$11:$Z$15,BL$1,FALSE)</f>
        <v>0.5</v>
      </c>
      <c r="BM147" s="64">
        <f>VLOOKUP(AJ147,Echelle!$B$11:$Z$15,BM$1,FALSE)</f>
        <v>-1</v>
      </c>
      <c r="BN147" s="64">
        <f>VLOOKUP(AK147,Echelle!$B$11:$Z$15,BN$1,FALSE)</f>
        <v>0.5</v>
      </c>
      <c r="BO147" s="64">
        <f>VLOOKUP(AL147,Echelle!$B$11:$Z$15,BO$1,FALSE)</f>
        <v>0.5</v>
      </c>
      <c r="BP147" s="64">
        <f>VLOOKUP(AM147,Echelle!$B$11:$Z$15,BP$1,FALSE)</f>
        <v>0.5</v>
      </c>
      <c r="BQ147" s="64">
        <f>VLOOKUP(AN147,Echelle!$B$11:$Z$15,BQ$1,FALSE)</f>
        <v>0.5</v>
      </c>
      <c r="BR147" s="64">
        <f>VLOOKUP(AO147,Echelle!$B$11:$Z$15,BR$1,FALSE)</f>
        <v>0.5</v>
      </c>
      <c r="BS147" s="64">
        <f>VLOOKUP(AP147,Echelle!$B$11:$Z$15,BS$1,FALSE)</f>
        <v>0.5</v>
      </c>
      <c r="BT147" s="64">
        <f>VLOOKUP(AQ147,Echelle!$B$11:$Z$15,BT$1,FALSE)</f>
        <v>-1</v>
      </c>
      <c r="BU147" s="64">
        <f>VLOOKUP(AR147,Echelle!$B$11:$Z$15,BU$1,FALSE)</f>
        <v>1</v>
      </c>
      <c r="BV147" s="64">
        <f>VLOOKUP(AS147,Echelle!$B$11:$Z$15,BV$1,FALSE)</f>
        <v>-0.5</v>
      </c>
      <c r="BW147" s="64">
        <f>VLOOKUP(AT147,Echelle!$B$11:$Z$15,BW$1,FALSE)</f>
        <v>-0.5</v>
      </c>
      <c r="BX147" s="64">
        <f>VLOOKUP(AU147,Echelle!$B$11:$Z$15,BX$1,FALSE)</f>
        <v>-0.5</v>
      </c>
      <c r="BY147" s="64">
        <f>VLOOKUP(AV147,Echelle!$B$11:$Z$15,BY$1,FALSE)</f>
        <v>-0.5</v>
      </c>
      <c r="BZ147" s="64">
        <f>VLOOKUP(AW147,Echelle!$B$20:$E$23,BZ$1,FALSE)</f>
        <v>-1</v>
      </c>
      <c r="CA147" s="64">
        <f>VLOOKUP(AX147,Echelle!$B$20:$E$23,CA$1,FALSE)</f>
        <v>1</v>
      </c>
      <c r="CB147" s="64">
        <f>VLOOKUP(AY147,Echelle!$B$20:$E$23,CB$1,FALSE)</f>
        <v>-1</v>
      </c>
      <c r="CC147" s="6">
        <v>0</v>
      </c>
      <c r="CD147" s="6">
        <v>0</v>
      </c>
      <c r="CE147" s="6">
        <v>0</v>
      </c>
      <c r="CF147" s="6">
        <v>1</v>
      </c>
      <c r="CG147" s="6">
        <v>0</v>
      </c>
      <c r="CH147" s="6">
        <v>0</v>
      </c>
      <c r="CI147" s="6">
        <v>0</v>
      </c>
      <c r="CJ147" s="66">
        <f t="shared" si="32"/>
        <v>1</v>
      </c>
      <c r="CK147" s="66">
        <f t="shared" si="33"/>
        <v>4</v>
      </c>
      <c r="CL147" s="65">
        <f t="shared" si="34"/>
        <v>3.152173913043478</v>
      </c>
      <c r="CM147" s="6" t="s">
        <v>488</v>
      </c>
      <c r="CN147" s="6" t="s">
        <v>2507</v>
      </c>
      <c r="CO147" s="6" t="s">
        <v>1782</v>
      </c>
      <c r="CP147" s="6" t="s">
        <v>2325</v>
      </c>
      <c r="CQ147" s="6" t="s">
        <v>440</v>
      </c>
      <c r="CS147" s="6" t="s">
        <v>442</v>
      </c>
      <c r="CT147" s="6" t="s">
        <v>675</v>
      </c>
      <c r="CU147" s="6" t="s">
        <v>414</v>
      </c>
      <c r="CV147" s="6" t="s">
        <v>416</v>
      </c>
      <c r="CW147" s="6" t="s">
        <v>416</v>
      </c>
      <c r="CX147" s="6" t="s">
        <v>462</v>
      </c>
      <c r="CY147" s="6" t="s">
        <v>131</v>
      </c>
      <c r="CZ147" s="6" t="s">
        <v>462</v>
      </c>
      <c r="DA147" s="6" t="s">
        <v>416</v>
      </c>
      <c r="DB147" s="6" t="s">
        <v>416</v>
      </c>
      <c r="DC147" s="6" t="s">
        <v>415</v>
      </c>
      <c r="DD147" s="67">
        <f>VLOOKUP(CU147,Echelle!$B$3:$K$7,DD$1,FALSE)</f>
        <v>-0.5</v>
      </c>
      <c r="DE147" s="67">
        <f>VLOOKUP(CV147,Echelle!$B$3:$K$7,DE$1,FALSE)</f>
        <v>1</v>
      </c>
      <c r="DF147" s="67">
        <f>VLOOKUP(CW147,Echelle!$B$3:$K$7,DF$1,FALSE)</f>
        <v>1</v>
      </c>
      <c r="DG147" s="67">
        <f>VLOOKUP(CX147,Echelle!$B$3:$K$7,DG$1,FALSE)</f>
        <v>0</v>
      </c>
      <c r="DH147" s="67">
        <f>VLOOKUP(CY147,Echelle!$B$3:$K$7,DH$1,FALSE)</f>
        <v>1</v>
      </c>
      <c r="DI147" s="67">
        <f>VLOOKUP(CZ147,Echelle!$B$3:$K$7,DI$1,FALSE)</f>
        <v>0</v>
      </c>
      <c r="DJ147" s="67">
        <f>VLOOKUP(DA147,Echelle!$B$3:$K$7,DJ$1,FALSE)</f>
        <v>1</v>
      </c>
      <c r="DK147" s="67">
        <f>VLOOKUP(DB147,Echelle!$B$3:$K$7,DK$1,FALSE)</f>
        <v>1</v>
      </c>
      <c r="DL147" s="67">
        <f>VLOOKUP(DC147,Echelle!$B$3:$K$7,DL$1,FALSE)</f>
        <v>0.5</v>
      </c>
      <c r="DM147" s="64">
        <f t="shared" si="35"/>
        <v>5</v>
      </c>
      <c r="DN147" s="65">
        <f t="shared" si="36"/>
        <v>7.7777777777777777</v>
      </c>
      <c r="DO147" s="6" t="s">
        <v>451</v>
      </c>
      <c r="DP147" s="6" t="s">
        <v>452</v>
      </c>
      <c r="DQ147" s="6" t="s">
        <v>452</v>
      </c>
      <c r="DR147" s="6" t="s">
        <v>451</v>
      </c>
      <c r="DS147" s="6" t="s">
        <v>452</v>
      </c>
      <c r="DT147" s="6" t="s">
        <v>451</v>
      </c>
      <c r="DU147" s="6" t="s">
        <v>451</v>
      </c>
      <c r="DV147" s="6" t="s">
        <v>452</v>
      </c>
      <c r="DW147" s="6" t="s">
        <v>452</v>
      </c>
      <c r="DX147" s="6" t="s">
        <v>452</v>
      </c>
      <c r="DY147" s="6" t="s">
        <v>451</v>
      </c>
      <c r="DZ147" s="6" t="s">
        <v>452</v>
      </c>
      <c r="EA147" s="6" t="s">
        <v>451</v>
      </c>
      <c r="EB147" s="6" t="s">
        <v>452</v>
      </c>
      <c r="EC147" s="6" t="s">
        <v>451</v>
      </c>
      <c r="ED147" s="6" t="s">
        <v>451</v>
      </c>
      <c r="EE147" s="6" t="s">
        <v>452</v>
      </c>
      <c r="EF147" s="6" t="s">
        <v>451</v>
      </c>
      <c r="EG147" s="6" t="s">
        <v>452</v>
      </c>
      <c r="EH147" s="6" t="s">
        <v>451</v>
      </c>
      <c r="EI147" s="6" t="s">
        <v>452</v>
      </c>
      <c r="EJ147" s="6" t="s">
        <v>451</v>
      </c>
      <c r="EK147" s="6" t="s">
        <v>452</v>
      </c>
      <c r="EL147" s="6" t="s">
        <v>452</v>
      </c>
      <c r="EM147" s="68">
        <f t="shared" si="37"/>
        <v>11</v>
      </c>
      <c r="EN147" s="69">
        <f t="shared" si="38"/>
        <v>4.583333333333333</v>
      </c>
      <c r="EO147" s="6" t="s">
        <v>453</v>
      </c>
      <c r="EP147" s="68">
        <f t="shared" si="39"/>
        <v>0</v>
      </c>
      <c r="EQ147" s="6" t="s">
        <v>454</v>
      </c>
      <c r="ER147" s="68">
        <f t="shared" si="40"/>
        <v>0</v>
      </c>
      <c r="ES147" s="70">
        <f t="shared" si="42"/>
        <v>4.625</v>
      </c>
      <c r="ET147" s="6" t="str">
        <f t="shared" si="41"/>
        <v>Liste d'attente</v>
      </c>
    </row>
    <row r="148" spans="1:150" x14ac:dyDescent="0.2">
      <c r="A148" s="6">
        <v>299</v>
      </c>
      <c r="B148" s="6" t="s">
        <v>760</v>
      </c>
      <c r="C148" s="6" t="s">
        <v>525</v>
      </c>
      <c r="D148" s="6" t="s">
        <v>415</v>
      </c>
      <c r="E148" s="6" t="s">
        <v>416</v>
      </c>
      <c r="F148" s="6" t="s">
        <v>416</v>
      </c>
      <c r="G148" s="6" t="s">
        <v>414</v>
      </c>
      <c r="H148" s="6" t="s">
        <v>414</v>
      </c>
      <c r="I148" s="6" t="s">
        <v>416</v>
      </c>
      <c r="J148" s="6" t="s">
        <v>416</v>
      </c>
      <c r="K148" s="6" t="s">
        <v>416</v>
      </c>
      <c r="L148" s="6" t="s">
        <v>415</v>
      </c>
      <c r="M148" s="63">
        <f>VLOOKUP(D148,Echelle!$B$3:$K$7,M$1,FALSE)</f>
        <v>0.5</v>
      </c>
      <c r="N148" s="63">
        <f>VLOOKUP(E148,Echelle!$B$3:$K$7,N$1,FALSE)</f>
        <v>1</v>
      </c>
      <c r="O148" s="63">
        <f>VLOOKUP(F148,Echelle!$B$3:$K$7,O$1,FALSE)</f>
        <v>1</v>
      </c>
      <c r="P148" s="63">
        <f>VLOOKUP(G148,Echelle!$B$3:$K$7,P$1,FALSE)</f>
        <v>0.5</v>
      </c>
      <c r="Q148" s="63">
        <f>VLOOKUP(H148,Echelle!$B$3:$K$7,Q$1,FALSE)</f>
        <v>0.5</v>
      </c>
      <c r="R148" s="63">
        <f>VLOOKUP(I148,Echelle!$B$3:$K$7,R$1,FALSE)</f>
        <v>1</v>
      </c>
      <c r="S148" s="63">
        <f>VLOOKUP(J148,Echelle!$B$3:$K$7,S$1,FALSE)</f>
        <v>1</v>
      </c>
      <c r="T148" s="63">
        <f>VLOOKUP(K148,Echelle!$B$3:$K$7,T$1,FALSE)</f>
        <v>1</v>
      </c>
      <c r="U148" s="63">
        <f>VLOOKUP(L148,Echelle!$B$3:$K$7,U$1,FALSE)</f>
        <v>0.5</v>
      </c>
      <c r="V148" s="64">
        <f t="shared" si="30"/>
        <v>7</v>
      </c>
      <c r="W148" s="65">
        <f t="shared" si="31"/>
        <v>8.8888888888888893</v>
      </c>
      <c r="X148" s="6" t="s">
        <v>527</v>
      </c>
      <c r="Y148" s="6" t="s">
        <v>425</v>
      </c>
      <c r="Z148" s="6" t="s">
        <v>423</v>
      </c>
      <c r="AA148" s="6" t="s">
        <v>426</v>
      </c>
      <c r="AB148" s="6" t="s">
        <v>424</v>
      </c>
      <c r="AC148" s="6" t="s">
        <v>426</v>
      </c>
      <c r="AD148" s="6" t="s">
        <v>423</v>
      </c>
      <c r="AE148" s="6" t="s">
        <v>423</v>
      </c>
      <c r="AF148" s="6" t="s">
        <v>423</v>
      </c>
      <c r="AG148" s="6" t="s">
        <v>426</v>
      </c>
      <c r="AH148" s="6" t="s">
        <v>426</v>
      </c>
      <c r="AI148" s="6" t="s">
        <v>426</v>
      </c>
      <c r="AJ148" s="6" t="s">
        <v>426</v>
      </c>
      <c r="AK148" s="6" t="s">
        <v>423</v>
      </c>
      <c r="AL148" s="6" t="s">
        <v>423</v>
      </c>
      <c r="AM148" s="6" t="s">
        <v>423</v>
      </c>
      <c r="AN148" s="6" t="s">
        <v>423</v>
      </c>
      <c r="AO148" s="6" t="s">
        <v>424</v>
      </c>
      <c r="AP148" s="6" t="s">
        <v>424</v>
      </c>
      <c r="AQ148" s="6" t="s">
        <v>423</v>
      </c>
      <c r="AR148" s="6" t="s">
        <v>423</v>
      </c>
      <c r="AS148" s="6" t="s">
        <v>423</v>
      </c>
      <c r="AT148" s="6" t="s">
        <v>423</v>
      </c>
      <c r="AU148" s="6" t="s">
        <v>423</v>
      </c>
      <c r="AV148" s="6" t="s">
        <v>423</v>
      </c>
      <c r="AW148" s="6" t="s">
        <v>428</v>
      </c>
      <c r="AX148" s="6" t="s">
        <v>427</v>
      </c>
      <c r="AY148" s="6" t="s">
        <v>428</v>
      </c>
      <c r="AZ148" s="6" t="s">
        <v>428</v>
      </c>
      <c r="BA148" s="6" t="s">
        <v>506</v>
      </c>
      <c r="BB148" s="64">
        <f>VLOOKUP(Y148,Echelle!$B$11:$Z$15,BB$1,FALSE)</f>
        <v>0</v>
      </c>
      <c r="BC148" s="64">
        <f>VLOOKUP(Z148,Echelle!$B$11:$Z$15,BC$1,FALSE)</f>
        <v>0.5</v>
      </c>
      <c r="BD148" s="64">
        <f>VLOOKUP(AA148,Echelle!$B$11:$Z$15,BD$1,FALSE)</f>
        <v>-1</v>
      </c>
      <c r="BE148" s="64">
        <f>VLOOKUP(AB148,Echelle!$B$11:$Z$15,BE$1,FALSE)</f>
        <v>1</v>
      </c>
      <c r="BF148" s="64">
        <f>VLOOKUP(AC148,Echelle!$B$11:$Z$15,BF$1,FALSE)</f>
        <v>-1</v>
      </c>
      <c r="BG148" s="64">
        <f>VLOOKUP(AD148,Echelle!$B$11:$Z$15,BG$1,FALSE)</f>
        <v>0.5</v>
      </c>
      <c r="BH148" s="64">
        <f>VLOOKUP(AE148,Echelle!$B$11:$Z$15,BH$1,FALSE)</f>
        <v>0.5</v>
      </c>
      <c r="BI148" s="64">
        <f>VLOOKUP(AF148,Echelle!$B$11:$Z$15,BI$1,FALSE)</f>
        <v>0.5</v>
      </c>
      <c r="BJ148" s="64">
        <f>VLOOKUP(AG148,Echelle!$B$11:$Z$15,BJ$1,FALSE)</f>
        <v>-1</v>
      </c>
      <c r="BK148" s="64">
        <f>VLOOKUP(AH148,Echelle!$B$11:$Z$15,BK$1,FALSE)</f>
        <v>-1</v>
      </c>
      <c r="BL148" s="64">
        <f>VLOOKUP(AI148,Echelle!$B$11:$Z$15,BL$1,FALSE)</f>
        <v>-1</v>
      </c>
      <c r="BM148" s="64">
        <f>VLOOKUP(AJ148,Echelle!$B$11:$Z$15,BM$1,FALSE)</f>
        <v>-1</v>
      </c>
      <c r="BN148" s="64">
        <f>VLOOKUP(AK148,Echelle!$B$11:$Z$15,BN$1,FALSE)</f>
        <v>0.5</v>
      </c>
      <c r="BO148" s="64">
        <f>VLOOKUP(AL148,Echelle!$B$11:$Z$15,BO$1,FALSE)</f>
        <v>0.5</v>
      </c>
      <c r="BP148" s="64">
        <f>VLOOKUP(AM148,Echelle!$B$11:$Z$15,BP$1,FALSE)</f>
        <v>0.5</v>
      </c>
      <c r="BQ148" s="64">
        <f>VLOOKUP(AN148,Echelle!$B$11:$Z$15,BQ$1,FALSE)</f>
        <v>0.5</v>
      </c>
      <c r="BR148" s="64">
        <f>VLOOKUP(AO148,Echelle!$B$11:$Z$15,BR$1,FALSE)</f>
        <v>1</v>
      </c>
      <c r="BS148" s="64">
        <f>VLOOKUP(AP148,Echelle!$B$11:$Z$15,BS$1,FALSE)</f>
        <v>1</v>
      </c>
      <c r="BT148" s="64">
        <f>VLOOKUP(AQ148,Echelle!$B$11:$Z$15,BT$1,FALSE)</f>
        <v>0.5</v>
      </c>
      <c r="BU148" s="64">
        <f>VLOOKUP(AR148,Echelle!$B$11:$Z$15,BU$1,FALSE)</f>
        <v>0.5</v>
      </c>
      <c r="BV148" s="64">
        <f>VLOOKUP(AS148,Echelle!$B$11:$Z$15,BV$1,FALSE)</f>
        <v>1</v>
      </c>
      <c r="BW148" s="64">
        <f>VLOOKUP(AT148,Echelle!$B$11:$Z$15,BW$1,FALSE)</f>
        <v>1</v>
      </c>
      <c r="BX148" s="64">
        <f>VLOOKUP(AU148,Echelle!$B$11:$Z$15,BX$1,FALSE)</f>
        <v>1</v>
      </c>
      <c r="BY148" s="64">
        <f>VLOOKUP(AV148,Echelle!$B$11:$Z$15,BY$1,FALSE)</f>
        <v>1</v>
      </c>
      <c r="BZ148" s="64">
        <f>VLOOKUP(AW148,Echelle!$B$20:$E$23,BZ$1,FALSE)</f>
        <v>-1</v>
      </c>
      <c r="CA148" s="64">
        <f>VLOOKUP(AX148,Echelle!$B$20:$E$23,CA$1,FALSE)</f>
        <v>1</v>
      </c>
      <c r="CB148" s="64">
        <f>VLOOKUP(AY148,Echelle!$B$20:$E$23,CB$1,FALSE)</f>
        <v>-1</v>
      </c>
      <c r="CC148" s="6">
        <v>0</v>
      </c>
      <c r="CD148" s="6">
        <v>0</v>
      </c>
      <c r="CE148" s="6">
        <v>0</v>
      </c>
      <c r="CF148" s="6">
        <v>1</v>
      </c>
      <c r="CG148" s="6">
        <v>0</v>
      </c>
      <c r="CH148" s="6">
        <v>0</v>
      </c>
      <c r="CI148" s="6">
        <v>0</v>
      </c>
      <c r="CJ148" s="66">
        <f t="shared" si="32"/>
        <v>1</v>
      </c>
      <c r="CK148" s="66">
        <f t="shared" si="33"/>
        <v>6</v>
      </c>
      <c r="CL148" s="65">
        <f t="shared" si="34"/>
        <v>3.3695652173913042</v>
      </c>
      <c r="CM148" s="6" t="s">
        <v>488</v>
      </c>
      <c r="CN148" s="6" t="s">
        <v>2520</v>
      </c>
      <c r="CO148" s="6" t="s">
        <v>1782</v>
      </c>
      <c r="CP148" s="6" t="s">
        <v>2325</v>
      </c>
      <c r="CQ148" s="6" t="s">
        <v>440</v>
      </c>
      <c r="CS148" s="6" t="s">
        <v>491</v>
      </c>
      <c r="CT148" s="6" t="s">
        <v>675</v>
      </c>
      <c r="CU148" s="6" t="s">
        <v>414</v>
      </c>
      <c r="CV148" s="6" t="s">
        <v>416</v>
      </c>
      <c r="CW148" s="6" t="s">
        <v>416</v>
      </c>
      <c r="CX148" s="6" t="s">
        <v>131</v>
      </c>
      <c r="CY148" s="6" t="s">
        <v>131</v>
      </c>
      <c r="CZ148" s="6" t="s">
        <v>415</v>
      </c>
      <c r="DA148" s="6" t="s">
        <v>416</v>
      </c>
      <c r="DB148" s="6" t="s">
        <v>416</v>
      </c>
      <c r="DC148" s="6" t="s">
        <v>131</v>
      </c>
      <c r="DD148" s="67">
        <f>VLOOKUP(CU148,Echelle!$B$3:$K$7,DD$1,FALSE)</f>
        <v>-0.5</v>
      </c>
      <c r="DE148" s="67">
        <f>VLOOKUP(CV148,Echelle!$B$3:$K$7,DE$1,FALSE)</f>
        <v>1</v>
      </c>
      <c r="DF148" s="67">
        <f>VLOOKUP(CW148,Echelle!$B$3:$K$7,DF$1,FALSE)</f>
        <v>1</v>
      </c>
      <c r="DG148" s="67">
        <f>VLOOKUP(CX148,Echelle!$B$3:$K$7,DG$1,FALSE)</f>
        <v>1</v>
      </c>
      <c r="DH148" s="67">
        <f>VLOOKUP(CY148,Echelle!$B$3:$K$7,DH$1,FALSE)</f>
        <v>1</v>
      </c>
      <c r="DI148" s="67">
        <f>VLOOKUP(CZ148,Echelle!$B$3:$K$7,DI$1,FALSE)</f>
        <v>0.5</v>
      </c>
      <c r="DJ148" s="67">
        <f>VLOOKUP(DA148,Echelle!$B$3:$K$7,DJ$1,FALSE)</f>
        <v>1</v>
      </c>
      <c r="DK148" s="67">
        <f>VLOOKUP(DB148,Echelle!$B$3:$K$7,DK$1,FALSE)</f>
        <v>1</v>
      </c>
      <c r="DL148" s="67">
        <f>VLOOKUP(DC148,Echelle!$B$3:$K$7,DL$1,FALSE)</f>
        <v>-1</v>
      </c>
      <c r="DM148" s="64">
        <f t="shared" si="35"/>
        <v>5</v>
      </c>
      <c r="DN148" s="65">
        <f t="shared" si="36"/>
        <v>7.7777777777777777</v>
      </c>
      <c r="DO148" s="6" t="s">
        <v>451</v>
      </c>
      <c r="DP148" s="6" t="s">
        <v>451</v>
      </c>
      <c r="DQ148" s="6" t="s">
        <v>451</v>
      </c>
      <c r="DR148" s="6" t="s">
        <v>451</v>
      </c>
      <c r="DS148" s="6" t="s">
        <v>452</v>
      </c>
      <c r="DT148" s="6" t="s">
        <v>451</v>
      </c>
      <c r="DU148" s="6" t="s">
        <v>451</v>
      </c>
      <c r="DV148" s="6" t="s">
        <v>451</v>
      </c>
      <c r="DW148" s="6" t="s">
        <v>452</v>
      </c>
      <c r="DX148" s="6" t="s">
        <v>451</v>
      </c>
      <c r="DY148" s="6" t="s">
        <v>451</v>
      </c>
      <c r="DZ148" s="6" t="s">
        <v>452</v>
      </c>
      <c r="EA148" s="6" t="s">
        <v>452</v>
      </c>
      <c r="EB148" s="6" t="s">
        <v>451</v>
      </c>
      <c r="EC148" s="6" t="s">
        <v>451</v>
      </c>
      <c r="ED148" s="6" t="s">
        <v>451</v>
      </c>
      <c r="EE148" s="6" t="s">
        <v>451</v>
      </c>
      <c r="EF148" s="6" t="s">
        <v>451</v>
      </c>
      <c r="EG148" s="6" t="s">
        <v>452</v>
      </c>
      <c r="EH148" s="6" t="s">
        <v>451</v>
      </c>
      <c r="EI148" s="6" t="s">
        <v>451</v>
      </c>
      <c r="EJ148" s="6" t="s">
        <v>451</v>
      </c>
      <c r="EK148" s="6" t="s">
        <v>451</v>
      </c>
      <c r="EL148" s="6" t="s">
        <v>452</v>
      </c>
      <c r="EM148" s="68">
        <f t="shared" si="37"/>
        <v>18</v>
      </c>
      <c r="EN148" s="69">
        <f t="shared" si="38"/>
        <v>7.5</v>
      </c>
      <c r="EO148" s="6" t="s">
        <v>453</v>
      </c>
      <c r="EP148" s="68">
        <f t="shared" si="39"/>
        <v>0</v>
      </c>
      <c r="EQ148" s="6" t="s">
        <v>454</v>
      </c>
      <c r="ER148" s="68">
        <f t="shared" si="40"/>
        <v>0</v>
      </c>
      <c r="ES148" s="70">
        <f t="shared" si="42"/>
        <v>6.083333333333333</v>
      </c>
      <c r="ET148" s="6" t="str">
        <f t="shared" si="41"/>
        <v>Liste d'attente</v>
      </c>
    </row>
    <row r="149" spans="1:150" x14ac:dyDescent="0.2">
      <c r="A149" s="6">
        <v>300</v>
      </c>
      <c r="B149" s="6" t="s">
        <v>460</v>
      </c>
      <c r="C149" s="6" t="s">
        <v>525</v>
      </c>
      <c r="D149" s="6" t="s">
        <v>416</v>
      </c>
      <c r="E149" s="6" t="s">
        <v>416</v>
      </c>
      <c r="F149" s="6" t="s">
        <v>416</v>
      </c>
      <c r="G149" s="6" t="s">
        <v>416</v>
      </c>
      <c r="H149" s="6" t="s">
        <v>416</v>
      </c>
      <c r="I149" s="6" t="s">
        <v>416</v>
      </c>
      <c r="J149" s="6" t="s">
        <v>416</v>
      </c>
      <c r="K149" s="6" t="s">
        <v>416</v>
      </c>
      <c r="L149" s="6" t="s">
        <v>416</v>
      </c>
      <c r="M149" s="63">
        <f>VLOOKUP(D149,Echelle!$B$3:$K$7,M$1,FALSE)</f>
        <v>1</v>
      </c>
      <c r="N149" s="63">
        <f>VLOOKUP(E149,Echelle!$B$3:$K$7,N$1,FALSE)</f>
        <v>1</v>
      </c>
      <c r="O149" s="63">
        <f>VLOOKUP(F149,Echelle!$B$3:$K$7,O$1,FALSE)</f>
        <v>1</v>
      </c>
      <c r="P149" s="63">
        <f>VLOOKUP(G149,Echelle!$B$3:$K$7,P$1,FALSE)</f>
        <v>-1</v>
      </c>
      <c r="Q149" s="63">
        <f>VLOOKUP(H149,Echelle!$B$3:$K$7,Q$1,FALSE)</f>
        <v>-1</v>
      </c>
      <c r="R149" s="63">
        <f>VLOOKUP(I149,Echelle!$B$3:$K$7,R$1,FALSE)</f>
        <v>1</v>
      </c>
      <c r="S149" s="63">
        <f>VLOOKUP(J149,Echelle!$B$3:$K$7,S$1,FALSE)</f>
        <v>1</v>
      </c>
      <c r="T149" s="63">
        <f>VLOOKUP(K149,Echelle!$B$3:$K$7,T$1,FALSE)</f>
        <v>1</v>
      </c>
      <c r="U149" s="63">
        <f>VLOOKUP(L149,Echelle!$B$3:$K$7,U$1,FALSE)</f>
        <v>1</v>
      </c>
      <c r="V149" s="64">
        <f t="shared" si="30"/>
        <v>5</v>
      </c>
      <c r="W149" s="65">
        <f t="shared" si="31"/>
        <v>7.7777777777777777</v>
      </c>
      <c r="X149" s="6" t="s">
        <v>463</v>
      </c>
      <c r="Y149" s="6" t="s">
        <v>423</v>
      </c>
      <c r="Z149" s="6" t="s">
        <v>426</v>
      </c>
      <c r="AA149" s="6" t="s">
        <v>423</v>
      </c>
      <c r="AB149" s="6" t="s">
        <v>424</v>
      </c>
      <c r="AC149" s="6" t="s">
        <v>426</v>
      </c>
      <c r="AD149" s="6" t="s">
        <v>425</v>
      </c>
      <c r="AE149" s="6" t="s">
        <v>425</v>
      </c>
      <c r="AF149" s="6" t="s">
        <v>425</v>
      </c>
      <c r="AG149" s="6" t="s">
        <v>425</v>
      </c>
      <c r="AH149" s="6" t="s">
        <v>426</v>
      </c>
      <c r="AI149" s="6" t="s">
        <v>425</v>
      </c>
      <c r="AJ149" s="6" t="s">
        <v>426</v>
      </c>
      <c r="AK149" s="6" t="s">
        <v>424</v>
      </c>
      <c r="AL149" s="6" t="s">
        <v>151</v>
      </c>
      <c r="AM149" s="6" t="s">
        <v>151</v>
      </c>
      <c r="AN149" s="6" t="s">
        <v>151</v>
      </c>
      <c r="AO149" s="6" t="s">
        <v>151</v>
      </c>
      <c r="AP149" s="6" t="s">
        <v>151</v>
      </c>
      <c r="AQ149" s="6" t="s">
        <v>426</v>
      </c>
      <c r="AR149" s="6" t="s">
        <v>151</v>
      </c>
      <c r="AS149" s="6" t="s">
        <v>423</v>
      </c>
      <c r="AT149" s="6" t="s">
        <v>426</v>
      </c>
      <c r="AU149" s="6" t="s">
        <v>426</v>
      </c>
      <c r="AV149" s="6" t="s">
        <v>426</v>
      </c>
      <c r="AW149" s="6" t="s">
        <v>428</v>
      </c>
      <c r="AX149" s="6" t="s">
        <v>427</v>
      </c>
      <c r="AY149" s="6" t="s">
        <v>427</v>
      </c>
      <c r="AZ149" s="6" t="s">
        <v>427</v>
      </c>
      <c r="BA149" s="6" t="s">
        <v>428</v>
      </c>
      <c r="BB149" s="64">
        <f>VLOOKUP(Y149,Echelle!$B$11:$Z$15,BB$1,FALSE)</f>
        <v>0.5</v>
      </c>
      <c r="BC149" s="64">
        <f>VLOOKUP(Z149,Echelle!$B$11:$Z$15,BC$1,FALSE)</f>
        <v>-1</v>
      </c>
      <c r="BD149" s="64">
        <f>VLOOKUP(AA149,Echelle!$B$11:$Z$15,BD$1,FALSE)</f>
        <v>0.5</v>
      </c>
      <c r="BE149" s="64">
        <f>VLOOKUP(AB149,Echelle!$B$11:$Z$15,BE$1,FALSE)</f>
        <v>1</v>
      </c>
      <c r="BF149" s="64">
        <f>VLOOKUP(AC149,Echelle!$B$11:$Z$15,BF$1,FALSE)</f>
        <v>-1</v>
      </c>
      <c r="BG149" s="64">
        <f>VLOOKUP(AD149,Echelle!$B$11:$Z$15,BG$1,FALSE)</f>
        <v>0</v>
      </c>
      <c r="BH149" s="64">
        <f>VLOOKUP(AE149,Echelle!$B$11:$Z$15,BH$1,FALSE)</f>
        <v>0</v>
      </c>
      <c r="BI149" s="64">
        <f>VLOOKUP(AF149,Echelle!$B$11:$Z$15,BI$1,FALSE)</f>
        <v>0</v>
      </c>
      <c r="BJ149" s="64">
        <f>VLOOKUP(AG149,Echelle!$B$11:$Z$15,BJ$1,FALSE)</f>
        <v>0</v>
      </c>
      <c r="BK149" s="64">
        <f>VLOOKUP(AH149,Echelle!$B$11:$Z$15,BK$1,FALSE)</f>
        <v>-1</v>
      </c>
      <c r="BL149" s="64">
        <f>VLOOKUP(AI149,Echelle!$B$11:$Z$15,BL$1,FALSE)</f>
        <v>0</v>
      </c>
      <c r="BM149" s="64">
        <f>VLOOKUP(AJ149,Echelle!$B$11:$Z$15,BM$1,FALSE)</f>
        <v>-1</v>
      </c>
      <c r="BN149" s="64">
        <f>VLOOKUP(AK149,Echelle!$B$11:$Z$15,BN$1,FALSE)</f>
        <v>1</v>
      </c>
      <c r="BO149" s="64">
        <f>VLOOKUP(AL149,Echelle!$B$11:$Z$15,BO$1,FALSE)</f>
        <v>2</v>
      </c>
      <c r="BP149" s="64">
        <f>VLOOKUP(AM149,Echelle!$B$11:$Z$15,BP$1,FALSE)</f>
        <v>2</v>
      </c>
      <c r="BQ149" s="64">
        <f>VLOOKUP(AN149,Echelle!$B$11:$Z$15,BQ$1,FALSE)</f>
        <v>2</v>
      </c>
      <c r="BR149" s="64">
        <f>VLOOKUP(AO149,Echelle!$B$11:$Z$15,BR$1,FALSE)</f>
        <v>2</v>
      </c>
      <c r="BS149" s="64">
        <f>VLOOKUP(AP149,Echelle!$B$11:$Z$15,BS$1,FALSE)</f>
        <v>2</v>
      </c>
      <c r="BT149" s="64">
        <f>VLOOKUP(AQ149,Echelle!$B$11:$Z$15,BT$1,FALSE)</f>
        <v>-1</v>
      </c>
      <c r="BU149" s="64">
        <f>VLOOKUP(AR149,Echelle!$B$11:$Z$15,BU$1,FALSE)</f>
        <v>2</v>
      </c>
      <c r="BV149" s="64">
        <f>VLOOKUP(AS149,Echelle!$B$11:$Z$15,BV$1,FALSE)</f>
        <v>1</v>
      </c>
      <c r="BW149" s="64">
        <f>VLOOKUP(AT149,Echelle!$B$11:$Z$15,BW$1,FALSE)</f>
        <v>-0.5</v>
      </c>
      <c r="BX149" s="64">
        <f>VLOOKUP(AU149,Echelle!$B$11:$Z$15,BX$1,FALSE)</f>
        <v>-0.5</v>
      </c>
      <c r="BY149" s="64">
        <f>VLOOKUP(AV149,Echelle!$B$11:$Z$15,BY$1,FALSE)</f>
        <v>-0.5</v>
      </c>
      <c r="BZ149" s="64">
        <f>VLOOKUP(AW149,Echelle!$B$20:$E$23,BZ$1,FALSE)</f>
        <v>-1</v>
      </c>
      <c r="CA149" s="64">
        <f>VLOOKUP(AX149,Echelle!$B$20:$E$23,CA$1,FALSE)</f>
        <v>1</v>
      </c>
      <c r="CB149" s="64">
        <f>VLOOKUP(AY149,Echelle!$B$20:$E$23,CB$1,FALSE)</f>
        <v>1</v>
      </c>
      <c r="CC149" s="6">
        <v>0</v>
      </c>
      <c r="CD149" s="6">
        <v>1</v>
      </c>
      <c r="CE149" s="6">
        <v>0</v>
      </c>
      <c r="CF149" s="6">
        <v>0</v>
      </c>
      <c r="CG149" s="6">
        <v>0</v>
      </c>
      <c r="CH149" s="6">
        <v>1</v>
      </c>
      <c r="CI149" s="6">
        <v>0</v>
      </c>
      <c r="CJ149" s="66">
        <f t="shared" si="32"/>
        <v>2</v>
      </c>
      <c r="CK149" s="66">
        <f t="shared" si="33"/>
        <v>12.5</v>
      </c>
      <c r="CL149" s="65">
        <f t="shared" si="34"/>
        <v>4.0760869565217392</v>
      </c>
      <c r="CM149" s="6" t="s">
        <v>488</v>
      </c>
      <c r="CN149" s="6" t="s">
        <v>2534</v>
      </c>
      <c r="CQ149" s="6" t="s">
        <v>2535</v>
      </c>
      <c r="CS149" s="6" t="s">
        <v>2535</v>
      </c>
      <c r="CT149" s="6" t="s">
        <v>2535</v>
      </c>
      <c r="CU149" s="6" t="s">
        <v>462</v>
      </c>
      <c r="CV149" s="6" t="s">
        <v>416</v>
      </c>
      <c r="CW149" s="6" t="s">
        <v>416</v>
      </c>
      <c r="CX149" s="6" t="s">
        <v>416</v>
      </c>
      <c r="CY149" s="6" t="s">
        <v>415</v>
      </c>
      <c r="CZ149" s="6" t="s">
        <v>462</v>
      </c>
      <c r="DA149" s="6" t="s">
        <v>416</v>
      </c>
      <c r="DB149" s="6" t="s">
        <v>416</v>
      </c>
      <c r="DC149" s="6" t="s">
        <v>131</v>
      </c>
      <c r="DD149" s="67">
        <f>VLOOKUP(CU149,Echelle!$B$3:$K$7,DD$1,FALSE)</f>
        <v>0</v>
      </c>
      <c r="DE149" s="67">
        <f>VLOOKUP(CV149,Echelle!$B$3:$K$7,DE$1,FALSE)</f>
        <v>1</v>
      </c>
      <c r="DF149" s="67">
        <f>VLOOKUP(CW149,Echelle!$B$3:$K$7,DF$1,FALSE)</f>
        <v>1</v>
      </c>
      <c r="DG149" s="67">
        <f>VLOOKUP(CX149,Echelle!$B$3:$K$7,DG$1,FALSE)</f>
        <v>-1</v>
      </c>
      <c r="DH149" s="67">
        <f>VLOOKUP(CY149,Echelle!$B$3:$K$7,DH$1,FALSE)</f>
        <v>-0.5</v>
      </c>
      <c r="DI149" s="67">
        <f>VLOOKUP(CZ149,Echelle!$B$3:$K$7,DI$1,FALSE)</f>
        <v>0</v>
      </c>
      <c r="DJ149" s="67">
        <f>VLOOKUP(DA149,Echelle!$B$3:$K$7,DJ$1,FALSE)</f>
        <v>1</v>
      </c>
      <c r="DK149" s="67">
        <f>VLOOKUP(DB149,Echelle!$B$3:$K$7,DK$1,FALSE)</f>
        <v>1</v>
      </c>
      <c r="DL149" s="67">
        <f>VLOOKUP(DC149,Echelle!$B$3:$K$7,DL$1,FALSE)</f>
        <v>-1</v>
      </c>
      <c r="DM149" s="64">
        <f t="shared" si="35"/>
        <v>1.5</v>
      </c>
      <c r="DN149" s="65">
        <f t="shared" si="36"/>
        <v>5.833333333333333</v>
      </c>
      <c r="DO149" s="6" t="s">
        <v>451</v>
      </c>
      <c r="DP149" s="6" t="s">
        <v>451</v>
      </c>
      <c r="DQ149" s="6" t="s">
        <v>451</v>
      </c>
      <c r="DR149" s="6" t="s">
        <v>451</v>
      </c>
      <c r="DS149" s="6" t="s">
        <v>451</v>
      </c>
      <c r="DT149" s="6" t="s">
        <v>451</v>
      </c>
      <c r="DU149" s="6" t="s">
        <v>451</v>
      </c>
      <c r="DV149" s="6" t="s">
        <v>451</v>
      </c>
      <c r="DW149" s="6" t="s">
        <v>451</v>
      </c>
      <c r="DX149" s="6" t="s">
        <v>451</v>
      </c>
      <c r="DY149" s="6" t="s">
        <v>451</v>
      </c>
      <c r="DZ149" s="6" t="s">
        <v>451</v>
      </c>
      <c r="EA149" s="6" t="s">
        <v>451</v>
      </c>
      <c r="EB149" s="6" t="s">
        <v>451</v>
      </c>
      <c r="EC149" s="6" t="s">
        <v>451</v>
      </c>
      <c r="ED149" s="6" t="s">
        <v>451</v>
      </c>
      <c r="EE149" s="6" t="s">
        <v>451</v>
      </c>
      <c r="EF149" s="6" t="s">
        <v>451</v>
      </c>
      <c r="EG149" s="6" t="s">
        <v>451</v>
      </c>
      <c r="EH149" s="6" t="s">
        <v>451</v>
      </c>
      <c r="EI149" s="6" t="s">
        <v>451</v>
      </c>
      <c r="EJ149" s="6" t="s">
        <v>451</v>
      </c>
      <c r="EK149" s="6" t="s">
        <v>451</v>
      </c>
      <c r="EL149" s="6" t="s">
        <v>451</v>
      </c>
      <c r="EM149" s="68">
        <f t="shared" si="37"/>
        <v>24</v>
      </c>
      <c r="EN149" s="69">
        <f t="shared" si="38"/>
        <v>10</v>
      </c>
      <c r="EO149" s="6" t="s">
        <v>517</v>
      </c>
      <c r="EP149" s="68">
        <f t="shared" si="39"/>
        <v>10</v>
      </c>
      <c r="EQ149" s="6" t="s">
        <v>496</v>
      </c>
      <c r="ER149" s="68">
        <f t="shared" si="40"/>
        <v>10</v>
      </c>
      <c r="ES149" s="70">
        <f t="shared" si="42"/>
        <v>8.75</v>
      </c>
      <c r="ET149" s="6" t="str">
        <f t="shared" si="41"/>
        <v>Accepté pour Conseil 1er round Fem</v>
      </c>
    </row>
    <row r="150" spans="1:150" x14ac:dyDescent="0.2">
      <c r="A150" s="6">
        <v>301</v>
      </c>
      <c r="B150" s="6" t="s">
        <v>760</v>
      </c>
      <c r="C150" s="6" t="s">
        <v>525</v>
      </c>
      <c r="D150" s="6" t="s">
        <v>131</v>
      </c>
      <c r="E150" s="6" t="s">
        <v>415</v>
      </c>
      <c r="F150" s="6" t="s">
        <v>416</v>
      </c>
      <c r="G150" s="6" t="s">
        <v>414</v>
      </c>
      <c r="H150" s="6" t="s">
        <v>131</v>
      </c>
      <c r="I150" s="6" t="s">
        <v>415</v>
      </c>
      <c r="J150" s="6" t="s">
        <v>415</v>
      </c>
      <c r="K150" s="6" t="s">
        <v>416</v>
      </c>
      <c r="L150" s="6" t="s">
        <v>131</v>
      </c>
      <c r="M150" s="63">
        <f>VLOOKUP(D150,Echelle!$B$3:$K$7,M$1,FALSE)</f>
        <v>-1</v>
      </c>
      <c r="N150" s="63">
        <f>VLOOKUP(E150,Echelle!$B$3:$K$7,N$1,FALSE)</f>
        <v>0.5</v>
      </c>
      <c r="O150" s="63">
        <f>VLOOKUP(F150,Echelle!$B$3:$K$7,O$1,FALSE)</f>
        <v>1</v>
      </c>
      <c r="P150" s="63">
        <f>VLOOKUP(G150,Echelle!$B$3:$K$7,P$1,FALSE)</f>
        <v>0.5</v>
      </c>
      <c r="Q150" s="63">
        <f>VLOOKUP(H150,Echelle!$B$3:$K$7,Q$1,FALSE)</f>
        <v>1</v>
      </c>
      <c r="R150" s="63">
        <f>VLOOKUP(I150,Echelle!$B$3:$K$7,R$1,FALSE)</f>
        <v>0.5</v>
      </c>
      <c r="S150" s="63">
        <f>VLOOKUP(J150,Echelle!$B$3:$K$7,S$1,FALSE)</f>
        <v>0.5</v>
      </c>
      <c r="T150" s="63">
        <f>VLOOKUP(K150,Echelle!$B$3:$K$7,T$1,FALSE)</f>
        <v>1</v>
      </c>
      <c r="U150" s="63">
        <f>VLOOKUP(L150,Echelle!$B$3:$K$7,U$1,FALSE)</f>
        <v>-1</v>
      </c>
      <c r="V150" s="64">
        <f t="shared" si="30"/>
        <v>3</v>
      </c>
      <c r="W150" s="65">
        <f t="shared" si="31"/>
        <v>6.666666666666667</v>
      </c>
      <c r="X150" s="6" t="s">
        <v>547</v>
      </c>
      <c r="Y150" s="6" t="s">
        <v>423</v>
      </c>
      <c r="Z150" s="6" t="s">
        <v>426</v>
      </c>
      <c r="AA150" s="6" t="s">
        <v>426</v>
      </c>
      <c r="AB150" s="6" t="s">
        <v>424</v>
      </c>
      <c r="AC150" s="6" t="s">
        <v>426</v>
      </c>
      <c r="AD150" s="6" t="s">
        <v>423</v>
      </c>
      <c r="AE150" s="6" t="s">
        <v>423</v>
      </c>
      <c r="AF150" s="6" t="s">
        <v>423</v>
      </c>
      <c r="AG150" s="6" t="s">
        <v>423</v>
      </c>
      <c r="AH150" s="6" t="s">
        <v>426</v>
      </c>
      <c r="AI150" s="6" t="s">
        <v>423</v>
      </c>
      <c r="AJ150" s="6" t="s">
        <v>423</v>
      </c>
      <c r="AK150" s="6" t="s">
        <v>423</v>
      </c>
      <c r="AL150" s="6" t="s">
        <v>423</v>
      </c>
      <c r="AM150" s="6" t="s">
        <v>423</v>
      </c>
      <c r="AN150" s="6" t="s">
        <v>424</v>
      </c>
      <c r="AO150" s="6" t="s">
        <v>423</v>
      </c>
      <c r="AP150" s="6" t="s">
        <v>424</v>
      </c>
      <c r="AQ150" s="6" t="s">
        <v>423</v>
      </c>
      <c r="AR150" s="6" t="s">
        <v>424</v>
      </c>
      <c r="AS150" s="6" t="s">
        <v>423</v>
      </c>
      <c r="AT150" s="6" t="s">
        <v>423</v>
      </c>
      <c r="AU150" s="6" t="s">
        <v>423</v>
      </c>
      <c r="AV150" s="6" t="s">
        <v>423</v>
      </c>
      <c r="AW150" s="6" t="s">
        <v>428</v>
      </c>
      <c r="AX150" s="6" t="s">
        <v>176</v>
      </c>
      <c r="AY150" s="6" t="s">
        <v>428</v>
      </c>
      <c r="AZ150" s="6" t="s">
        <v>176</v>
      </c>
      <c r="BA150" s="6" t="s">
        <v>176</v>
      </c>
      <c r="BB150" s="64">
        <f>VLOOKUP(Y150,Echelle!$B$11:$Z$15,BB$1,FALSE)</f>
        <v>0.5</v>
      </c>
      <c r="BC150" s="64">
        <f>VLOOKUP(Z150,Echelle!$B$11:$Z$15,BC$1,FALSE)</f>
        <v>-1</v>
      </c>
      <c r="BD150" s="64">
        <f>VLOOKUP(AA150,Echelle!$B$11:$Z$15,BD$1,FALSE)</f>
        <v>-1</v>
      </c>
      <c r="BE150" s="64">
        <f>VLOOKUP(AB150,Echelle!$B$11:$Z$15,BE$1,FALSE)</f>
        <v>1</v>
      </c>
      <c r="BF150" s="64">
        <f>VLOOKUP(AC150,Echelle!$B$11:$Z$15,BF$1,FALSE)</f>
        <v>-1</v>
      </c>
      <c r="BG150" s="64">
        <f>VLOOKUP(AD150,Echelle!$B$11:$Z$15,BG$1,FALSE)</f>
        <v>0.5</v>
      </c>
      <c r="BH150" s="64">
        <f>VLOOKUP(AE150,Echelle!$B$11:$Z$15,BH$1,FALSE)</f>
        <v>0.5</v>
      </c>
      <c r="BI150" s="64">
        <f>VLOOKUP(AF150,Echelle!$B$11:$Z$15,BI$1,FALSE)</f>
        <v>0.5</v>
      </c>
      <c r="BJ150" s="64">
        <f>VLOOKUP(AG150,Echelle!$B$11:$Z$15,BJ$1,FALSE)</f>
        <v>0.5</v>
      </c>
      <c r="BK150" s="64">
        <f>VLOOKUP(AH150,Echelle!$B$11:$Z$15,BK$1,FALSE)</f>
        <v>-1</v>
      </c>
      <c r="BL150" s="64">
        <f>VLOOKUP(AI150,Echelle!$B$11:$Z$15,BL$1,FALSE)</f>
        <v>0.5</v>
      </c>
      <c r="BM150" s="64">
        <f>VLOOKUP(AJ150,Echelle!$B$11:$Z$15,BM$1,FALSE)</f>
        <v>0.5</v>
      </c>
      <c r="BN150" s="64">
        <f>VLOOKUP(AK150,Echelle!$B$11:$Z$15,BN$1,FALSE)</f>
        <v>0.5</v>
      </c>
      <c r="BO150" s="64">
        <f>VLOOKUP(AL150,Echelle!$B$11:$Z$15,BO$1,FALSE)</f>
        <v>0.5</v>
      </c>
      <c r="BP150" s="64">
        <f>VLOOKUP(AM150,Echelle!$B$11:$Z$15,BP$1,FALSE)</f>
        <v>0.5</v>
      </c>
      <c r="BQ150" s="64">
        <f>VLOOKUP(AN150,Echelle!$B$11:$Z$15,BQ$1,FALSE)</f>
        <v>1</v>
      </c>
      <c r="BR150" s="64">
        <f>VLOOKUP(AO150,Echelle!$B$11:$Z$15,BR$1,FALSE)</f>
        <v>0.5</v>
      </c>
      <c r="BS150" s="64">
        <f>VLOOKUP(AP150,Echelle!$B$11:$Z$15,BS$1,FALSE)</f>
        <v>1</v>
      </c>
      <c r="BT150" s="64">
        <f>VLOOKUP(AQ150,Echelle!$B$11:$Z$15,BT$1,FALSE)</f>
        <v>0.5</v>
      </c>
      <c r="BU150" s="64">
        <f>VLOOKUP(AR150,Echelle!$B$11:$Z$15,BU$1,FALSE)</f>
        <v>1</v>
      </c>
      <c r="BV150" s="64">
        <f>VLOOKUP(AS150,Echelle!$B$11:$Z$15,BV$1,FALSE)</f>
        <v>1</v>
      </c>
      <c r="BW150" s="64">
        <f>VLOOKUP(AT150,Echelle!$B$11:$Z$15,BW$1,FALSE)</f>
        <v>1</v>
      </c>
      <c r="BX150" s="64">
        <f>VLOOKUP(AU150,Echelle!$B$11:$Z$15,BX$1,FALSE)</f>
        <v>1</v>
      </c>
      <c r="BY150" s="64">
        <f>VLOOKUP(AV150,Echelle!$B$11:$Z$15,BY$1,FALSE)</f>
        <v>1</v>
      </c>
      <c r="BZ150" s="64">
        <f>VLOOKUP(AW150,Echelle!$B$20:$E$23,BZ$1,FALSE)</f>
        <v>-1</v>
      </c>
      <c r="CA150" s="64">
        <f>VLOOKUP(AX150,Echelle!$B$20:$E$23,CA$1,FALSE)</f>
        <v>2</v>
      </c>
      <c r="CB150" s="64">
        <f>VLOOKUP(AY150,Echelle!$B$20:$E$23,CB$1,FALSE)</f>
        <v>-1</v>
      </c>
      <c r="CC150" s="6">
        <v>0</v>
      </c>
      <c r="CD150" s="6">
        <v>0</v>
      </c>
      <c r="CE150" s="6">
        <v>0</v>
      </c>
      <c r="CF150" s="6">
        <v>1</v>
      </c>
      <c r="CG150" s="6">
        <v>0</v>
      </c>
      <c r="CH150" s="6">
        <v>0</v>
      </c>
      <c r="CI150" s="6">
        <v>0</v>
      </c>
      <c r="CJ150" s="66">
        <f t="shared" si="32"/>
        <v>1</v>
      </c>
      <c r="CK150" s="66">
        <f t="shared" si="33"/>
        <v>11</v>
      </c>
      <c r="CL150" s="65">
        <f t="shared" si="34"/>
        <v>3.9130434782608696</v>
      </c>
      <c r="CM150" s="6" t="s">
        <v>488</v>
      </c>
      <c r="CN150" s="6" t="s">
        <v>2549</v>
      </c>
      <c r="CQ150" s="6" t="s">
        <v>2535</v>
      </c>
      <c r="CS150" s="6" t="s">
        <v>2535</v>
      </c>
      <c r="CT150" s="6" t="s">
        <v>2535</v>
      </c>
      <c r="CU150" s="6" t="s">
        <v>131</v>
      </c>
      <c r="CV150" s="6" t="s">
        <v>416</v>
      </c>
      <c r="CW150" s="6" t="s">
        <v>416</v>
      </c>
      <c r="CX150" s="6" t="s">
        <v>416</v>
      </c>
      <c r="CY150" s="6" t="s">
        <v>131</v>
      </c>
      <c r="CZ150" s="6" t="s">
        <v>416</v>
      </c>
      <c r="DA150" s="6" t="s">
        <v>416</v>
      </c>
      <c r="DB150" s="6" t="s">
        <v>416</v>
      </c>
      <c r="DC150" s="6" t="s">
        <v>131</v>
      </c>
      <c r="DD150" s="67">
        <f>VLOOKUP(CU150,Echelle!$B$3:$K$7,DD$1,FALSE)</f>
        <v>-1</v>
      </c>
      <c r="DE150" s="67">
        <f>VLOOKUP(CV150,Echelle!$B$3:$K$7,DE$1,FALSE)</f>
        <v>1</v>
      </c>
      <c r="DF150" s="67">
        <f>VLOOKUP(CW150,Echelle!$B$3:$K$7,DF$1,FALSE)</f>
        <v>1</v>
      </c>
      <c r="DG150" s="67">
        <f>VLOOKUP(CX150,Echelle!$B$3:$K$7,DG$1,FALSE)</f>
        <v>-1</v>
      </c>
      <c r="DH150" s="67">
        <f>VLOOKUP(CY150,Echelle!$B$3:$K$7,DH$1,FALSE)</f>
        <v>1</v>
      </c>
      <c r="DI150" s="67">
        <f>VLOOKUP(CZ150,Echelle!$B$3:$K$7,DI$1,FALSE)</f>
        <v>1</v>
      </c>
      <c r="DJ150" s="67">
        <f>VLOOKUP(DA150,Echelle!$B$3:$K$7,DJ$1,FALSE)</f>
        <v>1</v>
      </c>
      <c r="DK150" s="67">
        <f>VLOOKUP(DB150,Echelle!$B$3:$K$7,DK$1,FALSE)</f>
        <v>1</v>
      </c>
      <c r="DL150" s="67">
        <f>VLOOKUP(DC150,Echelle!$B$3:$K$7,DL$1,FALSE)</f>
        <v>-1</v>
      </c>
      <c r="DM150" s="64">
        <f t="shared" si="35"/>
        <v>3</v>
      </c>
      <c r="DN150" s="65">
        <f t="shared" si="36"/>
        <v>6.666666666666667</v>
      </c>
      <c r="DO150" s="6" t="s">
        <v>451</v>
      </c>
      <c r="DP150" s="6" t="s">
        <v>451</v>
      </c>
      <c r="DQ150" s="6" t="s">
        <v>451</v>
      </c>
      <c r="DR150" s="6" t="s">
        <v>451</v>
      </c>
      <c r="DS150" s="6" t="s">
        <v>451</v>
      </c>
      <c r="DT150" s="6" t="s">
        <v>451</v>
      </c>
      <c r="DU150" s="6" t="s">
        <v>451</v>
      </c>
      <c r="DV150" s="6" t="s">
        <v>451</v>
      </c>
      <c r="DW150" s="6" t="s">
        <v>451</v>
      </c>
      <c r="DX150" s="6" t="s">
        <v>452</v>
      </c>
      <c r="DY150" s="6" t="s">
        <v>451</v>
      </c>
      <c r="DZ150" s="6" t="s">
        <v>451</v>
      </c>
      <c r="EA150" s="6" t="s">
        <v>451</v>
      </c>
      <c r="EB150" s="6" t="s">
        <v>451</v>
      </c>
      <c r="EC150" s="6" t="s">
        <v>451</v>
      </c>
      <c r="ED150" s="6" t="s">
        <v>451</v>
      </c>
      <c r="EE150" s="6" t="s">
        <v>451</v>
      </c>
      <c r="EF150" s="6" t="s">
        <v>451</v>
      </c>
      <c r="EG150" s="6" t="s">
        <v>451</v>
      </c>
      <c r="EH150" s="6" t="s">
        <v>451</v>
      </c>
      <c r="EI150" s="6" t="s">
        <v>451</v>
      </c>
      <c r="EJ150" s="6" t="s">
        <v>452</v>
      </c>
      <c r="EK150" s="6" t="s">
        <v>452</v>
      </c>
      <c r="EL150" s="6" t="s">
        <v>452</v>
      </c>
      <c r="EM150" s="68">
        <f t="shared" si="37"/>
        <v>20</v>
      </c>
      <c r="EN150" s="69">
        <f t="shared" si="38"/>
        <v>8.3333333333333339</v>
      </c>
      <c r="EO150" s="6" t="s">
        <v>555</v>
      </c>
      <c r="EP150" s="68">
        <f t="shared" si="39"/>
        <v>10</v>
      </c>
      <c r="EQ150" s="6" t="s">
        <v>496</v>
      </c>
      <c r="ER150" s="68">
        <f t="shared" si="40"/>
        <v>10</v>
      </c>
      <c r="ES150" s="70">
        <f t="shared" si="42"/>
        <v>8.1666666666666679</v>
      </c>
      <c r="ET150" s="6" t="str">
        <f t="shared" si="41"/>
        <v xml:space="preserve">Accepté pour le Conseil 4round IS -5 </v>
      </c>
    </row>
    <row r="151" spans="1:150" x14ac:dyDescent="0.2">
      <c r="A151" s="6">
        <v>302</v>
      </c>
      <c r="B151" s="6" t="s">
        <v>1087</v>
      </c>
      <c r="C151" s="6" t="s">
        <v>413</v>
      </c>
      <c r="D151" s="6" t="s">
        <v>414</v>
      </c>
      <c r="E151" s="6" t="s">
        <v>416</v>
      </c>
      <c r="F151" s="6" t="s">
        <v>415</v>
      </c>
      <c r="G151" s="6" t="s">
        <v>414</v>
      </c>
      <c r="H151" s="6" t="s">
        <v>414</v>
      </c>
      <c r="I151" s="6" t="s">
        <v>415</v>
      </c>
      <c r="J151" s="6" t="s">
        <v>415</v>
      </c>
      <c r="K151" s="6" t="s">
        <v>416</v>
      </c>
      <c r="L151" s="6" t="s">
        <v>414</v>
      </c>
      <c r="M151" s="63">
        <f>VLOOKUP(D151,Echelle!$B$3:$K$7,M$1,FALSE)</f>
        <v>-0.5</v>
      </c>
      <c r="N151" s="63">
        <f>VLOOKUP(E151,Echelle!$B$3:$K$7,N$1,FALSE)</f>
        <v>1</v>
      </c>
      <c r="O151" s="63">
        <f>VLOOKUP(F151,Echelle!$B$3:$K$7,O$1,FALSE)</f>
        <v>0.5</v>
      </c>
      <c r="P151" s="63">
        <f>VLOOKUP(G151,Echelle!$B$3:$K$7,P$1,FALSE)</f>
        <v>0.5</v>
      </c>
      <c r="Q151" s="63">
        <f>VLOOKUP(H151,Echelle!$B$3:$K$7,Q$1,FALSE)</f>
        <v>0.5</v>
      </c>
      <c r="R151" s="63">
        <f>VLOOKUP(I151,Echelle!$B$3:$K$7,R$1,FALSE)</f>
        <v>0.5</v>
      </c>
      <c r="S151" s="63">
        <f>VLOOKUP(J151,Echelle!$B$3:$K$7,S$1,FALSE)</f>
        <v>0.5</v>
      </c>
      <c r="T151" s="63">
        <f>VLOOKUP(K151,Echelle!$B$3:$K$7,T$1,FALSE)</f>
        <v>1</v>
      </c>
      <c r="U151" s="63">
        <f>VLOOKUP(L151,Echelle!$B$3:$K$7,U$1,FALSE)</f>
        <v>-0.5</v>
      </c>
      <c r="V151" s="64">
        <f t="shared" si="30"/>
        <v>3.5</v>
      </c>
      <c r="W151" s="65">
        <f t="shared" si="31"/>
        <v>6.9444444444444446</v>
      </c>
      <c r="X151" s="6" t="s">
        <v>564</v>
      </c>
      <c r="Y151" s="6" t="s">
        <v>423</v>
      </c>
      <c r="Z151" s="6" t="s">
        <v>423</v>
      </c>
      <c r="AA151" s="6" t="s">
        <v>425</v>
      </c>
      <c r="AB151" s="6" t="s">
        <v>151</v>
      </c>
      <c r="AC151" s="6" t="s">
        <v>425</v>
      </c>
      <c r="AD151" s="6" t="s">
        <v>425</v>
      </c>
      <c r="AE151" s="6" t="s">
        <v>425</v>
      </c>
      <c r="AF151" s="6" t="s">
        <v>425</v>
      </c>
      <c r="AG151" s="6" t="s">
        <v>425</v>
      </c>
      <c r="AH151" s="6" t="s">
        <v>425</v>
      </c>
      <c r="AI151" s="6" t="s">
        <v>425</v>
      </c>
      <c r="AJ151" s="6" t="s">
        <v>425</v>
      </c>
      <c r="AK151" s="6" t="s">
        <v>425</v>
      </c>
      <c r="AL151" s="6" t="s">
        <v>151</v>
      </c>
      <c r="AM151" s="6" t="s">
        <v>425</v>
      </c>
      <c r="AN151" s="6" t="s">
        <v>151</v>
      </c>
      <c r="AO151" s="6" t="s">
        <v>425</v>
      </c>
      <c r="AP151" s="6" t="s">
        <v>425</v>
      </c>
      <c r="AQ151" s="6" t="s">
        <v>151</v>
      </c>
      <c r="AR151" s="6" t="s">
        <v>151</v>
      </c>
      <c r="AS151" s="6" t="s">
        <v>425</v>
      </c>
      <c r="AT151" s="6" t="s">
        <v>425</v>
      </c>
      <c r="AU151" s="6" t="s">
        <v>426</v>
      </c>
      <c r="AV151" s="6" t="s">
        <v>425</v>
      </c>
      <c r="AW151" s="6" t="s">
        <v>176</v>
      </c>
      <c r="AX151" s="6" t="s">
        <v>176</v>
      </c>
      <c r="AY151" s="6" t="s">
        <v>176</v>
      </c>
      <c r="AZ151" s="6" t="s">
        <v>428</v>
      </c>
      <c r="BA151" s="6" t="s">
        <v>428</v>
      </c>
      <c r="BB151" s="64">
        <f>VLOOKUP(Y151,Echelle!$B$11:$Z$15,BB$1,FALSE)</f>
        <v>0.5</v>
      </c>
      <c r="BC151" s="64">
        <f>VLOOKUP(Z151,Echelle!$B$11:$Z$15,BC$1,FALSE)</f>
        <v>0.5</v>
      </c>
      <c r="BD151" s="64">
        <f>VLOOKUP(AA151,Echelle!$B$11:$Z$15,BD$1,FALSE)</f>
        <v>0</v>
      </c>
      <c r="BE151" s="64">
        <f>VLOOKUP(AB151,Echelle!$B$11:$Z$15,BE$1,FALSE)</f>
        <v>2</v>
      </c>
      <c r="BF151" s="64">
        <f>VLOOKUP(AC151,Echelle!$B$11:$Z$15,BF$1,FALSE)</f>
        <v>0</v>
      </c>
      <c r="BG151" s="64">
        <f>VLOOKUP(AD151,Echelle!$B$11:$Z$15,BG$1,FALSE)</f>
        <v>0</v>
      </c>
      <c r="BH151" s="64">
        <f>VLOOKUP(AE151,Echelle!$B$11:$Z$15,BH$1,FALSE)</f>
        <v>0</v>
      </c>
      <c r="BI151" s="64">
        <f>VLOOKUP(AF151,Echelle!$B$11:$Z$15,BI$1,FALSE)</f>
        <v>0</v>
      </c>
      <c r="BJ151" s="64">
        <f>VLOOKUP(AG151,Echelle!$B$11:$Z$15,BJ$1,FALSE)</f>
        <v>0</v>
      </c>
      <c r="BK151" s="64">
        <f>VLOOKUP(AH151,Echelle!$B$11:$Z$15,BK$1,FALSE)</f>
        <v>0</v>
      </c>
      <c r="BL151" s="64">
        <f>VLOOKUP(AI151,Echelle!$B$11:$Z$15,BL$1,FALSE)</f>
        <v>0</v>
      </c>
      <c r="BM151" s="64">
        <f>VLOOKUP(AJ151,Echelle!$B$11:$Z$15,BM$1,FALSE)</f>
        <v>0</v>
      </c>
      <c r="BN151" s="64">
        <f>VLOOKUP(AK151,Echelle!$B$11:$Z$15,BN$1,FALSE)</f>
        <v>0</v>
      </c>
      <c r="BO151" s="64">
        <f>VLOOKUP(AL151,Echelle!$B$11:$Z$15,BO$1,FALSE)</f>
        <v>2</v>
      </c>
      <c r="BP151" s="64">
        <f>VLOOKUP(AM151,Echelle!$B$11:$Z$15,BP$1,FALSE)</f>
        <v>0</v>
      </c>
      <c r="BQ151" s="64">
        <f>VLOOKUP(AN151,Echelle!$B$11:$Z$15,BQ$1,FALSE)</f>
        <v>2</v>
      </c>
      <c r="BR151" s="64">
        <f>VLOOKUP(AO151,Echelle!$B$11:$Z$15,BR$1,FALSE)</f>
        <v>0</v>
      </c>
      <c r="BS151" s="64">
        <f>VLOOKUP(AP151,Echelle!$B$11:$Z$15,BS$1,FALSE)</f>
        <v>0</v>
      </c>
      <c r="BT151" s="64">
        <f>VLOOKUP(AQ151,Echelle!$B$11:$Z$15,BT$1,FALSE)</f>
        <v>2</v>
      </c>
      <c r="BU151" s="64">
        <f>VLOOKUP(AR151,Echelle!$B$11:$Z$15,BU$1,FALSE)</f>
        <v>2</v>
      </c>
      <c r="BV151" s="64">
        <f>VLOOKUP(AS151,Echelle!$B$11:$Z$15,BV$1,FALSE)</f>
        <v>0</v>
      </c>
      <c r="BW151" s="64">
        <f>VLOOKUP(AT151,Echelle!$B$11:$Z$15,BW$1,FALSE)</f>
        <v>0</v>
      </c>
      <c r="BX151" s="64">
        <f>VLOOKUP(AU151,Echelle!$B$11:$Z$15,BX$1,FALSE)</f>
        <v>-0.5</v>
      </c>
      <c r="BY151" s="64">
        <f>VLOOKUP(AV151,Echelle!$B$11:$Z$15,BY$1,FALSE)</f>
        <v>0</v>
      </c>
      <c r="BZ151" s="64">
        <f>VLOOKUP(AW151,Echelle!$B$20:$E$23,BZ$1,FALSE)</f>
        <v>2</v>
      </c>
      <c r="CA151" s="64">
        <f>VLOOKUP(AX151,Echelle!$B$20:$E$23,CA$1,FALSE)</f>
        <v>2</v>
      </c>
      <c r="CB151" s="64">
        <f>VLOOKUP(AY151,Echelle!$B$20:$E$23,CB$1,FALSE)</f>
        <v>2</v>
      </c>
      <c r="CC151" s="6">
        <v>1</v>
      </c>
      <c r="CD151" s="6">
        <v>1</v>
      </c>
      <c r="CE151" s="6">
        <v>1</v>
      </c>
      <c r="CF151" s="6">
        <v>1</v>
      </c>
      <c r="CG151" s="6">
        <v>0</v>
      </c>
      <c r="CH151" s="6">
        <v>0</v>
      </c>
      <c r="CI151" s="6">
        <v>0</v>
      </c>
      <c r="CJ151" s="66">
        <f t="shared" si="32"/>
        <v>4</v>
      </c>
      <c r="CK151" s="66">
        <f t="shared" si="33"/>
        <v>20.5</v>
      </c>
      <c r="CL151" s="65">
        <f t="shared" si="34"/>
        <v>4.9456521739130439</v>
      </c>
      <c r="CM151" s="6" t="s">
        <v>613</v>
      </c>
      <c r="CN151" s="6" t="s">
        <v>2561</v>
      </c>
      <c r="CQ151" s="6" t="s">
        <v>2535</v>
      </c>
      <c r="CS151" s="6" t="s">
        <v>2535</v>
      </c>
      <c r="CT151" s="6" t="s">
        <v>2535</v>
      </c>
      <c r="CU151" s="6" t="s">
        <v>416</v>
      </c>
      <c r="CV151" s="6" t="s">
        <v>416</v>
      </c>
      <c r="CW151" s="6" t="s">
        <v>415</v>
      </c>
      <c r="CX151" s="6" t="s">
        <v>415</v>
      </c>
      <c r="CY151" s="6" t="s">
        <v>414</v>
      </c>
      <c r="CZ151" s="6" t="s">
        <v>415</v>
      </c>
      <c r="DA151" s="6" t="s">
        <v>416</v>
      </c>
      <c r="DB151" s="6" t="s">
        <v>416</v>
      </c>
      <c r="DC151" s="6" t="s">
        <v>414</v>
      </c>
      <c r="DD151" s="67">
        <f>VLOOKUP(CU151,Echelle!$B$3:$K$7,DD$1,FALSE)</f>
        <v>1</v>
      </c>
      <c r="DE151" s="67">
        <f>VLOOKUP(CV151,Echelle!$B$3:$K$7,DE$1,FALSE)</f>
        <v>1</v>
      </c>
      <c r="DF151" s="67">
        <f>VLOOKUP(CW151,Echelle!$B$3:$K$7,DF$1,FALSE)</f>
        <v>0.5</v>
      </c>
      <c r="DG151" s="67">
        <f>VLOOKUP(CX151,Echelle!$B$3:$K$7,DG$1,FALSE)</f>
        <v>-0.5</v>
      </c>
      <c r="DH151" s="67">
        <f>VLOOKUP(CY151,Echelle!$B$3:$K$7,DH$1,FALSE)</f>
        <v>0.5</v>
      </c>
      <c r="DI151" s="67">
        <f>VLOOKUP(CZ151,Echelle!$B$3:$K$7,DI$1,FALSE)</f>
        <v>0.5</v>
      </c>
      <c r="DJ151" s="67">
        <f>VLOOKUP(DA151,Echelle!$B$3:$K$7,DJ$1,FALSE)</f>
        <v>1</v>
      </c>
      <c r="DK151" s="67">
        <f>VLOOKUP(DB151,Echelle!$B$3:$K$7,DK$1,FALSE)</f>
        <v>1</v>
      </c>
      <c r="DL151" s="67">
        <f>VLOOKUP(DC151,Echelle!$B$3:$K$7,DL$1,FALSE)</f>
        <v>-0.5</v>
      </c>
      <c r="DM151" s="64">
        <f t="shared" si="35"/>
        <v>4.5</v>
      </c>
      <c r="DN151" s="65">
        <f t="shared" si="36"/>
        <v>7.5</v>
      </c>
      <c r="DO151" s="6" t="s">
        <v>451</v>
      </c>
      <c r="DP151" s="6" t="s">
        <v>451</v>
      </c>
      <c r="DQ151" s="6" t="s">
        <v>451</v>
      </c>
      <c r="DR151" s="6" t="s">
        <v>451</v>
      </c>
      <c r="DS151" s="6" t="s">
        <v>451</v>
      </c>
      <c r="DT151" s="6" t="s">
        <v>451</v>
      </c>
      <c r="DU151" s="6" t="s">
        <v>451</v>
      </c>
      <c r="DV151" s="6" t="s">
        <v>451</v>
      </c>
      <c r="DW151" s="6" t="s">
        <v>451</v>
      </c>
      <c r="DX151" s="6" t="s">
        <v>451</v>
      </c>
      <c r="DY151" s="6" t="s">
        <v>451</v>
      </c>
      <c r="DZ151" s="6" t="s">
        <v>451</v>
      </c>
      <c r="EA151" s="6" t="s">
        <v>451</v>
      </c>
      <c r="EB151" s="6" t="s">
        <v>451</v>
      </c>
      <c r="EC151" s="6" t="s">
        <v>451</v>
      </c>
      <c r="ED151" s="6" t="s">
        <v>451</v>
      </c>
      <c r="EE151" s="6" t="s">
        <v>451</v>
      </c>
      <c r="EF151" s="6" t="s">
        <v>451</v>
      </c>
      <c r="EG151" s="6" t="s">
        <v>451</v>
      </c>
      <c r="EH151" s="6" t="s">
        <v>451</v>
      </c>
      <c r="EI151" s="6" t="s">
        <v>451</v>
      </c>
      <c r="EJ151" s="6" t="s">
        <v>451</v>
      </c>
      <c r="EK151" s="6" t="s">
        <v>451</v>
      </c>
      <c r="EL151" s="6" t="s">
        <v>451</v>
      </c>
      <c r="EM151" s="68">
        <f t="shared" si="37"/>
        <v>24</v>
      </c>
      <c r="EN151" s="69">
        <f t="shared" si="38"/>
        <v>10</v>
      </c>
      <c r="EO151" s="6" t="s">
        <v>555</v>
      </c>
      <c r="EP151" s="68">
        <f t="shared" si="39"/>
        <v>10</v>
      </c>
      <c r="EQ151" s="6" t="s">
        <v>475</v>
      </c>
      <c r="ER151" s="68">
        <f t="shared" si="40"/>
        <v>10</v>
      </c>
      <c r="ES151" s="70">
        <f t="shared" si="42"/>
        <v>9.25</v>
      </c>
      <c r="ET151" s="6" t="str">
        <f t="shared" si="41"/>
        <v>Accepté pour Conseil 2eme round Sect</v>
      </c>
    </row>
    <row r="152" spans="1:150" x14ac:dyDescent="0.2">
      <c r="A152" s="6">
        <v>304</v>
      </c>
      <c r="B152" s="6" t="s">
        <v>481</v>
      </c>
      <c r="C152" s="6" t="s">
        <v>525</v>
      </c>
      <c r="D152" s="6" t="s">
        <v>415</v>
      </c>
      <c r="E152" s="6" t="s">
        <v>416</v>
      </c>
      <c r="F152" s="6" t="s">
        <v>416</v>
      </c>
      <c r="G152" s="6" t="s">
        <v>131</v>
      </c>
      <c r="H152" s="6" t="s">
        <v>131</v>
      </c>
      <c r="I152" s="6" t="s">
        <v>416</v>
      </c>
      <c r="J152" s="6" t="s">
        <v>416</v>
      </c>
      <c r="K152" s="6" t="s">
        <v>131</v>
      </c>
      <c r="L152" s="6" t="s">
        <v>416</v>
      </c>
      <c r="M152" s="63">
        <f>VLOOKUP(D152,Echelle!$B$3:$K$7,M$1,FALSE)</f>
        <v>0.5</v>
      </c>
      <c r="N152" s="63">
        <f>VLOOKUP(E152,Echelle!$B$3:$K$7,N$1,FALSE)</f>
        <v>1</v>
      </c>
      <c r="O152" s="63">
        <f>VLOOKUP(F152,Echelle!$B$3:$K$7,O$1,FALSE)</f>
        <v>1</v>
      </c>
      <c r="P152" s="63">
        <f>VLOOKUP(G152,Echelle!$B$3:$K$7,P$1,FALSE)</f>
        <v>1</v>
      </c>
      <c r="Q152" s="63">
        <f>VLOOKUP(H152,Echelle!$B$3:$K$7,Q$1,FALSE)</f>
        <v>1</v>
      </c>
      <c r="R152" s="63">
        <f>VLOOKUP(I152,Echelle!$B$3:$K$7,R$1,FALSE)</f>
        <v>1</v>
      </c>
      <c r="S152" s="63">
        <f>VLOOKUP(J152,Echelle!$B$3:$K$7,S$1,FALSE)</f>
        <v>1</v>
      </c>
      <c r="T152" s="63">
        <f>VLOOKUP(K152,Echelle!$B$3:$K$7,T$1,FALSE)</f>
        <v>-1</v>
      </c>
      <c r="U152" s="63">
        <f>VLOOKUP(L152,Echelle!$B$3:$K$7,U$1,FALSE)</f>
        <v>1</v>
      </c>
      <c r="V152" s="64">
        <f t="shared" si="30"/>
        <v>6.5</v>
      </c>
      <c r="W152" s="65">
        <f t="shared" si="31"/>
        <v>8.6111111111111107</v>
      </c>
      <c r="X152" s="6" t="s">
        <v>527</v>
      </c>
      <c r="Y152" s="6" t="s">
        <v>424</v>
      </c>
      <c r="Z152" s="6" t="s">
        <v>423</v>
      </c>
      <c r="AA152" s="6" t="s">
        <v>426</v>
      </c>
      <c r="AB152" s="6" t="s">
        <v>424</v>
      </c>
      <c r="AC152" s="6" t="s">
        <v>426</v>
      </c>
      <c r="AD152" s="6" t="s">
        <v>424</v>
      </c>
      <c r="AE152" s="6" t="s">
        <v>424</v>
      </c>
      <c r="AF152" s="6" t="s">
        <v>424</v>
      </c>
      <c r="AG152" s="6" t="s">
        <v>424</v>
      </c>
      <c r="AH152" s="6" t="s">
        <v>424</v>
      </c>
      <c r="AI152" s="6" t="s">
        <v>426</v>
      </c>
      <c r="AJ152" s="6" t="s">
        <v>426</v>
      </c>
      <c r="AK152" s="6" t="s">
        <v>424</v>
      </c>
      <c r="AL152" s="6" t="s">
        <v>424</v>
      </c>
      <c r="AM152" s="6" t="s">
        <v>424</v>
      </c>
      <c r="AN152" s="6" t="s">
        <v>424</v>
      </c>
      <c r="AO152" s="6" t="s">
        <v>426</v>
      </c>
      <c r="AP152" s="6" t="s">
        <v>426</v>
      </c>
      <c r="AQ152" s="6" t="s">
        <v>426</v>
      </c>
      <c r="AR152" s="6" t="s">
        <v>424</v>
      </c>
      <c r="AS152" s="6" t="s">
        <v>424</v>
      </c>
      <c r="AT152" s="6" t="s">
        <v>426</v>
      </c>
      <c r="AU152" s="6" t="s">
        <v>426</v>
      </c>
      <c r="AV152" s="6" t="s">
        <v>426</v>
      </c>
      <c r="AW152" s="6" t="s">
        <v>176</v>
      </c>
      <c r="AX152" s="6" t="s">
        <v>427</v>
      </c>
      <c r="AY152" s="6" t="s">
        <v>428</v>
      </c>
      <c r="AZ152" s="6" t="s">
        <v>427</v>
      </c>
      <c r="BA152" s="6" t="s">
        <v>428</v>
      </c>
      <c r="BB152" s="64">
        <f>VLOOKUP(Y152,Echelle!$B$11:$Z$15,BB$1,FALSE)</f>
        <v>1</v>
      </c>
      <c r="BC152" s="64">
        <f>VLOOKUP(Z152,Echelle!$B$11:$Z$15,BC$1,FALSE)</f>
        <v>0.5</v>
      </c>
      <c r="BD152" s="64">
        <f>VLOOKUP(AA152,Echelle!$B$11:$Z$15,BD$1,FALSE)</f>
        <v>-1</v>
      </c>
      <c r="BE152" s="64">
        <f>VLOOKUP(AB152,Echelle!$B$11:$Z$15,BE$1,FALSE)</f>
        <v>1</v>
      </c>
      <c r="BF152" s="64">
        <f>VLOOKUP(AC152,Echelle!$B$11:$Z$15,BF$1,FALSE)</f>
        <v>-1</v>
      </c>
      <c r="BG152" s="64">
        <f>VLOOKUP(AD152,Echelle!$B$11:$Z$15,BG$1,FALSE)</f>
        <v>1</v>
      </c>
      <c r="BH152" s="64">
        <f>VLOOKUP(AE152,Echelle!$B$11:$Z$15,BH$1,FALSE)</f>
        <v>1</v>
      </c>
      <c r="BI152" s="64">
        <f>VLOOKUP(AF152,Echelle!$B$11:$Z$15,BI$1,FALSE)</f>
        <v>1</v>
      </c>
      <c r="BJ152" s="64">
        <f>VLOOKUP(AG152,Echelle!$B$11:$Z$15,BJ$1,FALSE)</f>
        <v>1</v>
      </c>
      <c r="BK152" s="64">
        <f>VLOOKUP(AH152,Echelle!$B$11:$Z$15,BK$1,FALSE)</f>
        <v>1</v>
      </c>
      <c r="BL152" s="64">
        <f>VLOOKUP(AI152,Echelle!$B$11:$Z$15,BL$1,FALSE)</f>
        <v>-1</v>
      </c>
      <c r="BM152" s="64">
        <f>VLOOKUP(AJ152,Echelle!$B$11:$Z$15,BM$1,FALSE)</f>
        <v>-1</v>
      </c>
      <c r="BN152" s="64">
        <f>VLOOKUP(AK152,Echelle!$B$11:$Z$15,BN$1,FALSE)</f>
        <v>1</v>
      </c>
      <c r="BO152" s="64">
        <f>VLOOKUP(AL152,Echelle!$B$11:$Z$15,BO$1,FALSE)</f>
        <v>1</v>
      </c>
      <c r="BP152" s="64">
        <f>VLOOKUP(AM152,Echelle!$B$11:$Z$15,BP$1,FALSE)</f>
        <v>1</v>
      </c>
      <c r="BQ152" s="64">
        <f>VLOOKUP(AN152,Echelle!$B$11:$Z$15,BQ$1,FALSE)</f>
        <v>1</v>
      </c>
      <c r="BR152" s="64">
        <f>VLOOKUP(AO152,Echelle!$B$11:$Z$15,BR$1,FALSE)</f>
        <v>-1</v>
      </c>
      <c r="BS152" s="64">
        <f>VLOOKUP(AP152,Echelle!$B$11:$Z$15,BS$1,FALSE)</f>
        <v>-1</v>
      </c>
      <c r="BT152" s="64">
        <f>VLOOKUP(AQ152,Echelle!$B$11:$Z$15,BT$1,FALSE)</f>
        <v>-1</v>
      </c>
      <c r="BU152" s="64">
        <f>VLOOKUP(AR152,Echelle!$B$11:$Z$15,BU$1,FALSE)</f>
        <v>1</v>
      </c>
      <c r="BV152" s="64">
        <f>VLOOKUP(AS152,Echelle!$B$11:$Z$15,BV$1,FALSE)</f>
        <v>2</v>
      </c>
      <c r="BW152" s="64">
        <f>VLOOKUP(AT152,Echelle!$B$11:$Z$15,BW$1,FALSE)</f>
        <v>-0.5</v>
      </c>
      <c r="BX152" s="64">
        <f>VLOOKUP(AU152,Echelle!$B$11:$Z$15,BX$1,FALSE)</f>
        <v>-0.5</v>
      </c>
      <c r="BY152" s="64">
        <f>VLOOKUP(AV152,Echelle!$B$11:$Z$15,BY$1,FALSE)</f>
        <v>-0.5</v>
      </c>
      <c r="BZ152" s="64">
        <f>VLOOKUP(AW152,Echelle!$B$20:$E$23,BZ$1,FALSE)</f>
        <v>2</v>
      </c>
      <c r="CA152" s="64">
        <f>VLOOKUP(AX152,Echelle!$B$20:$E$23,CA$1,FALSE)</f>
        <v>1</v>
      </c>
      <c r="CB152" s="64">
        <f>VLOOKUP(AY152,Echelle!$B$20:$E$23,CB$1,FALSE)</f>
        <v>-1</v>
      </c>
      <c r="CC152" s="6">
        <v>1</v>
      </c>
      <c r="CD152" s="6">
        <v>0</v>
      </c>
      <c r="CE152" s="6">
        <v>0</v>
      </c>
      <c r="CF152" s="6">
        <v>1</v>
      </c>
      <c r="CG152" s="6">
        <v>0</v>
      </c>
      <c r="CH152" s="6">
        <v>0</v>
      </c>
      <c r="CI152" s="6">
        <v>0</v>
      </c>
      <c r="CJ152" s="66">
        <f t="shared" si="32"/>
        <v>2</v>
      </c>
      <c r="CK152" s="66">
        <f t="shared" si="33"/>
        <v>10</v>
      </c>
      <c r="CL152" s="65">
        <f t="shared" si="34"/>
        <v>3.8043478260869565</v>
      </c>
      <c r="CM152" s="6" t="s">
        <v>2707</v>
      </c>
      <c r="CN152" s="6" t="s">
        <v>2575</v>
      </c>
      <c r="CQ152" s="6" t="s">
        <v>2535</v>
      </c>
      <c r="CS152" s="6" t="s">
        <v>2535</v>
      </c>
      <c r="CT152" s="6" t="s">
        <v>2535</v>
      </c>
      <c r="CU152" s="6" t="s">
        <v>416</v>
      </c>
      <c r="CV152" s="6" t="s">
        <v>416</v>
      </c>
      <c r="CW152" s="6" t="s">
        <v>416</v>
      </c>
      <c r="CX152" s="6" t="s">
        <v>416</v>
      </c>
      <c r="CY152" s="6" t="s">
        <v>416</v>
      </c>
      <c r="CZ152" s="6" t="s">
        <v>416</v>
      </c>
      <c r="DA152" s="6" t="s">
        <v>416</v>
      </c>
      <c r="DB152" s="6" t="s">
        <v>416</v>
      </c>
      <c r="DC152" s="6" t="s">
        <v>416</v>
      </c>
      <c r="DD152" s="67">
        <f>VLOOKUP(CU152,Echelle!$B$3:$K$7,DD$1,FALSE)</f>
        <v>1</v>
      </c>
      <c r="DE152" s="67">
        <f>VLOOKUP(CV152,Echelle!$B$3:$K$7,DE$1,FALSE)</f>
        <v>1</v>
      </c>
      <c r="DF152" s="67">
        <f>VLOOKUP(CW152,Echelle!$B$3:$K$7,DF$1,FALSE)</f>
        <v>1</v>
      </c>
      <c r="DG152" s="67">
        <f>VLOOKUP(CX152,Echelle!$B$3:$K$7,DG$1,FALSE)</f>
        <v>-1</v>
      </c>
      <c r="DH152" s="67">
        <f>VLOOKUP(CY152,Echelle!$B$3:$K$7,DH$1,FALSE)</f>
        <v>-1</v>
      </c>
      <c r="DI152" s="67">
        <f>VLOOKUP(CZ152,Echelle!$B$3:$K$7,DI$1,FALSE)</f>
        <v>1</v>
      </c>
      <c r="DJ152" s="67">
        <f>VLOOKUP(DA152,Echelle!$B$3:$K$7,DJ$1,FALSE)</f>
        <v>1</v>
      </c>
      <c r="DK152" s="67">
        <f>VLOOKUP(DB152,Echelle!$B$3:$K$7,DK$1,FALSE)</f>
        <v>1</v>
      </c>
      <c r="DL152" s="67">
        <f>VLOOKUP(DC152,Echelle!$B$3:$K$7,DL$1,FALSE)</f>
        <v>1</v>
      </c>
      <c r="DM152" s="64">
        <f t="shared" si="35"/>
        <v>5</v>
      </c>
      <c r="DN152" s="65">
        <f t="shared" si="36"/>
        <v>7.7777777777777777</v>
      </c>
      <c r="DO152" s="6" t="s">
        <v>451</v>
      </c>
      <c r="DP152" s="6" t="s">
        <v>451</v>
      </c>
      <c r="DQ152" s="6" t="s">
        <v>451</v>
      </c>
      <c r="DR152" s="6" t="s">
        <v>451</v>
      </c>
      <c r="DS152" s="6" t="s">
        <v>452</v>
      </c>
      <c r="DT152" s="6" t="s">
        <v>451</v>
      </c>
      <c r="DU152" s="6" t="s">
        <v>451</v>
      </c>
      <c r="DV152" s="6" t="s">
        <v>451</v>
      </c>
      <c r="DW152" s="6" t="s">
        <v>451</v>
      </c>
      <c r="DX152" s="6" t="s">
        <v>451</v>
      </c>
      <c r="DY152" s="6" t="s">
        <v>451</v>
      </c>
      <c r="DZ152" s="6" t="s">
        <v>451</v>
      </c>
      <c r="EA152" s="6" t="s">
        <v>451</v>
      </c>
      <c r="EB152" s="6" t="s">
        <v>451</v>
      </c>
      <c r="EC152" s="6" t="s">
        <v>451</v>
      </c>
      <c r="ED152" s="6" t="s">
        <v>451</v>
      </c>
      <c r="EE152" s="6" t="s">
        <v>451</v>
      </c>
      <c r="EF152" s="6" t="s">
        <v>451</v>
      </c>
      <c r="EG152" s="6" t="s">
        <v>451</v>
      </c>
      <c r="EH152" s="6" t="s">
        <v>451</v>
      </c>
      <c r="EI152" s="6" t="s">
        <v>452</v>
      </c>
      <c r="EJ152" s="6" t="s">
        <v>452</v>
      </c>
      <c r="EK152" s="6" t="s">
        <v>452</v>
      </c>
      <c r="EL152" s="6" t="s">
        <v>452</v>
      </c>
      <c r="EM152" s="68">
        <f t="shared" si="37"/>
        <v>19</v>
      </c>
      <c r="EN152" s="69">
        <f t="shared" si="38"/>
        <v>7.916666666666667</v>
      </c>
      <c r="EO152" s="6" t="s">
        <v>453</v>
      </c>
      <c r="EP152" s="68">
        <f t="shared" si="39"/>
        <v>0</v>
      </c>
      <c r="EQ152" s="6" t="s">
        <v>475</v>
      </c>
      <c r="ER152" s="68">
        <f t="shared" si="40"/>
        <v>10</v>
      </c>
      <c r="ES152" s="70">
        <f t="shared" si="42"/>
        <v>6.7916666666666661</v>
      </c>
      <c r="ET152" s="6" t="str">
        <f t="shared" si="41"/>
        <v>Accepté pour Conseil 3eme round Prov</v>
      </c>
    </row>
    <row r="153" spans="1:150" x14ac:dyDescent="0.2">
      <c r="A153" s="6">
        <v>305</v>
      </c>
      <c r="B153" s="6" t="s">
        <v>481</v>
      </c>
      <c r="C153" s="6" t="s">
        <v>525</v>
      </c>
      <c r="D153" s="6" t="s">
        <v>131</v>
      </c>
      <c r="E153" s="6" t="s">
        <v>415</v>
      </c>
      <c r="F153" s="6" t="s">
        <v>415</v>
      </c>
      <c r="G153" s="6" t="s">
        <v>414</v>
      </c>
      <c r="H153" s="6" t="s">
        <v>462</v>
      </c>
      <c r="I153" s="6" t="s">
        <v>414</v>
      </c>
      <c r="J153" s="6" t="s">
        <v>416</v>
      </c>
      <c r="K153" s="6" t="s">
        <v>415</v>
      </c>
      <c r="L153" s="6" t="s">
        <v>414</v>
      </c>
      <c r="M153" s="63">
        <f>VLOOKUP(D153,Echelle!$B$3:$K$7,M$1,FALSE)</f>
        <v>-1</v>
      </c>
      <c r="N153" s="63">
        <f>VLOOKUP(E153,Echelle!$B$3:$K$7,N$1,FALSE)</f>
        <v>0.5</v>
      </c>
      <c r="O153" s="63">
        <f>VLOOKUP(F153,Echelle!$B$3:$K$7,O$1,FALSE)</f>
        <v>0.5</v>
      </c>
      <c r="P153" s="63">
        <f>VLOOKUP(G153,Echelle!$B$3:$K$7,P$1,FALSE)</f>
        <v>0.5</v>
      </c>
      <c r="Q153" s="63">
        <f>VLOOKUP(H153,Echelle!$B$3:$K$7,Q$1,FALSE)</f>
        <v>0</v>
      </c>
      <c r="R153" s="63">
        <f>VLOOKUP(I153,Echelle!$B$3:$K$7,R$1,FALSE)</f>
        <v>-0.5</v>
      </c>
      <c r="S153" s="63">
        <f>VLOOKUP(J153,Echelle!$B$3:$K$7,S$1,FALSE)</f>
        <v>1</v>
      </c>
      <c r="T153" s="63">
        <f>VLOOKUP(K153,Echelle!$B$3:$K$7,T$1,FALSE)</f>
        <v>0.5</v>
      </c>
      <c r="U153" s="63">
        <f>VLOOKUP(L153,Echelle!$B$3:$K$7,U$1,FALSE)</f>
        <v>-0.5</v>
      </c>
      <c r="V153" s="64">
        <f t="shared" si="30"/>
        <v>1</v>
      </c>
      <c r="W153" s="65">
        <f t="shared" si="31"/>
        <v>5.5555555555555554</v>
      </c>
      <c r="X153" s="6" t="s">
        <v>463</v>
      </c>
      <c r="Y153" s="6" t="s">
        <v>424</v>
      </c>
      <c r="Z153" s="6" t="s">
        <v>423</v>
      </c>
      <c r="AA153" s="6" t="s">
        <v>423</v>
      </c>
      <c r="AB153" s="6" t="s">
        <v>424</v>
      </c>
      <c r="AC153" s="6" t="s">
        <v>423</v>
      </c>
      <c r="AD153" s="6" t="s">
        <v>423</v>
      </c>
      <c r="AE153" s="6" t="s">
        <v>423</v>
      </c>
      <c r="AF153" s="6" t="s">
        <v>424</v>
      </c>
      <c r="AG153" s="6" t="s">
        <v>423</v>
      </c>
      <c r="AH153" s="6" t="s">
        <v>423</v>
      </c>
      <c r="AI153" s="6" t="s">
        <v>423</v>
      </c>
      <c r="AJ153" s="6" t="s">
        <v>426</v>
      </c>
      <c r="AK153" s="6" t="s">
        <v>423</v>
      </c>
      <c r="AL153" s="6" t="s">
        <v>426</v>
      </c>
      <c r="AM153" s="6" t="s">
        <v>426</v>
      </c>
      <c r="AN153" s="6" t="s">
        <v>426</v>
      </c>
      <c r="AO153" s="6" t="s">
        <v>423</v>
      </c>
      <c r="AP153" s="6" t="s">
        <v>426</v>
      </c>
      <c r="AQ153" s="6" t="s">
        <v>426</v>
      </c>
      <c r="AR153" s="6" t="s">
        <v>424</v>
      </c>
      <c r="AS153" s="6" t="s">
        <v>424</v>
      </c>
      <c r="AT153" s="6" t="s">
        <v>426</v>
      </c>
      <c r="AU153" s="6" t="s">
        <v>426</v>
      </c>
      <c r="AV153" s="6" t="s">
        <v>426</v>
      </c>
      <c r="AW153" s="6" t="s">
        <v>506</v>
      </c>
      <c r="AX153" s="6" t="s">
        <v>428</v>
      </c>
      <c r="AY153" s="6" t="s">
        <v>428</v>
      </c>
      <c r="AZ153" s="6" t="s">
        <v>428</v>
      </c>
      <c r="BA153" s="6" t="s">
        <v>428</v>
      </c>
      <c r="BB153" s="64">
        <f>VLOOKUP(Y153,Echelle!$B$11:$Z$15,BB$1,FALSE)</f>
        <v>1</v>
      </c>
      <c r="BC153" s="64">
        <f>VLOOKUP(Z153,Echelle!$B$11:$Z$15,BC$1,FALSE)</f>
        <v>0.5</v>
      </c>
      <c r="BD153" s="64">
        <f>VLOOKUP(AA153,Echelle!$B$11:$Z$15,BD$1,FALSE)</f>
        <v>0.5</v>
      </c>
      <c r="BE153" s="64">
        <f>VLOOKUP(AB153,Echelle!$B$11:$Z$15,BE$1,FALSE)</f>
        <v>1</v>
      </c>
      <c r="BF153" s="64">
        <f>VLOOKUP(AC153,Echelle!$B$11:$Z$15,BF$1,FALSE)</f>
        <v>0.5</v>
      </c>
      <c r="BG153" s="64">
        <f>VLOOKUP(AD153,Echelle!$B$11:$Z$15,BG$1,FALSE)</f>
        <v>0.5</v>
      </c>
      <c r="BH153" s="64">
        <f>VLOOKUP(AE153,Echelle!$B$11:$Z$15,BH$1,FALSE)</f>
        <v>0.5</v>
      </c>
      <c r="BI153" s="64">
        <f>VLOOKUP(AF153,Echelle!$B$11:$Z$15,BI$1,FALSE)</f>
        <v>1</v>
      </c>
      <c r="BJ153" s="64">
        <f>VLOOKUP(AG153,Echelle!$B$11:$Z$15,BJ$1,FALSE)</f>
        <v>0.5</v>
      </c>
      <c r="BK153" s="64">
        <f>VLOOKUP(AH153,Echelle!$B$11:$Z$15,BK$1,FALSE)</f>
        <v>0.5</v>
      </c>
      <c r="BL153" s="64">
        <f>VLOOKUP(AI153,Echelle!$B$11:$Z$15,BL$1,FALSE)</f>
        <v>0.5</v>
      </c>
      <c r="BM153" s="64">
        <f>VLOOKUP(AJ153,Echelle!$B$11:$Z$15,BM$1,FALSE)</f>
        <v>-1</v>
      </c>
      <c r="BN153" s="64">
        <f>VLOOKUP(AK153,Echelle!$B$11:$Z$15,BN$1,FALSE)</f>
        <v>0.5</v>
      </c>
      <c r="BO153" s="64">
        <f>VLOOKUP(AL153,Echelle!$B$11:$Z$15,BO$1,FALSE)</f>
        <v>-1</v>
      </c>
      <c r="BP153" s="64">
        <f>VLOOKUP(AM153,Echelle!$B$11:$Z$15,BP$1,FALSE)</f>
        <v>-1</v>
      </c>
      <c r="BQ153" s="64">
        <f>VLOOKUP(AN153,Echelle!$B$11:$Z$15,BQ$1,FALSE)</f>
        <v>-1</v>
      </c>
      <c r="BR153" s="64">
        <f>VLOOKUP(AO153,Echelle!$B$11:$Z$15,BR$1,FALSE)</f>
        <v>0.5</v>
      </c>
      <c r="BS153" s="64">
        <f>VLOOKUP(AP153,Echelle!$B$11:$Z$15,BS$1,FALSE)</f>
        <v>-1</v>
      </c>
      <c r="BT153" s="64">
        <f>VLOOKUP(AQ153,Echelle!$B$11:$Z$15,BT$1,FALSE)</f>
        <v>-1</v>
      </c>
      <c r="BU153" s="64">
        <f>VLOOKUP(AR153,Echelle!$B$11:$Z$15,BU$1,FALSE)</f>
        <v>1</v>
      </c>
      <c r="BV153" s="64">
        <f>VLOOKUP(AS153,Echelle!$B$11:$Z$15,BV$1,FALSE)</f>
        <v>2</v>
      </c>
      <c r="BW153" s="64">
        <f>VLOOKUP(AT153,Echelle!$B$11:$Z$15,BW$1,FALSE)</f>
        <v>-0.5</v>
      </c>
      <c r="BX153" s="64">
        <f>VLOOKUP(AU153,Echelle!$B$11:$Z$15,BX$1,FALSE)</f>
        <v>-0.5</v>
      </c>
      <c r="BY153" s="64">
        <f>VLOOKUP(AV153,Echelle!$B$11:$Z$15,BY$1,FALSE)</f>
        <v>-0.5</v>
      </c>
      <c r="BZ153" s="64">
        <f>VLOOKUP(AW153,Echelle!$B$20:$E$23,BZ$1,FALSE)</f>
        <v>0.5</v>
      </c>
      <c r="CA153" s="64">
        <f>VLOOKUP(AX153,Echelle!$B$20:$E$23,CA$1,FALSE)</f>
        <v>-1</v>
      </c>
      <c r="CB153" s="64">
        <f>VLOOKUP(AY153,Echelle!$B$20:$E$23,CB$1,FALSE)</f>
        <v>-1</v>
      </c>
      <c r="CC153" s="6">
        <v>0</v>
      </c>
      <c r="CD153" s="6">
        <v>0</v>
      </c>
      <c r="CE153" s="6">
        <v>0</v>
      </c>
      <c r="CF153" s="6">
        <v>1</v>
      </c>
      <c r="CG153" s="6">
        <v>0</v>
      </c>
      <c r="CH153" s="6">
        <v>0</v>
      </c>
      <c r="CI153" s="6">
        <v>0</v>
      </c>
      <c r="CJ153" s="66">
        <f t="shared" si="32"/>
        <v>1</v>
      </c>
      <c r="CK153" s="66">
        <f t="shared" si="33"/>
        <v>3</v>
      </c>
      <c r="CL153" s="65">
        <f t="shared" si="34"/>
        <v>3.0434782608695654</v>
      </c>
      <c r="CM153" s="6" t="s">
        <v>2707</v>
      </c>
      <c r="CN153" s="6" t="s">
        <v>2590</v>
      </c>
      <c r="CQ153" s="6" t="s">
        <v>2535</v>
      </c>
      <c r="CS153" s="6" t="s">
        <v>2535</v>
      </c>
      <c r="CT153" s="6" t="s">
        <v>2535</v>
      </c>
      <c r="CU153" s="6" t="s">
        <v>131</v>
      </c>
      <c r="CV153" s="6" t="s">
        <v>415</v>
      </c>
      <c r="CW153" s="6" t="s">
        <v>416</v>
      </c>
      <c r="CX153" s="6" t="s">
        <v>414</v>
      </c>
      <c r="CY153" s="6" t="s">
        <v>414</v>
      </c>
      <c r="CZ153" s="6" t="s">
        <v>462</v>
      </c>
      <c r="DA153" s="6" t="s">
        <v>416</v>
      </c>
      <c r="DB153" s="6" t="s">
        <v>416</v>
      </c>
      <c r="DC153" s="6" t="s">
        <v>131</v>
      </c>
      <c r="DD153" s="67">
        <f>VLOOKUP(CU153,Echelle!$B$3:$K$7,DD$1,FALSE)</f>
        <v>-1</v>
      </c>
      <c r="DE153" s="67">
        <f>VLOOKUP(CV153,Echelle!$B$3:$K$7,DE$1,FALSE)</f>
        <v>0.5</v>
      </c>
      <c r="DF153" s="67">
        <f>VLOOKUP(CW153,Echelle!$B$3:$K$7,DF$1,FALSE)</f>
        <v>1</v>
      </c>
      <c r="DG153" s="67">
        <f>VLOOKUP(CX153,Echelle!$B$3:$K$7,DG$1,FALSE)</f>
        <v>0.5</v>
      </c>
      <c r="DH153" s="67">
        <f>VLOOKUP(CY153,Echelle!$B$3:$K$7,DH$1,FALSE)</f>
        <v>0.5</v>
      </c>
      <c r="DI153" s="67">
        <f>VLOOKUP(CZ153,Echelle!$B$3:$K$7,DI$1,FALSE)</f>
        <v>0</v>
      </c>
      <c r="DJ153" s="67">
        <f>VLOOKUP(DA153,Echelle!$B$3:$K$7,DJ$1,FALSE)</f>
        <v>1</v>
      </c>
      <c r="DK153" s="67">
        <f>VLOOKUP(DB153,Echelle!$B$3:$K$7,DK$1,FALSE)</f>
        <v>1</v>
      </c>
      <c r="DL153" s="67">
        <f>VLOOKUP(DC153,Echelle!$B$3:$K$7,DL$1,FALSE)</f>
        <v>-1</v>
      </c>
      <c r="DM153" s="64">
        <f t="shared" si="35"/>
        <v>2.5</v>
      </c>
      <c r="DN153" s="65">
        <f t="shared" si="36"/>
        <v>6.3888888888888893</v>
      </c>
      <c r="DO153" s="6" t="s">
        <v>451</v>
      </c>
      <c r="DP153" s="6" t="s">
        <v>451</v>
      </c>
      <c r="DQ153" s="6" t="s">
        <v>451</v>
      </c>
      <c r="DR153" s="6" t="s">
        <v>451</v>
      </c>
      <c r="DS153" s="6" t="s">
        <v>451</v>
      </c>
      <c r="DT153" s="6" t="s">
        <v>451</v>
      </c>
      <c r="DU153" s="6" t="s">
        <v>451</v>
      </c>
      <c r="DV153" s="6" t="s">
        <v>451</v>
      </c>
      <c r="DW153" s="6" t="s">
        <v>451</v>
      </c>
      <c r="DX153" s="6" t="s">
        <v>451</v>
      </c>
      <c r="DY153" s="6" t="s">
        <v>451</v>
      </c>
      <c r="DZ153" s="6" t="s">
        <v>451</v>
      </c>
      <c r="EA153" s="6" t="s">
        <v>451</v>
      </c>
      <c r="EB153" s="6" t="s">
        <v>451</v>
      </c>
      <c r="EC153" s="6" t="s">
        <v>451</v>
      </c>
      <c r="ED153" s="6" t="s">
        <v>452</v>
      </c>
      <c r="EE153" s="6" t="s">
        <v>452</v>
      </c>
      <c r="EF153" s="6" t="s">
        <v>451</v>
      </c>
      <c r="EG153" s="6" t="s">
        <v>451</v>
      </c>
      <c r="EH153" s="6" t="s">
        <v>451</v>
      </c>
      <c r="EI153" s="6" t="s">
        <v>451</v>
      </c>
      <c r="EJ153" s="6" t="s">
        <v>452</v>
      </c>
      <c r="EK153" s="6" t="s">
        <v>452</v>
      </c>
      <c r="EL153" s="6" t="s">
        <v>452</v>
      </c>
      <c r="EM153" s="68">
        <f t="shared" si="37"/>
        <v>19</v>
      </c>
      <c r="EN153" s="69">
        <f t="shared" si="38"/>
        <v>7.916666666666667</v>
      </c>
      <c r="EO153" s="6" t="s">
        <v>453</v>
      </c>
      <c r="EP153" s="68">
        <f t="shared" si="39"/>
        <v>0</v>
      </c>
      <c r="EQ153" s="6" t="s">
        <v>454</v>
      </c>
      <c r="ER153" s="68">
        <f t="shared" si="40"/>
        <v>0</v>
      </c>
      <c r="ES153" s="70">
        <f t="shared" si="42"/>
        <v>5.875</v>
      </c>
      <c r="ET153" s="6" t="str">
        <f t="shared" si="41"/>
        <v>Liste d'attente</v>
      </c>
    </row>
    <row r="154" spans="1:150" x14ac:dyDescent="0.2">
      <c r="A154" s="6">
        <v>306</v>
      </c>
      <c r="B154" s="6" t="s">
        <v>460</v>
      </c>
      <c r="C154" s="6" t="s">
        <v>525</v>
      </c>
      <c r="D154" s="6" t="s">
        <v>416</v>
      </c>
      <c r="E154" s="6" t="s">
        <v>416</v>
      </c>
      <c r="F154" s="6" t="s">
        <v>415</v>
      </c>
      <c r="G154" s="6" t="s">
        <v>414</v>
      </c>
      <c r="H154" s="6" t="s">
        <v>462</v>
      </c>
      <c r="I154" s="6" t="s">
        <v>415</v>
      </c>
      <c r="J154" s="6" t="s">
        <v>416</v>
      </c>
      <c r="K154" s="6" t="s">
        <v>416</v>
      </c>
      <c r="L154" s="6" t="s">
        <v>414</v>
      </c>
      <c r="M154" s="63">
        <f>VLOOKUP(D154,Echelle!$B$3:$K$7,M$1,FALSE)</f>
        <v>1</v>
      </c>
      <c r="N154" s="63">
        <f>VLOOKUP(E154,Echelle!$B$3:$K$7,N$1,FALSE)</f>
        <v>1</v>
      </c>
      <c r="O154" s="63">
        <f>VLOOKUP(F154,Echelle!$B$3:$K$7,O$1,FALSE)</f>
        <v>0.5</v>
      </c>
      <c r="P154" s="63">
        <f>VLOOKUP(G154,Echelle!$B$3:$K$7,P$1,FALSE)</f>
        <v>0.5</v>
      </c>
      <c r="Q154" s="63">
        <f>VLOOKUP(H154,Echelle!$B$3:$K$7,Q$1,FALSE)</f>
        <v>0</v>
      </c>
      <c r="R154" s="63">
        <f>VLOOKUP(I154,Echelle!$B$3:$K$7,R$1,FALSE)</f>
        <v>0.5</v>
      </c>
      <c r="S154" s="63">
        <f>VLOOKUP(J154,Echelle!$B$3:$K$7,S$1,FALSE)</f>
        <v>1</v>
      </c>
      <c r="T154" s="63">
        <f>VLOOKUP(K154,Echelle!$B$3:$K$7,T$1,FALSE)</f>
        <v>1</v>
      </c>
      <c r="U154" s="63">
        <f>VLOOKUP(L154,Echelle!$B$3:$K$7,U$1,FALSE)</f>
        <v>-0.5</v>
      </c>
      <c r="V154" s="64">
        <f t="shared" si="30"/>
        <v>5</v>
      </c>
      <c r="W154" s="65">
        <f t="shared" si="31"/>
        <v>7.7777777777777777</v>
      </c>
      <c r="X154" s="6" t="s">
        <v>463</v>
      </c>
      <c r="Y154" s="6" t="s">
        <v>423</v>
      </c>
      <c r="Z154" s="6" t="s">
        <v>425</v>
      </c>
      <c r="AA154" s="6" t="s">
        <v>423</v>
      </c>
      <c r="AB154" s="6" t="s">
        <v>424</v>
      </c>
      <c r="AC154" s="6" t="s">
        <v>426</v>
      </c>
      <c r="AD154" s="6" t="s">
        <v>425</v>
      </c>
      <c r="AE154" s="6" t="s">
        <v>423</v>
      </c>
      <c r="AF154" s="6" t="s">
        <v>425</v>
      </c>
      <c r="AG154" s="6" t="s">
        <v>425</v>
      </c>
      <c r="AH154" s="6" t="s">
        <v>426</v>
      </c>
      <c r="AI154" s="6" t="s">
        <v>423</v>
      </c>
      <c r="AJ154" s="6" t="s">
        <v>426</v>
      </c>
      <c r="AK154" s="6" t="s">
        <v>425</v>
      </c>
      <c r="AL154" s="6" t="s">
        <v>424</v>
      </c>
      <c r="AM154" s="6" t="s">
        <v>423</v>
      </c>
      <c r="AN154" s="6" t="s">
        <v>423</v>
      </c>
      <c r="AO154" s="6" t="s">
        <v>426</v>
      </c>
      <c r="AP154" s="6" t="s">
        <v>423</v>
      </c>
      <c r="AQ154" s="6" t="s">
        <v>426</v>
      </c>
      <c r="AR154" s="6" t="s">
        <v>424</v>
      </c>
      <c r="AS154" s="6" t="s">
        <v>425</v>
      </c>
      <c r="AT154" s="6" t="s">
        <v>425</v>
      </c>
      <c r="AU154" s="6" t="s">
        <v>426</v>
      </c>
      <c r="AV154" s="6" t="s">
        <v>426</v>
      </c>
      <c r="AW154" s="6" t="s">
        <v>506</v>
      </c>
      <c r="AX154" s="6" t="s">
        <v>427</v>
      </c>
      <c r="AY154" s="6" t="s">
        <v>428</v>
      </c>
      <c r="AZ154" s="6" t="s">
        <v>427</v>
      </c>
      <c r="BA154" s="6" t="s">
        <v>428</v>
      </c>
      <c r="BB154" s="64">
        <f>VLOOKUP(Y154,Echelle!$B$11:$Z$15,BB$1,FALSE)</f>
        <v>0.5</v>
      </c>
      <c r="BC154" s="64">
        <f>VLOOKUP(Z154,Echelle!$B$11:$Z$15,BC$1,FALSE)</f>
        <v>0</v>
      </c>
      <c r="BD154" s="64">
        <f>VLOOKUP(AA154,Echelle!$B$11:$Z$15,BD$1,FALSE)</f>
        <v>0.5</v>
      </c>
      <c r="BE154" s="64">
        <f>VLOOKUP(AB154,Echelle!$B$11:$Z$15,BE$1,FALSE)</f>
        <v>1</v>
      </c>
      <c r="BF154" s="64">
        <f>VLOOKUP(AC154,Echelle!$B$11:$Z$15,BF$1,FALSE)</f>
        <v>-1</v>
      </c>
      <c r="BG154" s="64">
        <f>VLOOKUP(AD154,Echelle!$B$11:$Z$15,BG$1,FALSE)</f>
        <v>0</v>
      </c>
      <c r="BH154" s="64">
        <f>VLOOKUP(AE154,Echelle!$B$11:$Z$15,BH$1,FALSE)</f>
        <v>0.5</v>
      </c>
      <c r="BI154" s="64">
        <f>VLOOKUP(AF154,Echelle!$B$11:$Z$15,BI$1,FALSE)</f>
        <v>0</v>
      </c>
      <c r="BJ154" s="64">
        <f>VLOOKUP(AG154,Echelle!$B$11:$Z$15,BJ$1,FALSE)</f>
        <v>0</v>
      </c>
      <c r="BK154" s="64">
        <f>VLOOKUP(AH154,Echelle!$B$11:$Z$15,BK$1,FALSE)</f>
        <v>-1</v>
      </c>
      <c r="BL154" s="64">
        <f>VLOOKUP(AI154,Echelle!$B$11:$Z$15,BL$1,FALSE)</f>
        <v>0.5</v>
      </c>
      <c r="BM154" s="64">
        <f>VLOOKUP(AJ154,Echelle!$B$11:$Z$15,BM$1,FALSE)</f>
        <v>-1</v>
      </c>
      <c r="BN154" s="64">
        <f>VLOOKUP(AK154,Echelle!$B$11:$Z$15,BN$1,FALSE)</f>
        <v>0</v>
      </c>
      <c r="BO154" s="64">
        <f>VLOOKUP(AL154,Echelle!$B$11:$Z$15,BO$1,FALSE)</f>
        <v>1</v>
      </c>
      <c r="BP154" s="64">
        <f>VLOOKUP(AM154,Echelle!$B$11:$Z$15,BP$1,FALSE)</f>
        <v>0.5</v>
      </c>
      <c r="BQ154" s="64">
        <f>VLOOKUP(AN154,Echelle!$B$11:$Z$15,BQ$1,FALSE)</f>
        <v>0.5</v>
      </c>
      <c r="BR154" s="64">
        <f>VLOOKUP(AO154,Echelle!$B$11:$Z$15,BR$1,FALSE)</f>
        <v>-1</v>
      </c>
      <c r="BS154" s="64">
        <f>VLOOKUP(AP154,Echelle!$B$11:$Z$15,BS$1,FALSE)</f>
        <v>0.5</v>
      </c>
      <c r="BT154" s="64">
        <f>VLOOKUP(AQ154,Echelle!$B$11:$Z$15,BT$1,FALSE)</f>
        <v>-1</v>
      </c>
      <c r="BU154" s="64">
        <f>VLOOKUP(AR154,Echelle!$B$11:$Z$15,BU$1,FALSE)</f>
        <v>1</v>
      </c>
      <c r="BV154" s="64">
        <f>VLOOKUP(AS154,Echelle!$B$11:$Z$15,BV$1,FALSE)</f>
        <v>0</v>
      </c>
      <c r="BW154" s="64">
        <f>VLOOKUP(AT154,Echelle!$B$11:$Z$15,BW$1,FALSE)</f>
        <v>0</v>
      </c>
      <c r="BX154" s="64">
        <f>VLOOKUP(AU154,Echelle!$B$11:$Z$15,BX$1,FALSE)</f>
        <v>-0.5</v>
      </c>
      <c r="BY154" s="64">
        <f>VLOOKUP(AV154,Echelle!$B$11:$Z$15,BY$1,FALSE)</f>
        <v>-0.5</v>
      </c>
      <c r="BZ154" s="64">
        <f>VLOOKUP(AW154,Echelle!$B$20:$E$23,BZ$1,FALSE)</f>
        <v>0.5</v>
      </c>
      <c r="CA154" s="64">
        <f>VLOOKUP(AX154,Echelle!$B$20:$E$23,CA$1,FALSE)</f>
        <v>1</v>
      </c>
      <c r="CB154" s="64">
        <f>VLOOKUP(AY154,Echelle!$B$20:$E$23,CB$1,FALSE)</f>
        <v>-1</v>
      </c>
      <c r="CC154" s="6">
        <v>0</v>
      </c>
      <c r="CD154" s="6">
        <v>1</v>
      </c>
      <c r="CE154" s="6">
        <v>0</v>
      </c>
      <c r="CF154" s="6">
        <v>1</v>
      </c>
      <c r="CG154" s="6">
        <v>0</v>
      </c>
      <c r="CH154" s="6">
        <v>0</v>
      </c>
      <c r="CI154" s="6">
        <v>0</v>
      </c>
      <c r="CJ154" s="66">
        <f t="shared" si="32"/>
        <v>2</v>
      </c>
      <c r="CK154" s="66">
        <f t="shared" si="33"/>
        <v>3</v>
      </c>
      <c r="CL154" s="65">
        <f t="shared" si="34"/>
        <v>3.0434782608695654</v>
      </c>
      <c r="CM154" s="6" t="s">
        <v>613</v>
      </c>
      <c r="CN154" s="6" t="s">
        <v>2602</v>
      </c>
      <c r="CQ154" s="6" t="s">
        <v>2535</v>
      </c>
      <c r="CS154" s="6" t="s">
        <v>2535</v>
      </c>
      <c r="CT154" s="6" t="s">
        <v>2535</v>
      </c>
      <c r="CU154" s="6" t="s">
        <v>416</v>
      </c>
      <c r="CV154" s="6" t="s">
        <v>416</v>
      </c>
      <c r="CW154" s="6" t="s">
        <v>416</v>
      </c>
      <c r="CX154" s="6" t="s">
        <v>414</v>
      </c>
      <c r="CY154" s="6" t="s">
        <v>462</v>
      </c>
      <c r="CZ154" s="6" t="s">
        <v>415</v>
      </c>
      <c r="DA154" s="6" t="s">
        <v>416</v>
      </c>
      <c r="DB154" s="6" t="s">
        <v>416</v>
      </c>
      <c r="DC154" s="6" t="s">
        <v>414</v>
      </c>
      <c r="DD154" s="67">
        <f>VLOOKUP(CU154,Echelle!$B$3:$K$7,DD$1,FALSE)</f>
        <v>1</v>
      </c>
      <c r="DE154" s="67">
        <f>VLOOKUP(CV154,Echelle!$B$3:$K$7,DE$1,FALSE)</f>
        <v>1</v>
      </c>
      <c r="DF154" s="67">
        <f>VLOOKUP(CW154,Echelle!$B$3:$K$7,DF$1,FALSE)</f>
        <v>1</v>
      </c>
      <c r="DG154" s="67">
        <f>VLOOKUP(CX154,Echelle!$B$3:$K$7,DG$1,FALSE)</f>
        <v>0.5</v>
      </c>
      <c r="DH154" s="67">
        <f>VLOOKUP(CY154,Echelle!$B$3:$K$7,DH$1,FALSE)</f>
        <v>0</v>
      </c>
      <c r="DI154" s="67">
        <f>VLOOKUP(CZ154,Echelle!$B$3:$K$7,DI$1,FALSE)</f>
        <v>0.5</v>
      </c>
      <c r="DJ154" s="67">
        <f>VLOOKUP(DA154,Echelle!$B$3:$K$7,DJ$1,FALSE)</f>
        <v>1</v>
      </c>
      <c r="DK154" s="67">
        <f>VLOOKUP(DB154,Echelle!$B$3:$K$7,DK$1,FALSE)</f>
        <v>1</v>
      </c>
      <c r="DL154" s="67">
        <f>VLOOKUP(DC154,Echelle!$B$3:$K$7,DL$1,FALSE)</f>
        <v>-0.5</v>
      </c>
      <c r="DM154" s="64">
        <f t="shared" si="35"/>
        <v>5.5</v>
      </c>
      <c r="DN154" s="65">
        <f t="shared" si="36"/>
        <v>8.0555555555555554</v>
      </c>
      <c r="DO154" s="6" t="s">
        <v>451</v>
      </c>
      <c r="DP154" s="6" t="s">
        <v>451</v>
      </c>
      <c r="DQ154" s="6" t="s">
        <v>451</v>
      </c>
      <c r="DR154" s="6" t="s">
        <v>451</v>
      </c>
      <c r="DS154" s="6" t="s">
        <v>452</v>
      </c>
      <c r="DT154" s="6" t="s">
        <v>451</v>
      </c>
      <c r="DU154" s="6" t="s">
        <v>451</v>
      </c>
      <c r="DV154" s="6" t="s">
        <v>452</v>
      </c>
      <c r="DW154" s="6" t="s">
        <v>451</v>
      </c>
      <c r="DX154" s="6" t="s">
        <v>452</v>
      </c>
      <c r="DY154" s="6" t="s">
        <v>451</v>
      </c>
      <c r="DZ154" s="6" t="s">
        <v>451</v>
      </c>
      <c r="EA154" s="6" t="s">
        <v>451</v>
      </c>
      <c r="EB154" s="6" t="s">
        <v>451</v>
      </c>
      <c r="EC154" s="6" t="s">
        <v>451</v>
      </c>
      <c r="ED154" s="6" t="s">
        <v>452</v>
      </c>
      <c r="EE154" s="6" t="s">
        <v>452</v>
      </c>
      <c r="EF154" s="6" t="s">
        <v>451</v>
      </c>
      <c r="EG154" s="6" t="s">
        <v>451</v>
      </c>
      <c r="EH154" s="6" t="s">
        <v>451</v>
      </c>
      <c r="EI154" s="6" t="s">
        <v>451</v>
      </c>
      <c r="EJ154" s="6" t="s">
        <v>452</v>
      </c>
      <c r="EK154" s="6" t="s">
        <v>452</v>
      </c>
      <c r="EL154" s="6" t="s">
        <v>452</v>
      </c>
      <c r="EM154" s="68">
        <f t="shared" si="37"/>
        <v>16</v>
      </c>
      <c r="EN154" s="69">
        <f t="shared" si="38"/>
        <v>6.666666666666667</v>
      </c>
      <c r="EO154" s="6" t="s">
        <v>453</v>
      </c>
      <c r="EP154" s="68">
        <f t="shared" si="39"/>
        <v>0</v>
      </c>
      <c r="EQ154" s="6" t="s">
        <v>454</v>
      </c>
      <c r="ER154" s="68">
        <f t="shared" si="40"/>
        <v>0</v>
      </c>
      <c r="ES154" s="70">
        <f t="shared" si="42"/>
        <v>5.75</v>
      </c>
      <c r="ET154" s="6" t="str">
        <f t="shared" si="41"/>
        <v>Accepté pour Conseil 2eme round Sect</v>
      </c>
    </row>
    <row r="155" spans="1:150" x14ac:dyDescent="0.2">
      <c r="A155" s="6">
        <v>307</v>
      </c>
      <c r="B155" s="6" t="s">
        <v>460</v>
      </c>
      <c r="C155" s="6" t="s">
        <v>881</v>
      </c>
      <c r="D155" s="6" t="s">
        <v>131</v>
      </c>
      <c r="E155" s="6" t="s">
        <v>415</v>
      </c>
      <c r="F155" s="6" t="s">
        <v>414</v>
      </c>
      <c r="G155" s="6" t="s">
        <v>414</v>
      </c>
      <c r="H155" s="6" t="s">
        <v>131</v>
      </c>
      <c r="I155" s="6" t="s">
        <v>414</v>
      </c>
      <c r="J155" s="6" t="s">
        <v>415</v>
      </c>
      <c r="K155" s="6" t="s">
        <v>415</v>
      </c>
      <c r="L155" s="6" t="s">
        <v>131</v>
      </c>
      <c r="M155" s="63">
        <f>VLOOKUP(D155,Echelle!$B$3:$K$7,M$1,FALSE)</f>
        <v>-1</v>
      </c>
      <c r="N155" s="63">
        <f>VLOOKUP(E155,Echelle!$B$3:$K$7,N$1,FALSE)</f>
        <v>0.5</v>
      </c>
      <c r="O155" s="63">
        <f>VLOOKUP(F155,Echelle!$B$3:$K$7,O$1,FALSE)</f>
        <v>-0.5</v>
      </c>
      <c r="P155" s="63">
        <f>VLOOKUP(G155,Echelle!$B$3:$K$7,P$1,FALSE)</f>
        <v>0.5</v>
      </c>
      <c r="Q155" s="63">
        <f>VLOOKUP(H155,Echelle!$B$3:$K$7,Q$1,FALSE)</f>
        <v>1</v>
      </c>
      <c r="R155" s="63">
        <f>VLOOKUP(I155,Echelle!$B$3:$K$7,R$1,FALSE)</f>
        <v>-0.5</v>
      </c>
      <c r="S155" s="63">
        <f>VLOOKUP(J155,Echelle!$B$3:$K$7,S$1,FALSE)</f>
        <v>0.5</v>
      </c>
      <c r="T155" s="63">
        <f>VLOOKUP(K155,Echelle!$B$3:$K$7,T$1,FALSE)</f>
        <v>0.5</v>
      </c>
      <c r="U155" s="63">
        <f>VLOOKUP(L155,Echelle!$B$3:$K$7,U$1,FALSE)</f>
        <v>-1</v>
      </c>
      <c r="V155" s="64">
        <f t="shared" si="30"/>
        <v>0</v>
      </c>
      <c r="W155" s="65">
        <f t="shared" si="31"/>
        <v>5</v>
      </c>
      <c r="X155" s="6" t="s">
        <v>418</v>
      </c>
      <c r="Y155" s="6" t="s">
        <v>151</v>
      </c>
      <c r="Z155" s="6" t="s">
        <v>151</v>
      </c>
      <c r="AA155" s="6" t="s">
        <v>151</v>
      </c>
      <c r="AB155" s="6" t="s">
        <v>151</v>
      </c>
      <c r="AC155" s="6" t="s">
        <v>424</v>
      </c>
      <c r="AD155" s="6" t="s">
        <v>424</v>
      </c>
      <c r="AE155" s="6" t="s">
        <v>424</v>
      </c>
      <c r="AF155" s="6" t="s">
        <v>423</v>
      </c>
      <c r="AG155" s="6" t="s">
        <v>424</v>
      </c>
      <c r="AH155" s="6" t="s">
        <v>424</v>
      </c>
      <c r="AI155" s="6" t="s">
        <v>424</v>
      </c>
      <c r="AJ155" s="6" t="s">
        <v>423</v>
      </c>
      <c r="AK155" s="6" t="s">
        <v>423</v>
      </c>
      <c r="AL155" s="6" t="s">
        <v>424</v>
      </c>
      <c r="AM155" s="6" t="s">
        <v>425</v>
      </c>
      <c r="AN155" s="6" t="s">
        <v>424</v>
      </c>
      <c r="AO155" s="6" t="s">
        <v>424</v>
      </c>
      <c r="AP155" s="6" t="s">
        <v>425</v>
      </c>
      <c r="AQ155" s="6" t="s">
        <v>424</v>
      </c>
      <c r="AR155" s="6" t="s">
        <v>151</v>
      </c>
      <c r="AS155" s="6" t="s">
        <v>151</v>
      </c>
      <c r="AT155" s="6" t="s">
        <v>425</v>
      </c>
      <c r="AU155" s="6" t="s">
        <v>423</v>
      </c>
      <c r="AV155" s="6" t="s">
        <v>423</v>
      </c>
      <c r="AW155" s="6" t="s">
        <v>506</v>
      </c>
      <c r="AX155" s="6" t="s">
        <v>506</v>
      </c>
      <c r="AY155" s="6" t="s">
        <v>506</v>
      </c>
      <c r="AZ155" s="6" t="s">
        <v>506</v>
      </c>
      <c r="BA155" s="6" t="s">
        <v>428</v>
      </c>
      <c r="BB155" s="64">
        <f>VLOOKUP(Y155,Echelle!$B$11:$Z$15,BB$1,FALSE)</f>
        <v>2</v>
      </c>
      <c r="BC155" s="64">
        <f>VLOOKUP(Z155,Echelle!$B$11:$Z$15,BC$1,FALSE)</f>
        <v>2</v>
      </c>
      <c r="BD155" s="64">
        <f>VLOOKUP(AA155,Echelle!$B$11:$Z$15,BD$1,FALSE)</f>
        <v>2</v>
      </c>
      <c r="BE155" s="64">
        <f>VLOOKUP(AB155,Echelle!$B$11:$Z$15,BE$1,FALSE)</f>
        <v>2</v>
      </c>
      <c r="BF155" s="64">
        <f>VLOOKUP(AC155,Echelle!$B$11:$Z$15,BF$1,FALSE)</f>
        <v>1</v>
      </c>
      <c r="BG155" s="64">
        <f>VLOOKUP(AD155,Echelle!$B$11:$Z$15,BG$1,FALSE)</f>
        <v>1</v>
      </c>
      <c r="BH155" s="64">
        <f>VLOOKUP(AE155,Echelle!$B$11:$Z$15,BH$1,FALSE)</f>
        <v>1</v>
      </c>
      <c r="BI155" s="64">
        <f>VLOOKUP(AF155,Echelle!$B$11:$Z$15,BI$1,FALSE)</f>
        <v>0.5</v>
      </c>
      <c r="BJ155" s="64">
        <f>VLOOKUP(AG155,Echelle!$B$11:$Z$15,BJ$1,FALSE)</f>
        <v>1</v>
      </c>
      <c r="BK155" s="64">
        <f>VLOOKUP(AH155,Echelle!$B$11:$Z$15,BK$1,FALSE)</f>
        <v>1</v>
      </c>
      <c r="BL155" s="64">
        <f>VLOOKUP(AI155,Echelle!$B$11:$Z$15,BL$1,FALSE)</f>
        <v>1</v>
      </c>
      <c r="BM155" s="64">
        <f>VLOOKUP(AJ155,Echelle!$B$11:$Z$15,BM$1,FALSE)</f>
        <v>0.5</v>
      </c>
      <c r="BN155" s="64">
        <f>VLOOKUP(AK155,Echelle!$B$11:$Z$15,BN$1,FALSE)</f>
        <v>0.5</v>
      </c>
      <c r="BO155" s="64">
        <f>VLOOKUP(AL155,Echelle!$B$11:$Z$15,BO$1,FALSE)</f>
        <v>1</v>
      </c>
      <c r="BP155" s="64">
        <f>VLOOKUP(AM155,Echelle!$B$11:$Z$15,BP$1,FALSE)</f>
        <v>0</v>
      </c>
      <c r="BQ155" s="64">
        <f>VLOOKUP(AN155,Echelle!$B$11:$Z$15,BQ$1,FALSE)</f>
        <v>1</v>
      </c>
      <c r="BR155" s="64">
        <f>VLOOKUP(AO155,Echelle!$B$11:$Z$15,BR$1,FALSE)</f>
        <v>1</v>
      </c>
      <c r="BS155" s="64">
        <f>VLOOKUP(AP155,Echelle!$B$11:$Z$15,BS$1,FALSE)</f>
        <v>0</v>
      </c>
      <c r="BT155" s="64">
        <f>VLOOKUP(AQ155,Echelle!$B$11:$Z$15,BT$1,FALSE)</f>
        <v>1</v>
      </c>
      <c r="BU155" s="64">
        <f>VLOOKUP(AR155,Echelle!$B$11:$Z$15,BU$1,FALSE)</f>
        <v>2</v>
      </c>
      <c r="BV155" s="64">
        <f>VLOOKUP(AS155,Echelle!$B$11:$Z$15,BV$1,FALSE)</f>
        <v>3</v>
      </c>
      <c r="BW155" s="64">
        <f>VLOOKUP(AT155,Echelle!$B$11:$Z$15,BW$1,FALSE)</f>
        <v>0</v>
      </c>
      <c r="BX155" s="64">
        <f>VLOOKUP(AU155,Echelle!$B$11:$Z$15,BX$1,FALSE)</f>
        <v>1</v>
      </c>
      <c r="BY155" s="64">
        <f>VLOOKUP(AV155,Echelle!$B$11:$Z$15,BY$1,FALSE)</f>
        <v>1</v>
      </c>
      <c r="BZ155" s="64">
        <f>VLOOKUP(AW155,Echelle!$B$20:$E$23,BZ$1,FALSE)</f>
        <v>0.5</v>
      </c>
      <c r="CA155" s="64">
        <f>VLOOKUP(AX155,Echelle!$B$20:$E$23,CA$1,FALSE)</f>
        <v>0.5</v>
      </c>
      <c r="CB155" s="64">
        <f>VLOOKUP(AY155,Echelle!$B$20:$E$23,CB$1,FALSE)</f>
        <v>0.5</v>
      </c>
      <c r="CC155" s="6">
        <v>0</v>
      </c>
      <c r="CD155" s="6">
        <v>1</v>
      </c>
      <c r="CE155" s="6">
        <v>0</v>
      </c>
      <c r="CF155" s="6">
        <v>1</v>
      </c>
      <c r="CG155" s="6">
        <v>0</v>
      </c>
      <c r="CH155" s="6">
        <v>1</v>
      </c>
      <c r="CI155" s="6">
        <v>1</v>
      </c>
      <c r="CJ155" s="66">
        <f t="shared" si="32"/>
        <v>5</v>
      </c>
      <c r="CK155" s="66">
        <f t="shared" si="33"/>
        <v>33</v>
      </c>
      <c r="CL155" s="65">
        <f t="shared" si="34"/>
        <v>6.3043478260869561</v>
      </c>
      <c r="CM155" s="6" t="s">
        <v>2707</v>
      </c>
      <c r="CN155" s="6" t="s">
        <v>2615</v>
      </c>
      <c r="CQ155" s="6" t="s">
        <v>2535</v>
      </c>
      <c r="CS155" s="6" t="s">
        <v>2535</v>
      </c>
      <c r="CT155" s="6" t="s">
        <v>2535</v>
      </c>
      <c r="CU155" s="6" t="s">
        <v>131</v>
      </c>
      <c r="CV155" s="6" t="s">
        <v>415</v>
      </c>
      <c r="CW155" s="6" t="s">
        <v>416</v>
      </c>
      <c r="CX155" s="6" t="s">
        <v>414</v>
      </c>
      <c r="CY155" s="6" t="s">
        <v>131</v>
      </c>
      <c r="CZ155" s="6" t="s">
        <v>415</v>
      </c>
      <c r="DA155" s="6" t="s">
        <v>416</v>
      </c>
      <c r="DB155" s="6" t="s">
        <v>416</v>
      </c>
      <c r="DC155" s="6" t="s">
        <v>131</v>
      </c>
      <c r="DD155" s="67">
        <f>VLOOKUP(CU155,Echelle!$B$3:$K$7,DD$1,FALSE)</f>
        <v>-1</v>
      </c>
      <c r="DE155" s="67">
        <f>VLOOKUP(CV155,Echelle!$B$3:$K$7,DE$1,FALSE)</f>
        <v>0.5</v>
      </c>
      <c r="DF155" s="67">
        <f>VLOOKUP(CW155,Echelle!$B$3:$K$7,DF$1,FALSE)</f>
        <v>1</v>
      </c>
      <c r="DG155" s="67">
        <f>VLOOKUP(CX155,Echelle!$B$3:$K$7,DG$1,FALSE)</f>
        <v>0.5</v>
      </c>
      <c r="DH155" s="67">
        <f>VLOOKUP(CY155,Echelle!$B$3:$K$7,DH$1,FALSE)</f>
        <v>1</v>
      </c>
      <c r="DI155" s="67">
        <f>VLOOKUP(CZ155,Echelle!$B$3:$K$7,DI$1,FALSE)</f>
        <v>0.5</v>
      </c>
      <c r="DJ155" s="67">
        <f>VLOOKUP(DA155,Echelle!$B$3:$K$7,DJ$1,FALSE)</f>
        <v>1</v>
      </c>
      <c r="DK155" s="67">
        <f>VLOOKUP(DB155,Echelle!$B$3:$K$7,DK$1,FALSE)</f>
        <v>1</v>
      </c>
      <c r="DL155" s="67">
        <f>VLOOKUP(DC155,Echelle!$B$3:$K$7,DL$1,FALSE)</f>
        <v>-1</v>
      </c>
      <c r="DM155" s="64">
        <f t="shared" si="35"/>
        <v>3.5</v>
      </c>
      <c r="DN155" s="65">
        <f t="shared" si="36"/>
        <v>6.9444444444444446</v>
      </c>
      <c r="DO155" s="6" t="s">
        <v>451</v>
      </c>
      <c r="DP155" s="6" t="s">
        <v>451</v>
      </c>
      <c r="DQ155" s="6" t="s">
        <v>451</v>
      </c>
      <c r="DR155" s="6" t="s">
        <v>451</v>
      </c>
      <c r="DS155" s="6" t="s">
        <v>451</v>
      </c>
      <c r="DT155" s="6" t="s">
        <v>451</v>
      </c>
      <c r="DU155" s="6" t="s">
        <v>451</v>
      </c>
      <c r="DV155" s="6" t="s">
        <v>451</v>
      </c>
      <c r="DW155" s="6" t="s">
        <v>451</v>
      </c>
      <c r="DX155" s="6" t="s">
        <v>451</v>
      </c>
      <c r="DY155" s="6" t="s">
        <v>451</v>
      </c>
      <c r="DZ155" s="6" t="s">
        <v>451</v>
      </c>
      <c r="EA155" s="6" t="s">
        <v>451</v>
      </c>
      <c r="EB155" s="6" t="s">
        <v>451</v>
      </c>
      <c r="EC155" s="6" t="s">
        <v>451</v>
      </c>
      <c r="ED155" s="6" t="s">
        <v>451</v>
      </c>
      <c r="EE155" s="6" t="s">
        <v>451</v>
      </c>
      <c r="EF155" s="6" t="s">
        <v>451</v>
      </c>
      <c r="EG155" s="6" t="s">
        <v>451</v>
      </c>
      <c r="EH155" s="6" t="s">
        <v>451</v>
      </c>
      <c r="EI155" s="6" t="s">
        <v>451</v>
      </c>
      <c r="EJ155" s="6" t="s">
        <v>451</v>
      </c>
      <c r="EK155" s="6" t="s">
        <v>451</v>
      </c>
      <c r="EL155" s="6" t="s">
        <v>451</v>
      </c>
      <c r="EM155" s="68">
        <f t="shared" si="37"/>
        <v>24</v>
      </c>
      <c r="EN155" s="69">
        <f t="shared" si="38"/>
        <v>10</v>
      </c>
      <c r="EO155" s="6" t="s">
        <v>474</v>
      </c>
      <c r="EP155" s="68">
        <f t="shared" si="39"/>
        <v>10</v>
      </c>
      <c r="EQ155" s="6" t="s">
        <v>496</v>
      </c>
      <c r="ER155" s="68">
        <f t="shared" si="40"/>
        <v>10</v>
      </c>
      <c r="ES155" s="70">
        <f t="shared" si="42"/>
        <v>9.0833333333333339</v>
      </c>
      <c r="ET155" s="6" t="str">
        <f t="shared" si="41"/>
        <v xml:space="preserve">Accepté pour le Conseil 4round IS -5 </v>
      </c>
    </row>
    <row r="156" spans="1:150" x14ac:dyDescent="0.2">
      <c r="A156" s="6">
        <v>308</v>
      </c>
      <c r="B156" s="6" t="s">
        <v>1087</v>
      </c>
      <c r="C156" s="6" t="s">
        <v>525</v>
      </c>
      <c r="D156" s="6" t="s">
        <v>414</v>
      </c>
      <c r="E156" s="6" t="s">
        <v>416</v>
      </c>
      <c r="F156" s="6" t="s">
        <v>416</v>
      </c>
      <c r="G156" s="6" t="s">
        <v>131</v>
      </c>
      <c r="H156" s="6" t="s">
        <v>131</v>
      </c>
      <c r="I156" s="6" t="s">
        <v>414</v>
      </c>
      <c r="J156" s="6" t="s">
        <v>416</v>
      </c>
      <c r="K156" s="6" t="s">
        <v>416</v>
      </c>
      <c r="L156" s="6" t="s">
        <v>415</v>
      </c>
      <c r="M156" s="63">
        <f>VLOOKUP(D156,Echelle!$B$3:$K$7,M$1,FALSE)</f>
        <v>-0.5</v>
      </c>
      <c r="N156" s="63">
        <f>VLOOKUP(E156,Echelle!$B$3:$K$7,N$1,FALSE)</f>
        <v>1</v>
      </c>
      <c r="O156" s="63">
        <f>VLOOKUP(F156,Echelle!$B$3:$K$7,O$1,FALSE)</f>
        <v>1</v>
      </c>
      <c r="P156" s="63">
        <f>VLOOKUP(G156,Echelle!$B$3:$K$7,P$1,FALSE)</f>
        <v>1</v>
      </c>
      <c r="Q156" s="63">
        <f>VLOOKUP(H156,Echelle!$B$3:$K$7,Q$1,FALSE)</f>
        <v>1</v>
      </c>
      <c r="R156" s="63">
        <f>VLOOKUP(I156,Echelle!$B$3:$K$7,R$1,FALSE)</f>
        <v>-0.5</v>
      </c>
      <c r="S156" s="63">
        <f>VLOOKUP(J156,Echelle!$B$3:$K$7,S$1,FALSE)</f>
        <v>1</v>
      </c>
      <c r="T156" s="63">
        <f>VLOOKUP(K156,Echelle!$B$3:$K$7,T$1,FALSE)</f>
        <v>1</v>
      </c>
      <c r="U156" s="63">
        <f>VLOOKUP(L156,Echelle!$B$3:$K$7,U$1,FALSE)</f>
        <v>0.5</v>
      </c>
      <c r="V156" s="64">
        <f t="shared" si="30"/>
        <v>5.5</v>
      </c>
      <c r="W156" s="65">
        <f t="shared" si="31"/>
        <v>8.0555555555555554</v>
      </c>
      <c r="X156" s="6" t="s">
        <v>463</v>
      </c>
      <c r="Y156" s="6" t="s">
        <v>423</v>
      </c>
      <c r="Z156" s="6" t="s">
        <v>423</v>
      </c>
      <c r="AA156" s="6" t="s">
        <v>426</v>
      </c>
      <c r="AB156" s="6" t="s">
        <v>423</v>
      </c>
      <c r="AC156" s="6" t="s">
        <v>423</v>
      </c>
      <c r="AD156" s="6" t="s">
        <v>423</v>
      </c>
      <c r="AE156" s="6" t="s">
        <v>423</v>
      </c>
      <c r="AF156" s="6" t="s">
        <v>151</v>
      </c>
      <c r="AG156" s="6" t="s">
        <v>423</v>
      </c>
      <c r="AH156" s="6" t="s">
        <v>423</v>
      </c>
      <c r="AI156" s="6" t="s">
        <v>423</v>
      </c>
      <c r="AJ156" s="6" t="s">
        <v>424</v>
      </c>
      <c r="AK156" s="6" t="s">
        <v>424</v>
      </c>
      <c r="AL156" s="6" t="s">
        <v>423</v>
      </c>
      <c r="AM156" s="6" t="s">
        <v>424</v>
      </c>
      <c r="AN156" s="6" t="s">
        <v>426</v>
      </c>
      <c r="AO156" s="6" t="s">
        <v>423</v>
      </c>
      <c r="AP156" s="6" t="s">
        <v>424</v>
      </c>
      <c r="AQ156" s="6" t="s">
        <v>426</v>
      </c>
      <c r="AR156" s="6" t="s">
        <v>424</v>
      </c>
      <c r="AS156" s="6" t="s">
        <v>423</v>
      </c>
      <c r="AT156" s="6" t="s">
        <v>423</v>
      </c>
      <c r="AU156" s="6" t="s">
        <v>426</v>
      </c>
      <c r="AV156" s="6" t="s">
        <v>426</v>
      </c>
      <c r="AW156" s="6" t="s">
        <v>428</v>
      </c>
      <c r="AX156" s="6" t="s">
        <v>428</v>
      </c>
      <c r="AY156" s="6" t="s">
        <v>427</v>
      </c>
      <c r="AZ156" s="6" t="s">
        <v>428</v>
      </c>
      <c r="BA156" s="6" t="s">
        <v>428</v>
      </c>
      <c r="BB156" s="64">
        <f>VLOOKUP(Y156,Echelle!$B$11:$Z$15,BB$1,FALSE)</f>
        <v>0.5</v>
      </c>
      <c r="BC156" s="64">
        <f>VLOOKUP(Z156,Echelle!$B$11:$Z$15,BC$1,FALSE)</f>
        <v>0.5</v>
      </c>
      <c r="BD156" s="64">
        <f>VLOOKUP(AA156,Echelle!$B$11:$Z$15,BD$1,FALSE)</f>
        <v>-1</v>
      </c>
      <c r="BE156" s="64">
        <f>VLOOKUP(AB156,Echelle!$B$11:$Z$15,BE$1,FALSE)</f>
        <v>0.5</v>
      </c>
      <c r="BF156" s="64">
        <f>VLOOKUP(AC156,Echelle!$B$11:$Z$15,BF$1,FALSE)</f>
        <v>0.5</v>
      </c>
      <c r="BG156" s="64">
        <f>VLOOKUP(AD156,Echelle!$B$11:$Z$15,BG$1,FALSE)</f>
        <v>0.5</v>
      </c>
      <c r="BH156" s="64">
        <f>VLOOKUP(AE156,Echelle!$B$11:$Z$15,BH$1,FALSE)</f>
        <v>0.5</v>
      </c>
      <c r="BI156" s="64">
        <f>VLOOKUP(AF156,Echelle!$B$11:$Z$15,BI$1,FALSE)</f>
        <v>2</v>
      </c>
      <c r="BJ156" s="64">
        <f>VLOOKUP(AG156,Echelle!$B$11:$Z$15,BJ$1,FALSE)</f>
        <v>0.5</v>
      </c>
      <c r="BK156" s="64">
        <f>VLOOKUP(AH156,Echelle!$B$11:$Z$15,BK$1,FALSE)</f>
        <v>0.5</v>
      </c>
      <c r="BL156" s="64">
        <f>VLOOKUP(AI156,Echelle!$B$11:$Z$15,BL$1,FALSE)</f>
        <v>0.5</v>
      </c>
      <c r="BM156" s="64">
        <f>VLOOKUP(AJ156,Echelle!$B$11:$Z$15,BM$1,FALSE)</f>
        <v>1</v>
      </c>
      <c r="BN156" s="64">
        <f>VLOOKUP(AK156,Echelle!$B$11:$Z$15,BN$1,FALSE)</f>
        <v>1</v>
      </c>
      <c r="BO156" s="64">
        <f>VLOOKUP(AL156,Echelle!$B$11:$Z$15,BO$1,FALSE)</f>
        <v>0.5</v>
      </c>
      <c r="BP156" s="64">
        <f>VLOOKUP(AM156,Echelle!$B$11:$Z$15,BP$1,FALSE)</f>
        <v>1</v>
      </c>
      <c r="BQ156" s="64">
        <f>VLOOKUP(AN156,Echelle!$B$11:$Z$15,BQ$1,FALSE)</f>
        <v>-1</v>
      </c>
      <c r="BR156" s="64">
        <f>VLOOKUP(AO156,Echelle!$B$11:$Z$15,BR$1,FALSE)</f>
        <v>0.5</v>
      </c>
      <c r="BS156" s="64">
        <f>VLOOKUP(AP156,Echelle!$B$11:$Z$15,BS$1,FALSE)</f>
        <v>1</v>
      </c>
      <c r="BT156" s="64">
        <f>VLOOKUP(AQ156,Echelle!$B$11:$Z$15,BT$1,FALSE)</f>
        <v>-1</v>
      </c>
      <c r="BU156" s="64">
        <f>VLOOKUP(AR156,Echelle!$B$11:$Z$15,BU$1,FALSE)</f>
        <v>1</v>
      </c>
      <c r="BV156" s="64">
        <f>VLOOKUP(AS156,Echelle!$B$11:$Z$15,BV$1,FALSE)</f>
        <v>1</v>
      </c>
      <c r="BW156" s="64">
        <f>VLOOKUP(AT156,Echelle!$B$11:$Z$15,BW$1,FALSE)</f>
        <v>1</v>
      </c>
      <c r="BX156" s="64">
        <f>VLOOKUP(AU156,Echelle!$B$11:$Z$15,BX$1,FALSE)</f>
        <v>-0.5</v>
      </c>
      <c r="BY156" s="64">
        <f>VLOOKUP(AV156,Echelle!$B$11:$Z$15,BY$1,FALSE)</f>
        <v>-0.5</v>
      </c>
      <c r="BZ156" s="64">
        <f>VLOOKUP(AW156,Echelle!$B$20:$E$23,BZ$1,FALSE)</f>
        <v>-1</v>
      </c>
      <c r="CA156" s="64">
        <f>VLOOKUP(AX156,Echelle!$B$20:$E$23,CA$1,FALSE)</f>
        <v>-1</v>
      </c>
      <c r="CB156" s="64">
        <f>VLOOKUP(AY156,Echelle!$B$20:$E$23,CB$1,FALSE)</f>
        <v>1</v>
      </c>
      <c r="CC156" s="6">
        <v>1</v>
      </c>
      <c r="CD156" s="6">
        <v>0</v>
      </c>
      <c r="CE156" s="6">
        <v>0</v>
      </c>
      <c r="CF156" s="6">
        <v>1</v>
      </c>
      <c r="CG156" s="6">
        <v>0</v>
      </c>
      <c r="CH156" s="6">
        <v>1</v>
      </c>
      <c r="CI156" s="6">
        <v>0</v>
      </c>
      <c r="CJ156" s="66">
        <f t="shared" si="32"/>
        <v>3</v>
      </c>
      <c r="CK156" s="66">
        <f t="shared" si="33"/>
        <v>12.5</v>
      </c>
      <c r="CL156" s="65">
        <f t="shared" si="34"/>
        <v>4.0760869565217392</v>
      </c>
      <c r="CM156" s="6" t="s">
        <v>672</v>
      </c>
      <c r="CN156" s="6" t="s">
        <v>2630</v>
      </c>
      <c r="CQ156" s="6" t="s">
        <v>2535</v>
      </c>
      <c r="CS156" s="6" t="s">
        <v>2535</v>
      </c>
      <c r="CT156" s="6" t="s">
        <v>2535</v>
      </c>
      <c r="CU156" s="6" t="s">
        <v>131</v>
      </c>
      <c r="CV156" s="6" t="s">
        <v>416</v>
      </c>
      <c r="CW156" s="6" t="s">
        <v>416</v>
      </c>
      <c r="CX156" s="6" t="s">
        <v>131</v>
      </c>
      <c r="CY156" s="6" t="s">
        <v>131</v>
      </c>
      <c r="CZ156" s="6" t="s">
        <v>415</v>
      </c>
      <c r="DA156" s="6" t="s">
        <v>416</v>
      </c>
      <c r="DB156" s="6" t="s">
        <v>416</v>
      </c>
      <c r="DC156" s="6" t="s">
        <v>415</v>
      </c>
      <c r="DD156" s="67">
        <f>VLOOKUP(CU156,Echelle!$B$3:$K$7,DD$1,FALSE)</f>
        <v>-1</v>
      </c>
      <c r="DE156" s="67">
        <f>VLOOKUP(CV156,Echelle!$B$3:$K$7,DE$1,FALSE)</f>
        <v>1</v>
      </c>
      <c r="DF156" s="67">
        <f>VLOOKUP(CW156,Echelle!$B$3:$K$7,DF$1,FALSE)</f>
        <v>1</v>
      </c>
      <c r="DG156" s="67">
        <f>VLOOKUP(CX156,Echelle!$B$3:$K$7,DG$1,FALSE)</f>
        <v>1</v>
      </c>
      <c r="DH156" s="67">
        <f>VLOOKUP(CY156,Echelle!$B$3:$K$7,DH$1,FALSE)</f>
        <v>1</v>
      </c>
      <c r="DI156" s="67">
        <f>VLOOKUP(CZ156,Echelle!$B$3:$K$7,DI$1,FALSE)</f>
        <v>0.5</v>
      </c>
      <c r="DJ156" s="67">
        <f>VLOOKUP(DA156,Echelle!$B$3:$K$7,DJ$1,FALSE)</f>
        <v>1</v>
      </c>
      <c r="DK156" s="67">
        <f>VLOOKUP(DB156,Echelle!$B$3:$K$7,DK$1,FALSE)</f>
        <v>1</v>
      </c>
      <c r="DL156" s="67">
        <f>VLOOKUP(DC156,Echelle!$B$3:$K$7,DL$1,FALSE)</f>
        <v>0.5</v>
      </c>
      <c r="DM156" s="64">
        <f t="shared" si="35"/>
        <v>6</v>
      </c>
      <c r="DN156" s="65">
        <f t="shared" si="36"/>
        <v>8.3333333333333339</v>
      </c>
      <c r="DO156" s="6" t="s">
        <v>451</v>
      </c>
      <c r="DP156" s="6" t="s">
        <v>451</v>
      </c>
      <c r="DQ156" s="6" t="s">
        <v>451</v>
      </c>
      <c r="DR156" s="6" t="s">
        <v>451</v>
      </c>
      <c r="DS156" s="6" t="s">
        <v>451</v>
      </c>
      <c r="DT156" s="6" t="s">
        <v>451</v>
      </c>
      <c r="DU156" s="6" t="s">
        <v>451</v>
      </c>
      <c r="DV156" s="6" t="s">
        <v>451</v>
      </c>
      <c r="DW156" s="6" t="s">
        <v>451</v>
      </c>
      <c r="DX156" s="6" t="s">
        <v>451</v>
      </c>
      <c r="DY156" s="6" t="s">
        <v>451</v>
      </c>
      <c r="DZ156" s="6" t="s">
        <v>451</v>
      </c>
      <c r="EA156" s="6" t="s">
        <v>451</v>
      </c>
      <c r="EB156" s="6" t="s">
        <v>451</v>
      </c>
      <c r="EC156" s="6" t="s">
        <v>451</v>
      </c>
      <c r="ED156" s="6" t="s">
        <v>451</v>
      </c>
      <c r="EE156" s="6" t="s">
        <v>451</v>
      </c>
      <c r="EF156" s="6" t="s">
        <v>451</v>
      </c>
      <c r="EG156" s="6" t="s">
        <v>451</v>
      </c>
      <c r="EH156" s="6" t="s">
        <v>451</v>
      </c>
      <c r="EI156" s="6" t="s">
        <v>451</v>
      </c>
      <c r="EJ156" s="6" t="s">
        <v>452</v>
      </c>
      <c r="EK156" s="6" t="s">
        <v>452</v>
      </c>
      <c r="EL156" s="6" t="s">
        <v>452</v>
      </c>
      <c r="EM156" s="68">
        <f t="shared" si="37"/>
        <v>21</v>
      </c>
      <c r="EN156" s="69">
        <f t="shared" si="38"/>
        <v>8.75</v>
      </c>
      <c r="EO156" s="6" t="s">
        <v>453</v>
      </c>
      <c r="EP156" s="68">
        <f t="shared" si="39"/>
        <v>0</v>
      </c>
      <c r="EQ156" s="6" t="s">
        <v>454</v>
      </c>
      <c r="ER156" s="68">
        <f t="shared" si="40"/>
        <v>0</v>
      </c>
      <c r="ES156" s="70">
        <f t="shared" si="42"/>
        <v>6.875</v>
      </c>
      <c r="ET156" s="6" t="str">
        <f t="shared" si="41"/>
        <v>Accepté pour Conseil 2eme round Sect</v>
      </c>
    </row>
    <row r="157" spans="1:150" x14ac:dyDescent="0.2">
      <c r="A157" s="6">
        <v>309</v>
      </c>
      <c r="B157" s="6" t="s">
        <v>460</v>
      </c>
      <c r="C157" s="6" t="s">
        <v>413</v>
      </c>
      <c r="D157" s="6" t="s">
        <v>131</v>
      </c>
      <c r="E157" s="6" t="s">
        <v>462</v>
      </c>
      <c r="F157" s="6" t="s">
        <v>462</v>
      </c>
      <c r="G157" s="6" t="s">
        <v>131</v>
      </c>
      <c r="H157" s="6" t="s">
        <v>462</v>
      </c>
      <c r="I157" s="6" t="s">
        <v>462</v>
      </c>
      <c r="J157" s="6" t="s">
        <v>416</v>
      </c>
      <c r="K157" s="6" t="s">
        <v>462</v>
      </c>
      <c r="L157" s="6" t="s">
        <v>462</v>
      </c>
      <c r="M157" s="63">
        <f>VLOOKUP(D157,Echelle!$B$3:$K$7,M$1,FALSE)</f>
        <v>-1</v>
      </c>
      <c r="N157" s="63">
        <f>VLOOKUP(E157,Echelle!$B$3:$K$7,N$1,FALSE)</f>
        <v>0</v>
      </c>
      <c r="O157" s="63">
        <f>VLOOKUP(F157,Echelle!$B$3:$K$7,O$1,FALSE)</f>
        <v>0</v>
      </c>
      <c r="P157" s="63">
        <f>VLOOKUP(G157,Echelle!$B$3:$K$7,P$1,FALSE)</f>
        <v>1</v>
      </c>
      <c r="Q157" s="63">
        <f>VLOOKUP(H157,Echelle!$B$3:$K$7,Q$1,FALSE)</f>
        <v>0</v>
      </c>
      <c r="R157" s="63">
        <f>VLOOKUP(I157,Echelle!$B$3:$K$7,R$1,FALSE)</f>
        <v>0</v>
      </c>
      <c r="S157" s="63">
        <f>VLOOKUP(J157,Echelle!$B$3:$K$7,S$1,FALSE)</f>
        <v>1</v>
      </c>
      <c r="T157" s="63">
        <f>VLOOKUP(K157,Echelle!$B$3:$K$7,T$1,FALSE)</f>
        <v>0</v>
      </c>
      <c r="U157" s="63">
        <f>VLOOKUP(L157,Echelle!$B$3:$K$7,U$1,FALSE)</f>
        <v>0</v>
      </c>
      <c r="V157" s="64">
        <f t="shared" si="30"/>
        <v>1</v>
      </c>
      <c r="W157" s="65">
        <f t="shared" si="31"/>
        <v>5.5555555555555554</v>
      </c>
      <c r="X157" s="6" t="s">
        <v>418</v>
      </c>
      <c r="Y157" s="6" t="s">
        <v>423</v>
      </c>
      <c r="Z157" s="6" t="s">
        <v>423</v>
      </c>
      <c r="AA157" s="6" t="s">
        <v>424</v>
      </c>
      <c r="AB157" s="6" t="s">
        <v>424</v>
      </c>
      <c r="AC157" s="6" t="s">
        <v>424</v>
      </c>
      <c r="AD157" s="6" t="s">
        <v>423</v>
      </c>
      <c r="AE157" s="6" t="s">
        <v>423</v>
      </c>
      <c r="AF157" s="6" t="s">
        <v>423</v>
      </c>
      <c r="AG157" s="6" t="s">
        <v>423</v>
      </c>
      <c r="AH157" s="6" t="s">
        <v>423</v>
      </c>
      <c r="AI157" s="6" t="s">
        <v>423</v>
      </c>
      <c r="AJ157" s="6" t="s">
        <v>423</v>
      </c>
      <c r="AK157" s="6" t="s">
        <v>423</v>
      </c>
      <c r="AL157" s="6" t="s">
        <v>424</v>
      </c>
      <c r="AM157" s="6" t="s">
        <v>423</v>
      </c>
      <c r="AN157" s="6" t="s">
        <v>423</v>
      </c>
      <c r="AO157" s="6" t="s">
        <v>423</v>
      </c>
      <c r="AP157" s="6" t="s">
        <v>423</v>
      </c>
      <c r="AQ157" s="6" t="s">
        <v>423</v>
      </c>
      <c r="AR157" s="6" t="s">
        <v>423</v>
      </c>
      <c r="AS157" s="6" t="s">
        <v>423</v>
      </c>
      <c r="AT157" s="6" t="s">
        <v>423</v>
      </c>
      <c r="AU157" s="6" t="s">
        <v>423</v>
      </c>
      <c r="AV157" s="6" t="s">
        <v>423</v>
      </c>
      <c r="AW157" s="6" t="s">
        <v>176</v>
      </c>
      <c r="AX157" s="6" t="s">
        <v>176</v>
      </c>
      <c r="AY157" s="6" t="s">
        <v>176</v>
      </c>
      <c r="AZ157" s="6" t="s">
        <v>427</v>
      </c>
      <c r="BA157" s="6" t="s">
        <v>428</v>
      </c>
      <c r="BB157" s="64">
        <f>VLOOKUP(Y157,Echelle!$B$11:$Z$15,BB$1,FALSE)</f>
        <v>0.5</v>
      </c>
      <c r="BC157" s="64">
        <f>VLOOKUP(Z157,Echelle!$B$11:$Z$15,BC$1,FALSE)</f>
        <v>0.5</v>
      </c>
      <c r="BD157" s="64">
        <f>VLOOKUP(AA157,Echelle!$B$11:$Z$15,BD$1,FALSE)</f>
        <v>1</v>
      </c>
      <c r="BE157" s="64">
        <f>VLOOKUP(AB157,Echelle!$B$11:$Z$15,BE$1,FALSE)</f>
        <v>1</v>
      </c>
      <c r="BF157" s="64">
        <f>VLOOKUP(AC157,Echelle!$B$11:$Z$15,BF$1,FALSE)</f>
        <v>1</v>
      </c>
      <c r="BG157" s="64">
        <f>VLOOKUP(AD157,Echelle!$B$11:$Z$15,BG$1,FALSE)</f>
        <v>0.5</v>
      </c>
      <c r="BH157" s="64">
        <f>VLOOKUP(AE157,Echelle!$B$11:$Z$15,BH$1,FALSE)</f>
        <v>0.5</v>
      </c>
      <c r="BI157" s="64">
        <f>VLOOKUP(AF157,Echelle!$B$11:$Z$15,BI$1,FALSE)</f>
        <v>0.5</v>
      </c>
      <c r="BJ157" s="64">
        <f>VLOOKUP(AG157,Echelle!$B$11:$Z$15,BJ$1,FALSE)</f>
        <v>0.5</v>
      </c>
      <c r="BK157" s="64">
        <f>VLOOKUP(AH157,Echelle!$B$11:$Z$15,BK$1,FALSE)</f>
        <v>0.5</v>
      </c>
      <c r="BL157" s="64">
        <f>VLOOKUP(AI157,Echelle!$B$11:$Z$15,BL$1,FALSE)</f>
        <v>0.5</v>
      </c>
      <c r="BM157" s="64">
        <f>VLOOKUP(AJ157,Echelle!$B$11:$Z$15,BM$1,FALSE)</f>
        <v>0.5</v>
      </c>
      <c r="BN157" s="64">
        <f>VLOOKUP(AK157,Echelle!$B$11:$Z$15,BN$1,FALSE)</f>
        <v>0.5</v>
      </c>
      <c r="BO157" s="64">
        <f>VLOOKUP(AL157,Echelle!$B$11:$Z$15,BO$1,FALSE)</f>
        <v>1</v>
      </c>
      <c r="BP157" s="64">
        <f>VLOOKUP(AM157,Echelle!$B$11:$Z$15,BP$1,FALSE)</f>
        <v>0.5</v>
      </c>
      <c r="BQ157" s="64">
        <f>VLOOKUP(AN157,Echelle!$B$11:$Z$15,BQ$1,FALSE)</f>
        <v>0.5</v>
      </c>
      <c r="BR157" s="64">
        <f>VLOOKUP(AO157,Echelle!$B$11:$Z$15,BR$1,FALSE)</f>
        <v>0.5</v>
      </c>
      <c r="BS157" s="64">
        <f>VLOOKUP(AP157,Echelle!$B$11:$Z$15,BS$1,FALSE)</f>
        <v>0.5</v>
      </c>
      <c r="BT157" s="64">
        <f>VLOOKUP(AQ157,Echelle!$B$11:$Z$15,BT$1,FALSE)</f>
        <v>0.5</v>
      </c>
      <c r="BU157" s="64">
        <f>VLOOKUP(AR157,Echelle!$B$11:$Z$15,BU$1,FALSE)</f>
        <v>0.5</v>
      </c>
      <c r="BV157" s="64">
        <f>VLOOKUP(AS157,Echelle!$B$11:$Z$15,BV$1,FALSE)</f>
        <v>1</v>
      </c>
      <c r="BW157" s="64">
        <f>VLOOKUP(AT157,Echelle!$B$11:$Z$15,BW$1,FALSE)</f>
        <v>1</v>
      </c>
      <c r="BX157" s="64">
        <f>VLOOKUP(AU157,Echelle!$B$11:$Z$15,BX$1,FALSE)</f>
        <v>1</v>
      </c>
      <c r="BY157" s="64">
        <f>VLOOKUP(AV157,Echelle!$B$11:$Z$15,BY$1,FALSE)</f>
        <v>1</v>
      </c>
      <c r="BZ157" s="64">
        <f>VLOOKUP(AW157,Echelle!$B$20:$E$23,BZ$1,FALSE)</f>
        <v>2</v>
      </c>
      <c r="CA157" s="64">
        <f>VLOOKUP(AX157,Echelle!$B$20:$E$23,CA$1,FALSE)</f>
        <v>2</v>
      </c>
      <c r="CB157" s="64">
        <f>VLOOKUP(AY157,Echelle!$B$20:$E$23,CB$1,FALSE)</f>
        <v>2</v>
      </c>
      <c r="CC157" s="6">
        <v>1</v>
      </c>
      <c r="CD157" s="6">
        <v>0</v>
      </c>
      <c r="CE157" s="6">
        <v>0</v>
      </c>
      <c r="CF157" s="6">
        <v>1</v>
      </c>
      <c r="CG157" s="6">
        <v>0</v>
      </c>
      <c r="CH157" s="6">
        <v>0</v>
      </c>
      <c r="CI157" s="6">
        <v>0</v>
      </c>
      <c r="CJ157" s="66">
        <f t="shared" si="32"/>
        <v>2</v>
      </c>
      <c r="CK157" s="66">
        <f t="shared" si="33"/>
        <v>24</v>
      </c>
      <c r="CL157" s="65">
        <f t="shared" si="34"/>
        <v>5.3260869565217392</v>
      </c>
      <c r="CM157" s="6" t="s">
        <v>488</v>
      </c>
      <c r="CN157" s="6" t="s">
        <v>2641</v>
      </c>
      <c r="CQ157" s="6" t="s">
        <v>2535</v>
      </c>
      <c r="CS157" s="6" t="s">
        <v>2535</v>
      </c>
      <c r="CT157" s="6" t="s">
        <v>2535</v>
      </c>
      <c r="CU157" s="6" t="s">
        <v>131</v>
      </c>
      <c r="CV157" s="6" t="s">
        <v>131</v>
      </c>
      <c r="CW157" s="6" t="s">
        <v>131</v>
      </c>
      <c r="CX157" s="6" t="s">
        <v>131</v>
      </c>
      <c r="CY157" s="6" t="s">
        <v>131</v>
      </c>
      <c r="CZ157" s="6" t="s">
        <v>131</v>
      </c>
      <c r="DA157" s="6" t="s">
        <v>131</v>
      </c>
      <c r="DB157" s="6" t="s">
        <v>131</v>
      </c>
      <c r="DC157" s="6" t="s">
        <v>131</v>
      </c>
      <c r="DD157" s="67">
        <f>VLOOKUP(CU157,Echelle!$B$3:$K$7,DD$1,FALSE)</f>
        <v>-1</v>
      </c>
      <c r="DE157" s="67">
        <f>VLOOKUP(CV157,Echelle!$B$3:$K$7,DE$1,FALSE)</f>
        <v>-1</v>
      </c>
      <c r="DF157" s="67">
        <f>VLOOKUP(CW157,Echelle!$B$3:$K$7,DF$1,FALSE)</f>
        <v>-1</v>
      </c>
      <c r="DG157" s="67">
        <f>VLOOKUP(CX157,Echelle!$B$3:$K$7,DG$1,FALSE)</f>
        <v>1</v>
      </c>
      <c r="DH157" s="67">
        <f>VLOOKUP(CY157,Echelle!$B$3:$K$7,DH$1,FALSE)</f>
        <v>1</v>
      </c>
      <c r="DI157" s="67">
        <f>VLOOKUP(CZ157,Echelle!$B$3:$K$7,DI$1,FALSE)</f>
        <v>-1</v>
      </c>
      <c r="DJ157" s="67">
        <f>VLOOKUP(DA157,Echelle!$B$3:$K$7,DJ$1,FALSE)</f>
        <v>-1</v>
      </c>
      <c r="DK157" s="67">
        <f>VLOOKUP(DB157,Echelle!$B$3:$K$7,DK$1,FALSE)</f>
        <v>-1</v>
      </c>
      <c r="DL157" s="67">
        <f>VLOOKUP(DC157,Echelle!$B$3:$K$7,DL$1,FALSE)</f>
        <v>-1</v>
      </c>
      <c r="DM157" s="64">
        <f t="shared" si="35"/>
        <v>-5</v>
      </c>
      <c r="DN157" s="65">
        <f t="shared" si="36"/>
        <v>2.2222222222222223</v>
      </c>
      <c r="DO157" s="6" t="s">
        <v>451</v>
      </c>
      <c r="DP157" s="6" t="s">
        <v>451</v>
      </c>
      <c r="DQ157" s="6" t="s">
        <v>451</v>
      </c>
      <c r="DR157" s="6" t="s">
        <v>451</v>
      </c>
      <c r="DS157" s="6" t="s">
        <v>451</v>
      </c>
      <c r="DT157" s="6" t="s">
        <v>451</v>
      </c>
      <c r="DU157" s="6" t="s">
        <v>451</v>
      </c>
      <c r="DV157" s="6" t="s">
        <v>451</v>
      </c>
      <c r="DW157" s="6" t="s">
        <v>451</v>
      </c>
      <c r="DX157" s="6" t="s">
        <v>451</v>
      </c>
      <c r="DY157" s="6" t="s">
        <v>451</v>
      </c>
      <c r="DZ157" s="6" t="s">
        <v>451</v>
      </c>
      <c r="EA157" s="6" t="s">
        <v>451</v>
      </c>
      <c r="EB157" s="6" t="s">
        <v>451</v>
      </c>
      <c r="EC157" s="6" t="s">
        <v>451</v>
      </c>
      <c r="ED157" s="6" t="s">
        <v>451</v>
      </c>
      <c r="EE157" s="6" t="s">
        <v>451</v>
      </c>
      <c r="EF157" s="6" t="s">
        <v>451</v>
      </c>
      <c r="EG157" s="6" t="s">
        <v>451</v>
      </c>
      <c r="EH157" s="6" t="s">
        <v>451</v>
      </c>
      <c r="EI157" s="6" t="s">
        <v>451</v>
      </c>
      <c r="EJ157" s="6" t="s">
        <v>451</v>
      </c>
      <c r="EK157" s="6" t="s">
        <v>451</v>
      </c>
      <c r="EL157" s="6" t="s">
        <v>451</v>
      </c>
      <c r="EM157" s="68">
        <f t="shared" si="37"/>
        <v>24</v>
      </c>
      <c r="EN157" s="69">
        <f t="shared" si="38"/>
        <v>10</v>
      </c>
      <c r="EO157" s="6" t="s">
        <v>555</v>
      </c>
      <c r="EP157" s="68">
        <f t="shared" si="39"/>
        <v>10</v>
      </c>
      <c r="EQ157" s="6" t="s">
        <v>475</v>
      </c>
      <c r="ER157" s="68">
        <f t="shared" si="40"/>
        <v>10</v>
      </c>
      <c r="ES157" s="70">
        <f t="shared" si="42"/>
        <v>7.666666666666667</v>
      </c>
      <c r="ET157" s="6" t="str">
        <f t="shared" si="41"/>
        <v>Liste d'attente</v>
      </c>
    </row>
    <row r="158" spans="1:150" ht="11.1" customHeight="1" x14ac:dyDescent="0.2">
      <c r="A158" s="6">
        <v>310</v>
      </c>
      <c r="B158" s="6" t="s">
        <v>760</v>
      </c>
      <c r="C158" s="6" t="s">
        <v>413</v>
      </c>
      <c r="D158" s="6" t="s">
        <v>414</v>
      </c>
      <c r="E158" s="6" t="s">
        <v>415</v>
      </c>
      <c r="F158" s="6" t="s">
        <v>415</v>
      </c>
      <c r="G158" s="6" t="s">
        <v>131</v>
      </c>
      <c r="H158" s="6" t="s">
        <v>414</v>
      </c>
      <c r="I158" s="6" t="s">
        <v>462</v>
      </c>
      <c r="J158" s="6" t="s">
        <v>416</v>
      </c>
      <c r="K158" s="6" t="s">
        <v>415</v>
      </c>
      <c r="L158" s="6" t="s">
        <v>414</v>
      </c>
      <c r="M158" s="63">
        <f>VLOOKUP(D158,Echelle!$B$3:$K$7,M$1,FALSE)</f>
        <v>-0.5</v>
      </c>
      <c r="N158" s="63">
        <f>VLOOKUP(E158,Echelle!$B$3:$K$7,N$1,FALSE)</f>
        <v>0.5</v>
      </c>
      <c r="O158" s="63">
        <f>VLOOKUP(F158,Echelle!$B$3:$K$7,O$1,FALSE)</f>
        <v>0.5</v>
      </c>
      <c r="P158" s="63">
        <f>VLOOKUP(G158,Echelle!$B$3:$K$7,P$1,FALSE)</f>
        <v>1</v>
      </c>
      <c r="Q158" s="63">
        <f>VLOOKUP(H158,Echelle!$B$3:$K$7,Q$1,FALSE)</f>
        <v>0.5</v>
      </c>
      <c r="R158" s="63">
        <f>VLOOKUP(I158,Echelle!$B$3:$K$7,R$1,FALSE)</f>
        <v>0</v>
      </c>
      <c r="S158" s="63">
        <f>VLOOKUP(J158,Echelle!$B$3:$K$7,S$1,FALSE)</f>
        <v>1</v>
      </c>
      <c r="T158" s="63">
        <f>VLOOKUP(K158,Echelle!$B$3:$K$7,T$1,FALSE)</f>
        <v>0.5</v>
      </c>
      <c r="U158" s="63">
        <f>VLOOKUP(L158,Echelle!$B$3:$K$7,U$1,FALSE)</f>
        <v>-0.5</v>
      </c>
      <c r="V158" s="64">
        <f t="shared" si="30"/>
        <v>3</v>
      </c>
      <c r="W158" s="65">
        <f t="shared" si="31"/>
        <v>6.666666666666667</v>
      </c>
      <c r="X158" s="6" t="s">
        <v>527</v>
      </c>
      <c r="Y158" s="6" t="s">
        <v>423</v>
      </c>
      <c r="Z158" s="6" t="s">
        <v>423</v>
      </c>
      <c r="AA158" s="6" t="s">
        <v>423</v>
      </c>
      <c r="AB158" s="6" t="s">
        <v>423</v>
      </c>
      <c r="AC158" s="6" t="s">
        <v>423</v>
      </c>
      <c r="AD158" s="6" t="s">
        <v>423</v>
      </c>
      <c r="AE158" s="6" t="s">
        <v>423</v>
      </c>
      <c r="AF158" s="6" t="s">
        <v>425</v>
      </c>
      <c r="AG158" s="6" t="s">
        <v>425</v>
      </c>
      <c r="AH158" s="6" t="s">
        <v>425</v>
      </c>
      <c r="AI158" s="6" t="s">
        <v>423</v>
      </c>
      <c r="AJ158" s="6" t="s">
        <v>425</v>
      </c>
      <c r="AK158" s="6" t="s">
        <v>423</v>
      </c>
      <c r="AL158" s="6" t="s">
        <v>423</v>
      </c>
      <c r="AM158" s="6" t="s">
        <v>423</v>
      </c>
      <c r="AN158" s="6" t="s">
        <v>423</v>
      </c>
      <c r="AO158" s="6" t="s">
        <v>423</v>
      </c>
      <c r="AP158" s="6" t="s">
        <v>423</v>
      </c>
      <c r="AQ158" s="6" t="s">
        <v>425</v>
      </c>
      <c r="AR158" s="6" t="s">
        <v>424</v>
      </c>
      <c r="AS158" s="6" t="s">
        <v>425</v>
      </c>
      <c r="AT158" s="6" t="s">
        <v>425</v>
      </c>
      <c r="AU158" s="6" t="s">
        <v>425</v>
      </c>
      <c r="AV158" s="6" t="s">
        <v>424</v>
      </c>
      <c r="AW158" s="6" t="s">
        <v>427</v>
      </c>
      <c r="AX158" s="6" t="s">
        <v>506</v>
      </c>
      <c r="AY158" s="6" t="s">
        <v>506</v>
      </c>
      <c r="AZ158" s="6" t="s">
        <v>427</v>
      </c>
      <c r="BA158" s="6" t="s">
        <v>427</v>
      </c>
      <c r="BB158" s="64">
        <f>VLOOKUP(Y158,Echelle!$B$11:$Z$15,BB$1,FALSE)</f>
        <v>0.5</v>
      </c>
      <c r="BC158" s="64">
        <f>VLOOKUP(Z158,Echelle!$B$11:$Z$15,BC$1,FALSE)</f>
        <v>0.5</v>
      </c>
      <c r="BD158" s="64">
        <f>VLOOKUP(AA158,Echelle!$B$11:$Z$15,BD$1,FALSE)</f>
        <v>0.5</v>
      </c>
      <c r="BE158" s="64">
        <f>VLOOKUP(AB158,Echelle!$B$11:$Z$15,BE$1,FALSE)</f>
        <v>0.5</v>
      </c>
      <c r="BF158" s="64">
        <f>VLOOKUP(AC158,Echelle!$B$11:$Z$15,BF$1,FALSE)</f>
        <v>0.5</v>
      </c>
      <c r="BG158" s="64">
        <f>VLOOKUP(AD158,Echelle!$B$11:$Z$15,BG$1,FALSE)</f>
        <v>0.5</v>
      </c>
      <c r="BH158" s="64">
        <f>VLOOKUP(AE158,Echelle!$B$11:$Z$15,BH$1,FALSE)</f>
        <v>0.5</v>
      </c>
      <c r="BI158" s="64">
        <f>VLOOKUP(AF158,Echelle!$B$11:$Z$15,BI$1,FALSE)</f>
        <v>0</v>
      </c>
      <c r="BJ158" s="64">
        <f>VLOOKUP(AG158,Echelle!$B$11:$Z$15,BJ$1,FALSE)</f>
        <v>0</v>
      </c>
      <c r="BK158" s="64">
        <f>VLOOKUP(AH158,Echelle!$B$11:$Z$15,BK$1,FALSE)</f>
        <v>0</v>
      </c>
      <c r="BL158" s="64">
        <f>VLOOKUP(AI158,Echelle!$B$11:$Z$15,BL$1,FALSE)</f>
        <v>0.5</v>
      </c>
      <c r="BM158" s="64">
        <f>VLOOKUP(AJ158,Echelle!$B$11:$Z$15,BM$1,FALSE)</f>
        <v>0</v>
      </c>
      <c r="BN158" s="64">
        <f>VLOOKUP(AK158,Echelle!$B$11:$Z$15,BN$1,FALSE)</f>
        <v>0.5</v>
      </c>
      <c r="BO158" s="64">
        <f>VLOOKUP(AL158,Echelle!$B$11:$Z$15,BO$1,FALSE)</f>
        <v>0.5</v>
      </c>
      <c r="BP158" s="64">
        <f>VLOOKUP(AM158,Echelle!$B$11:$Z$15,BP$1,FALSE)</f>
        <v>0.5</v>
      </c>
      <c r="BQ158" s="64">
        <f>VLOOKUP(AN158,Echelle!$B$11:$Z$15,BQ$1,FALSE)</f>
        <v>0.5</v>
      </c>
      <c r="BR158" s="64">
        <f>VLOOKUP(AO158,Echelle!$B$11:$Z$15,BR$1,FALSE)</f>
        <v>0.5</v>
      </c>
      <c r="BS158" s="64">
        <f>VLOOKUP(AP158,Echelle!$B$11:$Z$15,BS$1,FALSE)</f>
        <v>0.5</v>
      </c>
      <c r="BT158" s="64">
        <f>VLOOKUP(AQ158,Echelle!$B$11:$Z$15,BT$1,FALSE)</f>
        <v>0</v>
      </c>
      <c r="BU158" s="64">
        <f>VLOOKUP(AR158,Echelle!$B$11:$Z$15,BU$1,FALSE)</f>
        <v>1</v>
      </c>
      <c r="BV158" s="64">
        <f>VLOOKUP(AS158,Echelle!$B$11:$Z$15,BV$1,FALSE)</f>
        <v>0</v>
      </c>
      <c r="BW158" s="64">
        <f>VLOOKUP(AT158,Echelle!$B$11:$Z$15,BW$1,FALSE)</f>
        <v>0</v>
      </c>
      <c r="BX158" s="64">
        <f>VLOOKUP(AU158,Echelle!$B$11:$Z$15,BX$1,FALSE)</f>
        <v>0</v>
      </c>
      <c r="BY158" s="64">
        <f>VLOOKUP(AV158,Echelle!$B$11:$Z$15,BY$1,FALSE)</f>
        <v>2</v>
      </c>
      <c r="BZ158" s="64">
        <f>VLOOKUP(AW158,Echelle!$B$20:$E$23,BZ$1,FALSE)</f>
        <v>1</v>
      </c>
      <c r="CA158" s="64">
        <f>VLOOKUP(AX158,Echelle!$B$20:$E$23,CA$1,FALSE)</f>
        <v>0.5</v>
      </c>
      <c r="CB158" s="64">
        <f>VLOOKUP(AY158,Echelle!$B$20:$E$23,CB$1,FALSE)</f>
        <v>0.5</v>
      </c>
      <c r="CC158" s="6">
        <v>0</v>
      </c>
      <c r="CD158" s="6">
        <v>1</v>
      </c>
      <c r="CE158" s="6">
        <v>0</v>
      </c>
      <c r="CF158" s="6">
        <v>1</v>
      </c>
      <c r="CG158" s="6">
        <v>0</v>
      </c>
      <c r="CH158" s="6">
        <v>0</v>
      </c>
      <c r="CI158" s="6">
        <v>0</v>
      </c>
      <c r="CJ158" s="66">
        <f t="shared" si="32"/>
        <v>2</v>
      </c>
      <c r="CK158" s="66">
        <f t="shared" si="33"/>
        <v>14</v>
      </c>
      <c r="CL158" s="65">
        <f t="shared" si="34"/>
        <v>4.2391304347826084</v>
      </c>
      <c r="CM158" s="6" t="s">
        <v>530</v>
      </c>
      <c r="CN158" s="6" t="s">
        <v>2654</v>
      </c>
      <c r="CQ158" s="6" t="s">
        <v>2535</v>
      </c>
      <c r="CS158" s="6" t="s">
        <v>2535</v>
      </c>
      <c r="CT158" s="6" t="s">
        <v>2535</v>
      </c>
      <c r="CU158" s="6" t="s">
        <v>414</v>
      </c>
      <c r="CV158" s="6" t="s">
        <v>414</v>
      </c>
      <c r="CW158" s="6" t="s">
        <v>415</v>
      </c>
      <c r="CX158" s="6" t="s">
        <v>414</v>
      </c>
      <c r="CY158" s="6" t="s">
        <v>414</v>
      </c>
      <c r="CZ158" s="6" t="s">
        <v>462</v>
      </c>
      <c r="DA158" s="6" t="s">
        <v>416</v>
      </c>
      <c r="DB158" s="6" t="s">
        <v>414</v>
      </c>
      <c r="DC158" s="6" t="s">
        <v>131</v>
      </c>
      <c r="DD158" s="67">
        <f>VLOOKUP(CU158,Echelle!$B$3:$K$7,DD$1,FALSE)</f>
        <v>-0.5</v>
      </c>
      <c r="DE158" s="67">
        <f>VLOOKUP(CV158,Echelle!$B$3:$K$7,DE$1,FALSE)</f>
        <v>-0.5</v>
      </c>
      <c r="DF158" s="67">
        <f>VLOOKUP(CW158,Echelle!$B$3:$K$7,DF$1,FALSE)</f>
        <v>0.5</v>
      </c>
      <c r="DG158" s="67">
        <f>VLOOKUP(CX158,Echelle!$B$3:$K$7,DG$1,FALSE)</f>
        <v>0.5</v>
      </c>
      <c r="DH158" s="67">
        <f>VLOOKUP(CY158,Echelle!$B$3:$K$7,DH$1,FALSE)</f>
        <v>0.5</v>
      </c>
      <c r="DI158" s="67">
        <f>VLOOKUP(CZ158,Echelle!$B$3:$K$7,DI$1,FALSE)</f>
        <v>0</v>
      </c>
      <c r="DJ158" s="67">
        <f>VLOOKUP(DA158,Echelle!$B$3:$K$7,DJ$1,FALSE)</f>
        <v>1</v>
      </c>
      <c r="DK158" s="67">
        <f>VLOOKUP(DB158,Echelle!$B$3:$K$7,DK$1,FALSE)</f>
        <v>-0.5</v>
      </c>
      <c r="DL158" s="67">
        <f>VLOOKUP(DC158,Echelle!$B$3:$K$7,DL$1,FALSE)</f>
        <v>-1</v>
      </c>
      <c r="DM158" s="64">
        <f t="shared" si="35"/>
        <v>0</v>
      </c>
      <c r="DN158" s="65">
        <f t="shared" si="36"/>
        <v>5</v>
      </c>
      <c r="DO158" s="6" t="s">
        <v>451</v>
      </c>
      <c r="DP158" s="6" t="s">
        <v>451</v>
      </c>
      <c r="DQ158" s="6" t="s">
        <v>451</v>
      </c>
      <c r="DR158" s="6" t="s">
        <v>451</v>
      </c>
      <c r="DS158" s="6" t="s">
        <v>451</v>
      </c>
      <c r="DT158" s="6" t="s">
        <v>451</v>
      </c>
      <c r="DU158" s="6" t="s">
        <v>451</v>
      </c>
      <c r="DV158" s="6" t="s">
        <v>451</v>
      </c>
      <c r="DW158" s="6" t="s">
        <v>451</v>
      </c>
      <c r="DX158" s="6" t="s">
        <v>451</v>
      </c>
      <c r="DY158" s="6" t="s">
        <v>451</v>
      </c>
      <c r="DZ158" s="6" t="s">
        <v>451</v>
      </c>
      <c r="EA158" s="6" t="s">
        <v>451</v>
      </c>
      <c r="EB158" s="6" t="s">
        <v>451</v>
      </c>
      <c r="EC158" s="6" t="s">
        <v>451</v>
      </c>
      <c r="ED158" s="6" t="s">
        <v>452</v>
      </c>
      <c r="EE158" s="6" t="s">
        <v>451</v>
      </c>
      <c r="EF158" s="6" t="s">
        <v>452</v>
      </c>
      <c r="EG158" s="6" t="s">
        <v>451</v>
      </c>
      <c r="EH158" s="6" t="s">
        <v>451</v>
      </c>
      <c r="EI158" s="6" t="s">
        <v>451</v>
      </c>
      <c r="EJ158" s="6" t="s">
        <v>452</v>
      </c>
      <c r="EK158" s="6" t="s">
        <v>452</v>
      </c>
      <c r="EL158" s="6" t="s">
        <v>452</v>
      </c>
      <c r="EM158" s="68">
        <f t="shared" si="37"/>
        <v>19</v>
      </c>
      <c r="EN158" s="69">
        <f t="shared" si="38"/>
        <v>7.916666666666667</v>
      </c>
      <c r="EO158" s="6" t="s">
        <v>474</v>
      </c>
      <c r="EP158" s="68">
        <f t="shared" si="39"/>
        <v>10</v>
      </c>
      <c r="EQ158" s="6" t="s">
        <v>454</v>
      </c>
      <c r="ER158" s="68">
        <f t="shared" si="40"/>
        <v>0</v>
      </c>
      <c r="ES158" s="70">
        <f t="shared" si="42"/>
        <v>6.9583333333333339</v>
      </c>
      <c r="ET158" s="6" t="str">
        <f t="shared" si="41"/>
        <v>Accepté pour Conseil 2eme round Sect</v>
      </c>
    </row>
  </sheetData>
  <autoFilter ref="A2:ER158" xr:uid="{20B1F074-49F2-48C5-AE25-EA0C5F552831}">
    <sortState xmlns:xlrd2="http://schemas.microsoft.com/office/spreadsheetml/2017/richdata2" ref="A3:ER158">
      <sortCondition ref="A2:A158"/>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5BF9C-2B19-4DC3-AB71-F4E06EBF7EE1}">
  <sheetPr>
    <tabColor rgb="FFFF0000"/>
  </sheetPr>
  <dimension ref="A1:Z77"/>
  <sheetViews>
    <sheetView topLeftCell="A61" workbookViewId="0">
      <selection activeCell="B51" sqref="B51"/>
    </sheetView>
  </sheetViews>
  <sheetFormatPr defaultColWidth="11.42578125" defaultRowHeight="12" x14ac:dyDescent="0.2"/>
  <cols>
    <col min="1" max="1" width="11.42578125" style="6"/>
    <col min="2" max="2" width="52.42578125" style="6" bestFit="1" customWidth="1"/>
    <col min="3" max="11" width="19.42578125" style="6" customWidth="1"/>
    <col min="12" max="16384" width="11.42578125" style="6"/>
  </cols>
  <sheetData>
    <row r="1" spans="2:26" ht="12.75" thickBot="1" x14ac:dyDescent="0.25"/>
    <row r="2" spans="2:26" s="75" customFormat="1" ht="57.75" customHeight="1" thickBot="1" x14ac:dyDescent="0.3">
      <c r="B2" s="71" t="s">
        <v>2708</v>
      </c>
      <c r="C2" s="72" t="s">
        <v>235</v>
      </c>
      <c r="D2" s="73" t="s">
        <v>236</v>
      </c>
      <c r="E2" s="73" t="s">
        <v>237</v>
      </c>
      <c r="F2" s="73" t="s">
        <v>238</v>
      </c>
      <c r="G2" s="73" t="s">
        <v>239</v>
      </c>
      <c r="H2" s="73" t="s">
        <v>240</v>
      </c>
      <c r="I2" s="73" t="s">
        <v>241</v>
      </c>
      <c r="J2" s="73" t="s">
        <v>242</v>
      </c>
      <c r="K2" s="74" t="s">
        <v>243</v>
      </c>
    </row>
    <row r="3" spans="2:26" ht="14.25" customHeight="1" x14ac:dyDescent="0.2">
      <c r="B3" s="6" t="s">
        <v>131</v>
      </c>
      <c r="C3" s="76">
        <v>-1</v>
      </c>
      <c r="D3" s="76">
        <v>-1</v>
      </c>
      <c r="E3" s="76">
        <v>-1</v>
      </c>
      <c r="F3" s="76">
        <v>1</v>
      </c>
      <c r="G3" s="76">
        <v>1</v>
      </c>
      <c r="H3" s="76">
        <v>-1</v>
      </c>
      <c r="I3" s="76">
        <v>-1</v>
      </c>
      <c r="J3" s="76">
        <v>-1</v>
      </c>
      <c r="K3" s="76">
        <v>-1</v>
      </c>
    </row>
    <row r="4" spans="2:26" ht="14.25" customHeight="1" x14ac:dyDescent="0.2">
      <c r="B4" s="6" t="s">
        <v>414</v>
      </c>
      <c r="C4" s="76">
        <v>-0.5</v>
      </c>
      <c r="D4" s="76">
        <v>-0.5</v>
      </c>
      <c r="E4" s="76">
        <v>-0.5</v>
      </c>
      <c r="F4" s="76">
        <v>0.5</v>
      </c>
      <c r="G4" s="76">
        <v>0.5</v>
      </c>
      <c r="H4" s="76">
        <v>-0.5</v>
      </c>
      <c r="I4" s="76">
        <v>-0.5</v>
      </c>
      <c r="J4" s="76">
        <v>-0.5</v>
      </c>
      <c r="K4" s="76">
        <v>-0.5</v>
      </c>
    </row>
    <row r="5" spans="2:26" ht="14.25" customHeight="1" x14ac:dyDescent="0.2">
      <c r="B5" s="6" t="s">
        <v>462</v>
      </c>
      <c r="C5" s="76">
        <v>0</v>
      </c>
      <c r="D5" s="76">
        <v>0</v>
      </c>
      <c r="E5" s="76">
        <v>0</v>
      </c>
      <c r="F5" s="76">
        <v>0</v>
      </c>
      <c r="G5" s="76">
        <v>0</v>
      </c>
      <c r="H5" s="76">
        <v>0</v>
      </c>
      <c r="I5" s="76">
        <v>0</v>
      </c>
      <c r="J5" s="76">
        <v>0</v>
      </c>
      <c r="K5" s="76">
        <v>0</v>
      </c>
    </row>
    <row r="6" spans="2:26" ht="14.25" customHeight="1" x14ac:dyDescent="0.2">
      <c r="B6" s="6" t="s">
        <v>415</v>
      </c>
      <c r="C6" s="76">
        <v>0.5</v>
      </c>
      <c r="D6" s="76">
        <v>0.5</v>
      </c>
      <c r="E6" s="76">
        <v>0.5</v>
      </c>
      <c r="F6" s="76">
        <v>-0.5</v>
      </c>
      <c r="G6" s="76">
        <v>-0.5</v>
      </c>
      <c r="H6" s="76">
        <v>0.5</v>
      </c>
      <c r="I6" s="76">
        <v>0.5</v>
      </c>
      <c r="J6" s="76">
        <v>0.5</v>
      </c>
      <c r="K6" s="76">
        <v>0.5</v>
      </c>
    </row>
    <row r="7" spans="2:26" ht="14.25" customHeight="1" x14ac:dyDescent="0.2">
      <c r="B7" s="6" t="s">
        <v>416</v>
      </c>
      <c r="C7" s="76">
        <v>1</v>
      </c>
      <c r="D7" s="76">
        <v>1</v>
      </c>
      <c r="E7" s="76">
        <v>1</v>
      </c>
      <c r="F7" s="76">
        <v>-1</v>
      </c>
      <c r="G7" s="76">
        <v>-1</v>
      </c>
      <c r="H7" s="76">
        <v>1</v>
      </c>
      <c r="I7" s="76">
        <v>1</v>
      </c>
      <c r="J7" s="76">
        <v>1</v>
      </c>
      <c r="K7" s="76">
        <v>1</v>
      </c>
    </row>
    <row r="10" spans="2:26" s="77" customFormat="1" ht="37.5" customHeight="1" x14ac:dyDescent="0.25">
      <c r="C10" s="78" t="s">
        <v>285</v>
      </c>
      <c r="D10" s="78" t="s">
        <v>286</v>
      </c>
      <c r="E10" s="78" t="s">
        <v>287</v>
      </c>
      <c r="F10" s="78" t="s">
        <v>288</v>
      </c>
      <c r="G10" s="78" t="s">
        <v>289</v>
      </c>
      <c r="H10" s="78" t="s">
        <v>290</v>
      </c>
      <c r="I10" s="78" t="s">
        <v>291</v>
      </c>
      <c r="J10" s="78" t="s">
        <v>292</v>
      </c>
      <c r="K10" s="78" t="s">
        <v>293</v>
      </c>
      <c r="L10" s="78" t="s">
        <v>294</v>
      </c>
      <c r="M10" s="78" t="s">
        <v>295</v>
      </c>
      <c r="N10" s="78" t="s">
        <v>296</v>
      </c>
      <c r="O10" s="78" t="s">
        <v>297</v>
      </c>
      <c r="P10" s="78" t="s">
        <v>298</v>
      </c>
      <c r="Q10" s="78" t="s">
        <v>299</v>
      </c>
      <c r="R10" s="78" t="s">
        <v>300</v>
      </c>
      <c r="S10" s="78" t="s">
        <v>301</v>
      </c>
      <c r="T10" s="78" t="s">
        <v>302</v>
      </c>
      <c r="U10" s="78" t="s">
        <v>303</v>
      </c>
      <c r="V10" s="78" t="s">
        <v>304</v>
      </c>
      <c r="W10" s="78" t="s">
        <v>305</v>
      </c>
      <c r="X10" s="78" t="s">
        <v>306</v>
      </c>
      <c r="Y10" s="78" t="s">
        <v>307</v>
      </c>
      <c r="Z10" s="78" t="s">
        <v>308</v>
      </c>
    </row>
    <row r="11" spans="2:26" x14ac:dyDescent="0.2">
      <c r="B11" s="6" t="s">
        <v>426</v>
      </c>
      <c r="C11" s="79">
        <v>-1</v>
      </c>
      <c r="D11" s="79">
        <v>-1</v>
      </c>
      <c r="E11" s="79">
        <v>-1</v>
      </c>
      <c r="F11" s="79">
        <v>-1</v>
      </c>
      <c r="G11" s="79">
        <v>-1</v>
      </c>
      <c r="H11" s="79">
        <v>-1</v>
      </c>
      <c r="I11" s="79">
        <v>-1</v>
      </c>
      <c r="J11" s="79">
        <v>-1</v>
      </c>
      <c r="K11" s="79">
        <v>-1</v>
      </c>
      <c r="L11" s="79">
        <v>-1</v>
      </c>
      <c r="M11" s="79">
        <v>-1</v>
      </c>
      <c r="N11" s="79">
        <v>-1</v>
      </c>
      <c r="O11" s="79">
        <v>-1</v>
      </c>
      <c r="P11" s="79">
        <v>-1</v>
      </c>
      <c r="Q11" s="79">
        <v>-1</v>
      </c>
      <c r="R11" s="79">
        <v>-1</v>
      </c>
      <c r="S11" s="79">
        <v>-1</v>
      </c>
      <c r="T11" s="79">
        <v>-1</v>
      </c>
      <c r="U11" s="79">
        <v>-1</v>
      </c>
      <c r="V11" s="79">
        <v>-1</v>
      </c>
      <c r="W11" s="79">
        <v>-0.5</v>
      </c>
      <c r="X11" s="79">
        <v>-0.5</v>
      </c>
      <c r="Y11" s="79">
        <v>-0.5</v>
      </c>
      <c r="Z11" s="79">
        <v>-0.5</v>
      </c>
    </row>
    <row r="12" spans="2:26" x14ac:dyDescent="0.2">
      <c r="B12" s="6" t="s">
        <v>425</v>
      </c>
      <c r="C12" s="79">
        <v>0</v>
      </c>
      <c r="D12" s="79">
        <v>0</v>
      </c>
      <c r="E12" s="79">
        <v>0</v>
      </c>
      <c r="F12" s="79">
        <v>0</v>
      </c>
      <c r="G12" s="79">
        <v>0</v>
      </c>
      <c r="H12" s="79">
        <v>0</v>
      </c>
      <c r="I12" s="79">
        <v>0</v>
      </c>
      <c r="J12" s="79">
        <v>0</v>
      </c>
      <c r="K12" s="79">
        <v>0</v>
      </c>
      <c r="L12" s="79">
        <v>0</v>
      </c>
      <c r="M12" s="79">
        <v>0</v>
      </c>
      <c r="N12" s="79">
        <v>0</v>
      </c>
      <c r="O12" s="79">
        <v>0</v>
      </c>
      <c r="P12" s="79">
        <v>0</v>
      </c>
      <c r="Q12" s="79">
        <v>0</v>
      </c>
      <c r="R12" s="79">
        <v>0</v>
      </c>
      <c r="S12" s="79">
        <v>0</v>
      </c>
      <c r="T12" s="79">
        <v>0</v>
      </c>
      <c r="U12" s="79">
        <v>0</v>
      </c>
      <c r="V12" s="79">
        <v>0</v>
      </c>
      <c r="W12" s="79">
        <v>0</v>
      </c>
      <c r="X12" s="79">
        <v>0</v>
      </c>
      <c r="Y12" s="79">
        <v>0</v>
      </c>
      <c r="Z12" s="79">
        <v>0</v>
      </c>
    </row>
    <row r="13" spans="2:26" x14ac:dyDescent="0.2">
      <c r="B13" s="6" t="s">
        <v>423</v>
      </c>
      <c r="C13" s="79">
        <v>0.5</v>
      </c>
      <c r="D13" s="79">
        <v>0.5</v>
      </c>
      <c r="E13" s="79">
        <v>0.5</v>
      </c>
      <c r="F13" s="79">
        <v>0.5</v>
      </c>
      <c r="G13" s="79">
        <v>0.5</v>
      </c>
      <c r="H13" s="79">
        <v>0.5</v>
      </c>
      <c r="I13" s="79">
        <v>0.5</v>
      </c>
      <c r="J13" s="79">
        <v>0.5</v>
      </c>
      <c r="K13" s="79">
        <v>0.5</v>
      </c>
      <c r="L13" s="79">
        <v>0.5</v>
      </c>
      <c r="M13" s="79">
        <v>0.5</v>
      </c>
      <c r="N13" s="79">
        <v>0.5</v>
      </c>
      <c r="O13" s="79">
        <v>0.5</v>
      </c>
      <c r="P13" s="79">
        <v>0.5</v>
      </c>
      <c r="Q13" s="79">
        <v>0.5</v>
      </c>
      <c r="R13" s="79">
        <v>0.5</v>
      </c>
      <c r="S13" s="79">
        <v>0.5</v>
      </c>
      <c r="T13" s="79">
        <v>0.5</v>
      </c>
      <c r="U13" s="79">
        <v>0.5</v>
      </c>
      <c r="V13" s="79">
        <v>0.5</v>
      </c>
      <c r="W13" s="79">
        <v>1</v>
      </c>
      <c r="X13" s="79">
        <v>1</v>
      </c>
      <c r="Y13" s="79">
        <v>1</v>
      </c>
      <c r="Z13" s="79">
        <v>1</v>
      </c>
    </row>
    <row r="14" spans="2:26" x14ac:dyDescent="0.2">
      <c r="B14" s="6" t="s">
        <v>424</v>
      </c>
      <c r="C14" s="79">
        <v>1</v>
      </c>
      <c r="D14" s="79">
        <v>1</v>
      </c>
      <c r="E14" s="79">
        <v>1</v>
      </c>
      <c r="F14" s="79">
        <v>1</v>
      </c>
      <c r="G14" s="79">
        <v>1</v>
      </c>
      <c r="H14" s="79">
        <v>1</v>
      </c>
      <c r="I14" s="79">
        <v>1</v>
      </c>
      <c r="J14" s="79">
        <v>1</v>
      </c>
      <c r="K14" s="79">
        <v>1</v>
      </c>
      <c r="L14" s="79">
        <v>1</v>
      </c>
      <c r="M14" s="79">
        <v>1</v>
      </c>
      <c r="N14" s="79">
        <v>1</v>
      </c>
      <c r="O14" s="79">
        <v>1</v>
      </c>
      <c r="P14" s="79">
        <v>1</v>
      </c>
      <c r="Q14" s="79">
        <v>1</v>
      </c>
      <c r="R14" s="79">
        <v>1</v>
      </c>
      <c r="S14" s="79">
        <v>1</v>
      </c>
      <c r="T14" s="79">
        <v>1</v>
      </c>
      <c r="U14" s="79">
        <v>1</v>
      </c>
      <c r="V14" s="79">
        <v>1</v>
      </c>
      <c r="W14" s="79">
        <v>2</v>
      </c>
      <c r="X14" s="79">
        <v>2</v>
      </c>
      <c r="Y14" s="79">
        <v>2</v>
      </c>
      <c r="Z14" s="79">
        <v>2</v>
      </c>
    </row>
    <row r="15" spans="2:26" x14ac:dyDescent="0.2">
      <c r="B15" s="6" t="s">
        <v>151</v>
      </c>
      <c r="C15" s="79">
        <v>2</v>
      </c>
      <c r="D15" s="79">
        <v>2</v>
      </c>
      <c r="E15" s="79">
        <v>2</v>
      </c>
      <c r="F15" s="79">
        <v>2</v>
      </c>
      <c r="G15" s="79">
        <v>2</v>
      </c>
      <c r="H15" s="79">
        <v>2</v>
      </c>
      <c r="I15" s="79">
        <v>2</v>
      </c>
      <c r="J15" s="79">
        <v>2</v>
      </c>
      <c r="K15" s="79">
        <v>2</v>
      </c>
      <c r="L15" s="79">
        <v>2</v>
      </c>
      <c r="M15" s="79">
        <v>2</v>
      </c>
      <c r="N15" s="79">
        <v>2</v>
      </c>
      <c r="O15" s="79">
        <v>2</v>
      </c>
      <c r="P15" s="79">
        <v>2</v>
      </c>
      <c r="Q15" s="79">
        <v>2</v>
      </c>
      <c r="R15" s="79">
        <v>2</v>
      </c>
      <c r="S15" s="79">
        <v>2</v>
      </c>
      <c r="T15" s="79">
        <v>2</v>
      </c>
      <c r="U15" s="79">
        <v>2</v>
      </c>
      <c r="V15" s="79">
        <v>2</v>
      </c>
      <c r="W15" s="79">
        <v>3</v>
      </c>
      <c r="X15" s="79">
        <v>3</v>
      </c>
      <c r="Y15" s="79">
        <v>3</v>
      </c>
      <c r="Z15" s="79">
        <v>3</v>
      </c>
    </row>
    <row r="19" spans="2:7" s="77" customFormat="1" ht="31.5" customHeight="1" x14ac:dyDescent="0.25">
      <c r="C19" s="80" t="s">
        <v>309</v>
      </c>
      <c r="D19" s="80" t="s">
        <v>310</v>
      </c>
      <c r="E19" s="80" t="s">
        <v>311</v>
      </c>
    </row>
    <row r="20" spans="2:7" x14ac:dyDescent="0.2">
      <c r="B20" s="81" t="s">
        <v>428</v>
      </c>
      <c r="C20" s="79">
        <v>-1</v>
      </c>
      <c r="D20" s="79">
        <v>-1</v>
      </c>
      <c r="E20" s="79">
        <v>-1</v>
      </c>
    </row>
    <row r="21" spans="2:7" x14ac:dyDescent="0.2">
      <c r="B21" s="81" t="s">
        <v>506</v>
      </c>
      <c r="C21" s="79">
        <v>0.5</v>
      </c>
      <c r="D21" s="79">
        <v>0.5</v>
      </c>
      <c r="E21" s="79">
        <v>0.5</v>
      </c>
    </row>
    <row r="22" spans="2:7" x14ac:dyDescent="0.2">
      <c r="B22" s="81" t="s">
        <v>427</v>
      </c>
      <c r="C22" s="79">
        <v>1</v>
      </c>
      <c r="D22" s="79">
        <v>1</v>
      </c>
      <c r="E22" s="79">
        <v>1</v>
      </c>
    </row>
    <row r="23" spans="2:7" x14ac:dyDescent="0.2">
      <c r="B23" s="81" t="s">
        <v>176</v>
      </c>
      <c r="C23" s="79">
        <v>2</v>
      </c>
      <c r="D23" s="79">
        <v>2</v>
      </c>
      <c r="E23" s="79">
        <v>2</v>
      </c>
    </row>
    <row r="27" spans="2:7" ht="13.5" x14ac:dyDescent="0.25">
      <c r="B27" s="82" t="s">
        <v>314</v>
      </c>
      <c r="C27" s="79">
        <v>1</v>
      </c>
      <c r="F27" s="81" t="s">
        <v>2709</v>
      </c>
      <c r="G27" s="81">
        <f>SUM(C11:Z11,C20:E20)</f>
        <v>-25</v>
      </c>
    </row>
    <row r="28" spans="2:7" ht="13.5" x14ac:dyDescent="0.25">
      <c r="B28" s="82" t="s">
        <v>315</v>
      </c>
      <c r="C28" s="79">
        <v>1</v>
      </c>
      <c r="F28" s="81" t="s">
        <v>2710</v>
      </c>
      <c r="G28" s="81">
        <f>SUM(C15:Z15,C23:E23,C27:C33)</f>
        <v>67</v>
      </c>
    </row>
    <row r="29" spans="2:7" ht="13.5" x14ac:dyDescent="0.25">
      <c r="B29" s="82" t="s">
        <v>316</v>
      </c>
      <c r="C29" s="79">
        <v>1</v>
      </c>
    </row>
    <row r="30" spans="2:7" ht="13.5" x14ac:dyDescent="0.25">
      <c r="B30" s="82" t="s">
        <v>317</v>
      </c>
      <c r="C30" s="79">
        <v>1</v>
      </c>
    </row>
    <row r="31" spans="2:7" ht="13.5" x14ac:dyDescent="0.25">
      <c r="B31" s="82" t="s">
        <v>318</v>
      </c>
      <c r="C31" s="79">
        <v>2</v>
      </c>
    </row>
    <row r="32" spans="2:7" ht="13.5" x14ac:dyDescent="0.25">
      <c r="B32" s="82" t="s">
        <v>319</v>
      </c>
      <c r="C32" s="79">
        <v>1</v>
      </c>
    </row>
    <row r="33" spans="1:5" ht="13.5" x14ac:dyDescent="0.25">
      <c r="B33" s="82" t="s">
        <v>320</v>
      </c>
      <c r="C33" s="79">
        <v>2</v>
      </c>
    </row>
    <row r="39" spans="1:5" ht="16.5" x14ac:dyDescent="0.2">
      <c r="A39" s="83" t="s">
        <v>228</v>
      </c>
      <c r="B39" s="83" t="s">
        <v>2711</v>
      </c>
      <c r="C39" s="83" t="s">
        <v>2712</v>
      </c>
      <c r="D39" s="83" t="s">
        <v>2713</v>
      </c>
      <c r="E39" s="84" t="s">
        <v>2714</v>
      </c>
    </row>
    <row r="40" spans="1:5" ht="12.75" x14ac:dyDescent="0.2">
      <c r="A40" s="144" t="s">
        <v>409</v>
      </c>
      <c r="B40" s="85" t="s">
        <v>530</v>
      </c>
      <c r="C40" s="86">
        <v>1.9230769230769232E-2</v>
      </c>
      <c r="D40" s="87">
        <f>C40*120</f>
        <v>2.3076923076923079</v>
      </c>
      <c r="E40" s="145">
        <f>SUM(D40:D46)</f>
        <v>35.384615384615387</v>
      </c>
    </row>
    <row r="41" spans="1:5" ht="12.75" x14ac:dyDescent="0.2">
      <c r="A41" s="144"/>
      <c r="B41" s="85" t="s">
        <v>581</v>
      </c>
      <c r="C41" s="86">
        <v>1.9230769230769232E-2</v>
      </c>
      <c r="D41" s="87">
        <f t="shared" ref="D41:D60" si="0">C41*120</f>
        <v>2.3076923076923079</v>
      </c>
      <c r="E41" s="146"/>
    </row>
    <row r="42" spans="1:5" ht="12.75" x14ac:dyDescent="0.2">
      <c r="A42" s="144"/>
      <c r="B42" s="85" t="s">
        <v>672</v>
      </c>
      <c r="C42" s="86">
        <v>2.564102564102564E-2</v>
      </c>
      <c r="D42" s="87">
        <f t="shared" si="0"/>
        <v>3.0769230769230766</v>
      </c>
      <c r="E42" s="146"/>
    </row>
    <row r="43" spans="1:5" ht="12.75" x14ac:dyDescent="0.2">
      <c r="A43" s="144"/>
      <c r="B43" s="85" t="s">
        <v>613</v>
      </c>
      <c r="C43" s="86">
        <v>3.2051282051282048E-2</v>
      </c>
      <c r="D43" s="87">
        <f t="shared" si="0"/>
        <v>3.8461538461538458</v>
      </c>
      <c r="E43" s="146"/>
    </row>
    <row r="44" spans="1:5" ht="12.75" x14ac:dyDescent="0.2">
      <c r="A44" s="144"/>
      <c r="B44" s="85" t="s">
        <v>488</v>
      </c>
      <c r="C44" s="86">
        <v>7.0512820512820512E-2</v>
      </c>
      <c r="D44" s="87">
        <f t="shared" si="0"/>
        <v>8.4615384615384617</v>
      </c>
      <c r="E44" s="146"/>
    </row>
    <row r="45" spans="1:5" ht="12.75" x14ac:dyDescent="0.2">
      <c r="A45" s="144"/>
      <c r="B45" s="85" t="s">
        <v>1074</v>
      </c>
      <c r="C45" s="86">
        <v>6.41025641025641E-3</v>
      </c>
      <c r="D45" s="87">
        <f t="shared" si="0"/>
        <v>0.76923076923076916</v>
      </c>
      <c r="E45" s="146"/>
    </row>
    <row r="46" spans="1:5" ht="12.75" x14ac:dyDescent="0.2">
      <c r="A46" s="144"/>
      <c r="B46" s="85" t="s">
        <v>2707</v>
      </c>
      <c r="C46" s="86">
        <v>0.12179487179487179</v>
      </c>
      <c r="D46" s="87">
        <f t="shared" si="0"/>
        <v>14.615384615384615</v>
      </c>
      <c r="E46" s="146"/>
    </row>
    <row r="47" spans="1:5" ht="12.75" x14ac:dyDescent="0.2">
      <c r="A47" s="144" t="s">
        <v>1782</v>
      </c>
      <c r="B47" s="85" t="s">
        <v>530</v>
      </c>
      <c r="C47" s="86">
        <v>6.41025641025641E-3</v>
      </c>
      <c r="D47" s="87">
        <f t="shared" si="0"/>
        <v>0.76923076923076916</v>
      </c>
      <c r="E47" s="145">
        <f>SUM(D47:D53)</f>
        <v>43.846153846153854</v>
      </c>
    </row>
    <row r="48" spans="1:5" ht="12.75" x14ac:dyDescent="0.2">
      <c r="A48" s="144"/>
      <c r="B48" s="85" t="s">
        <v>581</v>
      </c>
      <c r="C48" s="86">
        <v>2.564102564102564E-2</v>
      </c>
      <c r="D48" s="87">
        <f t="shared" si="0"/>
        <v>3.0769230769230766</v>
      </c>
      <c r="E48" s="146"/>
    </row>
    <row r="49" spans="1:5" ht="12.75" x14ac:dyDescent="0.2">
      <c r="A49" s="144"/>
      <c r="B49" s="85" t="s">
        <v>672</v>
      </c>
      <c r="C49" s="86">
        <v>3.8461538461538464E-2</v>
      </c>
      <c r="D49" s="87">
        <f t="shared" si="0"/>
        <v>4.6153846153846159</v>
      </c>
      <c r="E49" s="146"/>
    </row>
    <row r="50" spans="1:5" ht="12.75" x14ac:dyDescent="0.2">
      <c r="A50" s="144"/>
      <c r="B50" s="85" t="s">
        <v>613</v>
      </c>
      <c r="C50" s="86">
        <v>1.282051282051282E-2</v>
      </c>
      <c r="D50" s="87">
        <f t="shared" si="0"/>
        <v>1.5384615384615383</v>
      </c>
      <c r="E50" s="146"/>
    </row>
    <row r="51" spans="1:5" ht="12.75" x14ac:dyDescent="0.2">
      <c r="A51" s="144"/>
      <c r="B51" s="85" t="s">
        <v>488</v>
      </c>
      <c r="C51" s="86">
        <v>0.17948717948717949</v>
      </c>
      <c r="D51" s="87">
        <f t="shared" si="0"/>
        <v>21.53846153846154</v>
      </c>
      <c r="E51" s="146"/>
    </row>
    <row r="52" spans="1:5" ht="12.75" x14ac:dyDescent="0.2">
      <c r="A52" s="144"/>
      <c r="B52" s="85" t="s">
        <v>1074</v>
      </c>
      <c r="C52" s="86">
        <v>4.4871794871794872E-2</v>
      </c>
      <c r="D52" s="87">
        <f t="shared" si="0"/>
        <v>5.384615384615385</v>
      </c>
      <c r="E52" s="146"/>
    </row>
    <row r="53" spans="1:5" ht="12.75" x14ac:dyDescent="0.2">
      <c r="A53" s="144"/>
      <c r="B53" s="85" t="s">
        <v>2707</v>
      </c>
      <c r="C53" s="86">
        <v>5.7692307692307696E-2</v>
      </c>
      <c r="D53" s="87">
        <f t="shared" si="0"/>
        <v>6.9230769230769234</v>
      </c>
      <c r="E53" s="146"/>
    </row>
    <row r="54" spans="1:5" ht="12.75" x14ac:dyDescent="0.2">
      <c r="A54" s="144" t="s">
        <v>1131</v>
      </c>
      <c r="B54" s="85" t="s">
        <v>530</v>
      </c>
      <c r="C54" s="86">
        <v>4.4871794871794872E-2</v>
      </c>
      <c r="D54" s="87">
        <f t="shared" si="0"/>
        <v>5.384615384615385</v>
      </c>
      <c r="E54" s="145">
        <f>SUM(D54:D60)</f>
        <v>40.769230769230774</v>
      </c>
    </row>
    <row r="55" spans="1:5" ht="12.75" x14ac:dyDescent="0.2">
      <c r="A55" s="144"/>
      <c r="B55" s="85" t="s">
        <v>581</v>
      </c>
      <c r="C55" s="86">
        <v>2.564102564102564E-2</v>
      </c>
      <c r="D55" s="87">
        <f t="shared" si="0"/>
        <v>3.0769230769230766</v>
      </c>
      <c r="E55" s="146"/>
    </row>
    <row r="56" spans="1:5" ht="12.75" x14ac:dyDescent="0.2">
      <c r="A56" s="144"/>
      <c r="B56" s="85" t="s">
        <v>672</v>
      </c>
      <c r="C56" s="86">
        <v>4.4871794871794872E-2</v>
      </c>
      <c r="D56" s="87">
        <f t="shared" si="0"/>
        <v>5.384615384615385</v>
      </c>
      <c r="E56" s="146"/>
    </row>
    <row r="57" spans="1:5" ht="12.75" x14ac:dyDescent="0.2">
      <c r="A57" s="144"/>
      <c r="B57" s="85" t="s">
        <v>613</v>
      </c>
      <c r="C57" s="86">
        <v>2.564102564102564E-2</v>
      </c>
      <c r="D57" s="87">
        <f t="shared" si="0"/>
        <v>3.0769230769230766</v>
      </c>
      <c r="E57" s="146"/>
    </row>
    <row r="58" spans="1:5" ht="12.75" x14ac:dyDescent="0.2">
      <c r="A58" s="144"/>
      <c r="B58" s="85" t="s">
        <v>488</v>
      </c>
      <c r="C58" s="86">
        <v>0.10256410256410256</v>
      </c>
      <c r="D58" s="87">
        <f t="shared" si="0"/>
        <v>12.307692307692307</v>
      </c>
      <c r="E58" s="146"/>
    </row>
    <row r="59" spans="1:5" ht="12.75" x14ac:dyDescent="0.2">
      <c r="A59" s="144"/>
      <c r="B59" s="85" t="s">
        <v>1074</v>
      </c>
      <c r="C59" s="86">
        <v>6.41025641025641E-3</v>
      </c>
      <c r="D59" s="87">
        <f t="shared" si="0"/>
        <v>0.76923076923076916</v>
      </c>
      <c r="E59" s="146"/>
    </row>
    <row r="60" spans="1:5" ht="12.75" x14ac:dyDescent="0.2">
      <c r="A60" s="144"/>
      <c r="B60" s="85" t="s">
        <v>2707</v>
      </c>
      <c r="C60" s="86">
        <v>8.9743589743589744E-2</v>
      </c>
      <c r="D60" s="87">
        <f t="shared" si="0"/>
        <v>10.76923076923077</v>
      </c>
      <c r="E60" s="146"/>
    </row>
    <row r="66" spans="1:2" ht="15" x14ac:dyDescent="0.25">
      <c r="A66" s="88"/>
      <c r="B66" s="89" t="s">
        <v>2715</v>
      </c>
    </row>
    <row r="67" spans="1:2" ht="15" x14ac:dyDescent="0.25">
      <c r="A67" s="88" t="s">
        <v>2661</v>
      </c>
      <c r="B67" s="88" t="s">
        <v>2716</v>
      </c>
    </row>
    <row r="68" spans="1:2" ht="15" x14ac:dyDescent="0.25">
      <c r="A68" s="88" t="s">
        <v>2662</v>
      </c>
      <c r="B68" s="88" t="s">
        <v>2717</v>
      </c>
    </row>
    <row r="69" spans="1:2" ht="15" x14ac:dyDescent="0.25">
      <c r="A69" s="88" t="s">
        <v>2663</v>
      </c>
      <c r="B69" s="88" t="s">
        <v>2718</v>
      </c>
    </row>
    <row r="70" spans="1:2" ht="15" x14ac:dyDescent="0.25">
      <c r="A70" s="88" t="s">
        <v>2664</v>
      </c>
      <c r="B70" s="88" t="s">
        <v>2719</v>
      </c>
    </row>
    <row r="71" spans="1:2" ht="15" x14ac:dyDescent="0.25">
      <c r="A71" s="88" t="s">
        <v>2665</v>
      </c>
      <c r="B71" s="88" t="s">
        <v>2720</v>
      </c>
    </row>
    <row r="72" spans="1:2" ht="15" x14ac:dyDescent="0.25">
      <c r="A72" s="88" t="s">
        <v>2666</v>
      </c>
      <c r="B72" s="88" t="s">
        <v>2721</v>
      </c>
    </row>
    <row r="73" spans="1:2" ht="15" x14ac:dyDescent="0.25">
      <c r="A73" s="88" t="s">
        <v>2667</v>
      </c>
      <c r="B73" s="90"/>
    </row>
    <row r="74" spans="1:2" ht="15" x14ac:dyDescent="0.25">
      <c r="A74" s="88" t="s">
        <v>2668</v>
      </c>
      <c r="B74" s="90"/>
    </row>
    <row r="75" spans="1:2" ht="15" x14ac:dyDescent="0.25">
      <c r="A75" s="88" t="s">
        <v>2669</v>
      </c>
      <c r="B75" s="90"/>
    </row>
    <row r="76" spans="1:2" ht="15" x14ac:dyDescent="0.25">
      <c r="A76" s="88" t="s">
        <v>2670</v>
      </c>
      <c r="B76" s="90"/>
    </row>
    <row r="77" spans="1:2" ht="15" x14ac:dyDescent="0.25">
      <c r="A77" s="88" t="s">
        <v>2671</v>
      </c>
      <c r="B77" s="90"/>
    </row>
  </sheetData>
  <mergeCells count="6">
    <mergeCell ref="A40:A46"/>
    <mergeCell ref="E40:E46"/>
    <mergeCell ref="A47:A53"/>
    <mergeCell ref="E47:E53"/>
    <mergeCell ref="A54:A60"/>
    <mergeCell ref="E54:E60"/>
  </mergeCells>
  <conditionalFormatting sqref="C3:K7">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ACBB0-645A-4F5E-A330-4819D96B7D97}">
  <dimension ref="A1:BW160"/>
  <sheetViews>
    <sheetView tabSelected="1" zoomScale="60" zoomScaleNormal="60" workbookViewId="0">
      <pane xSplit="1" ySplit="2" topLeftCell="B3" activePane="bottomRight" state="frozen"/>
      <selection pane="topRight" activeCell="B1" sqref="B1"/>
      <selection pane="bottomLeft" activeCell="A3" sqref="A3"/>
      <selection pane="bottomRight" activeCell="K4" sqref="K4"/>
    </sheetView>
  </sheetViews>
  <sheetFormatPr defaultColWidth="11.42578125" defaultRowHeight="15" x14ac:dyDescent="0.25"/>
  <cols>
    <col min="1" max="1" width="13.7109375" bestFit="1" customWidth="1"/>
    <col min="2" max="2" width="18.42578125" customWidth="1"/>
    <col min="3" max="3" width="16.5703125" bestFit="1" customWidth="1"/>
    <col min="4" max="4" width="16.5703125" customWidth="1"/>
    <col min="5" max="5" width="18.85546875" bestFit="1" customWidth="1"/>
    <col min="6" max="7" width="18.85546875" style="127" customWidth="1"/>
    <col min="8" max="8" width="23.140625" style="2" customWidth="1"/>
    <col min="9" max="9" width="21.28515625" style="2" customWidth="1"/>
    <col min="10" max="11" width="18.85546875" customWidth="1"/>
    <col min="12" max="12" width="21.42578125" customWidth="1"/>
    <col min="13" max="13" width="17.85546875" customWidth="1"/>
    <col min="14" max="14" width="18" customWidth="1"/>
    <col min="15" max="15" width="28.5703125" customWidth="1"/>
    <col min="16" max="16" width="45.5703125" customWidth="1"/>
    <col min="17" max="17" width="23.28515625" customWidth="1"/>
    <col min="18" max="18" width="14.140625" customWidth="1"/>
    <col min="22" max="22" width="13.28515625" customWidth="1"/>
    <col min="23" max="24" width="14.5703125" customWidth="1"/>
    <col min="25" max="25" width="15.42578125" customWidth="1"/>
    <col min="26" max="26" width="17.85546875" customWidth="1"/>
    <col min="27" max="27" width="25.42578125" customWidth="1"/>
    <col min="28" max="28" width="27.7109375" customWidth="1"/>
    <col min="29" max="30" width="17.85546875" customWidth="1"/>
    <col min="31" max="32" width="44.42578125" customWidth="1"/>
    <col min="33" max="33" width="51.42578125" customWidth="1"/>
    <col min="34" max="34" width="50.42578125" customWidth="1"/>
    <col min="35" max="35" width="37.5703125" customWidth="1"/>
    <col min="36" max="36" width="47.85546875" customWidth="1"/>
    <col min="37" max="37" width="55.42578125" customWidth="1"/>
    <col min="38" max="38" width="69.28515625" bestFit="1" customWidth="1"/>
    <col min="39" max="53" width="21.7109375" customWidth="1"/>
    <col min="54" max="64" width="22.42578125" customWidth="1"/>
    <col min="65" max="65" width="22" customWidth="1"/>
    <col min="66" max="75" width="18.28515625" customWidth="1"/>
  </cols>
  <sheetData>
    <row r="1" spans="1:75" s="112" customFormat="1" ht="23.25" thickBot="1" x14ac:dyDescent="0.25">
      <c r="A1" s="111" t="s">
        <v>2722</v>
      </c>
      <c r="B1" s="111"/>
      <c r="C1" s="112">
        <v>11</v>
      </c>
      <c r="D1" s="112">
        <v>13</v>
      </c>
      <c r="E1" s="112">
        <v>160</v>
      </c>
      <c r="F1" s="112">
        <v>139</v>
      </c>
      <c r="G1" s="112">
        <v>143</v>
      </c>
      <c r="H1" s="111">
        <v>50</v>
      </c>
      <c r="I1" s="111">
        <v>49</v>
      </c>
      <c r="J1" s="112">
        <v>43</v>
      </c>
      <c r="K1" s="112">
        <v>142</v>
      </c>
      <c r="L1" s="112">
        <v>133</v>
      </c>
      <c r="M1" s="112">
        <v>140</v>
      </c>
      <c r="N1" s="112">
        <v>141</v>
      </c>
      <c r="O1" s="112">
        <v>132</v>
      </c>
      <c r="P1" s="112">
        <v>17</v>
      </c>
      <c r="Q1" s="112">
        <v>18</v>
      </c>
      <c r="R1" s="112">
        <v>214</v>
      </c>
      <c r="S1" s="112">
        <v>218</v>
      </c>
      <c r="T1" s="112">
        <v>228</v>
      </c>
      <c r="U1" s="112">
        <v>232</v>
      </c>
      <c r="V1" s="112">
        <v>240</v>
      </c>
      <c r="W1" s="112">
        <v>245</v>
      </c>
      <c r="AF1" s="112">
        <v>35</v>
      </c>
      <c r="AG1" s="112">
        <v>42</v>
      </c>
      <c r="AH1" s="112">
        <v>59</v>
      </c>
    </row>
    <row r="2" spans="1:75" s="4" customFormat="1" ht="93.6" customHeight="1" thickBot="1" x14ac:dyDescent="0.3">
      <c r="A2" s="116" t="s">
        <v>2723</v>
      </c>
      <c r="B2" s="116" t="s">
        <v>2746</v>
      </c>
      <c r="C2" s="116" t="s">
        <v>2724</v>
      </c>
      <c r="D2" s="116" t="s">
        <v>2742</v>
      </c>
      <c r="E2" s="116" t="s">
        <v>2725</v>
      </c>
      <c r="F2" s="139" t="s">
        <v>2743</v>
      </c>
      <c r="G2" s="139" t="s">
        <v>355</v>
      </c>
      <c r="H2" s="116" t="s">
        <v>259</v>
      </c>
      <c r="I2" s="116" t="s">
        <v>258</v>
      </c>
      <c r="J2" s="116" t="s">
        <v>252</v>
      </c>
      <c r="K2" s="116" t="s">
        <v>2726</v>
      </c>
      <c r="L2" s="116" t="s">
        <v>2727</v>
      </c>
      <c r="M2" s="116" t="s">
        <v>228</v>
      </c>
      <c r="N2" s="116" t="s">
        <v>350</v>
      </c>
      <c r="O2" s="116" t="s">
        <v>2744</v>
      </c>
      <c r="P2" s="116" t="s">
        <v>2745</v>
      </c>
      <c r="Q2" s="116" t="s">
        <v>2750</v>
      </c>
      <c r="R2" s="116" t="s">
        <v>2728</v>
      </c>
      <c r="S2" s="116" t="s">
        <v>2729</v>
      </c>
      <c r="T2" s="116" t="s">
        <v>2730</v>
      </c>
      <c r="U2" s="116" t="s">
        <v>2731</v>
      </c>
      <c r="V2" s="116" t="s">
        <v>2732</v>
      </c>
      <c r="W2" s="116" t="s">
        <v>2733</v>
      </c>
      <c r="X2" s="116" t="s">
        <v>2878</v>
      </c>
      <c r="Y2" s="116" t="s">
        <v>2739</v>
      </c>
      <c r="Z2" s="129" t="s">
        <v>2747</v>
      </c>
      <c r="AA2" s="129" t="s">
        <v>2740</v>
      </c>
      <c r="AB2" s="129" t="s">
        <v>2741</v>
      </c>
      <c r="AC2" s="129" t="s">
        <v>2748</v>
      </c>
      <c r="AD2" s="129" t="s">
        <v>2749</v>
      </c>
      <c r="AE2" s="129" t="s">
        <v>2752</v>
      </c>
      <c r="AF2" s="129" t="s">
        <v>2751</v>
      </c>
      <c r="AG2" s="129" t="s">
        <v>2760</v>
      </c>
      <c r="AH2" s="129" t="s">
        <v>2761</v>
      </c>
      <c r="AI2" s="129" t="s">
        <v>2874</v>
      </c>
      <c r="AJ2" s="129" t="s">
        <v>2875</v>
      </c>
      <c r="AK2" s="129" t="s">
        <v>2762</v>
      </c>
      <c r="AL2" s="129" t="s">
        <v>2876</v>
      </c>
      <c r="AM2" s="137" t="s">
        <v>2877</v>
      </c>
      <c r="AN2" s="137" t="s">
        <v>2879</v>
      </c>
      <c r="AO2" s="137" t="s">
        <v>2880</v>
      </c>
      <c r="AP2" s="137" t="s">
        <v>2881</v>
      </c>
      <c r="AQ2" s="137" t="s">
        <v>2882</v>
      </c>
      <c r="AR2" s="137" t="s">
        <v>2885</v>
      </c>
      <c r="AS2" s="137" t="s">
        <v>2886</v>
      </c>
      <c r="AT2" s="137" t="s">
        <v>2887</v>
      </c>
      <c r="AU2" s="137" t="s">
        <v>2888</v>
      </c>
      <c r="AV2" s="137" t="s">
        <v>2889</v>
      </c>
      <c r="AW2" s="137" t="s">
        <v>2890</v>
      </c>
      <c r="AX2" s="137" t="s">
        <v>2891</v>
      </c>
      <c r="AY2" s="137" t="s">
        <v>2892</v>
      </c>
      <c r="AZ2" s="137" t="s">
        <v>2884</v>
      </c>
      <c r="BA2" s="137" t="s">
        <v>2883</v>
      </c>
      <c r="BB2" s="137" t="s">
        <v>2903</v>
      </c>
      <c r="BC2" s="135" t="s">
        <v>2897</v>
      </c>
      <c r="BD2" s="136" t="s">
        <v>2893</v>
      </c>
      <c r="BE2" s="136" t="s">
        <v>2894</v>
      </c>
      <c r="BF2" s="136" t="s">
        <v>2895</v>
      </c>
      <c r="BG2" s="136" t="s">
        <v>2896</v>
      </c>
      <c r="BH2" s="135" t="s">
        <v>2899</v>
      </c>
      <c r="BI2" s="136" t="s">
        <v>2900</v>
      </c>
      <c r="BJ2" s="136" t="s">
        <v>2901</v>
      </c>
      <c r="BK2" s="136" t="s">
        <v>2902</v>
      </c>
      <c r="BL2" s="136" t="s">
        <v>2898</v>
      </c>
      <c r="BM2" s="138" t="s">
        <v>2904</v>
      </c>
      <c r="BN2" s="134" t="s">
        <v>2905</v>
      </c>
      <c r="BO2" s="134" t="s">
        <v>2906</v>
      </c>
      <c r="BP2" s="134" t="s">
        <v>2907</v>
      </c>
      <c r="BQ2" s="134" t="s">
        <v>2908</v>
      </c>
      <c r="BR2" s="134" t="s">
        <v>2909</v>
      </c>
      <c r="BS2" s="134" t="s">
        <v>2910</v>
      </c>
      <c r="BT2" s="134" t="s">
        <v>2911</v>
      </c>
      <c r="BU2" s="134" t="s">
        <v>2912</v>
      </c>
      <c r="BV2" s="134" t="s">
        <v>2913</v>
      </c>
      <c r="BW2" s="134" t="s">
        <v>2914</v>
      </c>
    </row>
    <row r="3" spans="1:75" s="107" customFormat="1" ht="268.5" customHeight="1" x14ac:dyDescent="0.25">
      <c r="A3" s="107">
        <v>1</v>
      </c>
      <c r="B3" s="107" t="str">
        <f>CONCATENATE("ID",IF(A3&lt;10,CONCATENATE("0",A3),A3),"_FdR_",C3,"_v2")</f>
        <v>ID01_FdR_African Expert _v2</v>
      </c>
      <c r="C3" s="107" t="str">
        <f>VLOOKUP($A3,Brut,C$1,FALSE)</f>
        <v xml:space="preserve">African Expert </v>
      </c>
      <c r="D3" s="107" t="str">
        <f>VLOOKUP($A3,Brut,D$1,FALSE)</f>
        <v>Dirigeant(e) - Gérant(e)</v>
      </c>
      <c r="E3" s="107" t="str">
        <f>VLOOKUP($A3,Brut,E$1,FALSE)</f>
        <v>SARL</v>
      </c>
      <c r="F3" s="127">
        <f>2025-VLOOKUP($A3,Brut,F$1,FALSE)</f>
        <v>3</v>
      </c>
      <c r="G3" s="127">
        <f>VLOOKUP($A3,Brut,G$1,FALSE)</f>
        <v>2</v>
      </c>
      <c r="H3" s="120" t="str">
        <f>VLOOKUP($A3,Brut,H$1,FALSE)</f>
        <v>Moyenne (Entre 25% et 50% du personnel)</v>
      </c>
      <c r="I3" s="120" t="str">
        <f>VLOOKUP($A3,Brut,I$1,FALSE)</f>
        <v>Moyennes</v>
      </c>
      <c r="J3" s="107" t="str">
        <f>VLOOKUP($A3,Brut,J$1,FALSE)</f>
        <v>Plus de 20 %</v>
      </c>
      <c r="K3" s="107" t="str">
        <f>VLOOKUP($A3,Brut,K$1,FALSE)</f>
        <v>Moins de 3 MDhs</v>
      </c>
      <c r="L3" s="107" t="str">
        <f>VLOOKUP($A3,Brut,L$1,FALSE)</f>
        <v>Services</v>
      </c>
      <c r="M3" s="107" t="str">
        <f>VLOOKUP($A3,Brut,M$1,FALSE)</f>
        <v>Fès-Meknès</v>
      </c>
      <c r="N3" s="107" t="str">
        <f>VLOOKUP($A3,Brut,N$1,FALSE)</f>
        <v>Fes</v>
      </c>
      <c r="O3" s="120" t="str">
        <f>VLOOKUP($A3,Brut,O$1,FALSE)</f>
        <v>Activités spécialisées, scientifiques et techniques</v>
      </c>
      <c r="P3" s="120" t="str">
        <f>VLOOKUP($A3,Brut,P$1,FALSE)</f>
        <v xml:space="preserve">Conseil des entreprises /Audit et formation professionnelle </v>
      </c>
      <c r="Q3" s="120" t="str">
        <f>VLOOKUP($A3,Brut,Q$1,FALSE)</f>
        <v>Les deux</v>
      </c>
      <c r="R3" s="117">
        <f>VLOOKUP($A3,Brut,R$1,FALSE)</f>
        <v>91.666666666666671</v>
      </c>
      <c r="S3" s="117">
        <f>VLOOKUP($A3,Brut,S$1,FALSE)</f>
        <v>50</v>
      </c>
      <c r="T3" s="117">
        <f>VLOOKUP($A3,Brut,T$1,FALSE)</f>
        <v>50.5</v>
      </c>
      <c r="U3" s="117">
        <f>VLOOKUP($A3,Brut,U$1,FALSE)</f>
        <v>50</v>
      </c>
      <c r="V3" s="117">
        <f>VLOOKUP($A3,Brut,V$1,FALSE)</f>
        <v>80</v>
      </c>
      <c r="W3" s="117">
        <f>VLOOKUP($A3,Brut,W$1,FALSE)</f>
        <v>37.5</v>
      </c>
      <c r="X3" s="117">
        <f>AVERAGE(R3:W3)</f>
        <v>59.94444444444445</v>
      </c>
      <c r="Y3" s="117" t="str">
        <f>IF(X3&lt;25,"Débutant",IF(X3&lt;=50,"Émergent",IF(X3&lt;=75,"Challenger","Leader")))</f>
        <v>Challenger</v>
      </c>
      <c r="Z3" s="148" t="s">
        <v>2915</v>
      </c>
      <c r="AA3" s="147" t="s">
        <v>2916</v>
      </c>
      <c r="AB3" s="117" t="s">
        <v>439</v>
      </c>
      <c r="AC3" s="117"/>
      <c r="AD3" s="117"/>
      <c r="AE3" s="120" t="str" cm="1">
        <f t="array" ref="AE3">_xlfn.TEXTJOIN(CHAR(10)&amp;"-",TRUE,IF(_xlfn.XLOOKUP(A3, Brut!$A$2:$A$158, Brut!$S$2:$Y$158)=1,Brut!$S$2:$Y$2,""))</f>
        <v>- Attirer de nouveaux clients et se différencier face à la concurrence, 
-Développer une présence à l’international,
-Exploiter les nouvelles technologies pour améliorer la compétitivité,</v>
      </c>
      <c r="AF3" s="120" t="str">
        <f>VLOOKUP($A3,Brut,AF$1,FALSE)</f>
        <v>A développer avec vous</v>
      </c>
      <c r="AG3" s="120" t="str" cm="1">
        <f t="array" ref="AG3">_xlfn.TEXTJOIN(CHAR(10)&amp;"-",TRUE,IF(_xlfn.XLOOKUP($A3,Brut!$A$2:$A$158,Brut!$AJ$2:$AP$158)=1,Brut!$AJ$2:$AP$2,""))&amp;CHAR(10)&amp;CHAR(10)&amp;VLOOKUP($A3,Brut,AG$1,FALSE)</f>
        <v xml:space="preserve">Acquérir ou intégrer des solutions digitales (CRM, site web, etc.)
</v>
      </c>
      <c r="AH3" s="120" t="str" cm="1">
        <f t="array" ref="AH3">_xlfn.TEXTJOIN(CHAR(10)&amp;"-",TRUE,IF(_xlfn.XLOOKUP($A3,Brut!$A$2:$A$158,Brut!$AY$2:$BF$158)=1,Brut!$AY$2:$BF$2,""))&amp;CHAR(10)&amp;CHAR(10)&amp;VLOOKUP($A3,Brut,AH$1,FALSE)</f>
        <v xml:space="preserve">Difficulté à utiliser des équipements et du matériel technologique (Serveurs, terminaux,...)
-Difficultés à maintenir les équipements et logiciels à jour
</v>
      </c>
      <c r="AI3" s="120" t="str" cm="1">
        <f t="array" ref="AI3">_xlfn.TEXTJOIN(CHAR(10)&amp;"-",TRUE,IF(_xlfn.XLOOKUP($A3,Brut!$A$2:$A$158,Brut!$BX$2:$CU$158)="Existant et je suis satisfait(e)",Brut!$BX$2:$CU$2,""))</f>
        <v>Présence en ligne - Site Web basique 
-Processus internes  - Tableurs (Excel)
-Processus internes  - Outils collaboratifs (Google Workspace, Teams...)
-Processus internes  - Messagerie électronique et instantanée (Mails, WhatsApp business...)
-Technologies émergentes  - Intelligence artificielle générative</v>
      </c>
      <c r="AJ3" s="120" t="str" cm="1">
        <f t="array" ref="AJ3">_xlfn.TEXTJOIN(CHAR(10)&amp;"-",TRUE,IF(_xlfn.XLOOKUP($A3,Brut!$A$2:$A$158,Brut!$BX$2:$CU$158)="Existant mais je ne suis pas satisfait(e)",Brut!$BX$2:$CU$2,""))</f>
        <v>Présence en ligne  - Présence sur les réseaux sociaux
-Relation client  - Outils de marketing digital</v>
      </c>
      <c r="AK3" s="120" t="str" cm="1">
        <f t="array" ref="AK3">_xlfn.TEXTJOIN(CHAR(10)&amp;"-",TRUE,IF(_xlfn.XLOOKUP($A3,Brut!$A$2:$A$158,Brut!$BX$2:$CU$158)="Inexistant mais important pour notre activité/dans notre secteur",Brut!$BX$2:$CU$2,""))</f>
        <v>Présence en ligne - Site web avancé
-Présence en ligne  - Outils de monitoring web
-Présence en ligne  - Outils de gestion et de promotion sur les réseaux sociaux
-Présence en ligne  - Boutique vitrine
-Relation client  - Paiement en ligne
-Relation client  - CRM
-Relation client  - Outils d'automatisation du parcours client
-Relation client  - Outil de gestion des ventes et des facturations
-Processus internes  - Outil de gestion RH
-Processus internes  - Outil de gestion comptable et financière
-Processus internes  - Outil de gestion documentaire et des archivages
-Technologies émergentes  - Outils pour l'efficacité énergétique</v>
      </c>
      <c r="AL3" s="120" t="str" cm="1">
        <f t="array" ref="AL3">_xlfn.TEXTJOIN(CHAR(10)&amp;"-",TRUE,IF(_xlfn.XLOOKUP($A3,Brut!$A$2:$A$158,Brut!$BX$2:$CU$158)="Je ne sais pas en quoi cela consiste",Brut!$BX$2:$CU$2,""))</f>
        <v>Relation client  - TPE basique
-Technologies émergentes  - Industrie 5.0
-Technologies émergentes  - IoT (Internet of things)</v>
      </c>
    </row>
    <row r="4" spans="1:75" ht="225" x14ac:dyDescent="0.25">
      <c r="A4">
        <v>2</v>
      </c>
      <c r="B4" s="107" t="str">
        <f>CONCATENATE("ID",IF(A4&lt;10,CONCATENATE("0",A4),A4),"_FdR_",C4,"_v2")</f>
        <v>ID02_FdR_Aymd_v2</v>
      </c>
      <c r="C4" s="107" t="str">
        <f>VLOOKUP($A4,Brut,C$1,FALSE)</f>
        <v>Aymd</v>
      </c>
      <c r="D4" s="107" t="str">
        <f>VLOOKUP($A4,Brut,D$1,FALSE)</f>
        <v>Dirigeant(e) - Gérant(e)</v>
      </c>
      <c r="E4" s="107" t="str">
        <f>VLOOKUP($A4,Brut,E$1,FALSE)</f>
        <v>SARL AU</v>
      </c>
      <c r="F4" s="127">
        <f>2025-VLOOKUP($A4,Brut,F$1,FALSE)</f>
        <v>4</v>
      </c>
      <c r="G4" s="127">
        <f>VLOOKUP($A4,Brut,G$1,FALSE)</f>
        <v>3</v>
      </c>
      <c r="H4" s="120" t="str">
        <f>VLOOKUP($A4,Brut,H$1,FALSE)</f>
        <v>Forte (Plus de 50% du personnel)</v>
      </c>
      <c r="I4" s="120" t="str">
        <f>VLOOKUP($A4,Brut,I$1,FALSE)</f>
        <v>Moyennes</v>
      </c>
      <c r="J4" s="107" t="str">
        <f>VLOOKUP($A4,Brut,J$1,FALSE)</f>
        <v>Moins de 5%</v>
      </c>
      <c r="K4" s="107" t="str">
        <f>VLOOKUP($A4,Brut,K$1,FALSE)</f>
        <v>Moins de 3 MDhs</v>
      </c>
      <c r="L4" s="107" t="str">
        <f>VLOOKUP($A4,Brut,L$1,FALSE)</f>
        <v>Services</v>
      </c>
      <c r="M4" s="107" t="str">
        <f>VLOOKUP($A4,Brut,M$1,FALSE)</f>
        <v>Fès-Meknès</v>
      </c>
      <c r="N4" s="107" t="str">
        <f>VLOOKUP($A4,Brut,N$1,FALSE)</f>
        <v>Fes</v>
      </c>
      <c r="O4" s="120" t="str">
        <f>VLOOKUP($A4,Brut,O$1,FALSE)</f>
        <v>Information et communication</v>
      </c>
      <c r="P4" s="120" t="str">
        <f>VLOOKUP($A4,Brut,P$1,FALSE)</f>
        <v>Depuis sa création à Fès, AYMD se distingue comme une agence de communication dédiée à la réalisation de projets uniques. Nous allons au-delà de la simple conception de stratégies digitales en forgeant des partenariats solides et en concrétisant des visions ambitieuses. Notre équipe, animée par une passion et une créativité sans égal, se spécialise dans le marketing digital, la stratégie, le conseil, ainsi que la création et le développement de sites web. Découvrez l'univers AYMD, où chaque collaboration est une occasion de célébrer l'innovation et l'authenticité.</v>
      </c>
      <c r="Q4" s="120" t="str">
        <f>VLOOKUP($A4,Brut,Q$1,FALSE)</f>
        <v>Les deux</v>
      </c>
      <c r="R4" s="117">
        <f>VLOOKUP($A4,Brut,R$1,FALSE)</f>
        <v>60</v>
      </c>
      <c r="S4" s="117">
        <f>VLOOKUP($A4,Brut,S$1,FALSE)</f>
        <v>75</v>
      </c>
      <c r="T4" s="117">
        <f>VLOOKUP($A4,Brut,T$1,FALSE)</f>
        <v>65</v>
      </c>
      <c r="U4" s="117">
        <f>VLOOKUP($A4,Brut,U$1,FALSE)</f>
        <v>50</v>
      </c>
      <c r="V4" s="117">
        <f>VLOOKUP($A4,Brut,V$1,FALSE)</f>
        <v>50</v>
      </c>
      <c r="W4" s="117">
        <f>VLOOKUP($A4,Brut,W$1,FALSE)</f>
        <v>37.5</v>
      </c>
      <c r="X4" s="117">
        <f>AVERAGE(R4:W4)</f>
        <v>56.25</v>
      </c>
      <c r="Y4" s="117" t="str">
        <f>IF(X4&lt;25,"Débutant",IF(X4&lt;=50,"Émergent",IF(X4&lt;=75,"Challenger","Leader")))</f>
        <v>Challenger</v>
      </c>
      <c r="Z4" s="148" t="s">
        <v>2915</v>
      </c>
      <c r="AA4" s="147" t="s">
        <v>2916</v>
      </c>
      <c r="AB4" s="117" t="s">
        <v>439</v>
      </c>
      <c r="AC4" s="117"/>
      <c r="AD4" s="117"/>
      <c r="AE4" s="120" t="str" cm="1">
        <f t="array" ref="AE4">_xlfn.TEXTJOIN(CHAR(10)&amp;"-",TRUE,IF(_xlfn.XLOOKUP(A4, Brut!$A$2:$A$158, Brut!$S$2:$Y$158)=1,Brut!$S$2:$Y$2,""))</f>
        <v>- Attirer de nouveaux clients et se différencier face à la concurrence, 
-Développer une présence à l’international,
-Recruter, former et fidéliser des talents qualifiés,</v>
      </c>
      <c r="AF4" s="120">
        <f>VLOOKUP($A4,Brut,AF$1,FALSE)</f>
        <v>0</v>
      </c>
      <c r="AG4" s="120" t="str" cm="1">
        <f t="array" ref="AG4">_xlfn.TEXTJOIN(CHAR(10)&amp;"-",TRUE,IF(_xlfn.XLOOKUP($A4,Brut!$A$2:$A$158,Brut!$AJ$2:$AP$158)=1,Brut!$AJ$2:$AP$2,""))&amp;CHAR(10)&amp;CHAR(10)&amp;VLOOKUP($A4,Brut,AG$1,FALSE)</f>
        <v xml:space="preserve">Suivre des formations sur les outils et solutions digitales
-Installer de nouveaux équipements (serveurs, ordinateurs, etc.)
</v>
      </c>
      <c r="AH4" s="120" t="str" cm="1">
        <f t="array" ref="AH4">_xlfn.TEXTJOIN(CHAR(10)&amp;"-",TRUE,IF(_xlfn.XLOOKUP($A4,Brut!$A$2:$A$158,Brut!$AY$2:$BF$158)=1,Brut!$AY$2:$BF$2,""))&amp;CHAR(10)&amp;CHAR(10)&amp;VLOOKUP($A4,Brut,AH$1,FALSE)</f>
        <v xml:space="preserve">Nous n'avons pas de difficultés particulières
</v>
      </c>
      <c r="AI4" s="120" t="str" cm="1">
        <f t="array" ref="AI4">_xlfn.TEXTJOIN(CHAR(10)&amp;"-",TRUE,IF(_xlfn.XLOOKUP($A4,Brut!$A$2:$A$158,Brut!$BX$2:$CU$158)="Existant et je suis satisfait(e)",Brut!$BX$2:$CU$2,""))</f>
        <v>Présence en ligne - Site Web basique 
-Présence en ligne - Site web avancé
-Présence en ligne  - Présence sur les réseaux sociaux
-Processus internes  - Tableurs (Excel)</v>
      </c>
      <c r="AJ4" s="120" t="str" cm="1">
        <f t="array" ref="AJ4">_xlfn.TEXTJOIN(CHAR(10)&amp;"-",TRUE,IF(_xlfn.XLOOKUP($A4,Brut!$A$2:$A$158,Brut!$BX$2:$CU$158)="Existant mais je ne suis pas satisfait(e)",Brut!$BX$2:$CU$2,""))</f>
        <v>Présence en ligne  - Outils de monitoring web
-Relation client  - Outils de marketing digital
-Relation client  - Outils d'automatisation du parcours client
-Processus internes  - Messagerie électronique et instantanée (Mails, WhatsApp business...)</v>
      </c>
      <c r="AK4" s="120" t="str" cm="1">
        <f t="array" ref="AK4">_xlfn.TEXTJOIN(CHAR(10)&amp;"-",TRUE,IF(_xlfn.XLOOKUP($A4,Brut!$A$2:$A$158,Brut!$BX$2:$CU$158)="Inexistant mais important pour notre activité/dans notre secteur",Brut!$BX$2:$CU$2,""))</f>
        <v>Présence en ligne  - Outils de gestion et de promotion sur les réseaux sociaux
-Relation client  - TPE basique
-Relation client  - CRM
-Relation client  - Outil de gestion des ventes et des facturations
-Processus internes  - Outil de gestion RH
-Processus internes  - Outil de gestion comptable et financière
-Processus internes  - Outil de gestion documentaire et des archivages
-Processus internes  - Outils collaboratifs (Google Workspace, Teams...)
-Technologies émergentes  - Intelligence artificielle générative</v>
      </c>
      <c r="AL4" s="120" t="str" cm="1">
        <f t="array" ref="AL4">_xlfn.TEXTJOIN(CHAR(10)&amp;"-",TRUE,IF(_xlfn.XLOOKUP($A4,Brut!$A$2:$A$158,Brut!$BX$2:$CU$158)="Je ne sais pas en quoi cela consiste",Brut!$BX$2:$CU$2,""))</f>
        <v>Technologies émergentes  - Industrie 5.0
-Technologies émergentes  - IoT (Internet of things)</v>
      </c>
      <c r="BO4" s="120"/>
      <c r="BP4" s="120"/>
      <c r="BQ4" s="120"/>
      <c r="BR4" s="120"/>
      <c r="BS4" s="120"/>
      <c r="BT4" s="120"/>
      <c r="BU4" s="120"/>
      <c r="BV4" s="120"/>
      <c r="BW4" s="120"/>
    </row>
    <row r="5" spans="1:75" ht="117.6" customHeight="1" x14ac:dyDescent="0.25">
      <c r="A5">
        <v>4</v>
      </c>
      <c r="B5" s="107" t="str">
        <f>CONCATENATE("ID",IF(A5&lt;10,CONCATENATE("0",A5),A5),"_FdR_",C5,"_v2")</f>
        <v>ID04_FdR_Craft fashion _v2</v>
      </c>
      <c r="C5" s="107" t="str">
        <f>VLOOKUP($A5,Brut,C$1,FALSE)</f>
        <v xml:space="preserve">Craft fashion </v>
      </c>
      <c r="D5" s="107" t="str">
        <f>VLOOKUP($A5,Brut,D$1,FALSE)</f>
        <v>Dirigeant(e) - Gérant(e)</v>
      </c>
      <c r="E5" s="107" t="str">
        <f>VLOOKUP($A5,Brut,E$1,FALSE)</f>
        <v>Auto-entrepreneur</v>
      </c>
      <c r="F5" s="127">
        <f>2025-VLOOKUP($A5,Brut,F$1,FALSE)</f>
        <v>2</v>
      </c>
      <c r="G5" s="127">
        <f>VLOOKUP($A5,Brut,G$1,FALSE)</f>
        <v>3</v>
      </c>
      <c r="H5" s="120" t="str">
        <f>VLOOKUP($A5,Brut,H$1,FALSE)</f>
        <v>Faible (Moins de 25% du personnel)</v>
      </c>
      <c r="I5" s="120" t="str">
        <f>VLOOKUP($A5,Brut,I$1,FALSE)</f>
        <v>Moyennes</v>
      </c>
      <c r="J5" s="107" t="str">
        <f>VLOOKUP($A5,Brut,J$1,FALSE)</f>
        <v>Moins de 5%</v>
      </c>
      <c r="K5" s="107" t="str">
        <f>VLOOKUP($A5,Brut,K$1,FALSE)</f>
        <v>Moins de 3 MDhs</v>
      </c>
      <c r="L5" s="107" t="str">
        <f>VLOOKUP($A5,Brut,L$1,FALSE)</f>
        <v>Industrie - Logistique</v>
      </c>
      <c r="M5" s="107" t="str">
        <f>VLOOKUP($A5,Brut,M$1,FALSE)</f>
        <v>Fès-Meknès</v>
      </c>
      <c r="N5" s="107" t="str">
        <f>VLOOKUP($A5,Brut,N$1,FALSE)</f>
        <v>Fes</v>
      </c>
      <c r="O5" s="120" t="str">
        <f>VLOOKUP($A5,Brut,O$1,FALSE)</f>
        <v>Industrie manufacturière</v>
      </c>
      <c r="P5" s="120" t="str">
        <f>VLOOKUP($A5,Brut,P$1,FALSE)</f>
        <v xml:space="preserve">الصناعة الجلدية اليدوية التقليدية وتسفير الكتب القديمة وصناعة ديكورات وأدوات تجهيز المكاتب </v>
      </c>
      <c r="Q5" s="120" t="str">
        <f>VLOOKUP($A5,Brut,Q$1,FALSE)</f>
        <v>Les deux</v>
      </c>
      <c r="R5" s="117">
        <f>VLOOKUP($A5,Brut,R$1,FALSE)</f>
        <v>35</v>
      </c>
      <c r="S5" s="117">
        <f>VLOOKUP($A5,Brut,S$1,FALSE)</f>
        <v>27.5</v>
      </c>
      <c r="T5" s="117">
        <f>VLOOKUP($A5,Brut,T$1,FALSE)</f>
        <v>65</v>
      </c>
      <c r="U5" s="117">
        <f>VLOOKUP($A5,Brut,U$1,FALSE)</f>
        <v>100</v>
      </c>
      <c r="V5" s="117">
        <f>VLOOKUP($A5,Brut,V$1,FALSE)</f>
        <v>80</v>
      </c>
      <c r="W5" s="117">
        <f>VLOOKUP($A5,Brut,W$1,FALSE)</f>
        <v>87.5</v>
      </c>
      <c r="X5" s="117">
        <f>AVERAGE(R5:W5)</f>
        <v>65.833333333333329</v>
      </c>
      <c r="Y5" s="117" t="str">
        <f>IF(X5&lt;25,"Débutant",IF(X5&lt;=50,"Émergent",IF(X5&lt;=75,"Challenger","Leader")))</f>
        <v>Challenger</v>
      </c>
      <c r="Z5" s="148" t="s">
        <v>2917</v>
      </c>
      <c r="AA5" s="147" t="s">
        <v>2916</v>
      </c>
      <c r="AB5" s="117" t="s">
        <v>439</v>
      </c>
      <c r="AC5" s="117"/>
      <c r="AD5" s="117"/>
      <c r="AE5" s="120" t="str" cm="1">
        <f t="array" ref="AE5">_xlfn.TEXTJOIN(CHAR(10)&amp;"-",TRUE,IF(_xlfn.XLOOKUP(A5, Brut!$A$2:$A$158, Brut!$S$2:$Y$158)=1,Brut!$S$2:$Y$2,""))</f>
        <v>Développer une présence à l’international,
-Recruter, former et fidéliser des talents qualifiés,
-Exploiter les nouvelles technologies pour améliorer la compétitivité,</v>
      </c>
      <c r="AF5" s="120" t="str">
        <f>VLOOKUP($A5,Brut,AF$1,FALSE)</f>
        <v xml:space="preserve">احتضان المشاريع الصغيرة ومجانية خدمة رقمنة الموقع الالكتروني للبيع عبر التسويق الشبكي </v>
      </c>
      <c r="AG5" s="120" t="str" cm="1">
        <f t="array" ref="AG5">_xlfn.TEXTJOIN(CHAR(10)&amp;"-",TRUE,IF(_xlfn.XLOOKUP($A5,Brut!$A$2:$A$158,Brut!$AJ$2:$AP$158)=1,Brut!$AJ$2:$AP$2,""))&amp;CHAR(10)&amp;CHAR(10)&amp;VLOOKUP($A5,Brut,AG$1,FALSE)</f>
        <v xml:space="preserve">Suivre des formations sur les outils et solutions digitales
-Acquérir ou intégrer des solutions digitales (CRM, site web, etc.)
-Installer de nouveaux équipements (serveurs, ordinateurs, etc.)
-Définir et mettre en œuvre une stratégie de digitalisation
</v>
      </c>
      <c r="AH5" s="120" t="str" cm="1">
        <f t="array" ref="AH5">_xlfn.TEXTJOIN(CHAR(10)&amp;"-",TRUE,IF(_xlfn.XLOOKUP($A5,Brut!$A$2:$A$158,Brut!$AY$2:$BF$158)=1,Brut!$AY$2:$BF$2,""))&amp;CHAR(10)&amp;CHAR(10)&amp;VLOOKUP($A5,Brut,AH$1,FALSE)</f>
        <v xml:space="preserve">Difficulté à utiliser des équipements et du matériel technologique (Serveurs, terminaux,...)
-Résistance au changement - Adaptation lente
</v>
      </c>
      <c r="AI5" s="120" t="str" cm="1">
        <f t="array" ref="AI5">_xlfn.TEXTJOIN(CHAR(10)&amp;"-",TRUE,IF(_xlfn.XLOOKUP($A5,Brut!$A$2:$A$158,Brut!$BX$2:$CU$158)="Existant et je suis satisfait(e)",Brut!$BX$2:$CU$2,""))</f>
        <v>Présence en ligne  - Présence sur les réseaux sociaux
-Présence en ligne  - Boutique vitrine
-Relation client  - TPE basique
-Relation client  - Outils de marketing digital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-Processus internes  - Messagerie électronique et instantanée (Mails, WhatsApp business...)
-Technologies émergentes  - Intelligence artificielle générative</v>
      </c>
      <c r="AJ5" s="120" t="str" cm="1">
        <f t="array" ref="AJ5">_xlfn.TEXTJOIN(CHAR(10)&amp;"-",TRUE,IF(_xlfn.XLOOKUP($A5,Brut!$A$2:$A$158,Brut!$BX$2:$CU$158)="Existant mais je ne suis pas satisfait(e)",Brut!$BX$2:$CU$2,""))</f>
        <v>Présence en ligne - Site Web basique 
-Présence en ligne - Site web avancé
-Présence en ligne  - Outils de gestion et de promotion sur les réseaux sociaux
-Présence en ligne - Boutique transactionnelle</v>
      </c>
      <c r="AK5" s="120" t="str" cm="1">
        <f t="array" ref="AK5">_xlfn.TEXTJOIN(CHAR(10)&amp;"-",TRUE,IF(_xlfn.XLOOKUP($A5,Brut!$A$2:$A$158,Brut!$BX$2:$CU$158)="Inexistant mais important pour notre activité/dans notre secteur",Brut!$BX$2:$CU$2,""))</f>
        <v>Présence en ligne  - Outils de monitoring web
-Relation client  - Paiement en ligne
-Relation client  - CRM
-Relation client  - Outils d'automatisation du parcours client
-Technologies émergentes  - Outils pour l'efficacité énergétique
-Technologies émergentes  - Industrie 5.0
-Technologies émergentes  - IoT (Internet of things)</v>
      </c>
      <c r="AL5" s="120" t="str" cm="1">
        <f t="array" ref="AL5">_xlfn.TEXTJOIN(CHAR(10)&amp;"-",TRUE,IF(_xlfn.XLOOKUP($A5,Brut!$A$2:$A$158,Brut!$BX$2:$CU$158)="Je ne sais pas en quoi cela consiste",Brut!$BX$2:$CU$2,""))</f>
        <v/>
      </c>
    </row>
    <row r="6" spans="1:75" ht="157.5" customHeight="1" x14ac:dyDescent="0.25">
      <c r="A6">
        <v>5</v>
      </c>
      <c r="B6" s="107" t="str">
        <f>CONCATENATE("ID",IF(A6&lt;10,CONCATENATE("0",A6),A6),"_FdR_",C6,"_v2")</f>
        <v>ID05_FdR_ste DXS sarl_v2</v>
      </c>
      <c r="C6" s="107" t="str">
        <f>VLOOKUP($A6,Brut,C$1,FALSE)</f>
        <v>ste DXS sarl</v>
      </c>
      <c r="D6" s="107" t="str">
        <f>VLOOKUP($A6,Brut,D$1,FALSE)</f>
        <v>Responsable administratif et financier</v>
      </c>
      <c r="E6" s="107" t="str">
        <f>VLOOKUP($A6,Brut,E$1,FALSE)</f>
        <v>SARL</v>
      </c>
      <c r="F6" s="127">
        <f>2025-VLOOKUP($A6,Brut,F$1,FALSE)</f>
        <v>2</v>
      </c>
      <c r="G6" s="127">
        <f>VLOOKUP($A6,Brut,G$1,FALSE)</f>
        <v>3</v>
      </c>
      <c r="H6" s="120" t="str">
        <f>VLOOKUP($A6,Brut,H$1,FALSE)</f>
        <v>Moyenne (Entre 25% et 50% du personnel)</v>
      </c>
      <c r="I6" s="120" t="str">
        <f>VLOOKUP($A6,Brut,I$1,FALSE)</f>
        <v>Moyennes</v>
      </c>
      <c r="J6" s="107" t="str">
        <f>VLOOKUP($A6,Brut,J$1,FALSE)</f>
        <v>Plus de 20 %</v>
      </c>
      <c r="K6" s="107" t="str">
        <f>VLOOKUP($A6,Brut,K$1,FALSE)</f>
        <v>Moins de 3 MDhs</v>
      </c>
      <c r="L6" s="107" t="str">
        <f>VLOOKUP($A6,Brut,L$1,FALSE)</f>
        <v>Services</v>
      </c>
      <c r="M6" s="107" t="str">
        <f>VLOOKUP($A6,Brut,M$1,FALSE)</f>
        <v>Fès-Meknès</v>
      </c>
      <c r="N6" s="107" t="str">
        <f>VLOOKUP($A6,Brut,N$1,FALSE)</f>
        <v>Fes</v>
      </c>
      <c r="O6" s="120" t="str">
        <f>VLOOKUP($A6,Brut,O$1,FALSE)</f>
        <v>Activités spécialisées, scientifiques et techniques</v>
      </c>
      <c r="P6" s="120" t="str">
        <f>VLOOKUP($A6,Brut,P$1,FALSE)</f>
        <v>نعمل على : المعاملات والخدمات المالية عبر الانترنت، الاستثمار في رقمنة والالعاب عبر الانترنت</v>
      </c>
      <c r="Q6" s="120" t="str">
        <f>VLOOKUP($A6,Brut,Q$1,FALSE)</f>
        <v>Les deux</v>
      </c>
      <c r="R6" s="117">
        <f>VLOOKUP($A6,Brut,R$1,FALSE)</f>
        <v>83.333333333333329</v>
      </c>
      <c r="S6" s="117">
        <f>VLOOKUP($A6,Brut,S$1,FALSE)</f>
        <v>27.5</v>
      </c>
      <c r="T6" s="117">
        <f>VLOOKUP($A6,Brut,T$1,FALSE)</f>
        <v>50</v>
      </c>
      <c r="U6" s="117">
        <f>VLOOKUP($A6,Brut,U$1,FALSE)</f>
        <v>50</v>
      </c>
      <c r="V6" s="117">
        <f>VLOOKUP($A6,Brut,V$1,FALSE)</f>
        <v>75</v>
      </c>
      <c r="W6" s="117">
        <f>VLOOKUP($A6,Brut,W$1,FALSE)</f>
        <v>25</v>
      </c>
      <c r="X6" s="117">
        <f>AVERAGE(R6:W6)</f>
        <v>51.80555555555555</v>
      </c>
      <c r="Y6" s="117" t="str">
        <f>IF(X6&lt;25,"Débutant",IF(X6&lt;=50,"Émergent",IF(X6&lt;=75,"Challenger","Leader")))</f>
        <v>Challenger</v>
      </c>
      <c r="Z6" s="148" t="s">
        <v>2917</v>
      </c>
      <c r="AA6" s="147" t="s">
        <v>2916</v>
      </c>
      <c r="AB6" s="117" t="s">
        <v>439</v>
      </c>
      <c r="AC6" s="117"/>
      <c r="AD6" s="117"/>
      <c r="AE6" s="120" t="str" cm="1">
        <f t="array" ref="AE6">_xlfn.TEXTJOIN(CHAR(10)&amp;"-",TRUE,IF(_xlfn.XLOOKUP(A6, Brut!$A$2:$A$158, Brut!$S$2:$Y$158)=1,Brut!$S$2:$Y$2,""))</f>
        <v>- Attirer de nouveaux clients et se différencier face à la concurrence, 
-Exploiter les nouvelles technologies pour améliorer la compétitivité,
-Influencer positivement le climat des affaires et simplifier les démarches administratives.</v>
      </c>
      <c r="AF6" s="120" t="str">
        <f>VLOOKUP($A6,Brut,AF$1,FALSE)</f>
        <v>المعاملات والخدمات المالية عبر الإنترنت: الامتثال للوائح المالية وحماية البيانات من الهجمات السيبرانية.      الاستثمار في الرقمنة: ضمان تكامل الأنظمة الجديدة مع البنية التحتية التقليدية وتحقيق عائد سريع على الاستثمار.       الألعاب عبر الإنترنت: مكافحة الغش والقرصنة مع تحسين تجربة المستخدم</v>
      </c>
      <c r="AG6" s="120" t="str" cm="1">
        <f t="array" ref="AG6">_xlfn.TEXTJOIN(CHAR(10)&amp;"-",TRUE,IF(_xlfn.XLOOKUP($A6,Brut!$A$2:$A$158,Brut!$AJ$2:$AP$158)=1,Brut!$AJ$2:$AP$2,""))&amp;CHAR(10)&amp;CHAR(10)&amp;VLOOKUP($A6,Brut,AG$1,FALSE)</f>
        <v xml:space="preserve">Suivre des formations sur les outils et solutions digitales
-Acquérir ou intégrer des solutions digitales (CRM, site web, etc.)
-Installer de nouveaux équipements (serveurs, ordinateurs, etc.)
</v>
      </c>
      <c r="AH6" s="120" t="str" cm="1">
        <f t="array" ref="AH6">_xlfn.TEXTJOIN(CHAR(10)&amp;"-",TRUE,IF(_xlfn.XLOOKUP($A6,Brut!$A$2:$A$158,Brut!$AY$2:$BF$158)=1,Brut!$AY$2:$BF$2,""))&amp;CHAR(10)&amp;CHAR(10)&amp;VLOOKUP($A6,Brut,AH$1,FALSE)</f>
        <v xml:space="preserve">Difficulté à utiliser des outils de base (Bureautique, Office, Internet...)
-Résistance au changement - Adaptation lente
</v>
      </c>
      <c r="AI6" s="120" t="str" cm="1">
        <f t="array" ref="AI6">_xlfn.TEXTJOIN(CHAR(10)&amp;"-",TRUE,IF(_xlfn.XLOOKUP($A6,Brut!$A$2:$A$158,Brut!$BX$2:$CU$158)="Existant et je suis satisfait(e)",Brut!$BX$2:$CU$2,""))</f>
        <v/>
      </c>
      <c r="AJ6" s="120" t="str" cm="1">
        <f t="array" ref="AJ6">_xlfn.TEXTJOIN(CHAR(10)&amp;"-",TRUE,IF(_xlfn.XLOOKUP($A6,Brut!$A$2:$A$158,Brut!$BX$2:$CU$158)="Existant mais je ne suis pas satisfait(e)",Brut!$BX$2:$CU$2,""))</f>
        <v>Présence en ligne  - Outils de monitoring web
-Processus internes  - Tableurs (Excel)
-Processus internes  - Outil de gestion des achats et des stocks
-Processus internes  - Outil de gestion comptable et financière
-Processus internes  - Outil de gestion documentaire et des archivages
-Processus internes  - Outils collaboratifs (Google Workspace, Teams...)
-Processus internes  - Messagerie électronique et instantanée (Mails, WhatsApp business...)</v>
      </c>
      <c r="AK6" s="120" t="str" cm="1">
        <f t="array" ref="AK6">_xlfn.TEXTJOIN(CHAR(10)&amp;"-",TRUE,IF(_xlfn.XLOOKUP($A6,Brut!$A$2:$A$158,Brut!$BX$2:$CU$158)="Inexistant mais important pour notre activité/dans notre secteur",Brut!$BX$2:$CU$2,""))</f>
        <v>Présence en ligne - Site Web basique 
-Présence en ligne  - Présence sur les réseaux sociaux
-Présence en ligne  - Outils de gestion et de promotion sur les réseaux sociaux
-Présence en ligne  - Boutique vitrine
-Présence en ligne - Boutique transactionnelle
-Relation client  - TPE basique
-Relation client  - Paiement en ligne
-Processus internes  - Outil de gestion RH
-Technologies émergentes  - Intelligence artificielle générative
-Technologies émergentes  - Industrie 5.0
-Technologies émergentes  - IoT (Internet of things)</v>
      </c>
      <c r="AL6" s="120" t="str" cm="1">
        <f t="array" ref="AL6">_xlfn.TEXTJOIN(CHAR(10)&amp;"-",TRUE,IF(_xlfn.XLOOKUP($A6,Brut!$A$2:$A$158,Brut!$BX$2:$CU$158)="Je ne sais pas en quoi cela consiste",Brut!$BX$2:$CU$2,""))</f>
        <v/>
      </c>
    </row>
    <row r="7" spans="1:75" ht="285" x14ac:dyDescent="0.25">
      <c r="A7">
        <v>7</v>
      </c>
      <c r="B7" s="107" t="str">
        <f>CONCATENATE("ID",IF(A7&lt;10,CONCATENATE("0",A7),A7),"_FdR_",C7,"_v2")</f>
        <v>ID07_FdR_Auto-entrepreneur" Faical El MZOURI"_v2</v>
      </c>
      <c r="C7" s="107" t="str">
        <f>VLOOKUP($A7,Brut,C$1,FALSE)</f>
        <v>Auto-entrepreneur" Faical El MZOURI"</v>
      </c>
      <c r="D7" s="107" t="str">
        <f>VLOOKUP($A7,Brut,D$1,FALSE)</f>
        <v>Dirigeant(e) - Gérant(e)</v>
      </c>
      <c r="E7" s="107" t="str">
        <f>VLOOKUP($A7,Brut,E$1,FALSE)</f>
        <v>Auto-entrepreneur</v>
      </c>
      <c r="F7" s="127">
        <f>2025-VLOOKUP($A7,Brut,F$1,FALSE)</f>
        <v>5</v>
      </c>
      <c r="G7" s="127">
        <f>VLOOKUP($A7,Brut,G$1,FALSE)</f>
        <v>1</v>
      </c>
      <c r="H7" s="120" t="str">
        <f>VLOOKUP($A7,Brut,H$1,FALSE)</f>
        <v>Faible (Moins de 25% du personnel)</v>
      </c>
      <c r="I7" s="120" t="str">
        <f>VLOOKUP($A7,Brut,I$1,FALSE)</f>
        <v>Faibles</v>
      </c>
      <c r="J7" s="107" t="str">
        <f>VLOOKUP($A7,Brut,J$1,FALSE)</f>
        <v>0%, Pas d'investissement</v>
      </c>
      <c r="K7" s="107" t="str">
        <f>VLOOKUP($A7,Brut,K$1,FALSE)</f>
        <v>Moins de 3 MDhs</v>
      </c>
      <c r="L7" s="107" t="str">
        <f>VLOOKUP($A7,Brut,L$1,FALSE)</f>
        <v>Agriculture</v>
      </c>
      <c r="M7" s="107" t="str">
        <f>VLOOKUP($A7,Brut,M$1,FALSE)</f>
        <v>Fès-Meknès</v>
      </c>
      <c r="N7" s="107" t="str">
        <f>VLOOKUP($A7,Brut,N$1,FALSE)</f>
        <v>Fes</v>
      </c>
      <c r="O7" s="120" t="str">
        <f>VLOOKUP($A7,Brut,O$1,FALSE)</f>
        <v>Agriculture, sylviculture et pêche</v>
      </c>
      <c r="P7" s="120" t="str">
        <f>VLOOKUP($A7,Brut,P$1,FALSE)</f>
        <v xml:space="preserve">  Production, valorisation et commercialisation des produits de la ruche</v>
      </c>
      <c r="Q7" s="120" t="str">
        <f>VLOOKUP($A7,Brut,Q$1,FALSE)</f>
        <v>BtoC - vente de produits ou services directement aux particuliers en tant que consommateurs finaux</v>
      </c>
      <c r="R7" s="117">
        <f>VLOOKUP($A7,Brut,R$1,FALSE)</f>
        <v>60</v>
      </c>
      <c r="S7" s="117">
        <f>VLOOKUP($A7,Brut,S$1,FALSE)</f>
        <v>27.5</v>
      </c>
      <c r="T7" s="117">
        <f>VLOOKUP($A7,Brut,T$1,FALSE)</f>
        <v>36.5</v>
      </c>
      <c r="U7" s="117">
        <f>VLOOKUP($A7,Brut,U$1,FALSE)</f>
        <v>50</v>
      </c>
      <c r="V7" s="117">
        <f>VLOOKUP($A7,Brut,V$1,FALSE)</f>
        <v>15</v>
      </c>
      <c r="W7" s="117">
        <f>VLOOKUP($A7,Brut,W$1,FALSE)</f>
        <v>12.5</v>
      </c>
      <c r="X7" s="117">
        <f>AVERAGE(R7:W7)</f>
        <v>33.583333333333336</v>
      </c>
      <c r="Y7" s="117" t="str">
        <f>IF(X7&lt;25,"Débutant",IF(X7&lt;=50,"Émergent",IF(X7&lt;=75,"Challenger","Leader")))</f>
        <v>Émergent</v>
      </c>
      <c r="Z7" s="148" t="s">
        <v>2917</v>
      </c>
      <c r="AA7" s="147" t="s">
        <v>2916</v>
      </c>
      <c r="AB7" s="117" t="s">
        <v>439</v>
      </c>
      <c r="AC7" s="117"/>
      <c r="AD7" s="117"/>
      <c r="AE7" s="120" t="str" cm="1">
        <f t="array" ref="AE7">_xlfn.TEXTJOIN(CHAR(10)&amp;"-",TRUE,IF(_xlfn.XLOOKUP(A7, Brut!$A$2:$A$158, Brut!$S$2:$Y$158)=1,Brut!$S$2:$Y$2,""))</f>
        <v>- Attirer de nouveaux clients et se différencier face à la concurrence, 
-Développer une présence à l’international,
-Exploiter les nouvelles technologies pour améliorer la compétitivité,</v>
      </c>
      <c r="AF7" s="120" t="str">
        <f>VLOOKUP($A7,Brut,AF$1,FALSE)</f>
        <v xml:space="preserve">E-commerce </v>
      </c>
      <c r="AG7" s="120" t="str" cm="1">
        <f t="array" ref="AG7">_xlfn.TEXTJOIN(CHAR(10)&amp;"-",TRUE,IF(_xlfn.XLOOKUP($A7,Brut!$A$2:$A$158,Brut!$AJ$2:$AP$158)=1,Brut!$AJ$2:$AP$2,""))&amp;CHAR(10)&amp;CHAR(10)&amp;VLOOKUP($A7,Brut,AG$1,FALSE)</f>
        <v xml:space="preserve">Aucune action concrète
</v>
      </c>
      <c r="AH7" s="120" t="str" cm="1">
        <f t="array" ref="AH7">_xlfn.TEXTJOIN(CHAR(10)&amp;"-",TRUE,IF(_xlfn.XLOOKUP($A7,Brut!$A$2:$A$158,Brut!$AY$2:$BF$158)=1,Brut!$AY$2:$BF$2,""))&amp;CHAR(10)&amp;CHAR(10)&amp;VLOOKUP($A7,Brut,AH$1,FALSE)</f>
        <v xml:space="preserve">Difficulté à utiliser des outils métier ou avancés (ERP, logiciels,...)
-Difficultés à maintenir les équipements et logiciels à jour
</v>
      </c>
      <c r="AI7" s="120" t="str" cm="1">
        <f t="array" ref="AI7">_xlfn.TEXTJOIN(CHAR(10)&amp;"-",TRUE,IF(_xlfn.XLOOKUP($A7,Brut!$A$2:$A$158,Brut!$BX$2:$CU$158)="Existant et je suis satisfait(e)",Brut!$BX$2:$CU$2,""))</f>
        <v/>
      </c>
      <c r="AJ7" s="120" t="str" cm="1">
        <f t="array" ref="AJ7">_xlfn.TEXTJOIN(CHAR(10)&amp;"-",TRUE,IF(_xlfn.XLOOKUP($A7,Brut!$A$2:$A$158,Brut!$BX$2:$CU$158)="Existant mais je ne suis pas satisfait(e)",Brut!$BX$2:$CU$2,""))</f>
        <v>Présence en ligne  - Outils de monitoring web
-Présence en ligne  - Présence sur les réseaux sociaux
-Processus internes  - Outils collaboratifs (Google Workspace, Teams...)
-Processus internes  - Messagerie électronique et instantanée (Mails, WhatsApp business...)
-Technologies émergentes  - Intelligence artificielle générative</v>
      </c>
      <c r="AK7" s="120" t="str" cm="1">
        <f t="array" ref="AK7">_xlfn.TEXTJOIN(CHAR(10)&amp;"-",TRUE,IF(_xlfn.XLOOKUP($A7,Brut!$A$2:$A$158,Brut!$BX$2:$CU$158)="Inexistant mais important pour notre activité/dans notre secteur",Brut!$BX$2:$CU$2,""))</f>
        <v>Présence en ligne - Site Web basique 
-Présence en ligne - Site web avancé
-Présence en ligne  - Outils de gestion et de promotion sur les réseaux sociaux
-Présence en ligne  - Boutique vitrine
-Présence en ligne - Boutique transactionnelle
-Relation client  - TPE basique
-Relation client  - Paiement en ligne
-Relation client  - Outils de marketing digital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v>
      </c>
      <c r="AL7" s="120" t="str" cm="1">
        <f t="array" ref="AL7">_xlfn.TEXTJOIN(CHAR(10)&amp;"-",TRUE,IF(_xlfn.XLOOKUP($A7,Brut!$A$2:$A$158,Brut!$BX$2:$CU$158)="Je ne sais pas en quoi cela consiste",Brut!$BX$2:$CU$2,""))</f>
        <v>Relation client  - CRM
-Relation client  - Outils d'automatisation du parcours client
-Technologies émergentes  - Outils pour l'efficacité énergétique
-Technologies émergentes  - Industrie 5.0
-Technologies émergentes  - IoT (Internet of things)</v>
      </c>
    </row>
    <row r="8" spans="1:75" ht="150" x14ac:dyDescent="0.25">
      <c r="A8">
        <v>8</v>
      </c>
      <c r="B8" s="107" t="str">
        <f>CONCATENATE("ID",IF(A8&lt;10,CONCATENATE("0",A8),A8),"_FdR_",C8,"_v2")</f>
        <v>ID08_FdR_GLOBAL CONTRACTING_v2</v>
      </c>
      <c r="C8" s="107" t="str">
        <f>VLOOKUP($A8,Brut,C$1,FALSE)</f>
        <v>GLOBAL CONTRACTING</v>
      </c>
      <c r="D8" s="107" t="str">
        <f>VLOOKUP($A8,Brut,D$1,FALSE)</f>
        <v>Dirigeant(e) - Gérant(e)</v>
      </c>
      <c r="E8" s="107" t="str">
        <f>VLOOKUP($A8,Brut,E$1,FALSE)</f>
        <v>SARL</v>
      </c>
      <c r="F8" s="127">
        <f>2025-VLOOKUP($A8,Brut,F$1,FALSE)</f>
        <v>2</v>
      </c>
      <c r="G8" s="127">
        <f>VLOOKUP($A8,Brut,G$1,FALSE)</f>
        <v>2</v>
      </c>
      <c r="H8" s="120" t="str">
        <f>VLOOKUP($A8,Brut,H$1,FALSE)</f>
        <v>Faible (Moins de 25% du personnel)</v>
      </c>
      <c r="I8" s="120" t="str">
        <f>VLOOKUP($A8,Brut,I$1,FALSE)</f>
        <v>Faibles</v>
      </c>
      <c r="J8" s="107" t="str">
        <f>VLOOKUP($A8,Brut,J$1,FALSE)</f>
        <v>Je ne souhaite pas me prononcer - Je ne sais pas</v>
      </c>
      <c r="K8" s="107" t="str">
        <f>VLOOKUP($A8,Brut,K$1,FALSE)</f>
        <v>Moins de 3 MDhs</v>
      </c>
      <c r="L8" s="107" t="str">
        <f>VLOOKUP($A8,Brut,L$1,FALSE)</f>
        <v>Services</v>
      </c>
      <c r="M8" s="107" t="str">
        <f>VLOOKUP($A8,Brut,M$1,FALSE)</f>
        <v>Fès-Meknès</v>
      </c>
      <c r="N8" s="107" t="str">
        <f>VLOOKUP($A8,Brut,N$1,FALSE)</f>
        <v>Fes</v>
      </c>
      <c r="O8" s="120" t="str">
        <f>VLOOKUP($A8,Brut,O$1,FALSE)</f>
        <v>Activités immobilières</v>
      </c>
      <c r="P8" s="120" t="str">
        <f>VLOOKUP($A8,Brut,P$1,FALSE)</f>
        <v xml:space="preserve">PROMOTION IMMOBILIÈRE, TRAVAUX DIVERS, NEGOCE </v>
      </c>
      <c r="Q8" s="120" t="str">
        <f>VLOOKUP($A8,Brut,Q$1,FALSE)</f>
        <v>Les deux</v>
      </c>
      <c r="R8" s="117">
        <f>VLOOKUP($A8,Brut,R$1,FALSE)</f>
        <v>35</v>
      </c>
      <c r="S8" s="117">
        <f>VLOOKUP($A8,Brut,S$1,FALSE)</f>
        <v>27.5</v>
      </c>
      <c r="T8" s="117">
        <f>VLOOKUP($A8,Brut,T$1,FALSE)</f>
        <v>32</v>
      </c>
      <c r="U8" s="117">
        <f>VLOOKUP($A8,Brut,U$1,FALSE)</f>
        <v>50</v>
      </c>
      <c r="V8" s="117">
        <f>VLOOKUP($A8,Brut,V$1,FALSE)</f>
        <v>25</v>
      </c>
      <c r="W8" s="117">
        <f>VLOOKUP($A8,Brut,W$1,FALSE)</f>
        <v>12.5</v>
      </c>
      <c r="X8" s="117">
        <f>AVERAGE(R8:W8)</f>
        <v>30.333333333333332</v>
      </c>
      <c r="Y8" s="117" t="str">
        <f>IF(X8&lt;25,"Débutant",IF(X8&lt;=50,"Émergent",IF(X8&lt;=75,"Challenger","Leader")))</f>
        <v>Émergent</v>
      </c>
      <c r="Z8" s="117"/>
      <c r="AA8" s="147"/>
      <c r="AB8" s="117"/>
      <c r="AC8" s="117"/>
      <c r="AD8" s="117"/>
      <c r="AE8" s="120" t="str" cm="1">
        <f t="array" ref="AE8">_xlfn.TEXTJOIN(CHAR(10)&amp;"-",TRUE,IF(_xlfn.XLOOKUP(A8, Brut!$A$2:$A$158, Brut!$S$2:$Y$158)=1,Brut!$S$2:$Y$2,""))</f>
        <v>- Attirer de nouveaux clients et se différencier face à la concurrence, 
-Recruter, former et fidéliser des talents qualifiés,
-Exploiter les nouvelles technologies pour améliorer la compétitivité,</v>
      </c>
      <c r="AF8" s="120" t="str">
        <f>VLOOKUP($A8,Brut,AF$1,FALSE)</f>
        <v>FAIRE DU MARKETING DIGITAL</v>
      </c>
      <c r="AG8" s="120" t="str" cm="1">
        <f t="array" ref="AG8">_xlfn.TEXTJOIN(CHAR(10)&amp;"-",TRUE,IF(_xlfn.XLOOKUP($A8,Brut!$A$2:$A$158,Brut!$AJ$2:$AP$158)=1,Brut!$AJ$2:$AP$2,""))&amp;CHAR(10)&amp;CHAR(10)&amp;VLOOKUP($A8,Brut,AG$1,FALSE)</f>
        <v xml:space="preserve">Aucune action concrète
</v>
      </c>
      <c r="AH8" s="120" t="str" cm="1">
        <f t="array" ref="AH8">_xlfn.TEXTJOIN(CHAR(10)&amp;"-",TRUE,IF(_xlfn.XLOOKUP($A8,Brut!$A$2:$A$158,Brut!$AY$2:$BF$158)=1,Brut!$AY$2:$BF$2,""))&amp;CHAR(10)&amp;CHAR(10)&amp;VLOOKUP($A8,Brut,AH$1,FALSE)</f>
        <v xml:space="preserve">Compétences inégales (Certains sont à l'aise, d'autres non)
-Difficultés à maintenir les équipements et logiciels à jour
</v>
      </c>
      <c r="AI8" s="120" t="str" cm="1">
        <f t="array" ref="AI8">_xlfn.TEXTJOIN(CHAR(10)&amp;"-",TRUE,IF(_xlfn.XLOOKUP($A8,Brut!$A$2:$A$158,Brut!$BX$2:$CU$158)="Existant et je suis satisfait(e)",Brut!$BX$2:$CU$2,""))</f>
        <v>Processus internes  - Tableurs (Excel)
-Processus internes  - Messagerie électronique et instantanée (Mails, WhatsApp business...)</v>
      </c>
      <c r="AJ8" s="120" t="str" cm="1">
        <f t="array" ref="AJ8">_xlfn.TEXTJOIN(CHAR(10)&amp;"-",TRUE,IF(_xlfn.XLOOKUP($A8,Brut!$A$2:$A$158,Brut!$BX$2:$CU$158)="Existant mais je ne suis pas satisfait(e)",Brut!$BX$2:$CU$2,""))</f>
        <v/>
      </c>
      <c r="AK8" s="120" t="str" cm="1">
        <f t="array" ref="AK8">_xlfn.TEXTJOIN(CHAR(10)&amp;"-",TRUE,IF(_xlfn.XLOOKUP($A8,Brut!$A$2:$A$158,Brut!$BX$2:$CU$158)="Inexistant mais important pour notre activité/dans notre secteur",Brut!$BX$2:$CU$2,""))</f>
        <v>Présence en ligne - Site Web basique 
-Présence en ligne - Site web avancé
-Présence en ligne  - Présence sur les réseaux sociaux
-Relation client  - Outils de marketing digital
-Relation client  - Outil de gestion des ventes et des facturations
-Processus internes  - Outil de gestion des achats et des stocks
-Processus internes  - Outil de gestion comptable et financière</v>
      </c>
      <c r="AL8" s="120" t="str" cm="1">
        <f t="array" ref="AL8">_xlfn.TEXTJOIN(CHAR(10)&amp;"-",TRUE,IF(_xlfn.XLOOKUP($A8,Brut!$A$2:$A$158,Brut!$BX$2:$CU$158)="Je ne sais pas en quoi cela consiste",Brut!$BX$2:$CU$2,""))</f>
        <v>Présence en ligne  - Outils de monitoring web
-Présence en ligne  - Outils de gestion et de promotion sur les réseaux sociaux
-Relation client  - CRM
-Relation client  - Outils d'automatisation du parcours client
-Processus internes  - Outil de gestion documentaire et des archivages
-Technologies émergentes  - Intelligence artificielle générative
-Technologies émergentes  - Outils pour l'efficacité énergétique
-Technologies émergentes  - Industrie 5.0
-Technologies émergentes  - IoT (Internet of things)</v>
      </c>
    </row>
    <row r="9" spans="1:75" ht="192.95" customHeight="1" x14ac:dyDescent="0.25">
      <c r="A9">
        <v>11</v>
      </c>
      <c r="B9" s="107" t="str">
        <f>CONCATENATE("ID",IF(A9&lt;10,CONCATENATE("0",A9),A9),"_FdR_",C9,"_v2")</f>
        <v>ID11_FdR_H T Conseil _v2</v>
      </c>
      <c r="C9" s="107" t="str">
        <f>VLOOKUP($A9,Brut,C$1,FALSE)</f>
        <v xml:space="preserve">H T Conseil </v>
      </c>
      <c r="D9" s="107" t="str">
        <f>VLOOKUP($A9,Brut,D$1,FALSE)</f>
        <v>Dirigeant(e) - Gérant(e)</v>
      </c>
      <c r="E9" s="107" t="str">
        <f>VLOOKUP($A9,Brut,E$1,FALSE)</f>
        <v>SARL AU</v>
      </c>
      <c r="F9" s="127">
        <f>2025-VLOOKUP($A9,Brut,F$1,FALSE)</f>
        <v>1</v>
      </c>
      <c r="G9" s="127">
        <f>VLOOKUP($A9,Brut,G$1,FALSE)</f>
        <v>1</v>
      </c>
      <c r="H9" s="120" t="str">
        <f>VLOOKUP($A9,Brut,H$1,FALSE)</f>
        <v>Faible (Moins de 25% du personnel)</v>
      </c>
      <c r="I9" s="120" t="str">
        <f>VLOOKUP($A9,Brut,I$1,FALSE)</f>
        <v>Faibles</v>
      </c>
      <c r="J9" s="107" t="str">
        <f>VLOOKUP($A9,Brut,J$1,FALSE)</f>
        <v>Entre 5 et 20%</v>
      </c>
      <c r="K9" s="107" t="str">
        <f>VLOOKUP($A9,Brut,K$1,FALSE)</f>
        <v>Moins de 3 MDhs</v>
      </c>
      <c r="L9" s="107" t="str">
        <f>VLOOKUP($A9,Brut,L$1,FALSE)</f>
        <v>Services</v>
      </c>
      <c r="M9" s="107" t="str">
        <f>VLOOKUP($A9,Brut,M$1,FALSE)</f>
        <v>Fès-Meknès</v>
      </c>
      <c r="N9" s="107" t="str">
        <f>VLOOKUP($A9,Brut,N$1,FALSE)</f>
        <v>Fes</v>
      </c>
      <c r="O9" s="120" t="str">
        <f>VLOOKUP($A9,Brut,O$1,FALSE)</f>
        <v>Activités spécialisées, scientifiques et techniques</v>
      </c>
      <c r="P9" s="120" t="str">
        <f>VLOOKUP($A9,Brut,P$1,FALSE)</f>
        <v>En tant qu'influenceuse Instagram très connue à Fès, je suis ouverte à collaborer avec des entreprises et des marques de tous secteurs d'activité pour promouvoir leurs produits ou services auprès de ma communauté engagée.</v>
      </c>
      <c r="Q9" s="120" t="str">
        <f>VLOOKUP($A9,Brut,Q$1,FALSE)</f>
        <v>Les deux</v>
      </c>
      <c r="R9" s="117">
        <f>VLOOKUP($A9,Brut,R$1,FALSE)</f>
        <v>27.5</v>
      </c>
      <c r="S9" s="117">
        <f>VLOOKUP($A9,Brut,S$1,FALSE)</f>
        <v>5</v>
      </c>
      <c r="T9" s="117">
        <f>VLOOKUP($A9,Brut,T$1,FALSE)</f>
        <v>37</v>
      </c>
      <c r="U9" s="117">
        <f>VLOOKUP($A9,Brut,U$1,FALSE)</f>
        <v>50</v>
      </c>
      <c r="V9" s="117">
        <f>VLOOKUP($A9,Brut,V$1,FALSE)</f>
        <v>15</v>
      </c>
      <c r="W9" s="117">
        <f>VLOOKUP($A9,Brut,W$1,FALSE)</f>
        <v>12.5</v>
      </c>
      <c r="X9" s="117">
        <f>AVERAGE(R9:W9)</f>
        <v>24.5</v>
      </c>
      <c r="Y9" s="117" t="str">
        <f>IF(X9&lt;25,"Débutant",IF(X9&lt;=50,"Émergent",IF(X9&lt;=75,"Challenger","Leader")))</f>
        <v>Débutant</v>
      </c>
      <c r="Z9" s="148" t="s">
        <v>2915</v>
      </c>
      <c r="AA9" s="147" t="s">
        <v>2916</v>
      </c>
      <c r="AB9" s="117" t="s">
        <v>439</v>
      </c>
      <c r="AC9" s="117"/>
      <c r="AD9" s="117"/>
      <c r="AE9" s="120" t="str" cm="1">
        <f t="array" ref="AE9">_xlfn.TEXTJOIN(CHAR(10)&amp;"-",TRUE,IF(_xlfn.XLOOKUP(A9, Brut!$A$2:$A$158, Brut!$S$2:$Y$158)=1,Brut!$S$2:$Y$2,""))</f>
        <v>- Attirer de nouveaux clients et se différencier face à la concurrence, 
-Exploiter les nouvelles technologies pour améliorer la compétitivité,
-Influencer positivement le climat des affaires et simplifier les démarches administratives.</v>
      </c>
      <c r="AF9" s="120" t="str">
        <f>VLOOKUP($A9,Brut,AF$1,FALSE)</f>
        <v>En tant qu’influenceuse à Fès, mon principal défi dans la digitalisation est d’optimiser la gestion et la visibilité de mes collaborations avec les marques. Travaillant directement avec mes clients, je cherche à professionnaliser davantage mes services, structurer mes campagnes et élargir mon réseau pour atteindre un niveau supérieur. La digitalisation représente une opportunité clé pour affiner mes stratégies marketing, automatiser certains processus et offrir des prestations encore plus impactantes et mesurables.</v>
      </c>
      <c r="AG9" s="120" t="str" cm="1">
        <f t="array" ref="AG9">_xlfn.TEXTJOIN(CHAR(10)&amp;"-",TRUE,IF(_xlfn.XLOOKUP($A9,Brut!$A$2:$A$158,Brut!$AJ$2:$AP$158)=1,Brut!$AJ$2:$AP$2,""))&amp;CHAR(10)&amp;CHAR(10)&amp;VLOOKUP($A9,Brut,AG$1,FALSE)</f>
        <v xml:space="preserve">Définir et mettre en œuvre une stratégie de digitalisation
</v>
      </c>
      <c r="AH9" s="120" t="str" cm="1">
        <f t="array" ref="AH9">_xlfn.TEXTJOIN(CHAR(10)&amp;"-",TRUE,IF(_xlfn.XLOOKUP($A9,Brut!$A$2:$A$158,Brut!$AY$2:$BF$158)=1,Brut!$AY$2:$BF$2,""))&amp;CHAR(10)&amp;CHAR(10)&amp;VLOOKUP($A9,Brut,AH$1,FALSE)</f>
        <v xml:space="preserve">Résistance au changement - Adaptation lente
-Difficultés à trouver des prestataires qualifiés au niveau du digital
</v>
      </c>
      <c r="AI9" s="120" t="str" cm="1">
        <f t="array" ref="AI9">_xlfn.TEXTJOIN(CHAR(10)&amp;"-",TRUE,IF(_xlfn.XLOOKUP($A9,Brut!$A$2:$A$158,Brut!$BX$2:$CU$158)="Existant et je suis satisfait(e)",Brut!$BX$2:$CU$2,""))</f>
        <v>Présence en ligne  - Présence sur les réseaux sociaux</v>
      </c>
      <c r="AJ9" s="120" t="str" cm="1">
        <f t="array" ref="AJ9">_xlfn.TEXTJOIN(CHAR(10)&amp;"-",TRUE,IF(_xlfn.XLOOKUP($A9,Brut!$A$2:$A$158,Brut!$BX$2:$CU$158)="Existant mais je ne suis pas satisfait(e)",Brut!$BX$2:$CU$2,""))</f>
        <v/>
      </c>
      <c r="AK9" s="120" t="str" cm="1">
        <f t="array" ref="AK9">_xlfn.TEXTJOIN(CHAR(10)&amp;"-",TRUE,IF(_xlfn.XLOOKUP($A9,Brut!$A$2:$A$158,Brut!$BX$2:$CU$158)="Inexistant mais important pour notre activité/dans notre secteur",Brut!$BX$2:$CU$2,""))</f>
        <v>Relation client  - Paiement en ligne
-Relation client  - CRM
-Relation client  - Outils de marketing digital
-Relation client  - Outils d'automatisation du parcours client
-Processus internes  - Outils collaboratifs (Google Workspace, Teams...)
-Processus internes  - Messagerie électronique et instantanée (Mails, WhatsApp business...)
-Technologies émergentes  - Intelligence artificielle générative
-Technologies émergentes  - Outils pour l'efficacité énergétique</v>
      </c>
      <c r="AL9" s="120" t="str" cm="1">
        <f t="array" ref="AL9">_xlfn.TEXTJOIN(CHAR(10)&amp;"-",TRUE,IF(_xlfn.XLOOKUP($A9,Brut!$A$2:$A$158,Brut!$BX$2:$CU$158)="Je ne sais pas en quoi cela consiste",Brut!$BX$2:$CU$2,""))</f>
        <v>Présence en ligne - Site Web basique 
-Présence en ligne - Site web avancé
-Présence en ligne  - Outils de monitoring web
-Présence en ligne  - Outils de gestion et de promotion sur les réseaux sociaux
-Présence en ligne  - Boutique vitrine
-Présence en ligne - Boutique transactionnelle
-Relation client  - TPE basique
-Technologies émergentes  - IoT (Internet of things)</v>
      </c>
    </row>
    <row r="10" spans="1:75" ht="225" x14ac:dyDescent="0.25">
      <c r="A10">
        <v>13</v>
      </c>
      <c r="B10" s="107" t="str">
        <f>CONCATENATE("ID",IF(A10&lt;10,CONCATENATE("0",A10),A10),"_FdR_",C10,"_v2")</f>
        <v>ID13_FdR_M2S SOLUTIONS _v2</v>
      </c>
      <c r="C10" s="107" t="str">
        <f>VLOOKUP($A10,Brut,C$1,FALSE)</f>
        <v xml:space="preserve">M2S SOLUTIONS </v>
      </c>
      <c r="D10" s="107" t="str">
        <f>VLOOKUP($A10,Brut,D$1,FALSE)</f>
        <v>Dirigeant(e) - Gérant(e)</v>
      </c>
      <c r="E10" s="107" t="str">
        <f>VLOOKUP($A10,Brut,E$1,FALSE)</f>
        <v>SARL</v>
      </c>
      <c r="F10" s="127">
        <f>2025-VLOOKUP($A10,Brut,F$1,FALSE)</f>
        <v>6</v>
      </c>
      <c r="G10" s="127">
        <f>VLOOKUP($A10,Brut,G$1,FALSE)</f>
        <v>3</v>
      </c>
      <c r="H10" s="120" t="str">
        <f>VLOOKUP($A10,Brut,H$1,FALSE)</f>
        <v>Faible (Moins de 25% du personnel)</v>
      </c>
      <c r="I10" s="120" t="str">
        <f>VLOOKUP($A10,Brut,I$1,FALSE)</f>
        <v>Moyennes</v>
      </c>
      <c r="J10" s="107" t="str">
        <f>VLOOKUP($A10,Brut,J$1,FALSE)</f>
        <v>Moins de 5%</v>
      </c>
      <c r="K10" s="107" t="str">
        <f>VLOOKUP($A10,Brut,K$1,FALSE)</f>
        <v>Moins de 3 MDhs</v>
      </c>
      <c r="L10" s="107" t="str">
        <f>VLOOKUP($A10,Brut,L$1,FALSE)</f>
        <v>BTP - Environnement</v>
      </c>
      <c r="M10" s="107" t="str">
        <f>VLOOKUP($A10,Brut,M$1,FALSE)</f>
        <v>Fès-Meknès</v>
      </c>
      <c r="N10" s="107" t="str">
        <f>VLOOKUP($A10,Brut,N$1,FALSE)</f>
        <v>Fes</v>
      </c>
      <c r="O10" s="120" t="str">
        <f>VLOOKUP($A10,Brut,O$1,FALSE)</f>
        <v>Construction</v>
      </c>
      <c r="P10" s="120" t="str">
        <f>VLOOKUP($A10,Brut,P$1,FALSE)</f>
        <v xml:space="preserve">Traitement des fluides par champs magnétiques : combustibles et eaux </v>
      </c>
      <c r="Q10" s="120" t="str">
        <f>VLOOKUP($A10,Brut,Q$1,FALSE)</f>
        <v>Les deux</v>
      </c>
      <c r="R10" s="117">
        <f>VLOOKUP($A10,Brut,R$1,FALSE)</f>
        <v>27.5</v>
      </c>
      <c r="S10" s="117">
        <f>VLOOKUP($A10,Brut,S$1,FALSE)</f>
        <v>50</v>
      </c>
      <c r="T10" s="117">
        <f>VLOOKUP($A10,Brut,T$1,FALSE)</f>
        <v>45.5</v>
      </c>
      <c r="U10" s="117">
        <f>VLOOKUP($A10,Brut,U$1,FALSE)</f>
        <v>50</v>
      </c>
      <c r="V10" s="117">
        <f>VLOOKUP($A10,Brut,V$1,FALSE)</f>
        <v>40</v>
      </c>
      <c r="W10" s="117">
        <f>VLOOKUP($A10,Brut,W$1,FALSE)</f>
        <v>37.5</v>
      </c>
      <c r="X10" s="117">
        <f>AVERAGE(R10:W10)</f>
        <v>41.75</v>
      </c>
      <c r="Y10" s="117" t="str">
        <f>IF(X10&lt;25,"Débutant",IF(X10&lt;=50,"Émergent",IF(X10&lt;=75,"Challenger","Leader")))</f>
        <v>Émergent</v>
      </c>
      <c r="Z10" s="148" t="s">
        <v>2920</v>
      </c>
      <c r="AA10" s="147" t="s">
        <v>2916</v>
      </c>
      <c r="AB10" s="117" t="s">
        <v>439</v>
      </c>
      <c r="AC10" s="117"/>
      <c r="AD10" s="117"/>
      <c r="AE10" s="120" t="str" cm="1">
        <f t="array" ref="AE10">_xlfn.TEXTJOIN(CHAR(10)&amp;"-",TRUE,IF(_xlfn.XLOOKUP(A10, Brut!$A$2:$A$158, Brut!$S$2:$Y$158)=1,Brut!$S$2:$Y$2,""))</f>
        <v>Développer une présence à l’international,
-Exploiter les nouvelles technologies pour améliorer la compétitivité,
-Influencer positivement le climat des affaires et simplifier les démarches administratives.</v>
      </c>
      <c r="AF10" s="120" t="str">
        <f>VLOOKUP($A10,Brut,AF$1,FALSE)</f>
        <v xml:space="preserve">Gestion des stocks; gestion du processus des tests et évaluation des résultats </v>
      </c>
      <c r="AG10" s="120" t="str" cm="1">
        <f t="array" ref="AG10">_xlfn.TEXTJOIN(CHAR(10)&amp;"-",TRUE,IF(_xlfn.XLOOKUP($A10,Brut!$A$2:$A$158,Brut!$AJ$2:$AP$158)=1,Brut!$AJ$2:$AP$2,""))&amp;CHAR(10)&amp;CHAR(10)&amp;VLOOKUP($A10,Brut,AG$1,FALSE)</f>
        <v xml:space="preserve">Acquérir ou intégrer des solutions digitales (CRM, site web, etc.)
-Définir et mettre en œuvre une stratégie de digitalisation
</v>
      </c>
      <c r="AH10" s="120" t="str" cm="1">
        <f t="array" ref="AH10">_xlfn.TEXTJOIN(CHAR(10)&amp;"-",TRUE,IF(_xlfn.XLOOKUP($A10,Brut!$A$2:$A$158,Brut!$AY$2:$BF$158)=1,Brut!$AY$2:$BF$2,""))&amp;CHAR(10)&amp;CHAR(10)&amp;VLOOKUP($A10,Brut,AH$1,FALSE)</f>
        <v xml:space="preserve">Difficulté à utiliser des outils de base (Bureautique, Office, Internet...)
-Difficulté à utiliser des outils métier ou avancés (ERP, logiciels,...)
</v>
      </c>
      <c r="AI10" s="120" t="str" cm="1">
        <f t="array" ref="AI10">_xlfn.TEXTJOIN(CHAR(10)&amp;"-",TRUE,IF(_xlfn.XLOOKUP($A10,Brut!$A$2:$A$158,Brut!$BX$2:$CU$158)="Existant et je suis satisfait(e)",Brut!$BX$2:$CU$2,""))</f>
        <v>Technologies émergentes  - Outils pour l'efficacité énergétique</v>
      </c>
      <c r="AJ10" s="120" t="str" cm="1">
        <f t="array" ref="AJ10">_xlfn.TEXTJOIN(CHAR(10)&amp;"-",TRUE,IF(_xlfn.XLOOKUP($A10,Brut!$A$2:$A$158,Brut!$BX$2:$CU$158)="Existant mais je ne suis pas satisfait(e)",Brut!$BX$2:$CU$2,""))</f>
        <v>Présence en ligne - Site Web basique 
-Présence en ligne - Site web avancé
-Présence en ligne  - Présence sur les réseaux sociaux
-Processus internes  - Outils collaboratifs (Google Workspace, Teams...)
-Processus internes  - Messagerie électronique et instantanée (Mails, WhatsApp business...)
-Technologies émergentes  - Intelligence artificielle générative</v>
      </c>
      <c r="AK10" s="120" t="str" cm="1">
        <f t="array" ref="AK10">_xlfn.TEXTJOIN(CHAR(10)&amp;"-",TRUE,IF(_xlfn.XLOOKUP($A10,Brut!$A$2:$A$158,Brut!$BX$2:$CU$158)="Inexistant mais important pour notre activité/dans notre secteur",Brut!$BX$2:$CU$2,""))</f>
        <v>Présence en ligne  - Boutique vitrine
-Relation client  - Paiement en ligne
-Relation client  - CRM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v>
      </c>
      <c r="AL10" s="120" t="str" cm="1">
        <f t="array" ref="AL10">_xlfn.TEXTJOIN(CHAR(10)&amp;"-",TRUE,IF(_xlfn.XLOOKUP($A10,Brut!$A$2:$A$158,Brut!$BX$2:$CU$158)="Je ne sais pas en quoi cela consiste",Brut!$BX$2:$CU$2,""))</f>
        <v>Présence en ligne  - Outils de monitoring web
-Présence en ligne  - Outils de gestion et de promotion sur les réseaux sociaux
-Technologies émergentes  - Industrie 5.0
-Technologies émergentes  - IoT (Internet of things)</v>
      </c>
    </row>
    <row r="11" spans="1:75" ht="225" x14ac:dyDescent="0.25">
      <c r="A11">
        <v>14</v>
      </c>
      <c r="B11" s="107" t="str">
        <f>CONCATENATE("ID",IF(A11&lt;10,CONCATENATE("0",A11),A11),"_FdR_",C11,"_v2")</f>
        <v>ID14_FdR_nd prod_v2</v>
      </c>
      <c r="C11" s="107" t="str">
        <f>VLOOKUP($A11,Brut,C$1,FALSE)</f>
        <v>nd prod</v>
      </c>
      <c r="D11" s="107" t="str">
        <f>VLOOKUP($A11,Brut,D$1,FALSE)</f>
        <v>Dirigeant(e) - Gérant(e)</v>
      </c>
      <c r="E11" s="107" t="str">
        <f>VLOOKUP($A11,Brut,E$1,FALSE)</f>
        <v>SARL AU</v>
      </c>
      <c r="F11" s="127">
        <f>2025-VLOOKUP($A11,Brut,F$1,FALSE)</f>
        <v>4</v>
      </c>
      <c r="G11" s="127">
        <f>VLOOKUP($A11,Brut,G$1,FALSE)</f>
        <v>2</v>
      </c>
      <c r="H11" s="120" t="str">
        <f>VLOOKUP($A11,Brut,H$1,FALSE)</f>
        <v>Faible (Moins de 25% du personnel)</v>
      </c>
      <c r="I11" s="120" t="str">
        <f>VLOOKUP($A11,Brut,I$1,FALSE)</f>
        <v>Faibles</v>
      </c>
      <c r="J11" s="107" t="str">
        <f>VLOOKUP($A11,Brut,J$1,FALSE)</f>
        <v>0%, Pas d'investissement</v>
      </c>
      <c r="K11" s="107" t="str">
        <f>VLOOKUP($A11,Brut,K$1,FALSE)</f>
        <v>Moins de 3 MDhs</v>
      </c>
      <c r="L11" s="107" t="str">
        <f>VLOOKUP($A11,Brut,L$1,FALSE)</f>
        <v>Services</v>
      </c>
      <c r="M11" s="107" t="str">
        <f>VLOOKUP($A11,Brut,M$1,FALSE)</f>
        <v>Fès-Meknès</v>
      </c>
      <c r="N11" s="107" t="str">
        <f>VLOOKUP($A11,Brut,N$1,FALSE)</f>
        <v>Fes</v>
      </c>
      <c r="O11" s="120" t="str">
        <f>VLOOKUP($A11,Brut,O$1,FALSE)</f>
        <v>Information et communication</v>
      </c>
      <c r="P11" s="120" t="str">
        <f>VLOOKUP($A11,Brut,P$1,FALSE)</f>
        <v xml:space="preserve">La captation audiovisuelle et l communication digitale </v>
      </c>
      <c r="Q11" s="120" t="str">
        <f>VLOOKUP($A11,Brut,Q$1,FALSE)</f>
        <v>Les deux</v>
      </c>
      <c r="R11" s="117">
        <f>VLOOKUP($A11,Brut,R$1,FALSE)</f>
        <v>60</v>
      </c>
      <c r="S11" s="117">
        <f>VLOOKUP($A11,Brut,S$1,FALSE)</f>
        <v>27.5</v>
      </c>
      <c r="T11" s="117">
        <f>VLOOKUP($A11,Brut,T$1,FALSE)</f>
        <v>36.5</v>
      </c>
      <c r="U11" s="117">
        <f>VLOOKUP($A11,Brut,U$1,FALSE)</f>
        <v>50</v>
      </c>
      <c r="V11" s="117">
        <f>VLOOKUP($A11,Brut,V$1,FALSE)</f>
        <v>20</v>
      </c>
      <c r="W11" s="117">
        <f>VLOOKUP($A11,Brut,W$1,FALSE)</f>
        <v>50</v>
      </c>
      <c r="X11" s="117">
        <f>AVERAGE(R11:W11)</f>
        <v>40.666666666666664</v>
      </c>
      <c r="Y11" s="117" t="str">
        <f>IF(X11&lt;25,"Débutant",IF(X11&lt;=50,"Émergent",IF(X11&lt;=75,"Challenger","Leader")))</f>
        <v>Émergent</v>
      </c>
      <c r="Z11" s="117"/>
      <c r="AA11" s="147"/>
      <c r="AB11" s="117"/>
      <c r="AC11" s="117"/>
      <c r="AD11" s="117"/>
      <c r="AE11" s="120" t="str" cm="1">
        <f t="array" ref="AE11">_xlfn.TEXTJOIN(CHAR(10)&amp;"-",TRUE,IF(_xlfn.XLOOKUP(A11, Brut!$A$2:$A$158, Brut!$S$2:$Y$158)=1,Brut!$S$2:$Y$2,""))</f>
        <v>- Attirer de nouveaux clients et se différencier face à la concurrence, 
-Gérer la fiscalité, la sécurité sociale et assurer la conformité réglementaire,
-Exploiter les nouvelles technologies pour améliorer la compétitivité,</v>
      </c>
      <c r="AF11" s="120" t="str">
        <f>VLOOKUP($A11,Brut,AF$1,FALSE)</f>
        <v xml:space="preserve">الدخول ومنافسة شركات لها حضور كبير في عالم الرقمنة </v>
      </c>
      <c r="AG11" s="120" t="str" cm="1">
        <f t="array" ref="AG11">_xlfn.TEXTJOIN(CHAR(10)&amp;"-",TRUE,IF(_xlfn.XLOOKUP($A11,Brut!$A$2:$A$158,Brut!$AJ$2:$AP$158)=1,Brut!$AJ$2:$AP$2,""))&amp;CHAR(10)&amp;CHAR(10)&amp;VLOOKUP($A11,Brut,AG$1,FALSE)</f>
        <v xml:space="preserve">Aucune action concrète
</v>
      </c>
      <c r="AH11" s="120" t="str" cm="1">
        <f t="array" ref="AH11">_xlfn.TEXTJOIN(CHAR(10)&amp;"-",TRUE,IF(_xlfn.XLOOKUP($A11,Brut!$A$2:$A$158,Brut!$AY$2:$BF$158)=1,Brut!$AY$2:$BF$2,""))&amp;CHAR(10)&amp;CHAR(10)&amp;VLOOKUP($A11,Brut,AH$1,FALSE)</f>
        <v xml:space="preserve">Difficulté à utiliser des équipements et du matériel technologique (Serveurs, terminaux,...)
</v>
      </c>
      <c r="AI11" s="120" t="str" cm="1">
        <f t="array" ref="AI11">_xlfn.TEXTJOIN(CHAR(10)&amp;"-",TRUE,IF(_xlfn.XLOOKUP($A11,Brut!$A$2:$A$158,Brut!$BX$2:$CU$158)="Existant et je suis satisfait(e)",Brut!$BX$2:$CU$2,""))</f>
        <v/>
      </c>
      <c r="AJ11" s="120" t="str" cm="1">
        <f t="array" ref="AJ11">_xlfn.TEXTJOIN(CHAR(10)&amp;"-",TRUE,IF(_xlfn.XLOOKUP($A11,Brut!$A$2:$A$158,Brut!$BX$2:$CU$158)="Existant mais je ne suis pas satisfait(e)",Brut!$BX$2:$CU$2,""))</f>
        <v>Présence en ligne  - Présence sur les réseaux sociaux
-Relation client  - Outil de gestion des ventes et des facturations
-Processus internes  - Tableurs (Excel)
-Processus internes  - Outil de gestion des achats et des stocks
-Processus internes  - Messagerie électronique et instantanée (Mails, WhatsApp business...)
-Technologies émergentes  - IoT (Internet of things)</v>
      </c>
      <c r="AK11" s="120" t="str" cm="1">
        <f t="array" ref="AK11">_xlfn.TEXTJOIN(CHAR(10)&amp;"-",TRUE,IF(_xlfn.XLOOKUP($A11,Brut!$A$2:$A$158,Brut!$BX$2:$CU$158)="Inexistant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-Relation client  - Outils de marketing digital
-Processus internes  - Outil de gestion RH
-Processus internes  - Outil de gestion comptable et financière
-Processus internes  - Outil de gestion documentaire et des archivages
-Processus internes  - Outils collaboratifs (Google Workspace, Teams...)
-Technologies émergentes  - Intelligence artificielle générative</v>
      </c>
      <c r="AL11" s="120" t="str" cm="1">
        <f t="array" ref="AL11">_xlfn.TEXTJOIN(CHAR(10)&amp;"-",TRUE,IF(_xlfn.XLOOKUP($A11,Brut!$A$2:$A$158,Brut!$BX$2:$CU$158)="Je ne sais pas en quoi cela consiste",Brut!$BX$2:$CU$2,""))</f>
        <v>Relation client  - CRM
-Relation client  - Outils d'automatisation du parcours client</v>
      </c>
    </row>
    <row r="12" spans="1:75" ht="122.1" customHeight="1" x14ac:dyDescent="0.25">
      <c r="A12">
        <v>17</v>
      </c>
      <c r="B12" s="107" t="str">
        <f>CONCATENATE("ID",IF(A12&lt;10,CONCATENATE("0",A12),A12),"_FdR_",C12,"_v2")</f>
        <v>ID17_FdR_The English Academy for Students and Professionals _v2</v>
      </c>
      <c r="C12" s="107" t="str">
        <f>VLOOKUP($A12,Brut,C$1,FALSE)</f>
        <v xml:space="preserve">The English Academy for Students and Professionals </v>
      </c>
      <c r="D12" s="107" t="str">
        <f>VLOOKUP($A12,Brut,D$1,FALSE)</f>
        <v>Dirigeant(e) - Gérant(e)</v>
      </c>
      <c r="E12" s="107" t="str">
        <f>VLOOKUP($A12,Brut,E$1,FALSE)</f>
        <v>SARL AU</v>
      </c>
      <c r="F12" s="127">
        <f>2025-VLOOKUP($A12,Brut,F$1,FALSE)</f>
        <v>4</v>
      </c>
      <c r="G12" s="127">
        <f>VLOOKUP($A12,Brut,G$1,FALSE)</f>
        <v>2</v>
      </c>
      <c r="H12" s="120" t="str">
        <f>VLOOKUP($A12,Brut,H$1,FALSE)</f>
        <v>Forte (Plus de 50% du personnel)</v>
      </c>
      <c r="I12" s="120" t="str">
        <f>VLOOKUP($A12,Brut,I$1,FALSE)</f>
        <v>Moyennes</v>
      </c>
      <c r="J12" s="107" t="str">
        <f>VLOOKUP($A12,Brut,J$1,FALSE)</f>
        <v>Moins de 5%</v>
      </c>
      <c r="K12" s="107" t="str">
        <f>VLOOKUP($A12,Brut,K$1,FALSE)</f>
        <v>Moins de 3 MDhs</v>
      </c>
      <c r="L12" s="107" t="str">
        <f>VLOOKUP($A12,Brut,L$1,FALSE)</f>
        <v>Education - Santé</v>
      </c>
      <c r="M12" s="107" t="str">
        <f>VLOOKUP($A12,Brut,M$1,FALSE)</f>
        <v>Fès-Meknès</v>
      </c>
      <c r="N12" s="107" t="str">
        <f>VLOOKUP($A12,Brut,N$1,FALSE)</f>
        <v>Fes</v>
      </c>
      <c r="O12" s="120" t="str">
        <f>VLOOKUP($A12,Brut,O$1,FALSE)</f>
        <v>Enseignement</v>
      </c>
      <c r="P12" s="120" t="str">
        <f>VLOOKUP($A12,Brut,P$1,FALSE)</f>
        <v>Formation d’anglais pour sociétés et autres ( enfants - adultes)</v>
      </c>
      <c r="Q12" s="120" t="str">
        <f>VLOOKUP($A12,Brut,Q$1,FALSE)</f>
        <v>Les deux</v>
      </c>
      <c r="R12" s="117">
        <f>VLOOKUP($A12,Brut,R$1,FALSE)</f>
        <v>52.5</v>
      </c>
      <c r="S12" s="117">
        <f>VLOOKUP($A12,Brut,S$1,FALSE)</f>
        <v>75</v>
      </c>
      <c r="T12" s="117">
        <f>VLOOKUP($A12,Brut,T$1,FALSE)</f>
        <v>50</v>
      </c>
      <c r="U12" s="117">
        <f>VLOOKUP($A12,Brut,U$1,FALSE)</f>
        <v>66.666666666666671</v>
      </c>
      <c r="V12" s="117">
        <f>VLOOKUP($A12,Brut,V$1,FALSE)</f>
        <v>55</v>
      </c>
      <c r="W12" s="117">
        <f>VLOOKUP($A12,Brut,W$1,FALSE)</f>
        <v>0</v>
      </c>
      <c r="X12" s="117">
        <f>AVERAGE(R12:W12)</f>
        <v>49.861111111111114</v>
      </c>
      <c r="Y12" s="117" t="str">
        <f>IF(X12&lt;25,"Débutant",IF(X12&lt;=50,"Émergent",IF(X12&lt;=75,"Challenger","Leader")))</f>
        <v>Émergent</v>
      </c>
      <c r="Z12" s="148" t="s">
        <v>2917</v>
      </c>
      <c r="AA12" s="147" t="s">
        <v>2916</v>
      </c>
      <c r="AB12" s="117" t="s">
        <v>439</v>
      </c>
      <c r="AC12" s="117"/>
      <c r="AD12" s="117"/>
      <c r="AE12" s="120" t="str" cm="1">
        <f t="array" ref="AE12">_xlfn.TEXTJOIN(CHAR(10)&amp;"-",TRUE,IF(_xlfn.XLOOKUP(A12, Brut!$A$2:$A$158, Brut!$S$2:$Y$158)=1,Brut!$S$2:$Y$2,""))</f>
        <v>Développer une présence à l’international,
-Exploiter les nouvelles technologies pour améliorer la compétitivité,
-Influencer positivement le climat des affaires et simplifier les démarches administratives.</v>
      </c>
      <c r="AF12" s="120" t="str">
        <f>VLOOKUP($A12,Brut,AF$1,FALSE)</f>
        <v xml:space="preserve">Couverture, outils digitaux, budget, personalisation </v>
      </c>
      <c r="AG12" s="120" t="str" cm="1">
        <f t="array" ref="AG12">_xlfn.TEXTJOIN(CHAR(10)&amp;"-",TRUE,IF(_xlfn.XLOOKUP($A12,Brut!$A$2:$A$158,Brut!$AJ$2:$AP$158)=1,Brut!$AJ$2:$AP$2,""))&amp;CHAR(10)&amp;CHAR(10)&amp;VLOOKUP($A12,Brut,AG$1,FALSE)</f>
        <v xml:space="preserve">Acquérir ou intégrer des solutions digitales (CRM, site web, etc.)
-Installer de nouveaux équipements (serveurs, ordinateurs, etc.)
-Définir et mettre en œuvre une stratégie de digitalisation
Creation d’une platform d’enseignement en ligne </v>
      </c>
      <c r="AH12" s="120" t="str" cm="1">
        <f t="array" ref="AH12">_xlfn.TEXTJOIN(CHAR(10)&amp;"-",TRUE,IF(_xlfn.XLOOKUP($A12,Brut!$A$2:$A$158,Brut!$AY$2:$BF$158)=1,Brut!$AY$2:$BF$2,""))&amp;CHAR(10)&amp;CHAR(10)&amp;VLOOKUP($A12,Brut,AH$1,FALSE)</f>
        <v xml:space="preserve">Nous n'avons pas de difficultés particulières
</v>
      </c>
      <c r="AI12" s="120" t="str" cm="1">
        <f t="array" ref="AI12">_xlfn.TEXTJOIN(CHAR(10)&amp;"-",TRUE,IF(_xlfn.XLOOKUP($A12,Brut!$A$2:$A$158,Brut!$BX$2:$CU$158)="Existant et je suis satisfait(e)",Brut!$BX$2:$CU$2,""))</f>
        <v>Processus internes  - Outil de gestion comptable et financière</v>
      </c>
      <c r="AJ12" s="120" t="str" cm="1">
        <f t="array" ref="AJ12">_xlfn.TEXTJOIN(CHAR(10)&amp;"-",TRUE,IF(_xlfn.XLOOKUP($A12,Brut!$A$2:$A$158,Brut!$BX$2:$CU$158)="Existant mais je ne suis pas satisfait(e)",Brut!$BX$2:$CU$2,""))</f>
        <v>Présence en ligne - Site Web basique 
-Présence en ligne - Site web avancé
-Présence en ligne  - Présence sur les réseaux sociaux
-Présence en ligne  - Outils de gestion et de promotion sur les réseaux sociaux
-Présence en ligne  - Boutique vitrine
-Présence en ligne - Boutique transactionnelle
-Relation client  - TPE basique
-Relation client  - Outils de marketing digital
-Relation client  - Outils d'automatisation du parcours client
-Processus internes  - Tableurs (Excel)
-Processus internes  - Outil de gestion des achats et des stocks
-Processus internes  - Outil de gestion documentaire et des archivages
-Processus internes  - Outils collaboratifs (Google Workspace, Teams...)
-Processus internes  - Messagerie électronique et instantanée (Mails, WhatsApp business...)
-Technologies émergentes  - Outils pour l'efficacité énergétique
-Technologies émergentes  - Industrie 5.0</v>
      </c>
      <c r="AK12" s="120" t="str" cm="1">
        <f t="array" ref="AK12">_xlfn.TEXTJOIN(CHAR(10)&amp;"-",TRUE,IF(_xlfn.XLOOKUP($A12,Brut!$A$2:$A$158,Brut!$BX$2:$CU$158)="Inexistant mais important pour notre activité/dans notre secteur",Brut!$BX$2:$CU$2,""))</f>
        <v>Présence en ligne  - Outils de monitoring web
-Relation client  - Paiement en ligne
-Relation client  - CRM
-Technologies émergentes  - Intelligence artificielle générative</v>
      </c>
      <c r="AL12" s="120" t="str" cm="1">
        <f t="array" ref="AL12">_xlfn.TEXTJOIN(CHAR(10)&amp;"-",TRUE,IF(_xlfn.XLOOKUP($A12,Brut!$A$2:$A$158,Brut!$BX$2:$CU$158)="Je ne sais pas en quoi cela consiste",Brut!$BX$2:$CU$2,""))</f>
        <v/>
      </c>
    </row>
    <row r="13" spans="1:75" ht="285" x14ac:dyDescent="0.25">
      <c r="A13">
        <v>18</v>
      </c>
      <c r="B13" s="107" t="str">
        <f>CONCATENATE("ID",IF(A13&lt;10,CONCATENATE("0",A13),A13),"_FdR_",C13,"_v2")</f>
        <v>ID18_FdR_Lala la3roussa_v2</v>
      </c>
      <c r="C13" s="107" t="str">
        <f>VLOOKUP($A13,Brut,C$1,FALSE)</f>
        <v>Lala la3roussa</v>
      </c>
      <c r="D13" s="107" t="str">
        <f>VLOOKUP($A13,Brut,D$1,FALSE)</f>
        <v>Responsable administratif et financier</v>
      </c>
      <c r="E13" s="107" t="str">
        <f>VLOOKUP($A13,Brut,E$1,FALSE)</f>
        <v>Auto-entrepreneur</v>
      </c>
      <c r="F13" s="127">
        <f>2025-VLOOKUP($A13,Brut,F$1,FALSE)</f>
        <v>2</v>
      </c>
      <c r="G13" s="127">
        <f>VLOOKUP($A13,Brut,G$1,FALSE)</f>
        <v>1</v>
      </c>
      <c r="H13" s="120" t="str">
        <f>VLOOKUP($A13,Brut,H$1,FALSE)</f>
        <v>Moyenne (Entre 25% et 50% du personnel)</v>
      </c>
      <c r="I13" s="120" t="str">
        <f>VLOOKUP($A13,Brut,I$1,FALSE)</f>
        <v>Moyennes</v>
      </c>
      <c r="J13" s="107" t="str">
        <f>VLOOKUP($A13,Brut,J$1,FALSE)</f>
        <v>Je ne souhaite pas me prononcer - Je ne sais pas</v>
      </c>
      <c r="K13" s="107" t="str">
        <f>VLOOKUP($A13,Brut,K$1,FALSE)</f>
        <v>Moins de 3 MDhs</v>
      </c>
      <c r="L13" s="107" t="str">
        <f>VLOOKUP($A13,Brut,L$1,FALSE)</f>
        <v>Services</v>
      </c>
      <c r="M13" s="107" t="str">
        <f>VLOOKUP($A13,Brut,M$1,FALSE)</f>
        <v>Fès-Meknès</v>
      </c>
      <c r="N13" s="107" t="str">
        <f>VLOOKUP($A13,Brut,N$1,FALSE)</f>
        <v>Fes</v>
      </c>
      <c r="O13" s="120" t="str">
        <f>VLOOKUP($A13,Brut,O$1,FALSE)</f>
        <v>Autres activités de services</v>
      </c>
      <c r="P13" s="120" t="str">
        <f>VLOOKUP($A13,Brut,P$1,FALSE)</f>
        <v>Centre de beauté spécialité visage et mariee</v>
      </c>
      <c r="Q13" s="120" t="str">
        <f>VLOOKUP($A13,Brut,Q$1,FALSE)</f>
        <v>Les deux</v>
      </c>
      <c r="R13" s="117">
        <f>VLOOKUP($A13,Brut,R$1,FALSE)</f>
        <v>12.5</v>
      </c>
      <c r="S13" s="117">
        <f>VLOOKUP($A13,Brut,S$1,FALSE)</f>
        <v>75</v>
      </c>
      <c r="T13" s="117">
        <f>VLOOKUP($A13,Brut,T$1,FALSE)</f>
        <v>71</v>
      </c>
      <c r="U13" s="117">
        <f>VLOOKUP($A13,Brut,U$1,FALSE)</f>
        <v>68.333333333333329</v>
      </c>
      <c r="V13" s="117">
        <f>VLOOKUP($A13,Brut,V$1,FALSE)</f>
        <v>45.5</v>
      </c>
      <c r="W13" s="117">
        <f>VLOOKUP($A13,Brut,W$1,FALSE)</f>
        <v>37.5</v>
      </c>
      <c r="X13" s="117">
        <f>AVERAGE(R13:W13)</f>
        <v>51.638888888888886</v>
      </c>
      <c r="Y13" s="117" t="str">
        <f>IF(X13&lt;25,"Débutant",IF(X13&lt;=50,"Émergent",IF(X13&lt;=75,"Challenger","Leader")))</f>
        <v>Challenger</v>
      </c>
      <c r="Z13" s="148" t="s">
        <v>2926</v>
      </c>
      <c r="AA13" s="147" t="s">
        <v>2925</v>
      </c>
      <c r="AB13" s="117" t="s">
        <v>720</v>
      </c>
      <c r="AC13" s="117"/>
      <c r="AD13" s="117"/>
      <c r="AE13" s="120" t="str" cm="1">
        <f t="array" ref="AE13">_xlfn.TEXTJOIN(CHAR(10)&amp;"-",TRUE,IF(_xlfn.XLOOKUP(A13, Brut!$A$2:$A$158, Brut!$S$2:$Y$158)=1,Brut!$S$2:$Y$2,""))</f>
        <v xml:space="preserve">- Attirer de nouveaux clients et se différencier face à la concurrence, </v>
      </c>
      <c r="AF13" s="120">
        <f>VLOOKUP($A13,Brut,AF$1,FALSE)</f>
        <v>0</v>
      </c>
      <c r="AG13" s="120" t="str" cm="1">
        <f t="array" ref="AG13">_xlfn.TEXTJOIN(CHAR(10)&amp;"-",TRUE,IF(_xlfn.XLOOKUP($A13,Brut!$A$2:$A$158,Brut!$AJ$2:$AP$158)=1,Brut!$AJ$2:$AP$2,""))&amp;CHAR(10)&amp;CHAR(10)&amp;VLOOKUP($A13,Brut,AG$1,FALSE)</f>
        <v xml:space="preserve">Acquérir ou intégrer des solutions digitales (CRM, site web, etc.)
-Installer de nouveaux équipements (serveurs, ordinateurs, etc.)
</v>
      </c>
      <c r="AH13" s="120" t="str" cm="1">
        <f t="array" ref="AH13">_xlfn.TEXTJOIN(CHAR(10)&amp;"-",TRUE,IF(_xlfn.XLOOKUP($A13,Brut!$A$2:$A$158,Brut!$AY$2:$BF$158)=1,Brut!$AY$2:$BF$2,""))&amp;CHAR(10)&amp;CHAR(10)&amp;VLOOKUP($A13,Brut,AH$1,FALSE)</f>
        <v xml:space="preserve">Nous n'avons pas de difficultés particulières
</v>
      </c>
      <c r="AI13" s="120" t="str" cm="1">
        <f t="array" ref="AI13">_xlfn.TEXTJOIN(CHAR(10)&amp;"-",TRUE,IF(_xlfn.XLOOKUP($A13,Brut!$A$2:$A$158,Brut!$BX$2:$CU$158)="Existant et je suis satisfait(e)",Brut!$BX$2:$CU$2,""))</f>
        <v>Présence en ligne - Site web avancé
-Présence en ligne  - Boutique vitrine
-Présence en ligne - Boutique transactionnelle
-Relation client  - TPE basique
-Relation client  - CRM
-Relation client  - Outils de marketing digital
-Relation client  - Outils d'automatisation du parcours client
-Relation client  - Outil de gestion des ventes et des facturations
-Processus internes  - Outil de gestion des achats et des stocks
-Processus internes  - Outil de gestion RH
-Processus internes  - Outils collaboratifs (Google Workspace, Teams...)</v>
      </c>
      <c r="AJ13" s="120" t="str" cm="1">
        <f t="array" ref="AJ13">_xlfn.TEXTJOIN(CHAR(10)&amp;"-",TRUE,IF(_xlfn.XLOOKUP($A13,Brut!$A$2:$A$158,Brut!$BX$2:$CU$158)="Existant mais je ne suis pas satisfait(e)",Brut!$BX$2:$CU$2,""))</f>
        <v/>
      </c>
      <c r="AK13" s="120" t="str" cm="1">
        <f t="array" ref="AK13">_xlfn.TEXTJOIN(CHAR(10)&amp;"-",TRUE,IF(_xlfn.XLOOKUP($A13,Brut!$A$2:$A$158,Brut!$BX$2:$CU$158)="Inexistant mais important pour notre activité/dans notre secteur",Brut!$BX$2:$CU$2,""))</f>
        <v>Présence en ligne - Site Web basique 
-Processus internes  - Tableurs (Excel)</v>
      </c>
      <c r="AL13" s="120" t="str" cm="1">
        <f t="array" ref="AL13">_xlfn.TEXTJOIN(CHAR(10)&amp;"-",TRUE,IF(_xlfn.XLOOKUP($A13,Brut!$A$2:$A$158,Brut!$BX$2:$CU$158)="Je ne sais pas en quoi cela consiste",Brut!$BX$2:$CU$2,""))</f>
        <v>Présence en ligne  - Outils de monitoring web
-Présence en ligne  - Outils de gestion et de promotion sur les réseaux sociaux
-Relation client  - Paiement en ligne
-Processus internes  - Outil de gestion comptable et financière
-Processus internes  - Outil de gestion documentaire et des archivages
-Processus internes  - Messagerie électronique et instantanée (Mails, WhatsApp business...)
-Technologies émergentes  - Intelligence artificielle générative
-Technologies émergentes  - Outils pour l'efficacité énergétique
-Technologies émergentes  - Industrie 5.0
-Technologies émergentes  - IoT (Internet of things)</v>
      </c>
    </row>
    <row r="14" spans="1:75" ht="195" x14ac:dyDescent="0.25">
      <c r="A14">
        <v>20</v>
      </c>
      <c r="B14" s="107" t="str">
        <f>CONCATENATE("ID",IF(A14&lt;10,CONCATENATE("0",A14),A14),"_FdR_",C14,"_v2")</f>
        <v>ID20_FdR_Mabrouki couture _v2</v>
      </c>
      <c r="C14" s="107" t="str">
        <f>VLOOKUP($A14,Brut,C$1,FALSE)</f>
        <v xml:space="preserve">Mabrouki couture </v>
      </c>
      <c r="D14" s="107" t="str">
        <f>VLOOKUP($A14,Brut,D$1,FALSE)</f>
        <v>Dirigeant(e) - Gérant(e)</v>
      </c>
      <c r="E14" s="107" t="str">
        <f>VLOOKUP($A14,Brut,E$1,FALSE)</f>
        <v>SARL AU</v>
      </c>
      <c r="F14" s="127">
        <f>2025-VLOOKUP($A14,Brut,F$1,FALSE)</f>
        <v>1</v>
      </c>
      <c r="G14" s="127">
        <f>VLOOKUP($A14,Brut,G$1,FALSE)</f>
        <v>1</v>
      </c>
      <c r="H14" s="120" t="str">
        <f>VLOOKUP($A14,Brut,H$1,FALSE)</f>
        <v>Faible (Moins de 25% du personnel)</v>
      </c>
      <c r="I14" s="120" t="str">
        <f>VLOOKUP($A14,Brut,I$1,FALSE)</f>
        <v>Faibles</v>
      </c>
      <c r="J14" s="107" t="str">
        <f>VLOOKUP($A14,Brut,J$1,FALSE)</f>
        <v>0%, Pas d'investissement</v>
      </c>
      <c r="K14" s="107" t="str">
        <f>VLOOKUP($A14,Brut,K$1,FALSE)</f>
        <v>Moins de 3 MDhs</v>
      </c>
      <c r="L14" s="107" t="str">
        <f>VLOOKUP($A14,Brut,L$1,FALSE)</f>
        <v>Industrie - Logistique</v>
      </c>
      <c r="M14" s="107" t="str">
        <f>VLOOKUP($A14,Brut,M$1,FALSE)</f>
        <v>Fès-Meknès</v>
      </c>
      <c r="N14" s="107" t="str">
        <f>VLOOKUP($A14,Brut,N$1,FALSE)</f>
        <v>Moulay Yacoub</v>
      </c>
      <c r="O14" s="120" t="str">
        <f>VLOOKUP($A14,Brut,O$1,FALSE)</f>
        <v>Industrie manufacturière</v>
      </c>
      <c r="P14" s="120" t="str">
        <f>VLOOKUP($A14,Brut,P$1,FALSE)</f>
        <v xml:space="preserve">خياطة الملابس </v>
      </c>
      <c r="Q14" s="120" t="str">
        <f>VLOOKUP($A14,Brut,Q$1,FALSE)</f>
        <v>BtoC - vente de produits ou services directement aux particuliers en tant que consommateurs finaux</v>
      </c>
      <c r="R14" s="117">
        <f>VLOOKUP($A14,Brut,R$1,FALSE)</f>
        <v>44.166666666666664</v>
      </c>
      <c r="S14" s="117">
        <f>VLOOKUP($A14,Brut,S$1,FALSE)</f>
        <v>27.5</v>
      </c>
      <c r="T14" s="117">
        <f>VLOOKUP($A14,Brut,T$1,FALSE)</f>
        <v>23</v>
      </c>
      <c r="U14" s="117">
        <f>VLOOKUP($A14,Brut,U$1,FALSE)</f>
        <v>5</v>
      </c>
      <c r="V14" s="117">
        <f>VLOOKUP($A14,Brut,V$1,FALSE)</f>
        <v>30.5</v>
      </c>
      <c r="W14" s="117">
        <f>VLOOKUP($A14,Brut,W$1,FALSE)</f>
        <v>0</v>
      </c>
      <c r="X14" s="117">
        <f>AVERAGE(R14:W14)</f>
        <v>21.694444444444443</v>
      </c>
      <c r="Y14" s="117" t="str">
        <f>IF(X14&lt;25,"Débutant",IF(X14&lt;=50,"Émergent",IF(X14&lt;=75,"Challenger","Leader")))</f>
        <v>Débutant</v>
      </c>
      <c r="Z14" s="117"/>
      <c r="AA14" s="147"/>
      <c r="AB14" s="117"/>
      <c r="AC14" s="117"/>
      <c r="AD14" s="117"/>
      <c r="AE14" s="120" t="str" cm="1">
        <f t="array" ref="AE14">_xlfn.TEXTJOIN(CHAR(10)&amp;"-",TRUE,IF(_xlfn.XLOOKUP(A14, Brut!$A$2:$A$158, Brut!$S$2:$Y$158)=1,Brut!$S$2:$Y$2,""))</f>
        <v>- Attirer de nouveaux clients et se différencier face à la concurrence, 
-Développer une présence à l’international,
-Améliorer le recouvrement des créances,</v>
      </c>
      <c r="AF14" s="120" t="str">
        <f>VLOOKUP($A14,Brut,AF$1,FALSE)</f>
        <v xml:space="preserve">عدم توفر على متجر الكتروني </v>
      </c>
      <c r="AG14" s="120" t="str" cm="1">
        <f t="array" ref="AG14">_xlfn.TEXTJOIN(CHAR(10)&amp;"-",TRUE,IF(_xlfn.XLOOKUP($A14,Brut!$A$2:$A$158,Brut!$AJ$2:$AP$158)=1,Brut!$AJ$2:$AP$2,""))&amp;CHAR(10)&amp;CHAR(10)&amp;VLOOKUP($A14,Brut,AG$1,FALSE)</f>
        <v xml:space="preserve">Aucune action concrète
</v>
      </c>
      <c r="AH14" s="120" t="str" cm="1">
        <f t="array" ref="AH14">_xlfn.TEXTJOIN(CHAR(10)&amp;"-",TRUE,IF(_xlfn.XLOOKUP($A14,Brut!$A$2:$A$158,Brut!$AY$2:$BF$158)=1,Brut!$AY$2:$BF$2,""))&amp;CHAR(10)&amp;CHAR(10)&amp;VLOOKUP($A14,Brut,AH$1,FALSE)</f>
        <v xml:space="preserve">Difficulté à utiliser des outils métier ou avancés (ERP, logiciels,...)
-Difficulté à utiliser des équipements et du matériel technologique (Serveurs, terminaux,...)
</v>
      </c>
      <c r="AI14" s="120" t="str" cm="1">
        <f t="array" ref="AI14">_xlfn.TEXTJOIN(CHAR(10)&amp;"-",TRUE,IF(_xlfn.XLOOKUP($A14,Brut!$A$2:$A$158,Brut!$BX$2:$CU$158)="Existant et je suis satisfait(e)",Brut!$BX$2:$CU$2,""))</f>
        <v/>
      </c>
      <c r="AJ14" s="120" t="str" cm="1">
        <f t="array" ref="AJ14">_xlfn.TEXTJOIN(CHAR(10)&amp;"-",TRUE,IF(_xlfn.XLOOKUP($A14,Brut!$A$2:$A$158,Brut!$BX$2:$CU$158)="Existant mais je ne suis pas satisfait(e)",Brut!$BX$2:$CU$2,""))</f>
        <v/>
      </c>
      <c r="AK14" s="120" t="str" cm="1">
        <f t="array" ref="AK14">_xlfn.TEXTJOIN(CHAR(10)&amp;"-",TRUE,IF(_xlfn.XLOOKUP($A14,Brut!$A$2:$A$158,Brut!$BX$2:$CU$158)="Inexistant mais important pour notre activité/dans notre secteur",Brut!$BX$2:$CU$2,""))</f>
        <v>Présence en ligne - Site Web basique 
-Présence en ligne - Site web avancé
-Présence en ligne  - Outils de monitoring web
-Présence en ligne  - Présence sur les réseaux sociaux
-Présence en ligne - Boutique transactionnelle
-Relation client  - TPE basique
-Processus internes  - Tableurs (Excel)
-Processus internes  - Outil de gestion documentaire et des archivages
-Processus internes  - Messagerie électronique et instantanée (Mails, WhatsApp business...)
-Technologies émergentes  - Intelligence artificielle générative</v>
      </c>
      <c r="AL14" s="120" t="str" cm="1">
        <f t="array" ref="AL14">_xlfn.TEXTJOIN(CHAR(10)&amp;"-",TRUE,IF(_xlfn.XLOOKUP($A14,Brut!$A$2:$A$158,Brut!$BX$2:$CU$158)="Je ne sais pas en quoi cela consiste",Brut!$BX$2:$CU$2,""))</f>
        <v>Présence en ligne  - Outils de gestion et de promotion sur les réseaux sociaux
-Présence en ligne  - Boutique vitrine
-Relation client  - Paiement en ligne
-Relation client  - CRM
-Relation client  - Outils de marketing digital
-Relation client  - Outils d'automatisation du parcours client
-Relation client  - Outil de gestion des ventes et des facturations
-Processus internes  - Outil de gestion des achats et des stocks
-Processus internes  - Outil de gestion RH
-Processus internes  - Outil de gestion comptable et financière
-Processus internes  - Outils collaboratifs (Google Workspace, Teams...)
-Technologies émergentes  - Outils pour l'efficacité énergétique
-Technologies émergentes  - Industrie 5.0
-Technologies émergentes  - IoT (Internet of things)</v>
      </c>
    </row>
    <row r="15" spans="1:75" ht="153" customHeight="1" x14ac:dyDescent="0.25">
      <c r="A15">
        <v>21</v>
      </c>
      <c r="B15" s="107" t="str">
        <f>CONCATENATE("ID",IF(A15&lt;10,CONCATENATE("0",A15),A15),"_FdR_",C15,"_v2")</f>
        <v>ID21_FdR_MONO CASH_v2</v>
      </c>
      <c r="C15" s="107" t="str">
        <f>VLOOKUP($A15,Brut,C$1,FALSE)</f>
        <v>MONO CASH</v>
      </c>
      <c r="D15" s="107" t="str">
        <f>VLOOKUP($A15,Brut,D$1,FALSE)</f>
        <v>Dirigeant(e) - Gérant(e)</v>
      </c>
      <c r="E15" s="107" t="str">
        <f>VLOOKUP($A15,Brut,E$1,FALSE)</f>
        <v>SARL AU</v>
      </c>
      <c r="F15" s="127">
        <f>2025-VLOOKUP($A15,Brut,F$1,FALSE)</f>
        <v>4</v>
      </c>
      <c r="G15" s="127">
        <f>VLOOKUP($A15,Brut,G$1,FALSE)</f>
        <v>1</v>
      </c>
      <c r="H15" s="120" t="str">
        <f>VLOOKUP($A15,Brut,H$1,FALSE)</f>
        <v>Faible (Moins de 25% du personnel)</v>
      </c>
      <c r="I15" s="120" t="str">
        <f>VLOOKUP($A15,Brut,I$1,FALSE)</f>
        <v>Faibles</v>
      </c>
      <c r="J15" s="107" t="str">
        <f>VLOOKUP($A15,Brut,J$1,FALSE)</f>
        <v>Moins de 5%</v>
      </c>
      <c r="K15" s="107" t="str">
        <f>VLOOKUP($A15,Brut,K$1,FALSE)</f>
        <v>Moins de 3 MDhs</v>
      </c>
      <c r="L15" s="107" t="str">
        <f>VLOOKUP($A15,Brut,L$1,FALSE)</f>
        <v>Services</v>
      </c>
      <c r="M15" s="107" t="str">
        <f>VLOOKUP($A15,Brut,M$1,FALSE)</f>
        <v>Fès-Meknès</v>
      </c>
      <c r="N15" s="107" t="str">
        <f>VLOOKUP($A15,Brut,N$1,FALSE)</f>
        <v>Moulay Yacoub</v>
      </c>
      <c r="O15" s="120" t="str">
        <f>VLOOKUP($A15,Brut,O$1,FALSE)</f>
        <v>Activités spécialisées, scientifiques et techniques</v>
      </c>
      <c r="P15" s="120" t="str">
        <f>VLOOKUP($A15,Brut,P$1,FALSE)</f>
        <v xml:space="preserve">الاستشارات القانونية والوساطة والتحكيم وتحصيل الديون القانونية وتدبير الأملاك العقارية والعمل على المنصات الرقمية الحكومية </v>
      </c>
      <c r="Q15" s="120" t="str">
        <f>VLOOKUP($A15,Brut,Q$1,FALSE)</f>
        <v>Les deux</v>
      </c>
      <c r="R15" s="117">
        <f>VLOOKUP($A15,Brut,R$1,FALSE)</f>
        <v>52.5</v>
      </c>
      <c r="S15" s="117">
        <f>VLOOKUP($A15,Brut,S$1,FALSE)</f>
        <v>27.5</v>
      </c>
      <c r="T15" s="117">
        <f>VLOOKUP($A15,Brut,T$1,FALSE)</f>
        <v>50</v>
      </c>
      <c r="U15" s="117">
        <f>VLOOKUP($A15,Brut,U$1,FALSE)</f>
        <v>50</v>
      </c>
      <c r="V15" s="117">
        <f>VLOOKUP($A15,Brut,V$1,FALSE)</f>
        <v>20</v>
      </c>
      <c r="W15" s="117">
        <f>VLOOKUP($A15,Brut,W$1,FALSE)</f>
        <v>37.5</v>
      </c>
      <c r="X15" s="117">
        <f>AVERAGE(R15:W15)</f>
        <v>39.583333333333336</v>
      </c>
      <c r="Y15" s="117" t="str">
        <f>IF(X15&lt;25,"Débutant",IF(X15&lt;=50,"Émergent",IF(X15&lt;=75,"Challenger","Leader")))</f>
        <v>Émergent</v>
      </c>
      <c r="Z15" s="148" t="s">
        <v>2927</v>
      </c>
      <c r="AA15" s="147" t="s">
        <v>2925</v>
      </c>
      <c r="AB15" s="117" t="s">
        <v>720</v>
      </c>
      <c r="AC15" s="117"/>
      <c r="AD15" s="117"/>
      <c r="AE15" s="120" t="str" cm="1">
        <f t="array" ref="AE15">_xlfn.TEXTJOIN(CHAR(10)&amp;"-",TRUE,IF(_xlfn.XLOOKUP(A15, Brut!$A$2:$A$158, Brut!$S$2:$Y$158)=1,Brut!$S$2:$Y$2,""))</f>
        <v>- Attirer de nouveaux clients et se différencier face à la concurrence, 
-Exploiter les nouvelles technologies pour améliorer la compétitivité,
-Influencer positivement le climat des affaires et simplifier les démarches administratives.</v>
      </c>
      <c r="AF15" s="120">
        <f>VLOOKUP($A15,Brut,AF$1,FALSE)</f>
        <v>0</v>
      </c>
      <c r="AG15" s="120" t="str" cm="1">
        <f t="array" ref="AG15">_xlfn.TEXTJOIN(CHAR(10)&amp;"-",TRUE,IF(_xlfn.XLOOKUP($A15,Brut!$A$2:$A$158,Brut!$AJ$2:$AP$158)=1,Brut!$AJ$2:$AP$2,""))&amp;CHAR(10)&amp;CHAR(10)&amp;VLOOKUP($A15,Brut,AG$1,FALSE)</f>
        <v xml:space="preserve">Suivre des formations sur les outils et solutions digitales
-Installer de nouveaux équipements (serveurs, ordinateurs, etc.)
-Définir et mettre en œuvre une stratégie de digitalisation
</v>
      </c>
      <c r="AH15" s="120" t="str" cm="1">
        <f t="array" ref="AH15">_xlfn.TEXTJOIN(CHAR(10)&amp;"-",TRUE,IF(_xlfn.XLOOKUP($A15,Brut!$A$2:$A$158,Brut!$AY$2:$BF$158)=1,Brut!$AY$2:$BF$2,""))&amp;CHAR(10)&amp;CHAR(10)&amp;VLOOKUP($A15,Brut,AH$1,FALSE)</f>
        <v xml:space="preserve">Difficulté à utiliser des outils métier ou avancés (ERP, logiciels,...)
-Difficultés à trouver des prestataires qualifiés au niveau du digital
</v>
      </c>
      <c r="AI15" s="120" t="str" cm="1">
        <f t="array" ref="AI15">_xlfn.TEXTJOIN(CHAR(10)&amp;"-",TRUE,IF(_xlfn.XLOOKUP($A15,Brut!$A$2:$A$158,Brut!$BX$2:$CU$158)="Existant et je suis satisfait(e)",Brut!$BX$2:$CU$2,""))</f>
        <v/>
      </c>
      <c r="AJ15" s="120" t="str" cm="1">
        <f t="array" ref="AJ15">_xlfn.TEXTJOIN(CHAR(10)&amp;"-",TRUE,IF(_xlfn.XLOOKUP($A15,Brut!$A$2:$A$158,Brut!$BX$2:$CU$158)="Existant mais je ne suis pas satisfait(e)",Brut!$BX$2:$CU$2,""))</f>
        <v>Présence en ligne  - Présence sur les réseaux sociaux
-Technologies émergentes  - IoT (Internet of things)</v>
      </c>
      <c r="AK15" s="120" t="str" cm="1">
        <f t="array" ref="AK15">_xlfn.TEXTJOIN(CHAR(10)&amp;"-",TRUE,IF(_xlfn.XLOOKUP($A15,Brut!$A$2:$A$158,Brut!$BX$2:$CU$158)="Inexistant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-Présence en ligne  - Boutique vitrine
-Présence en ligne - Boutique transactionnelle
-Relation client  - Paiement en ligne
-Relation client  - CRM
-Relation client  - Outils de marketing digital
-Processus internes  - Tableurs (Excel)
-Processus internes  - Outil de gestion comptable et financière
-Processus internes  - Outil de gestion documentaire et des archivages
-Processus internes  - Outils collaboratifs (Google Workspace, Teams...)
-Processus internes  - Messagerie électronique et instantanée (Mails, WhatsApp business...)
-Technologies émergentes  - Intelligence artificielle générative
-Technologies émergentes  - Outils pour l'efficacité énergétique</v>
      </c>
      <c r="AL15" s="120" t="str" cm="1">
        <f t="array" ref="AL15">_xlfn.TEXTJOIN(CHAR(10)&amp;"-",TRUE,IF(_xlfn.XLOOKUP($A15,Brut!$A$2:$A$158,Brut!$BX$2:$CU$158)="Je ne sais pas en quoi cela consiste",Brut!$BX$2:$CU$2,""))</f>
        <v/>
      </c>
    </row>
    <row r="16" spans="1:75" ht="123.95" customHeight="1" x14ac:dyDescent="0.25">
      <c r="A16">
        <v>22</v>
      </c>
      <c r="B16" s="107" t="str">
        <f>CONCATENATE("ID",IF(A16&lt;10,CONCATENATE("0",A16),A16),"_FdR_",C16,"_v2")</f>
        <v>ID22_FdR_Ste Atlantique design et innovation _v2</v>
      </c>
      <c r="C16" s="107" t="str">
        <f>VLOOKUP($A16,Brut,C$1,FALSE)</f>
        <v xml:space="preserve">Ste Atlantique design et innovation </v>
      </c>
      <c r="D16" s="107" t="str">
        <f>VLOOKUP($A16,Brut,D$1,FALSE)</f>
        <v>Dirigeant(e) - Gérant(e)</v>
      </c>
      <c r="E16" s="107" t="str">
        <f>VLOOKUP($A16,Brut,E$1,FALSE)</f>
        <v>SARL AU</v>
      </c>
      <c r="F16" s="127">
        <f>2025-VLOOKUP($A16,Brut,F$1,FALSE)</f>
        <v>3</v>
      </c>
      <c r="G16" s="127">
        <f>VLOOKUP($A16,Brut,G$1,FALSE)</f>
        <v>4</v>
      </c>
      <c r="H16" s="120" t="str">
        <f>VLOOKUP($A16,Brut,H$1,FALSE)</f>
        <v>Faible (Moins de 25% du personnel)</v>
      </c>
      <c r="I16" s="120" t="str">
        <f>VLOOKUP($A16,Brut,I$1,FALSE)</f>
        <v>Faibles</v>
      </c>
      <c r="J16" s="107" t="str">
        <f>VLOOKUP($A16,Brut,J$1,FALSE)</f>
        <v>0%, Pas d'investissement</v>
      </c>
      <c r="K16" s="107" t="str">
        <f>VLOOKUP($A16,Brut,K$1,FALSE)</f>
        <v>Entre 3 et 10 MDhs</v>
      </c>
      <c r="L16" s="107" t="str">
        <f>VLOOKUP($A16,Brut,L$1,FALSE)</f>
        <v>Commerce</v>
      </c>
      <c r="M16" s="107" t="str">
        <f>VLOOKUP($A16,Brut,M$1,FALSE)</f>
        <v>Fès-Meknès</v>
      </c>
      <c r="N16" s="107" t="str">
        <f>VLOOKUP($A16,Brut,N$1,FALSE)</f>
        <v>Moulay Yacoub</v>
      </c>
      <c r="O16" s="120" t="str">
        <f>VLOOKUP($A16,Brut,O$1,FALSE)</f>
        <v>Commerce</v>
      </c>
      <c r="P16" s="120" t="str">
        <f>VLOOKUP($A16,Brut,P$1,FALSE)</f>
        <v xml:space="preserve">Mobilier de bureau </v>
      </c>
      <c r="Q16" s="120" t="str">
        <f>VLOOKUP($A16,Brut,Q$1,FALSE)</f>
        <v>BtoC - vente de produits ou services directement aux particuliers en tant que consommateurs finaux</v>
      </c>
      <c r="R16" s="117">
        <f>VLOOKUP($A16,Brut,R$1,FALSE)</f>
        <v>5</v>
      </c>
      <c r="S16" s="117">
        <f>VLOOKUP($A16,Brut,S$1,FALSE)</f>
        <v>27.5</v>
      </c>
      <c r="T16" s="117">
        <f>VLOOKUP($A16,Brut,T$1,FALSE)</f>
        <v>36.5</v>
      </c>
      <c r="U16" s="117">
        <f>VLOOKUP($A16,Brut,U$1,FALSE)</f>
        <v>50</v>
      </c>
      <c r="V16" s="117">
        <f>VLOOKUP($A16,Brut,V$1,FALSE)</f>
        <v>40</v>
      </c>
      <c r="W16" s="117">
        <f>VLOOKUP($A16,Brut,W$1,FALSE)</f>
        <v>12.5</v>
      </c>
      <c r="X16" s="117">
        <f>AVERAGE(R16:W16)</f>
        <v>28.583333333333332</v>
      </c>
      <c r="Y16" s="117" t="str">
        <f>IF(X16&lt;25,"Débutant",IF(X16&lt;=50,"Émergent",IF(X16&lt;=75,"Challenger","Leader")))</f>
        <v>Émergent</v>
      </c>
      <c r="Z16" s="148" t="s">
        <v>2923</v>
      </c>
      <c r="AA16" s="147" t="s">
        <v>2916</v>
      </c>
      <c r="AB16" s="117" t="s">
        <v>439</v>
      </c>
      <c r="AC16" s="117"/>
      <c r="AD16" s="117"/>
      <c r="AE16" s="120" t="str" cm="1">
        <f t="array" ref="AE16">_xlfn.TEXTJOIN(CHAR(10)&amp;"-",TRUE,IF(_xlfn.XLOOKUP(A16, Brut!$A$2:$A$158, Brut!$S$2:$Y$158)=1,Brut!$S$2:$Y$2,""))</f>
        <v>- Attirer de nouveaux clients et se différencier face à la concurrence, 
-Recruter, former et fidéliser des talents qualifiés,</v>
      </c>
      <c r="AF16" s="120" t="str">
        <f>VLOOKUP($A16,Brut,AF$1,FALSE)</f>
        <v>Premièrement, la numérisation a besoin de cadres formés pour suivre les sites, elle a également besoin d'applications spéciales</v>
      </c>
      <c r="AG16" s="120" t="str" cm="1">
        <f t="array" ref="AG16">_xlfn.TEXTJOIN(CHAR(10)&amp;"-",TRUE,IF(_xlfn.XLOOKUP($A16,Brut!$A$2:$A$158,Brut!$AJ$2:$AP$158)=1,Brut!$AJ$2:$AP$2,""))&amp;CHAR(10)&amp;CHAR(10)&amp;VLOOKUP($A16,Brut,AG$1,FALSE)</f>
        <v>Suivre des formations sur les outils et solutions digitales
-Installer de nouveaux équipements (serveurs, ordinateurs, etc.)
Employer un assistant pour placer des publicités sur les sites de médias sociaux</v>
      </c>
      <c r="AH16" s="120" t="str" cm="1">
        <f t="array" ref="AH16">_xlfn.TEXTJOIN(CHAR(10)&amp;"-",TRUE,IF(_xlfn.XLOOKUP($A16,Brut!$A$2:$A$158,Brut!$AY$2:$BF$158)=1,Brut!$AY$2:$BF$2,""))&amp;CHAR(10)&amp;CHAR(10)&amp;VLOOKUP($A16,Brut,AH$1,FALSE)</f>
        <v xml:space="preserve">Difficulté à utiliser des outils métier ou avancés (ERP, logiciels,...)
-Compétences inégales (Certains sont à l'aise, d'autres non)
</v>
      </c>
      <c r="AI16" s="120" t="str" cm="1">
        <f t="array" ref="AI16">_xlfn.TEXTJOIN(CHAR(10)&amp;"-",TRUE,IF(_xlfn.XLOOKUP($A16,Brut!$A$2:$A$158,Brut!$BX$2:$CU$158)="Existant et je suis satisfait(e)",Brut!$BX$2:$CU$2,""))</f>
        <v/>
      </c>
      <c r="AJ16" s="120" t="str" cm="1">
        <f t="array" ref="AJ16">_xlfn.TEXTJOIN(CHAR(10)&amp;"-",TRUE,IF(_xlfn.XLOOKUP($A16,Brut!$A$2:$A$158,Brut!$BX$2:$CU$158)="Existant mais je ne suis pas satisfait(e)",Brut!$BX$2:$CU$2,""))</f>
        <v>Processus internes  - Tableurs (Excel)
-Processus internes  - Messagerie électronique et instantanée (Mails, WhatsApp business...)
-Technologies émergentes  - Intelligence artificielle générative</v>
      </c>
      <c r="AK16" s="120" t="str" cm="1">
        <f t="array" ref="AK16">_xlfn.TEXTJOIN(CHAR(10)&amp;"-",TRUE,IF(_xlfn.XLOOKUP($A16,Brut!$A$2:$A$158,Brut!$BX$2:$CU$158)="Inexistant mais important pour notre activité/dans notre secteur",Brut!$BX$2:$CU$2,""))</f>
        <v>Présence en ligne  - Présence sur les réseaux sociaux
-Relation client  - TPE basique
-Relation client  - Paiement en ligne
-Relation client  - CRM
-Relation client  - Outils de marketing digital
-Relation client  - Outils d'automatisation du parcours client
-Relation client  - Outil de gestion des ventes et des facturations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v>
      </c>
      <c r="AL16" s="120" t="str" cm="1">
        <f t="array" ref="AL16">_xlfn.TEXTJOIN(CHAR(10)&amp;"-",TRUE,IF(_xlfn.XLOOKUP($A16,Brut!$A$2:$A$158,Brut!$BX$2:$CU$158)="Je ne sais pas en quoi cela consiste",Brut!$BX$2:$CU$2,""))</f>
        <v>Présence en ligne - Site Web basique 
-Présence en ligne - Site web avancé
-Présence en ligne  - Outils de monitoring web
-Présence en ligne  - Outils de gestion et de promotion sur les réseaux sociaux
-Présence en ligne  - Boutique vitrine
-Présence en ligne - Boutique transactionnelle
-Technologies émergentes  - Industrie 5.0
-Technologies émergentes  - IoT (Internet of things)</v>
      </c>
    </row>
    <row r="17" spans="1:38" ht="225" x14ac:dyDescent="0.25">
      <c r="A17">
        <v>23</v>
      </c>
      <c r="B17" s="107" t="str">
        <f>CONCATENATE("ID",IF(A17&lt;10,CONCATENATE("0",A17),A17),"_FdR_",C17,"_v2")</f>
        <v>ID23_FdR_Abdellah zerouali_v2</v>
      </c>
      <c r="C17" s="107" t="str">
        <f>VLOOKUP($A17,Brut,C$1,FALSE)</f>
        <v>Abdellah zerouali</v>
      </c>
      <c r="D17" s="107" t="str">
        <f>VLOOKUP($A17,Brut,D$1,FALSE)</f>
        <v>Dirigeant(e) - Gérant(e)</v>
      </c>
      <c r="E17" s="107" t="str">
        <f>VLOOKUP($A17,Brut,E$1,FALSE)</f>
        <v>Auto-entrepreneur</v>
      </c>
      <c r="F17" s="127">
        <f>2025-VLOOKUP($A17,Brut,F$1,FALSE)</f>
        <v>5</v>
      </c>
      <c r="G17" s="127">
        <f>VLOOKUP($A17,Brut,G$1,FALSE)</f>
        <v>1</v>
      </c>
      <c r="H17" s="120" t="str">
        <f>VLOOKUP($A17,Brut,H$1,FALSE)</f>
        <v>Faible (Moins de 25% du personnel)</v>
      </c>
      <c r="I17" s="120" t="str">
        <f>VLOOKUP($A17,Brut,I$1,FALSE)</f>
        <v>Faibles</v>
      </c>
      <c r="J17" s="107" t="str">
        <f>VLOOKUP($A17,Brut,J$1,FALSE)</f>
        <v>0%, Pas d'investissement</v>
      </c>
      <c r="K17" s="107" t="str">
        <f>VLOOKUP($A17,Brut,K$1,FALSE)</f>
        <v>Moins de 3 MDhs</v>
      </c>
      <c r="L17" s="107" t="str">
        <f>VLOOKUP($A17,Brut,L$1,FALSE)</f>
        <v>Services</v>
      </c>
      <c r="M17" s="107" t="str">
        <f>VLOOKUP($A17,Brut,M$1,FALSE)</f>
        <v>Fès-Meknès</v>
      </c>
      <c r="N17" s="107" t="str">
        <f>VLOOKUP($A17,Brut,N$1,FALSE)</f>
        <v>Moulay Yacoub</v>
      </c>
      <c r="O17" s="120" t="str">
        <f>VLOOKUP($A17,Brut,O$1,FALSE)</f>
        <v>Activités de services administratifs et de soutien</v>
      </c>
      <c r="P17" s="120" t="str">
        <f>VLOOKUP($A17,Brut,P$1,FALSE)</f>
        <v xml:space="preserve">تركيب و صيانه كاميرات المراقبة و شبكه المعلوميات </v>
      </c>
      <c r="Q17" s="120" t="str">
        <f>VLOOKUP($A17,Brut,Q$1,FALSE)</f>
        <v>Les deux</v>
      </c>
      <c r="R17" s="117">
        <f>VLOOKUP($A17,Brut,R$1,FALSE)</f>
        <v>51.666666666666664</v>
      </c>
      <c r="S17" s="117">
        <f>VLOOKUP($A17,Brut,S$1,FALSE)</f>
        <v>27.5</v>
      </c>
      <c r="T17" s="117">
        <f>VLOOKUP($A17,Brut,T$1,FALSE)</f>
        <v>32</v>
      </c>
      <c r="U17" s="117">
        <f>VLOOKUP($A17,Brut,U$1,FALSE)</f>
        <v>50</v>
      </c>
      <c r="V17" s="117">
        <f>VLOOKUP($A17,Brut,V$1,FALSE)</f>
        <v>15.5</v>
      </c>
      <c r="W17" s="117">
        <f>VLOOKUP($A17,Brut,W$1,FALSE)</f>
        <v>0</v>
      </c>
      <c r="X17" s="117">
        <f>AVERAGE(R17:W17)</f>
        <v>29.444444444444443</v>
      </c>
      <c r="Y17" s="117" t="str">
        <f>IF(X17&lt;25,"Débutant",IF(X17&lt;=50,"Émergent",IF(X17&lt;=75,"Challenger","Leader")))</f>
        <v>Émergent</v>
      </c>
      <c r="Z17" s="148" t="s">
        <v>2928</v>
      </c>
      <c r="AA17" s="147" t="s">
        <v>2925</v>
      </c>
      <c r="AB17" s="117" t="s">
        <v>720</v>
      </c>
      <c r="AC17" s="117"/>
      <c r="AD17" s="117"/>
      <c r="AE17" s="120" t="str" cm="1">
        <f t="array" ref="AE17">_xlfn.TEXTJOIN(CHAR(10)&amp;"-",TRUE,IF(_xlfn.XLOOKUP(A17, Brut!$A$2:$A$158, Brut!$S$2:$Y$158)=1,Brut!$S$2:$Y$2,""))</f>
        <v>- Attirer de nouveaux clients et se différencier face à la concurrence, 
-Gérer la fiscalité, la sécurité sociale et assurer la conformité réglementaire,
-Exploiter les nouvelles technologies pour améliorer la compétitivité,</v>
      </c>
      <c r="AF17" s="120">
        <f>VLOOKUP($A17,Brut,AF$1,FALSE)</f>
        <v>0</v>
      </c>
      <c r="AG17" s="120" t="str" cm="1">
        <f t="array" ref="AG17">_xlfn.TEXTJOIN(CHAR(10)&amp;"-",TRUE,IF(_xlfn.XLOOKUP($A17,Brut!$A$2:$A$158,Brut!$AJ$2:$AP$158)=1,Brut!$AJ$2:$AP$2,""))&amp;CHAR(10)&amp;CHAR(10)&amp;VLOOKUP($A17,Brut,AG$1,FALSE)</f>
        <v xml:space="preserve">Définir et mettre en œuvre une stratégie de digitalisation
</v>
      </c>
      <c r="AH17" s="120" t="str" cm="1">
        <f t="array" ref="AH17">_xlfn.TEXTJOIN(CHAR(10)&amp;"-",TRUE,IF(_xlfn.XLOOKUP($A17,Brut!$A$2:$A$158,Brut!$AY$2:$BF$158)=1,Brut!$AY$2:$BF$2,""))&amp;CHAR(10)&amp;CHAR(10)&amp;VLOOKUP($A17,Brut,AH$1,FALSE)</f>
        <v xml:space="preserve">Difficulté à utiliser des outils métier ou avancés (ERP, logiciels,...)
-Difficulté à utiliser des équipements et du matériel technologique (Serveurs, terminaux,...)
</v>
      </c>
      <c r="AI17" s="120" t="str" cm="1">
        <f t="array" ref="AI17">_xlfn.TEXTJOIN(CHAR(10)&amp;"-",TRUE,IF(_xlfn.XLOOKUP($A17,Brut!$A$2:$A$158,Brut!$BX$2:$CU$158)="Existant et je suis satisfait(e)",Brut!$BX$2:$CU$2,""))</f>
        <v/>
      </c>
      <c r="AJ17" s="120" t="str" cm="1">
        <f t="array" ref="AJ17">_xlfn.TEXTJOIN(CHAR(10)&amp;"-",TRUE,IF(_xlfn.XLOOKUP($A17,Brut!$A$2:$A$158,Brut!$BX$2:$CU$158)="Existant mais je ne suis pas satisfait(e)",Brut!$BX$2:$CU$2,""))</f>
        <v>Présence en ligne  - Présence sur les réseaux sociaux
-Processus internes  - Tableurs (Excel)
-Processus internes  - Messagerie électronique et instantanée (Mails, WhatsApp business...)</v>
      </c>
      <c r="AK17" s="120" t="str" cm="1">
        <f t="array" ref="AK17">_xlfn.TEXTJOIN(CHAR(10)&amp;"-",TRUE,IF(_xlfn.XLOOKUP($A17,Brut!$A$2:$A$158,Brut!$BX$2:$CU$158)="Inexistant mais important pour notre activité/dans notre secteur",Brut!$BX$2:$CU$2,""))</f>
        <v>Présence en ligne - Site web avancé
-Présence en ligne  - Outils de monitoring web
-Présence en ligne  - Outils de gestion et de promotion sur les réseaux sociaux
-Présence en ligne  - Boutique vitrine
-Relation client  - Outils de marketing digital
-Relation client  - Outil de gestion des ventes et des facturations
-Processus internes  - Outil de gestion des achats et des stocks
-Processus internes  - Outil de gestion RH
-Processus internes  - Outil de gestion comptable et financière
-Processus internes  - Outil de gestion documentaire et des archivages</v>
      </c>
      <c r="AL17" s="120" t="str" cm="1">
        <f t="array" ref="AL17">_xlfn.TEXTJOIN(CHAR(10)&amp;"-",TRUE,IF(_xlfn.XLOOKUP($A17,Brut!$A$2:$A$158,Brut!$BX$2:$CU$158)="Je ne sais pas en quoi cela consiste",Brut!$BX$2:$CU$2,""))</f>
        <v>Présence en ligne - Site Web basique 
-Présence en ligne - Boutique transactionnelle
-Relation client  - CRM
-Relation client  - Outils d'automatisation du parcours client
-Processus internes  - Outils collaboratifs (Google Workspace, Teams...)
-Technologies émergentes  - Intelligence artificielle générative
-Technologies émergentes  - Outils pour l'efficacité énergétique
-Technologies émergentes  - Industrie 5.0
-Technologies émergentes  - IoT (Internet of things)</v>
      </c>
    </row>
    <row r="18" spans="1:38" ht="151.5" customHeight="1" x14ac:dyDescent="0.25">
      <c r="A18">
        <v>27</v>
      </c>
      <c r="B18" s="107" t="str">
        <f>CONCATENATE("ID",IF(A18&lt;10,CONCATENATE("0",A18),A18),"_FdR_",C18,"_v2")</f>
        <v>ID27_FdR_Leader space sarl_v2</v>
      </c>
      <c r="C18" s="107" t="str">
        <f>VLOOKUP($A18,Brut,C$1,FALSE)</f>
        <v>Leader space sarl</v>
      </c>
      <c r="D18" s="107" t="str">
        <f>VLOOKUP($A18,Brut,D$1,FALSE)</f>
        <v>Dirigeant(e) - Gérant(e)</v>
      </c>
      <c r="E18" s="107" t="str">
        <f>VLOOKUP($A18,Brut,E$1,FALSE)</f>
        <v>SARL</v>
      </c>
      <c r="F18" s="127">
        <f>2025-VLOOKUP($A18,Brut,F$1,FALSE)</f>
        <v>2</v>
      </c>
      <c r="G18" s="127">
        <f>VLOOKUP($A18,Brut,G$1,FALSE)</f>
        <v>3</v>
      </c>
      <c r="H18" s="120" t="str">
        <f>VLOOKUP($A18,Brut,H$1,FALSE)</f>
        <v>Forte (Plus de 50% du personnel)</v>
      </c>
      <c r="I18" s="120" t="str">
        <f>VLOOKUP($A18,Brut,I$1,FALSE)</f>
        <v>Elevées</v>
      </c>
      <c r="J18" s="107" t="str">
        <f>VLOOKUP($A18,Brut,J$1,FALSE)</f>
        <v>Entre 5 et 20%</v>
      </c>
      <c r="K18" s="107" t="str">
        <f>VLOOKUP($A18,Brut,K$1,FALSE)</f>
        <v>Moins de 3 MDhs</v>
      </c>
      <c r="L18" s="107" t="str">
        <f>VLOOKUP($A18,Brut,L$1,FALSE)</f>
        <v>Services</v>
      </c>
      <c r="M18" s="107" t="str">
        <f>VLOOKUP($A18,Brut,M$1,FALSE)</f>
        <v>Fès-Meknès</v>
      </c>
      <c r="N18" s="107" t="str">
        <f>VLOOKUP($A18,Brut,N$1,FALSE)</f>
        <v>Taza</v>
      </c>
      <c r="O18" s="120" t="str">
        <f>VLOOKUP($A18,Brut,O$1,FALSE)</f>
        <v>Activités immobilières</v>
      </c>
      <c r="P18" s="120" t="str">
        <f>VLOOKUP($A18,Brut,P$1,FALSE)</f>
        <v xml:space="preserve">فضاء للعمل المشترك و كراء قاعات الاجتماعات و المكاتب الخاصة </v>
      </c>
      <c r="Q18" s="120" t="str">
        <f>VLOOKUP($A18,Brut,Q$1,FALSE)</f>
        <v>Les deux</v>
      </c>
      <c r="R18" s="117">
        <f>VLOOKUP($A18,Brut,R$1,FALSE)</f>
        <v>75</v>
      </c>
      <c r="S18" s="117">
        <f>VLOOKUP($A18,Brut,S$1,FALSE)</f>
        <v>52.5</v>
      </c>
      <c r="T18" s="117">
        <f>VLOOKUP($A18,Brut,T$1,FALSE)</f>
        <v>55</v>
      </c>
      <c r="U18" s="117">
        <f>VLOOKUP($A18,Brut,U$1,FALSE)</f>
        <v>50</v>
      </c>
      <c r="V18" s="117">
        <f>VLOOKUP($A18,Brut,V$1,FALSE)</f>
        <v>35</v>
      </c>
      <c r="W18" s="117">
        <f>VLOOKUP($A18,Brut,W$1,FALSE)</f>
        <v>0</v>
      </c>
      <c r="X18" s="117">
        <f>AVERAGE(R18:W18)</f>
        <v>44.583333333333336</v>
      </c>
      <c r="Y18" s="117" t="str">
        <f>IF(X18&lt;25,"Débutant",IF(X18&lt;=50,"Émergent",IF(X18&lt;=75,"Challenger","Leader")))</f>
        <v>Émergent</v>
      </c>
      <c r="Z18" s="148" t="s">
        <v>2921</v>
      </c>
      <c r="AA18" s="147" t="s">
        <v>2916</v>
      </c>
      <c r="AB18" s="117" t="s">
        <v>2922</v>
      </c>
      <c r="AC18" s="117"/>
      <c r="AD18" s="117"/>
      <c r="AE18" s="120" t="str" cm="1">
        <f t="array" ref="AE18">_xlfn.TEXTJOIN(CHAR(10)&amp;"-",TRUE,IF(_xlfn.XLOOKUP(A18, Brut!$A$2:$A$158, Brut!$S$2:$Y$158)=1,Brut!$S$2:$Y$2,""))</f>
        <v>- Attirer de nouveaux clients et se différencier face à la concurrence, 
-Gérer la fiscalité, la sécurité sociale et assurer la conformité réglementaire,
-Recruter, former et fidéliser des talents qualifiés,</v>
      </c>
      <c r="AF18" s="120" t="str">
        <f>VLOOKUP($A18,Brut,AF$1,FALSE)</f>
        <v xml:space="preserve">تدبير نظام الاشتراكات و مدى انفتاح الزبناء على ذلك </v>
      </c>
      <c r="AG18" s="120" t="str" cm="1">
        <f t="array" ref="AG18">_xlfn.TEXTJOIN(CHAR(10)&amp;"-",TRUE,IF(_xlfn.XLOOKUP($A18,Brut!$A$2:$A$158,Brut!$AJ$2:$AP$158)=1,Brut!$AJ$2:$AP$2,""))&amp;CHAR(10)&amp;CHAR(10)&amp;VLOOKUP($A18,Brut,AG$1,FALSE)</f>
        <v xml:space="preserve">Suivre des formations sur les outils et solutions digitales
-Acquérir ou intégrer des solutions digitales (CRM, site web, etc.)
-Installer de nouveaux équipements (serveurs, ordinateurs, etc.)
-Définir et mettre en œuvre une stratégie de digitalisation
</v>
      </c>
      <c r="AH18" s="120" t="str" cm="1">
        <f t="array" ref="AH18">_xlfn.TEXTJOIN(CHAR(10)&amp;"-",TRUE,IF(_xlfn.XLOOKUP($A18,Brut!$A$2:$A$158,Brut!$AY$2:$BF$158)=1,Brut!$AY$2:$BF$2,""))&amp;CHAR(10)&amp;CHAR(10)&amp;VLOOKUP($A18,Brut,AH$1,FALSE)</f>
        <v xml:space="preserve">Résistance au changement - Adaptation lente
-Difficultés à maintenir les équipements et logiciels à jour
</v>
      </c>
      <c r="AI18" s="120" t="str" cm="1">
        <f t="array" ref="AI18">_xlfn.TEXTJOIN(CHAR(10)&amp;"-",TRUE,IF(_xlfn.XLOOKUP($A18,Brut!$A$2:$A$158,Brut!$BX$2:$CU$158)="Existant et je suis satisfait(e)",Brut!$BX$2:$CU$2,""))</f>
        <v xml:space="preserve">Présence en ligne - Site Web basique </v>
      </c>
      <c r="AJ18" s="120" t="str" cm="1">
        <f t="array" ref="AJ18">_xlfn.TEXTJOIN(CHAR(10)&amp;"-",TRUE,IF(_xlfn.XLOOKUP($A18,Brut!$A$2:$A$158,Brut!$BX$2:$CU$158)="Existant mais je ne suis pas satisfait(e)",Brut!$BX$2:$CU$2,""))</f>
        <v>Présence en ligne - Site web avancé
-Présence en ligne  - Présence sur les réseaux sociaux
-Processus internes  - Tableurs (Excel)
-Processus internes  - Messagerie électronique et instantanée (Mails, WhatsApp business...)
-Technologies émergentes  - Intelligence artificielle générative</v>
      </c>
      <c r="AK18" s="120" t="str" cm="1">
        <f t="array" ref="AK18">_xlfn.TEXTJOIN(CHAR(10)&amp;"-",TRUE,IF(_xlfn.XLOOKUP($A18,Brut!$A$2:$A$158,Brut!$BX$2:$CU$158)="Inexistant mais important pour notre activité/dans notre secteur",Brut!$BX$2:$CU$2,""))</f>
        <v>Présence en ligne  - Outils de monitoring web
-Présence en ligne  - Outils de gestion et de promotion sur les réseaux sociaux
-Présence en ligne  - Boutique vitrine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v>
      </c>
      <c r="AL18" s="120" t="str" cm="1">
        <f t="array" ref="AL18">_xlfn.TEXTJOIN(CHAR(10)&amp;"-",TRUE,IF(_xlfn.XLOOKUP($A18,Brut!$A$2:$A$158,Brut!$BX$2:$CU$158)="Je ne sais pas en quoi cela consiste",Brut!$BX$2:$CU$2,""))</f>
        <v>Technologies émergentes  - IoT (Internet of things)</v>
      </c>
    </row>
    <row r="19" spans="1:38" ht="345" x14ac:dyDescent="0.25">
      <c r="A19">
        <v>28</v>
      </c>
      <c r="B19" s="107" t="str">
        <f>CONCATENATE("ID",IF(A19&lt;10,CONCATENATE("0",A19),A19),"_FdR_",C19,"_v2")</f>
        <v>ID28_FdR_Mbida agri_v2</v>
      </c>
      <c r="C19" s="107" t="str">
        <f>VLOOKUP($A19,Brut,C$1,FALSE)</f>
        <v>Mbida agri</v>
      </c>
      <c r="D19" s="107" t="str">
        <f>VLOOKUP($A19,Brut,D$1,FALSE)</f>
        <v>Dirigeant(e) - Gérant(e)</v>
      </c>
      <c r="E19" s="107" t="str">
        <f>VLOOKUP($A19,Brut,E$1,FALSE)</f>
        <v>Auto-entrepreneur</v>
      </c>
      <c r="F19" s="127">
        <f>2025-VLOOKUP($A19,Brut,F$1,FALSE)</f>
        <v>4</v>
      </c>
      <c r="G19" s="127">
        <f>VLOOKUP($A19,Brut,G$1,FALSE)</f>
        <v>1</v>
      </c>
      <c r="H19" s="120" t="str">
        <f>VLOOKUP($A19,Brut,H$1,FALSE)</f>
        <v>Faible (Moins de 25% du personnel)</v>
      </c>
      <c r="I19" s="120" t="str">
        <f>VLOOKUP($A19,Brut,I$1,FALSE)</f>
        <v>Elevées</v>
      </c>
      <c r="J19" s="107" t="str">
        <f>VLOOKUP($A19,Brut,J$1,FALSE)</f>
        <v>Moins de 5%</v>
      </c>
      <c r="K19" s="107" t="str">
        <f>VLOOKUP($A19,Brut,K$1,FALSE)</f>
        <v>Moins de 3 MDhs</v>
      </c>
      <c r="L19" s="107" t="str">
        <f>VLOOKUP($A19,Brut,L$1,FALSE)</f>
        <v>BTP - Environnement</v>
      </c>
      <c r="M19" s="107" t="str">
        <f>VLOOKUP($A19,Brut,M$1,FALSE)</f>
        <v>Fès-Meknès</v>
      </c>
      <c r="N19" s="107" t="str">
        <f>VLOOKUP($A19,Brut,N$1,FALSE)</f>
        <v>Taza</v>
      </c>
      <c r="O19" s="120" t="str">
        <f>VLOOKUP($A19,Brut,O$1,FALSE)</f>
        <v>Construction</v>
      </c>
      <c r="P19" s="120" t="str">
        <f>VLOOKUP($A19,Brut,P$1,FALSE)</f>
        <v>بيع وتركيب شبكات الري والمواد الفلاحية</v>
      </c>
      <c r="Q19" s="120" t="str">
        <f>VLOOKUP($A19,Brut,Q$1,FALSE)</f>
        <v>BtoC - vente de produits ou services directement aux particuliers en tant que consommateurs finaux</v>
      </c>
      <c r="R19" s="117">
        <f>VLOOKUP($A19,Brut,R$1,FALSE)</f>
        <v>60</v>
      </c>
      <c r="S19" s="117">
        <f>VLOOKUP($A19,Brut,S$1,FALSE)</f>
        <v>75</v>
      </c>
      <c r="T19" s="117">
        <f>VLOOKUP($A19,Brut,T$1,FALSE)</f>
        <v>41</v>
      </c>
      <c r="U19" s="117">
        <f>VLOOKUP($A19,Brut,U$1,FALSE)</f>
        <v>50</v>
      </c>
      <c r="V19" s="117">
        <f>VLOOKUP($A19,Brut,V$1,FALSE)</f>
        <v>40</v>
      </c>
      <c r="W19" s="117">
        <f>VLOOKUP($A19,Brut,W$1,FALSE)</f>
        <v>37.5</v>
      </c>
      <c r="X19" s="117">
        <f>AVERAGE(R19:W19)</f>
        <v>50.583333333333336</v>
      </c>
      <c r="Y19" s="117" t="str">
        <f>IF(X19&lt;25,"Débutant",IF(X19&lt;=50,"Émergent",IF(X19&lt;=75,"Challenger","Leader")))</f>
        <v>Challenger</v>
      </c>
      <c r="Z19" s="148" t="s">
        <v>2936</v>
      </c>
      <c r="AA19" s="147" t="s">
        <v>2935</v>
      </c>
      <c r="AB19" s="117" t="s">
        <v>2937</v>
      </c>
      <c r="AC19" s="117"/>
      <c r="AD19" s="117"/>
      <c r="AE19" s="120" t="str" cm="1">
        <f t="array" ref="AE19">_xlfn.TEXTJOIN(CHAR(10)&amp;"-",TRUE,IF(_xlfn.XLOOKUP(A19, Brut!$A$2:$A$158, Brut!$S$2:$Y$158)=1,Brut!$S$2:$Y$2,""))</f>
        <v>- Attirer de nouveaux clients et se différencier face à la concurrence, 
-Gérer la fiscalité, la sécurité sociale et assurer la conformité réglementaire,
-Exploiter les nouvelles technologies pour améliorer la compétitivité,</v>
      </c>
      <c r="AF19" s="120" t="str">
        <f>VLOOKUP($A19,Brut,AF$1,FALSE)</f>
        <v>الرقمنة تسهل عملية التواصل مع الزبائن و سهولة اخذ المعطيات اللازمة بشكل رقمي و التواصل مع الموردين</v>
      </c>
      <c r="AG19" s="120" t="str" cm="1">
        <f t="array" ref="AG19">_xlfn.TEXTJOIN(CHAR(10)&amp;"-",TRUE,IF(_xlfn.XLOOKUP($A19,Brut!$A$2:$A$158,Brut!$AJ$2:$AP$158)=1,Brut!$AJ$2:$AP$2,""))&amp;CHAR(10)&amp;CHAR(10)&amp;VLOOKUP($A19,Brut,AG$1,FALSE)</f>
        <v xml:space="preserve">Acquérir ou intégrer des solutions digitales (CRM, site web, etc.)
-Installer de nouveaux équipements (serveurs, ordinateurs, etc.)
</v>
      </c>
      <c r="AH19" s="120" t="str" cm="1">
        <f t="array" ref="AH19">_xlfn.TEXTJOIN(CHAR(10)&amp;"-",TRUE,IF(_xlfn.XLOOKUP($A19,Brut!$A$2:$A$158,Brut!$AY$2:$BF$158)=1,Brut!$AY$2:$BF$2,""))&amp;CHAR(10)&amp;CHAR(10)&amp;VLOOKUP($A19,Brut,AH$1,FALSE)</f>
        <v xml:space="preserve">Difficulté à utiliser des équipements et du matériel technologique (Serveurs, terminaux,...)
-Difficultés à maintenir les équipements et logiciels à jour
</v>
      </c>
      <c r="AI19" s="120" t="str" cm="1">
        <f t="array" ref="AI19">_xlfn.TEXTJOIN(CHAR(10)&amp;"-",TRUE,IF(_xlfn.XLOOKUP($A19,Brut!$A$2:$A$158,Brut!$BX$2:$CU$158)="Existant et je suis satisfait(e)",Brut!$BX$2:$CU$2,""))</f>
        <v/>
      </c>
      <c r="AJ19" s="120" t="str" cm="1">
        <f t="array" ref="AJ19">_xlfn.TEXTJOIN(CHAR(10)&amp;"-",TRUE,IF(_xlfn.XLOOKUP($A19,Brut!$A$2:$A$158,Brut!$BX$2:$CU$158)="Existant mais je ne suis pas satisfait(e)",Brut!$BX$2:$CU$2,""))</f>
        <v>Présence en ligne  - Présence sur les réseaux sociaux
-Relation client  - Paiement en ligne
-Relation client  - Outils de marketing digital
-Relation client  - Outil de gestion des ventes et des facturations
-Processus internes  - Outils collaboratifs (Google Workspace, Teams...)
-Processus internes  - Messagerie électronique et instantanée (Mails, WhatsApp business...)</v>
      </c>
      <c r="AK19" s="120" t="str" cm="1">
        <f t="array" ref="AK19">_xlfn.TEXTJOIN(CHAR(10)&amp;"-",TRUE,IF(_xlfn.XLOOKUP($A19,Brut!$A$2:$A$158,Brut!$BX$2:$CU$158)="Inexistant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-Présence en ligne  - Boutique vitrine
-Présence en ligne - Boutique transactionnelle
-Relation client  - TPE basique
-Relation client  - Outils d'automatisation du parcours client
-Processus internes  - Tableurs (Excel)
-Processus internes  - Outil de gestion des achats et des stocks
-Processus internes  - Outil de gestion RH
-Processus internes  - Outil de gestion comptable et financière
-Processus internes  - Outil de gestion documentaire et des archivages
-Technologies émergentes  - Intelligence artificielle générative
-Technologies émergentes  - Outils pour l'efficacité énergétique
-Technologies émergentes  - Industrie 5.0
-Technologies émergentes  - IoT (Internet of things)</v>
      </c>
      <c r="AL19" s="120" t="str" cm="1">
        <f t="array" ref="AL19">_xlfn.TEXTJOIN(CHAR(10)&amp;"-",TRUE,IF(_xlfn.XLOOKUP($A19,Brut!$A$2:$A$158,Brut!$BX$2:$CU$158)="Je ne sais pas en quoi cela consiste",Brut!$BX$2:$CU$2,""))</f>
        <v>Relation client  - CRM</v>
      </c>
    </row>
    <row r="20" spans="1:38" ht="270" x14ac:dyDescent="0.25">
      <c r="A20">
        <v>29</v>
      </c>
      <c r="B20" s="107" t="str">
        <f>CONCATENATE("ID",IF(A20&lt;10,CONCATENATE("0",A20),A20),"_FdR_",C20,"_v2")</f>
        <v>ID29_FdR_ALPHA RAHALI SARL AU_v2</v>
      </c>
      <c r="C20" s="107" t="str">
        <f>VLOOKUP($A20,Brut,C$1,FALSE)</f>
        <v>ALPHA RAHALI SARL AU</v>
      </c>
      <c r="D20" s="107" t="str">
        <f>VLOOKUP($A20,Brut,D$1,FALSE)</f>
        <v>Dirigeant(e) - Gérant(e)</v>
      </c>
      <c r="E20" s="107" t="str">
        <f>VLOOKUP($A20,Brut,E$1,FALSE)</f>
        <v>SARL AU</v>
      </c>
      <c r="F20" s="127">
        <f>2025-VLOOKUP($A20,Brut,F$1,FALSE)</f>
        <v>2</v>
      </c>
      <c r="G20" s="127">
        <f>VLOOKUP($A20,Brut,G$1,FALSE)</f>
        <v>3</v>
      </c>
      <c r="H20" s="120" t="str">
        <f>VLOOKUP($A20,Brut,H$1,FALSE)</f>
        <v>Faible (Moins de 25% du personnel)</v>
      </c>
      <c r="I20" s="120" t="str">
        <f>VLOOKUP($A20,Brut,I$1,FALSE)</f>
        <v>Moyennes</v>
      </c>
      <c r="J20" s="107" t="str">
        <f>VLOOKUP($A20,Brut,J$1,FALSE)</f>
        <v>Moins de 5%</v>
      </c>
      <c r="K20" s="107" t="str">
        <f>VLOOKUP($A20,Brut,K$1,FALSE)</f>
        <v>Moins de 3 MDhs</v>
      </c>
      <c r="L20" s="107" t="str">
        <f>VLOOKUP($A20,Brut,L$1,FALSE)</f>
        <v>Education - Santé</v>
      </c>
      <c r="M20" s="107" t="str">
        <f>VLOOKUP($A20,Brut,M$1,FALSE)</f>
        <v>Fès-Meknès</v>
      </c>
      <c r="N20" s="107" t="str">
        <f>VLOOKUP($A20,Brut,N$1,FALSE)</f>
        <v>Taza</v>
      </c>
      <c r="O20" s="120" t="str">
        <f>VLOOKUP($A20,Brut,O$1,FALSE)</f>
        <v>Enseignement</v>
      </c>
      <c r="P20" s="120" t="str">
        <f>VLOOKUP($A20,Brut,P$1,FALSE)</f>
        <v>مركز التكوينات واللغات الرحالي أكاديمي يعتبر مؤسسة تدريبية متخصصة تقدم دورات تعليمية في مختلف اللغات والتكوينات المهنية. يهدف المركز إلى تطوير المهارات اللغوية والمهنية للمتعلمين من خلال برامج تدريبية متكاملة تلبي احتياجات الأفراد والشركات، مع التركيز على أساليب تعليم حديثة تضمن الفعالية والجودة.</v>
      </c>
      <c r="Q20" s="120" t="str">
        <f>VLOOKUP($A20,Brut,Q$1,FALSE)</f>
        <v>BtoC - vente de produits ou services directement aux particuliers en tant que consommateurs finaux</v>
      </c>
      <c r="R20" s="117">
        <f>VLOOKUP($A20,Brut,R$1,FALSE)</f>
        <v>60</v>
      </c>
      <c r="S20" s="117">
        <f>VLOOKUP($A20,Brut,S$1,FALSE)</f>
        <v>50</v>
      </c>
      <c r="T20" s="117">
        <f>VLOOKUP($A20,Brut,T$1,FALSE)</f>
        <v>41</v>
      </c>
      <c r="U20" s="117">
        <f>VLOOKUP($A20,Brut,U$1,FALSE)</f>
        <v>50</v>
      </c>
      <c r="V20" s="117">
        <f>VLOOKUP($A20,Brut,V$1,FALSE)</f>
        <v>30</v>
      </c>
      <c r="W20" s="117">
        <f>VLOOKUP($A20,Brut,W$1,FALSE)</f>
        <v>37.5</v>
      </c>
      <c r="X20" s="117">
        <f>AVERAGE(R20:W20)</f>
        <v>44.75</v>
      </c>
      <c r="Y20" s="117" t="str">
        <f>IF(X20&lt;25,"Débutant",IF(X20&lt;=50,"Émergent",IF(X20&lt;=75,"Challenger","Leader")))</f>
        <v>Émergent</v>
      </c>
      <c r="Z20" s="148" t="s">
        <v>2936</v>
      </c>
      <c r="AA20" s="147" t="s">
        <v>2935</v>
      </c>
      <c r="AB20" s="117" t="s">
        <v>2937</v>
      </c>
      <c r="AC20" s="117"/>
      <c r="AD20" s="117"/>
      <c r="AE20" s="120" t="str" cm="1">
        <f t="array" ref="AE20">_xlfn.TEXTJOIN(CHAR(10)&amp;"-",TRUE,IF(_xlfn.XLOOKUP(A20, Brut!$A$2:$A$158, Brut!$S$2:$Y$158)=1,Brut!$S$2:$Y$2,""))</f>
        <v>- Attirer de nouveaux clients et se différencier face à la concurrence, 
-Exploiter les nouvelles technologies pour améliorer la compétitivité,
-Améliorer le recouvrement des créances,</v>
      </c>
      <c r="AF20" s="120">
        <f>VLOOKUP($A20,Brut,AF$1,FALSE)</f>
        <v>0</v>
      </c>
      <c r="AG20" s="120" t="str" cm="1">
        <f t="array" ref="AG20">_xlfn.TEXTJOIN(CHAR(10)&amp;"-",TRUE,IF(_xlfn.XLOOKUP($A20,Brut!$A$2:$A$158,Brut!$AJ$2:$AP$158)=1,Brut!$AJ$2:$AP$2,""))&amp;CHAR(10)&amp;CHAR(10)&amp;VLOOKUP($A20,Brut,AG$1,FALSE)</f>
        <v xml:space="preserve">Acquérir ou intégrer des solutions digitales (CRM, site web, etc.)
-Définir et mettre en œuvre une stratégie de digitalisation
</v>
      </c>
      <c r="AH20" s="120" t="str" cm="1">
        <f t="array" ref="AH20">_xlfn.TEXTJOIN(CHAR(10)&amp;"-",TRUE,IF(_xlfn.XLOOKUP($A20,Brut!$A$2:$A$158,Brut!$AY$2:$BF$158)=1,Brut!$AY$2:$BF$2,""))&amp;CHAR(10)&amp;CHAR(10)&amp;VLOOKUP($A20,Brut,AH$1,FALSE)</f>
        <v xml:space="preserve">Compétences inégales (Certains sont à l'aise, d'autres non)
-Difficultés à maintenir les équipements et logiciels à jour
</v>
      </c>
      <c r="AI20" s="120" t="str" cm="1">
        <f t="array" ref="AI20">_xlfn.TEXTJOIN(CHAR(10)&amp;"-",TRUE,IF(_xlfn.XLOOKUP($A20,Brut!$A$2:$A$158,Brut!$BX$2:$CU$158)="Existant et je suis satisfait(e)",Brut!$BX$2:$CU$2,""))</f>
        <v>Processus internes  - Messagerie électronique et instantanée (Mails, WhatsApp business...)</v>
      </c>
      <c r="AJ20" s="120" t="str" cm="1">
        <f t="array" ref="AJ20">_xlfn.TEXTJOIN(CHAR(10)&amp;"-",TRUE,IF(_xlfn.XLOOKUP($A20,Brut!$A$2:$A$158,Brut!$BX$2:$CU$158)="Existant mais je ne suis pas satisfait(e)",Brut!$BX$2:$CU$2,""))</f>
        <v>Présence en ligne  - Présence sur les réseaux sociaux
-Présence en ligne  - Outils de gestion et de promotion sur les réseaux sociaux
-Relation client  - Outil de gestion des ventes et des facturations</v>
      </c>
      <c r="AK20" s="120" t="str" cm="1">
        <f t="array" ref="AK20">_xlfn.TEXTJOIN(CHAR(10)&amp;"-",TRUE,IF(_xlfn.XLOOKUP($A20,Brut!$A$2:$A$158,Brut!$BX$2:$CU$158)="Inexistant mais important pour notre activité/dans notre secteur",Brut!$BX$2:$CU$2,""))</f>
        <v>Présence en ligne - Site Web basique 
-Présence en ligne - Site web avancé
-Présence en ligne  - Outils de monitoring web
-Présence en ligne  - Boutique vitrine
-Présence en ligne - Boutique transactionnelle
-Relation client  - TPE basique
-Relation client  - Outils de marketing digital
-Relation client  - Outils d'automatisation du parcours client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v>
      </c>
      <c r="AL20" s="120" t="str" cm="1">
        <f t="array" ref="AL20">_xlfn.TEXTJOIN(CHAR(10)&amp;"-",TRUE,IF(_xlfn.XLOOKUP($A20,Brut!$A$2:$A$158,Brut!$BX$2:$CU$158)="Je ne sais pas en quoi cela consiste",Brut!$BX$2:$CU$2,""))</f>
        <v>Relation client  - CRM
-Technologies émergentes  - Intelligence artificielle générative
-Technologies émergentes  - Outils pour l'efficacité énergétique
-Technologies émergentes  - Industrie 5.0
-Technologies émergentes  - IoT (Internet of things)</v>
      </c>
    </row>
    <row r="21" spans="1:38" ht="153.94999999999999" customHeight="1" x14ac:dyDescent="0.25">
      <c r="A21">
        <v>31</v>
      </c>
      <c r="B21" s="107" t="str">
        <f>CONCATENATE("ID",IF(A21&lt;10,CONCATENATE("0",A21),A21),"_FdR_",C21,"_v2")</f>
        <v>ID31_FdR_khaadamat_agency_v2</v>
      </c>
      <c r="C21" s="107" t="str">
        <f>VLOOKUP($A21,Brut,C$1,FALSE)</f>
        <v>khaadamat_agency</v>
      </c>
      <c r="D21" s="107" t="str">
        <f>VLOOKUP($A21,Brut,D$1,FALSE)</f>
        <v>Dirigeant(e) - Gérant(e)</v>
      </c>
      <c r="E21" s="107" t="str">
        <f>VLOOKUP($A21,Brut,E$1,FALSE)</f>
        <v>Auto-entrepreneur</v>
      </c>
      <c r="F21" s="127">
        <f>2025-VLOOKUP($A21,Brut,F$1,FALSE)</f>
        <v>3</v>
      </c>
      <c r="G21" s="127">
        <f>VLOOKUP($A21,Brut,G$1,FALSE)</f>
        <v>2</v>
      </c>
      <c r="H21" s="120" t="str">
        <f>VLOOKUP($A21,Brut,H$1,FALSE)</f>
        <v>Faible (Moins de 25% du personnel)</v>
      </c>
      <c r="I21" s="120" t="str">
        <f>VLOOKUP($A21,Brut,I$1,FALSE)</f>
        <v>Moyennes</v>
      </c>
      <c r="J21" s="107" t="str">
        <f>VLOOKUP($A21,Brut,J$1,FALSE)</f>
        <v>Entre 5 et 20%</v>
      </c>
      <c r="K21" s="107" t="str">
        <f>VLOOKUP($A21,Brut,K$1,FALSE)</f>
        <v>Moins de 3 MDhs</v>
      </c>
      <c r="L21" s="107" t="str">
        <f>VLOOKUP($A21,Brut,L$1,FALSE)</f>
        <v>Services</v>
      </c>
      <c r="M21" s="107" t="str">
        <f>VLOOKUP($A21,Brut,M$1,FALSE)</f>
        <v>Fès-Meknès</v>
      </c>
      <c r="N21" s="107" t="str">
        <f>VLOOKUP($A21,Brut,N$1,FALSE)</f>
        <v>Taza</v>
      </c>
      <c r="O21" s="120" t="str">
        <f>VLOOKUP($A21,Brut,O$1,FALSE)</f>
        <v>Activités spécialisées, scientifiques et techniques</v>
      </c>
      <c r="P21" s="120" t="str">
        <f>VLOOKUP($A21,Brut,P$1,FALSE)</f>
        <v>وكالة تسويق رقمي متكاملة الخدمات نقدم حلولًا تسويقية رقمية شاملة ومتكاملة للشركات والأفراد، تشمل:  تصميم وتطوير مواقع الويب: إنشاء مواقع إلكترونية جذابة وفعالة ومتوافقة مع معايير SEO لتحسين الظهور على محركات البحث. الحملات الإعلانية: تصميم وتنفيذ حملات إعلانية مدفوعة على مختلف المنصات الرقمية (مثل Google Ads ووسائل التواصل الاجتماعي) لتحقيق أهداف التسويق. إنتاج الفيديو الاحترافي: إنشاء مقاطع فيديو عالية الجودة (كبسولات ووثائقيات وإعلانات) لتعزيز العلامة التجارية وزيادة التفاعل. التصميم الجرافيكي والطباعة الرقمية: تصميم مواد تسويقية جذابة ومطبوعات عالية الجودة (شعارات، كتيبات، ملصقات) لتعزيز الهوية البصرية. إدارة صفحات التواصل الاجتماعي: إدارة محتوى صفحات التواصل الاجتماعي (إنشاء، نشر، تفاعل) لزيادة المتابعين والتفاعل. الدورات التدريبية وورش العمل: تقديم دورات تدريبية متخصصة في التسويق الرقمي، واستخدام الأدوات والبرامج (Canva، برامج المونتاج) لتمكين العملاء من تحقيق أهدافهم التسويقية. التصوير الاحترافي والإعلانات: توفير خدمات التصوير الاحترافي لإنشاء صور عالية الجودة للمنتجات والخدمات، وإنتاج إعلانات احترافية تجذب العملاء. المنتجات الرقمية: بيع منتجات رقمية متنوعة (قوالب، تصاميم، موارد تعليمية) لتلبية احتياجات العملاء المختلفة.</v>
      </c>
      <c r="Q21" s="120" t="str">
        <f>VLOOKUP($A21,Brut,Q$1,FALSE)</f>
        <v>Les deux</v>
      </c>
      <c r="R21" s="117">
        <f>VLOOKUP($A21,Brut,R$1,FALSE)</f>
        <v>58.333333333333336</v>
      </c>
      <c r="S21" s="117">
        <f>VLOOKUP($A21,Brut,S$1,FALSE)</f>
        <v>50</v>
      </c>
      <c r="T21" s="117">
        <f>VLOOKUP($A21,Brut,T$1,FALSE)</f>
        <v>55</v>
      </c>
      <c r="U21" s="117">
        <f>VLOOKUP($A21,Brut,U$1,FALSE)</f>
        <v>50</v>
      </c>
      <c r="V21" s="117">
        <f>VLOOKUP($A21,Brut,V$1,FALSE)</f>
        <v>65</v>
      </c>
      <c r="W21" s="117">
        <f>VLOOKUP($A21,Brut,W$1,FALSE)</f>
        <v>62.5</v>
      </c>
      <c r="X21" s="117">
        <f>AVERAGE(R21:W21)</f>
        <v>56.805555555555564</v>
      </c>
      <c r="Y21" s="117" t="str">
        <f>IF(X21&lt;25,"Débutant",IF(X21&lt;=50,"Émergent",IF(X21&lt;=75,"Challenger","Leader")))</f>
        <v>Challenger</v>
      </c>
      <c r="Z21" s="148" t="s">
        <v>2936</v>
      </c>
      <c r="AA21" s="147" t="s">
        <v>2935</v>
      </c>
      <c r="AB21" s="117" t="s">
        <v>2937</v>
      </c>
      <c r="AC21" s="117"/>
      <c r="AD21" s="117"/>
      <c r="AE21" s="120" t="str" cm="1">
        <f t="array" ref="AE21">_xlfn.TEXTJOIN(CHAR(10)&amp;"-",TRUE,IF(_xlfn.XLOOKUP(A21, Brut!$A$2:$A$158, Brut!$S$2:$Y$158)=1,Brut!$S$2:$Y$2,""))</f>
        <v>Développer une présence à l’international,
-Gérer la fiscalité, la sécurité sociale et assurer la conformité réglementaire,
-Recruter, former et fidéliser des talents qualifiés,</v>
      </c>
      <c r="AF21" s="120" t="str">
        <f>VLOOKUP($A21,Brut,AF$1,FALSE)</f>
        <v>العائق الوحيد هو وجود فريق عمل ملتزم ومتمكن</v>
      </c>
      <c r="AG21" s="120" t="str" cm="1">
        <f t="array" ref="AG21">_xlfn.TEXTJOIN(CHAR(10)&amp;"-",TRUE,IF(_xlfn.XLOOKUP($A21,Brut!$A$2:$A$158,Brut!$AJ$2:$AP$158)=1,Brut!$AJ$2:$AP$2,""))&amp;CHAR(10)&amp;CHAR(10)&amp;VLOOKUP($A21,Brut,AG$1,FALSE)</f>
        <v xml:space="preserve">Suivre des formations sur les outils et solutions digitales
-Acquérir ou intégrer des solutions digitales (CRM, site web, etc.)
-Installer de nouveaux équipements (serveurs, ordinateurs, etc.)
-Définir et mettre en œuvre une stratégie de digitalisation
</v>
      </c>
      <c r="AH21" s="120" t="str" cm="1">
        <f t="array" ref="AH21">_xlfn.TEXTJOIN(CHAR(10)&amp;"-",TRUE,IF(_xlfn.XLOOKUP($A21,Brut!$A$2:$A$158,Brut!$AY$2:$BF$158)=1,Brut!$AY$2:$BF$2,""))&amp;CHAR(10)&amp;CHAR(10)&amp;VLOOKUP($A21,Brut,AH$1,FALSE)</f>
        <v xml:space="preserve">
انا مقابل ذاتي اولا ولست شركه او تعاونيه لذا فريق العمل الذي ابحث عنه هو عباره كذلك عن مقاولين ذاته اولا لم اجد الكفاءه والفريق الذي ابحث عنه من حيث هذه الامور والالتزام كذلك. والحاجه الثانيه وهي الاهم هو انني اعمل لوحدي لذلك لا استطيع ان اعطي تقييم حول المستخدمين.</v>
      </c>
      <c r="AI21" s="120" t="str" cm="1">
        <f t="array" ref="AI21">_xlfn.TEXTJOIN(CHAR(10)&amp;"-",TRUE,IF(_xlfn.XLOOKUP($A21,Brut!$A$2:$A$158,Brut!$BX$2:$CU$158)="Existant et je suis satisfait(e)",Brut!$BX$2:$CU$2,""))</f>
        <v>Présence en ligne - Site Web basique 
-Processus internes  - Messagerie électronique et instantanée (Mails, WhatsApp business...)</v>
      </c>
      <c r="AJ21" s="120" t="str" cm="1">
        <f t="array" ref="AJ21">_xlfn.TEXTJOIN(CHAR(10)&amp;"-",TRUE,IF(_xlfn.XLOOKUP($A21,Brut!$A$2:$A$158,Brut!$BX$2:$CU$158)="Existant mais je ne suis pas satisfait(e)",Brut!$BX$2:$CU$2,""))</f>
        <v>Présence en ligne - Site web avancé
-Présence en ligne  - Outils de monitoring web
-Présence en ligne  - Présence sur les réseaux sociaux
-Présence en ligne  - Outils de gestion et de promotion sur les réseaux sociaux
-Présence en ligne  - Boutique vitrine
-Relation client  - Paiement en ligne
-Relation client  - CRM
-Relation client  - Outil de gestion des ventes et des facturations
-Processus internes  - Tableurs (Excel)
-Processus internes  - Outil de gestion documentaire et des archivages
-Processus internes  - Outils collaboratifs (Google Workspace, Teams...)
-Technologies émergentes  - Intelligence artificielle générative
-Technologies émergentes  - Industrie 5.0</v>
      </c>
      <c r="AK21" s="120" t="str" cm="1">
        <f t="array" ref="AK21">_xlfn.TEXTJOIN(CHAR(10)&amp;"-",TRUE,IF(_xlfn.XLOOKUP($A21,Brut!$A$2:$A$158,Brut!$BX$2:$CU$158)="Inexistant mais important pour notre activité/dans notre secteur",Brut!$BX$2:$CU$2,""))</f>
        <v>Présence en ligne - Boutique transactionnelle
-Relation client  - Outils de marketing digital
-Relation client  - Outils d'automatisation du parcours client
-Technologies émergentes  - Outils pour l'efficacité énergétique
-Technologies émergentes  - IoT (Internet of things)</v>
      </c>
      <c r="AL21" s="120" t="str" cm="1">
        <f t="array" ref="AL21">_xlfn.TEXTJOIN(CHAR(10)&amp;"-",TRUE,IF(_xlfn.XLOOKUP($A21,Brut!$A$2:$A$158,Brut!$BX$2:$CU$158)="Je ne sais pas en quoi cela consiste",Brut!$BX$2:$CU$2,""))</f>
        <v/>
      </c>
    </row>
    <row r="22" spans="1:38" ht="210" x14ac:dyDescent="0.25">
      <c r="A22">
        <v>34</v>
      </c>
      <c r="B22" s="107" t="str">
        <f>CONCATENATE("ID",IF(A22&lt;10,CONCATENATE("0",A22),A22),"_FdR_",C22,"_v2")</f>
        <v>ID34_FdR_تعاونية شيكر القراءية للتربية والتكوين _v2</v>
      </c>
      <c r="C22" s="107" t="str">
        <f>VLOOKUP($A22,Brut,C$1,FALSE)</f>
        <v xml:space="preserve">تعاونية شيكر القراءية للتربية والتكوين </v>
      </c>
      <c r="D22" s="107" t="str">
        <f>VLOOKUP($A22,Brut,D$1,FALSE)</f>
        <v>Dirigeant(e) - Gérant(e)</v>
      </c>
      <c r="E22" s="107" t="str">
        <f>VLOOKUP($A22,Brut,E$1,FALSE)</f>
        <v>Coopérative</v>
      </c>
      <c r="F22" s="127">
        <f>2025-VLOOKUP($A22,Brut,F$1,FALSE)</f>
        <v>8</v>
      </c>
      <c r="G22" s="127">
        <f>VLOOKUP($A22,Brut,G$1,FALSE)</f>
        <v>7</v>
      </c>
      <c r="H22" s="120" t="str">
        <f>VLOOKUP($A22,Brut,H$1,FALSE)</f>
        <v>Faible (Moins de 25% du personnel)</v>
      </c>
      <c r="I22" s="120" t="str">
        <f>VLOOKUP($A22,Brut,I$1,FALSE)</f>
        <v>Moyennes</v>
      </c>
      <c r="J22" s="107" t="str">
        <f>VLOOKUP($A22,Brut,J$1,FALSE)</f>
        <v>Moins de 5%</v>
      </c>
      <c r="K22" s="107" t="str">
        <f>VLOOKUP($A22,Brut,K$1,FALSE)</f>
        <v>Moins de 3 MDhs</v>
      </c>
      <c r="L22" s="107" t="str">
        <f>VLOOKUP($A22,Brut,L$1,FALSE)</f>
        <v>Education - Santé</v>
      </c>
      <c r="M22" s="107" t="str">
        <f>VLOOKUP($A22,Brut,M$1,FALSE)</f>
        <v>Fès-Meknès</v>
      </c>
      <c r="N22" s="107" t="str">
        <f>VLOOKUP($A22,Brut,N$1,FALSE)</f>
        <v>Taza</v>
      </c>
      <c r="O22" s="120" t="str">
        <f>VLOOKUP($A22,Brut,O$1,FALSE)</f>
        <v>Enseignement</v>
      </c>
      <c r="P22" s="120" t="str">
        <f>VLOOKUP($A22,Brut,P$1,FALSE)</f>
        <v xml:space="preserve">التربية والتكوين و الرقمنة </v>
      </c>
      <c r="Q22" s="120" t="str">
        <f>VLOOKUP($A22,Brut,Q$1,FALSE)</f>
        <v>BtoC - vente de produits ou services directement aux particuliers en tant que consommateurs finaux</v>
      </c>
      <c r="R22" s="117">
        <f>VLOOKUP($A22,Brut,R$1,FALSE)</f>
        <v>27.5</v>
      </c>
      <c r="S22" s="117">
        <f>VLOOKUP($A22,Brut,S$1,FALSE)</f>
        <v>50</v>
      </c>
      <c r="T22" s="117">
        <f>VLOOKUP($A22,Brut,T$1,FALSE)</f>
        <v>41</v>
      </c>
      <c r="U22" s="117">
        <f>VLOOKUP($A22,Brut,U$1,FALSE)</f>
        <v>50</v>
      </c>
      <c r="V22" s="117">
        <f>VLOOKUP($A22,Brut,V$1,FALSE)</f>
        <v>25</v>
      </c>
      <c r="W22" s="117">
        <f>VLOOKUP($A22,Brut,W$1,FALSE)</f>
        <v>0</v>
      </c>
      <c r="X22" s="117">
        <f>AVERAGE(R22:W22)</f>
        <v>32.25</v>
      </c>
      <c r="Y22" s="117" t="str">
        <f>IF(X22&lt;25,"Débutant",IF(X22&lt;=50,"Émergent",IF(X22&lt;=75,"Challenger","Leader")))</f>
        <v>Émergent</v>
      </c>
      <c r="Z22" s="117" t="s">
        <v>2938</v>
      </c>
      <c r="AA22" s="147" t="s">
        <v>2962</v>
      </c>
      <c r="AB22" s="117" t="s">
        <v>2962</v>
      </c>
      <c r="AC22" s="117"/>
      <c r="AD22" s="117"/>
      <c r="AE22" s="120" t="str" cm="1">
        <f t="array" ref="AE22">_xlfn.TEXTJOIN(CHAR(10)&amp;"-",TRUE,IF(_xlfn.XLOOKUP(A22, Brut!$A$2:$A$158, Brut!$S$2:$Y$158)=1,Brut!$S$2:$Y$2,""))</f>
        <v>- Attirer de nouveaux clients et se différencier face à la concurrence, 
-Développer une présence à l’international,
-Exploiter les nouvelles technologies pour améliorer la compétitivité,</v>
      </c>
      <c r="AF22" s="120">
        <f>VLOOKUP($A22,Brut,AF$1,FALSE)</f>
        <v>0</v>
      </c>
      <c r="AG22" s="120" t="str" cm="1">
        <f t="array" ref="AG22">_xlfn.TEXTJOIN(CHAR(10)&amp;"-",TRUE,IF(_xlfn.XLOOKUP($A22,Brut!$A$2:$A$158,Brut!$AJ$2:$AP$158)=1,Brut!$AJ$2:$AP$2,""))&amp;CHAR(10)&amp;CHAR(10)&amp;VLOOKUP($A22,Brut,AG$1,FALSE)</f>
        <v xml:space="preserve">Définir et mettre en œuvre une stratégie de digitalisation
</v>
      </c>
      <c r="AH22" s="120" t="str" cm="1">
        <f t="array" ref="AH22">_xlfn.TEXTJOIN(CHAR(10)&amp;"-",TRUE,IF(_xlfn.XLOOKUP($A22,Brut!$A$2:$A$158,Brut!$AY$2:$BF$158)=1,Brut!$AY$2:$BF$2,""))&amp;CHAR(10)&amp;CHAR(10)&amp;VLOOKUP($A22,Brut,AH$1,FALSE)</f>
        <v xml:space="preserve">Difficulté à utiliser des outils métier ou avancés (ERP, logiciels,...)
-Difficulté à utiliser des équipements et du matériel technologique (Serveurs, terminaux,...)
</v>
      </c>
      <c r="AI22" s="120" t="str" cm="1">
        <f t="array" ref="AI22">_xlfn.TEXTJOIN(CHAR(10)&amp;"-",TRUE,IF(_xlfn.XLOOKUP($A22,Brut!$A$2:$A$158,Brut!$BX$2:$CU$158)="Existant et je suis satisfait(e)",Brut!$BX$2:$CU$2,""))</f>
        <v/>
      </c>
      <c r="AJ22" s="120" t="str" cm="1">
        <f t="array" ref="AJ22">_xlfn.TEXTJOIN(CHAR(10)&amp;"-",TRUE,IF(_xlfn.XLOOKUP($A22,Brut!$A$2:$A$158,Brut!$BX$2:$CU$158)="Existant mais je ne suis pas satisfait(e)",Brut!$BX$2:$CU$2,""))</f>
        <v>Présence en ligne  - Présence sur les réseaux sociaux
-Processus internes  - Outil de gestion comptable et financière
-Processus internes  - Messagerie électronique et instantanée (Mails, WhatsApp business...)</v>
      </c>
      <c r="AK22" s="120" t="str" cm="1">
        <f t="array" ref="AK22">_xlfn.TEXTJOIN(CHAR(10)&amp;"-",TRUE,IF(_xlfn.XLOOKUP($A22,Brut!$A$2:$A$158,Brut!$BX$2:$CU$158)="Inexistant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-Présence en ligne - Boutique transactionnelle
-Relation client  - TPE basique
-Relation client  - Paiement en ligne
-Relation client  - Outils de marketing digital
-Processus internes  - Tableurs (Excel)
-Processus internes  - Outil de gestion documentaire et des archivages
-Processus internes  - Outils collaboratifs (Google Workspace, Teams...)</v>
      </c>
      <c r="AL22" s="120" t="str" cm="1">
        <f t="array" ref="AL22">_xlfn.TEXTJOIN(CHAR(10)&amp;"-",TRUE,IF(_xlfn.XLOOKUP($A22,Brut!$A$2:$A$158,Brut!$BX$2:$CU$158)="Je ne sais pas en quoi cela consiste",Brut!$BX$2:$CU$2,""))</f>
        <v>Relation client  - CRM
-Technologies émergentes  - Industrie 5.0</v>
      </c>
    </row>
    <row r="23" spans="1:38" ht="90" x14ac:dyDescent="0.25">
      <c r="A23">
        <v>39</v>
      </c>
      <c r="B23" s="107" t="str">
        <f>CONCATENATE("ID",IF(A23&lt;10,CONCATENATE("0",A23),A23),"_FdR_",C23,"_v2")</f>
        <v>ID39_FdR_مقاولة صغرى_v2</v>
      </c>
      <c r="C23" s="107" t="str">
        <f>VLOOKUP($A23,Brut,C$1,FALSE)</f>
        <v>مقاولة صغرى</v>
      </c>
      <c r="D23" s="107" t="str">
        <f>VLOOKUP($A23,Brut,D$1,FALSE)</f>
        <v>Dirigeant(e) - Gérant(e)</v>
      </c>
      <c r="E23" s="107" t="str">
        <f>VLOOKUP($A23,Brut,E$1,FALSE)</f>
        <v>Auto-entrepreneur</v>
      </c>
      <c r="F23" s="127">
        <f>2025-VLOOKUP($A23,Brut,F$1,FALSE)</f>
        <v>1</v>
      </c>
      <c r="G23" s="127">
        <f>VLOOKUP($A23,Brut,G$1,FALSE)</f>
        <v>1</v>
      </c>
      <c r="H23" s="120" t="str">
        <f>VLOOKUP($A23,Brut,H$1,FALSE)</f>
        <v>Faible (Moins de 25% du personnel)</v>
      </c>
      <c r="I23" s="120" t="str">
        <f>VLOOKUP($A23,Brut,I$1,FALSE)</f>
        <v>Moyennes</v>
      </c>
      <c r="J23" s="107" t="str">
        <f>VLOOKUP($A23,Brut,J$1,FALSE)</f>
        <v>Moins de 5%</v>
      </c>
      <c r="K23" s="107" t="str">
        <f>VLOOKUP($A23,Brut,K$1,FALSE)</f>
        <v>Moins de 3 MDhs</v>
      </c>
      <c r="L23" s="107" t="str">
        <f>VLOOKUP($A23,Brut,L$1,FALSE)</f>
        <v>Industrie - Logistique</v>
      </c>
      <c r="M23" s="107" t="str">
        <f>VLOOKUP($A23,Brut,M$1,FALSE)</f>
        <v>Fès-Meknès</v>
      </c>
      <c r="N23" s="107" t="str">
        <f>VLOOKUP($A23,Brut,N$1,FALSE)</f>
        <v>Taza</v>
      </c>
      <c r="O23" s="120" t="str">
        <f>VLOOKUP($A23,Brut,O$1,FALSE)</f>
        <v>Industrie manufacturière</v>
      </c>
      <c r="P23" s="120" t="str">
        <f>VLOOKUP($A23,Brut,P$1,FALSE)</f>
        <v>الخياطة والتطريز الرقمي</v>
      </c>
      <c r="Q23" s="120" t="str">
        <f>VLOOKUP($A23,Brut,Q$1,FALSE)</f>
        <v>BtoC - vente de produits ou services directement aux particuliers en tant que consommateurs finaux</v>
      </c>
      <c r="R23" s="117">
        <f>VLOOKUP($A23,Brut,R$1,FALSE)</f>
        <v>60</v>
      </c>
      <c r="S23" s="117">
        <f>VLOOKUP($A23,Brut,S$1,FALSE)</f>
        <v>50</v>
      </c>
      <c r="T23" s="117">
        <f>VLOOKUP($A23,Brut,T$1,FALSE)</f>
        <v>18.5</v>
      </c>
      <c r="U23" s="117">
        <f>VLOOKUP($A23,Brut,U$1,FALSE)</f>
        <v>36.666666666666664</v>
      </c>
      <c r="V23" s="117">
        <f>VLOOKUP($A23,Brut,V$1,FALSE)</f>
        <v>6</v>
      </c>
      <c r="W23" s="117">
        <f>VLOOKUP($A23,Brut,W$1,FALSE)</f>
        <v>0</v>
      </c>
      <c r="X23" s="117">
        <f>AVERAGE(R23:W23)</f>
        <v>28.527777777777775</v>
      </c>
      <c r="Y23" s="117" t="str">
        <f>IF(X23&lt;25,"Débutant",IF(X23&lt;=50,"Émergent",IF(X23&lt;=75,"Challenger","Leader")))</f>
        <v>Émergent</v>
      </c>
      <c r="Z23" s="117"/>
      <c r="AA23" s="147"/>
      <c r="AB23" s="117"/>
      <c r="AC23" s="117"/>
      <c r="AD23" s="117"/>
      <c r="AE23" s="120" t="str" cm="1">
        <f t="array" ref="AE23">_xlfn.TEXTJOIN(CHAR(10)&amp;"-",TRUE,IF(_xlfn.XLOOKUP(A23, Brut!$A$2:$A$158, Brut!$S$2:$Y$158)=1,Brut!$S$2:$Y$2,""))</f>
        <v>- Attirer de nouveaux clients et se différencier face à la concurrence, 
-Exploiter les nouvelles technologies pour améliorer la compétitivité,</v>
      </c>
      <c r="AF23" s="120" t="str">
        <f>VLOOKUP($A23,Brut,AF$1,FALSE)</f>
        <v>في عملي التطريز الرقمي  تحديات استعمال بعض المواقع الخاصة بعملي</v>
      </c>
      <c r="AG23" s="120" t="str" cm="1">
        <f t="array" ref="AG23">_xlfn.TEXTJOIN(CHAR(10)&amp;"-",TRUE,IF(_xlfn.XLOOKUP($A23,Brut!$A$2:$A$158,Brut!$AJ$2:$AP$158)=1,Brut!$AJ$2:$AP$2,""))&amp;CHAR(10)&amp;CHAR(10)&amp;VLOOKUP($A23,Brut,AG$1,FALSE)</f>
        <v xml:space="preserve">Suivre des formations sur les outils et solutions digitales
</v>
      </c>
      <c r="AH23" s="120" t="str" cm="1">
        <f t="array" ref="AH23">_xlfn.TEXTJOIN(CHAR(10)&amp;"-",TRUE,IF(_xlfn.XLOOKUP($A23,Brut!$A$2:$A$158,Brut!$AY$2:$BF$158)=1,Brut!$AY$2:$BF$2,""))&amp;CHAR(10)&amp;CHAR(10)&amp;VLOOKUP($A23,Brut,AH$1,FALSE)</f>
        <v xml:space="preserve">Difficulté à utiliser des outils métier ou avancés (ERP, logiciels,...)
-Difficulté à utiliser des équipements et du matériel technologique (Serveurs, terminaux,...)
</v>
      </c>
      <c r="AI23" s="120" t="str" cm="1">
        <f t="array" ref="AI23">_xlfn.TEXTJOIN(CHAR(10)&amp;"-",TRUE,IF(_xlfn.XLOOKUP($A23,Brut!$A$2:$A$158,Brut!$BX$2:$CU$158)="Existant et je suis satisfait(e)",Brut!$BX$2:$CU$2,""))</f>
        <v>Processus internes  - Outil de gestion RH</v>
      </c>
      <c r="AJ23" s="120" t="str" cm="1">
        <f t="array" ref="AJ23">_xlfn.TEXTJOIN(CHAR(10)&amp;"-",TRUE,IF(_xlfn.XLOOKUP($A23,Brut!$A$2:$A$158,Brut!$BX$2:$CU$158)="Existant mais je ne suis pas satisfait(e)",Brut!$BX$2:$CU$2,""))</f>
        <v>Présence en ligne  - Présence sur les réseaux sociaux</v>
      </c>
      <c r="AK23" s="120" t="str" cm="1">
        <f t="array" ref="AK23">_xlfn.TEXTJOIN(CHAR(10)&amp;"-",TRUE,IF(_xlfn.XLOOKUP($A23,Brut!$A$2:$A$158,Brut!$BX$2:$CU$158)="Inexistant mais important pour notre activité/dans notre secteur",Brut!$BX$2:$CU$2,""))</f>
        <v>Présence en ligne  - Outils de gestion et de promotion sur les réseaux sociaux</v>
      </c>
      <c r="AL23" s="120" t="str" cm="1">
        <f t="array" ref="AL23">_xlfn.TEXTJOIN(CHAR(10)&amp;"-",TRUE,IF(_xlfn.XLOOKUP($A23,Brut!$A$2:$A$158,Brut!$BX$2:$CU$158)="Je ne sais pas en quoi cela consiste",Brut!$BX$2:$CU$2,""))</f>
        <v>Présence en ligne - Site Web basique 
-Présence en ligne - Site web avancé
-Présence en ligne  - Outils de monitoring web
-Présence en ligne  - Boutique vitrine
-Présence en ligne - Boutique transactionnelle
-Relation client  - TPE basique
-Relation client  - Paiement en ligne
-Relation client  - CRM
-Relation client  - Outils d'automatisation du parcours client
-Relation client  - Outil de gestion des ventes et des facturations
-Processus internes  - Tableurs (Excel)
-Processus internes  - Outil de gestion des achats et des stocks
-Processus internes  - Outil de gestion comptable et financière
-Processus internes  - Outil de gestion documentaire et des archivages
-Processus internes  - Outils collaboratifs (Google Workspace, Teams...)
-Processus internes  - Messagerie électronique et instantanée (Mails, WhatsApp business...)
-Technologies émergentes  - Intelligence artificielle générative
-Technologies émergentes  - Outils pour l'efficacité énergétique
-Technologies émergentes  - Industrie 5.0
-Technologies émergentes  - IoT (Internet of things)</v>
      </c>
    </row>
    <row r="24" spans="1:38" ht="150" x14ac:dyDescent="0.25">
      <c r="A24">
        <v>40</v>
      </c>
      <c r="B24" s="107" t="str">
        <f>CONCATENATE("ID",IF(A24&lt;10,CONCATENATE("0",A24),A24),"_FdR_",C24,"_v2")</f>
        <v>ID40_FdR_MH PRINT_v2</v>
      </c>
      <c r="C24" s="107" t="str">
        <f>VLOOKUP($A24,Brut,C$1,FALSE)</f>
        <v>MH PRINT</v>
      </c>
      <c r="D24" s="107" t="str">
        <f>VLOOKUP($A24,Brut,D$1,FALSE)</f>
        <v>Dirigeant(e) - Gérant(e)</v>
      </c>
      <c r="E24" s="107" t="str">
        <f>VLOOKUP($A24,Brut,E$1,FALSE)</f>
        <v>Auto-entrepreneur</v>
      </c>
      <c r="F24" s="127">
        <f>2025-VLOOKUP($A24,Brut,F$1,FALSE)</f>
        <v>2</v>
      </c>
      <c r="G24" s="127">
        <f>VLOOKUP($A24,Brut,G$1,FALSE)</f>
        <v>1</v>
      </c>
      <c r="H24" s="120" t="str">
        <f>VLOOKUP($A24,Brut,H$1,FALSE)</f>
        <v>Moyenne (Entre 25% et 50% du personnel)</v>
      </c>
      <c r="I24" s="120" t="str">
        <f>VLOOKUP($A24,Brut,I$1,FALSE)</f>
        <v>Moyennes</v>
      </c>
      <c r="J24" s="107" t="str">
        <f>VLOOKUP($A24,Brut,J$1,FALSE)</f>
        <v>Je ne souhaite pas me prononcer - Je ne sais pas</v>
      </c>
      <c r="K24" s="107" t="str">
        <f>VLOOKUP($A24,Brut,K$1,FALSE)</f>
        <v>Entre 3 et 10 MDhs</v>
      </c>
      <c r="L24" s="107" t="str">
        <f>VLOOKUP($A24,Brut,L$1,FALSE)</f>
        <v>Services</v>
      </c>
      <c r="M24" s="107" t="str">
        <f>VLOOKUP($A24,Brut,M$1,FALSE)</f>
        <v>Fès-Meknès</v>
      </c>
      <c r="N24" s="107" t="str">
        <f>VLOOKUP($A24,Brut,N$1,FALSE)</f>
        <v>Taza</v>
      </c>
      <c r="O24" s="120" t="str">
        <f>VLOOKUP($A24,Brut,O$1,FALSE)</f>
        <v>Activités de services administratifs et de soutien</v>
      </c>
      <c r="P24" s="120" t="str">
        <f>VLOOKUP($A24,Brut,P$1,FALSE)</f>
        <v>مكتبة ومركز خدمات القرب التسجيل في المباريات و  كتابة العقود و أداء الفواتير والضرائب و مجموعة من الخدمات التنوعة</v>
      </c>
      <c r="Q24" s="120" t="str">
        <f>VLOOKUP($A24,Brut,Q$1,FALSE)</f>
        <v>BtoC - vente de produits ou services directement aux particuliers en tant que consommateurs finaux</v>
      </c>
      <c r="R24" s="117">
        <f>VLOOKUP($A24,Brut,R$1,FALSE)</f>
        <v>12.5</v>
      </c>
      <c r="S24" s="117">
        <f>VLOOKUP($A24,Brut,S$1,FALSE)</f>
        <v>50</v>
      </c>
      <c r="T24" s="117">
        <f>VLOOKUP($A24,Brut,T$1,FALSE)</f>
        <v>36.5</v>
      </c>
      <c r="U24" s="117">
        <f>VLOOKUP($A24,Brut,U$1,FALSE)</f>
        <v>68.333333333333329</v>
      </c>
      <c r="V24" s="117">
        <f>VLOOKUP($A24,Brut,V$1,FALSE)</f>
        <v>25.5</v>
      </c>
      <c r="W24" s="117">
        <f>VLOOKUP($A24,Brut,W$1,FALSE)</f>
        <v>0</v>
      </c>
      <c r="X24" s="117">
        <f>AVERAGE(R24:W24)</f>
        <v>32.138888888888886</v>
      </c>
      <c r="Y24" s="117" t="str">
        <f>IF(X24&lt;25,"Débutant",IF(X24&lt;=50,"Émergent",IF(X24&lt;=75,"Challenger","Leader")))</f>
        <v>Émergent</v>
      </c>
      <c r="Z24" s="148" t="s">
        <v>2936</v>
      </c>
      <c r="AA24" s="147" t="s">
        <v>2935</v>
      </c>
      <c r="AB24" s="117" t="s">
        <v>2937</v>
      </c>
      <c r="AC24" s="117"/>
      <c r="AD24" s="117"/>
      <c r="AE24" s="120" t="str" cm="1">
        <f t="array" ref="AE24">_xlfn.TEXTJOIN(CHAR(10)&amp;"-",TRUE,IF(_xlfn.XLOOKUP(A24, Brut!$A$2:$A$158, Brut!$S$2:$Y$158)=1,Brut!$S$2:$Y$2,""))</f>
        <v>- Attirer de nouveaux clients et se différencier face à la concurrence, 
-Gérer la fiscalité, la sécurité sociale et assurer la conformité réglementaire,
-Améliorer le recouvrement des créances,</v>
      </c>
      <c r="AF24" s="120" t="str">
        <f>VLOOKUP($A24,Brut,AF$1,FALSE)</f>
        <v>التفاوت في الوصول إلى التكنولوجيا، التحول من الأنظمة التقليدية إلى الرقمية، الخصوصية والأمان</v>
      </c>
      <c r="AG24" s="120" t="str" cm="1">
        <f t="array" ref="AG24">_xlfn.TEXTJOIN(CHAR(10)&amp;"-",TRUE,IF(_xlfn.XLOOKUP($A24,Brut!$A$2:$A$158,Brut!$AJ$2:$AP$158)=1,Brut!$AJ$2:$AP$2,""))&amp;CHAR(10)&amp;CHAR(10)&amp;VLOOKUP($A24,Brut,AG$1,FALSE)</f>
        <v xml:space="preserve">
مقاولة جديدة لكننا نساير العمل بما هو موجود لدينا</v>
      </c>
      <c r="AH24" s="120" t="str" cm="1">
        <f t="array" ref="AH24">_xlfn.TEXTJOIN(CHAR(10)&amp;"-",TRUE,IF(_xlfn.XLOOKUP($A24,Brut!$A$2:$A$158,Brut!$AY$2:$BF$158)=1,Brut!$AY$2:$BF$2,""))&amp;CHAR(10)&amp;CHAR(10)&amp;VLOOKUP($A24,Brut,AH$1,FALSE)</f>
        <v xml:space="preserve">Difficulté à utiliser des outils métier ou avancés (ERP, logiciels,...)
-Difficultés à maintenir les équipements et logiciels à jour
</v>
      </c>
      <c r="AI24" s="120" t="str" cm="1">
        <f t="array" ref="AI24">_xlfn.TEXTJOIN(CHAR(10)&amp;"-",TRUE,IF(_xlfn.XLOOKUP($A24,Brut!$A$2:$A$158,Brut!$BX$2:$CU$158)="Existant et je suis satisfait(e)",Brut!$BX$2:$CU$2,""))</f>
        <v>Processus internes  - Tableurs (Excel)
-Processus internes  - Outil de gestion des achats et des stocks
-Processus internes  - Outil de gestion RH
-Processus internes  - Messagerie électronique et instantanée (Mails, WhatsApp business...)</v>
      </c>
      <c r="AJ24" s="120" t="str" cm="1">
        <f t="array" ref="AJ24">_xlfn.TEXTJOIN(CHAR(10)&amp;"-",TRUE,IF(_xlfn.XLOOKUP($A24,Brut!$A$2:$A$158,Brut!$BX$2:$CU$158)="Existant mais je ne suis pas satisfait(e)",Brut!$BX$2:$CU$2,""))</f>
        <v>Technologies émergentes  - Intelligence artificielle générative</v>
      </c>
      <c r="AK24" s="120" t="str" cm="1">
        <f t="array" ref="AK24">_xlfn.TEXTJOIN(CHAR(10)&amp;"-",TRUE,IF(_xlfn.XLOOKUP($A24,Brut!$A$2:$A$158,Brut!$BX$2:$CU$158)="Inexistant mais important pour notre activité/dans notre secteur",Brut!$BX$2:$CU$2,""))</f>
        <v>Présence en ligne - Site Web basique 
-Présence en ligne - Site web avancé
-Présence en ligne  - Boutique vitrine
-Présence en ligne - Boutique transactionnelle
-Relation client  - TPE basique
-Relation client  - Paiement en ligne
-Relation client  - Outil de gestion des ventes et des facturations
-Processus internes  - Outil de gestion documentaire et des archivages</v>
      </c>
      <c r="AL24" s="120" t="str" cm="1">
        <f t="array" ref="AL24">_xlfn.TEXTJOIN(CHAR(10)&amp;"-",TRUE,IF(_xlfn.XLOOKUP($A24,Brut!$A$2:$A$158,Brut!$BX$2:$CU$158)="Je ne sais pas en quoi cela consiste",Brut!$BX$2:$CU$2,""))</f>
        <v>Présence en ligne  - Outils de monitoring web
-Présence en ligne  - Présence sur les réseaux sociaux
-Présence en ligne  - Outils de gestion et de promotion sur les réseaux sociaux
-Relation client  - Outils d'automatisation du parcours client
-Processus internes  - Outil de gestion comptable et financière
-Processus internes  - Outils collaboratifs (Google Workspace, Teams...)
-Technologies émergentes  - Outils pour l'efficacité énergétique
-Technologies émergentes  - Industrie 5.0
-Technologies émergentes  - IoT (Internet of things)</v>
      </c>
    </row>
    <row r="25" spans="1:38" ht="240" x14ac:dyDescent="0.25">
      <c r="A25">
        <v>41</v>
      </c>
      <c r="B25" s="107" t="str">
        <f>CONCATENATE("ID",IF(A25&lt;10,CONCATENATE("0",A25),A25),"_FdR_",C25,"_v2")</f>
        <v>ID41_FdR_مطبعة العلاوي_v2</v>
      </c>
      <c r="C25" s="107" t="str">
        <f>VLOOKUP($A25,Brut,C$1,FALSE)</f>
        <v>مطبعة العلاوي</v>
      </c>
      <c r="D25" s="107" t="str">
        <f>VLOOKUP($A25,Brut,D$1,FALSE)</f>
        <v>Dirigeant(e) - Gérant(e)</v>
      </c>
      <c r="E25" s="107" t="str">
        <f>VLOOKUP($A25,Brut,E$1,FALSE)</f>
        <v>Auto-entrepreneur</v>
      </c>
      <c r="F25" s="127">
        <f>2025-VLOOKUP($A25,Brut,F$1,FALSE)</f>
        <v>3</v>
      </c>
      <c r="G25" s="127">
        <f>VLOOKUP($A25,Brut,G$1,FALSE)</f>
        <v>1</v>
      </c>
      <c r="H25" s="120" t="str">
        <f>VLOOKUP($A25,Brut,H$1,FALSE)</f>
        <v>Forte (Plus de 50% du personnel)</v>
      </c>
      <c r="I25" s="120" t="str">
        <f>VLOOKUP($A25,Brut,I$1,FALSE)</f>
        <v>Moyennes</v>
      </c>
      <c r="J25" s="107" t="str">
        <f>VLOOKUP($A25,Brut,J$1,FALSE)</f>
        <v>Moins de 5%</v>
      </c>
      <c r="K25" s="107" t="str">
        <f>VLOOKUP($A25,Brut,K$1,FALSE)</f>
        <v>Moins de 3 MDhs</v>
      </c>
      <c r="L25" s="107" t="str">
        <f>VLOOKUP($A25,Brut,L$1,FALSE)</f>
        <v>Industrie - Logistique</v>
      </c>
      <c r="M25" s="107" t="str">
        <f>VLOOKUP($A25,Brut,M$1,FALSE)</f>
        <v>Fès-Meknès</v>
      </c>
      <c r="N25" s="107" t="str">
        <f>VLOOKUP($A25,Brut,N$1,FALSE)</f>
        <v>Taza</v>
      </c>
      <c r="O25" s="120" t="str">
        <f>VLOOKUP($A25,Brut,O$1,FALSE)</f>
        <v>Industrie manufacturière</v>
      </c>
      <c r="P25" s="120" t="str">
        <f>VLOOKUP($A25,Brut,P$1,FALSE)</f>
        <v xml:space="preserve">الطباعة الرقمية </v>
      </c>
      <c r="Q25" s="120" t="str">
        <f>VLOOKUP($A25,Brut,Q$1,FALSE)</f>
        <v>Les deux</v>
      </c>
      <c r="R25" s="117">
        <f>VLOOKUP($A25,Brut,R$1,FALSE)</f>
        <v>60</v>
      </c>
      <c r="S25" s="117">
        <f>VLOOKUP($A25,Brut,S$1,FALSE)</f>
        <v>50</v>
      </c>
      <c r="T25" s="117">
        <f>VLOOKUP($A25,Brut,T$1,FALSE)</f>
        <v>46</v>
      </c>
      <c r="U25" s="117">
        <f>VLOOKUP($A25,Brut,U$1,FALSE)</f>
        <v>50</v>
      </c>
      <c r="V25" s="117">
        <f>VLOOKUP($A25,Brut,V$1,FALSE)</f>
        <v>80</v>
      </c>
      <c r="W25" s="117">
        <f>VLOOKUP($A25,Brut,W$1,FALSE)</f>
        <v>12.5</v>
      </c>
      <c r="X25" s="117">
        <f>AVERAGE(R25:W25)</f>
        <v>49.75</v>
      </c>
      <c r="Y25" s="117" t="str">
        <f>IF(X25&lt;25,"Débutant",IF(X25&lt;=50,"Émergent",IF(X25&lt;=75,"Challenger","Leader")))</f>
        <v>Émergent</v>
      </c>
      <c r="Z25" s="148" t="s">
        <v>2936</v>
      </c>
      <c r="AA25" s="147" t="s">
        <v>2935</v>
      </c>
      <c r="AB25" s="117" t="s">
        <v>2937</v>
      </c>
      <c r="AC25" s="117"/>
      <c r="AD25" s="117"/>
      <c r="AE25" s="120" t="str" cm="1">
        <f t="array" ref="AE25">_xlfn.TEXTJOIN(CHAR(10)&amp;"-",TRUE,IF(_xlfn.XLOOKUP(A25, Brut!$A$2:$A$158, Brut!$S$2:$Y$158)=1,Brut!$S$2:$Y$2,""))</f>
        <v>Gérer la fiscalité, la sécurité sociale et assurer la conformité réglementaire,
-Recruter, former et fidéliser des talents qualifiés,</v>
      </c>
      <c r="AF25" s="120" t="str">
        <f>VLOOKUP($A25,Brut,AF$1,FALSE)</f>
        <v>الاسترتيجية الصحيحة للاشهار</v>
      </c>
      <c r="AG25" s="120" t="str" cm="1">
        <f t="array" ref="AG25">_xlfn.TEXTJOIN(CHAR(10)&amp;"-",TRUE,IF(_xlfn.XLOOKUP($A25,Brut!$A$2:$A$158,Brut!$AJ$2:$AP$158)=1,Brut!$AJ$2:$AP$2,""))&amp;CHAR(10)&amp;CHAR(10)&amp;VLOOKUP($A25,Brut,AG$1,FALSE)</f>
        <v xml:space="preserve">Suivre des formations sur les outils et solutions digitales
-Installer de nouveaux équipements (serveurs, ordinateurs, etc.)
-Définir et mettre en œuvre une stratégie de digitalisation
</v>
      </c>
      <c r="AH25" s="120" t="str" cm="1">
        <f t="array" ref="AH25">_xlfn.TEXTJOIN(CHAR(10)&amp;"-",TRUE,IF(_xlfn.XLOOKUP($A25,Brut!$A$2:$A$158,Brut!$AY$2:$BF$158)=1,Brut!$AY$2:$BF$2,""))&amp;CHAR(10)&amp;CHAR(10)&amp;VLOOKUP($A25,Brut,AH$1,FALSE)</f>
        <v xml:space="preserve">Difficultés à maintenir les équipements et logiciels à jour
-Difficultés à trouver des prestataires qualifiés au niveau du digital
</v>
      </c>
      <c r="AI25" s="120" t="str" cm="1">
        <f t="array" ref="AI25">_xlfn.TEXTJOIN(CHAR(10)&amp;"-",TRUE,IF(_xlfn.XLOOKUP($A25,Brut!$A$2:$A$158,Brut!$BX$2:$CU$158)="Existant et je suis satisfait(e)",Brut!$BX$2:$CU$2,""))</f>
        <v>Présence en ligne  - Présence sur les réseaux sociaux
-Processus internes  - Messagerie électronique et instantanée (Mails, WhatsApp business...)</v>
      </c>
      <c r="AJ25" s="120" t="str" cm="1">
        <f t="array" ref="AJ25">_xlfn.TEXTJOIN(CHAR(10)&amp;"-",TRUE,IF(_xlfn.XLOOKUP($A25,Brut!$A$2:$A$158,Brut!$BX$2:$CU$158)="Existant mais je ne suis pas satisfait(e)",Brut!$BX$2:$CU$2,""))</f>
        <v>Relation client  - Outil de gestion des ventes et des facturations
-Processus internes  - Outil de gestion documentaire et des archivages
-Processus internes  - Outils collaboratifs (Google Workspace, Teams...)
-Technologies émergentes  - Intelligence artificielle générative</v>
      </c>
      <c r="AK25" s="120" t="str" cm="1">
        <f t="array" ref="AK25">_xlfn.TEXTJOIN(CHAR(10)&amp;"-",TRUE,IF(_xlfn.XLOOKUP($A25,Brut!$A$2:$A$158,Brut!$BX$2:$CU$158)="Inexistant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-Présence en ligne  - Boutique vitrine
-Présence en ligne - Boutique transactionnelle
-Relation client  - TPE basique
-Relation client  - Outils de marketing digital
-Relation client  - Outils d'automatisation du parcours client
-Processus internes  - Tableurs (Excel)
-Processus internes  - Outil de gestion des achats et des stocks
-Processus internes  - Outil de gestion RH
-Processus internes  - Outil de gestion comptable et financière</v>
      </c>
      <c r="AL25" s="120" t="str" cm="1">
        <f t="array" ref="AL25">_xlfn.TEXTJOIN(CHAR(10)&amp;"-",TRUE,IF(_xlfn.XLOOKUP($A25,Brut!$A$2:$A$158,Brut!$BX$2:$CU$158)="Je ne sais pas en quoi cela consiste",Brut!$BX$2:$CU$2,""))</f>
        <v>Relation client  - CRM
-Technologies émergentes  - Outils pour l'efficacité énergétique
-Technologies émergentes  - Industrie 5.0
-Technologies émergentes  - IoT (Internet of things)</v>
      </c>
    </row>
    <row r="26" spans="1:38" ht="409.5" x14ac:dyDescent="0.25">
      <c r="A26">
        <v>46</v>
      </c>
      <c r="B26" s="107" t="str">
        <f>CONCATENATE("ID",IF(A26&lt;10,CONCATENATE("0",A26),A26),"_FdR_",C26,"_v2")</f>
        <v>ID46_FdR_DIGITAL MISSOUR_v2</v>
      </c>
      <c r="C26" s="107" t="str">
        <f>VLOOKUP($A26,Brut,C$1,FALSE)</f>
        <v>DIGITAL MISSOUR</v>
      </c>
      <c r="D26" s="107" t="str">
        <f>VLOOKUP($A26,Brut,D$1,FALSE)</f>
        <v>Dirigeant(e) - Gérant(e)</v>
      </c>
      <c r="E26" s="107" t="str">
        <f>VLOOKUP($A26,Brut,E$1,FALSE)</f>
        <v>Coopérative</v>
      </c>
      <c r="F26" s="127">
        <f>2025-VLOOKUP($A26,Brut,F$1,FALSE)</f>
        <v>4</v>
      </c>
      <c r="G26" s="127">
        <f>VLOOKUP($A26,Brut,G$1,FALSE)</f>
        <v>5</v>
      </c>
      <c r="H26" s="120" t="str">
        <f>VLOOKUP($A26,Brut,H$1,FALSE)</f>
        <v>Forte (Plus de 50% du personnel)</v>
      </c>
      <c r="I26" s="120" t="str">
        <f>VLOOKUP($A26,Brut,I$1,FALSE)</f>
        <v>Moyennes</v>
      </c>
      <c r="J26" s="107" t="str">
        <f>VLOOKUP($A26,Brut,J$1,FALSE)</f>
        <v>Moins de 5%</v>
      </c>
      <c r="K26" s="107" t="str">
        <f>VLOOKUP($A26,Brut,K$1,FALSE)</f>
        <v>Moins de 3 MDhs</v>
      </c>
      <c r="L26" s="107" t="str">
        <f>VLOOKUP($A26,Brut,L$1,FALSE)</f>
        <v>Education - Santé</v>
      </c>
      <c r="M26" s="107" t="str">
        <f>VLOOKUP($A26,Brut,M$1,FALSE)</f>
        <v>Fès-Meknès</v>
      </c>
      <c r="N26" s="107" t="str">
        <f>VLOOKUP($A26,Brut,N$1,FALSE)</f>
        <v>Boulemane</v>
      </c>
      <c r="O26" s="120" t="str">
        <f>VLOOKUP($A26,Brut,O$1,FALSE)</f>
        <v>Enseignement</v>
      </c>
      <c r="P26" s="120" t="str">
        <f>VLOOKUP($A26,Brut,P$1,FALSE)</f>
        <v xml:space="preserve">Formation en entreprenariat et employabilité </v>
      </c>
      <c r="Q26" s="120" t="str">
        <f>VLOOKUP($A26,Brut,Q$1,FALSE)</f>
        <v>Les deux</v>
      </c>
      <c r="R26" s="117">
        <f>VLOOKUP($A26,Brut,R$1,FALSE)</f>
        <v>60</v>
      </c>
      <c r="S26" s="117">
        <f>VLOOKUP($A26,Brut,S$1,FALSE)</f>
        <v>75</v>
      </c>
      <c r="T26" s="117">
        <f>VLOOKUP($A26,Brut,T$1,FALSE)</f>
        <v>50</v>
      </c>
      <c r="U26" s="117">
        <f>VLOOKUP($A26,Brut,U$1,FALSE)</f>
        <v>50</v>
      </c>
      <c r="V26" s="117">
        <f>VLOOKUP($A26,Brut,V$1,FALSE)</f>
        <v>40</v>
      </c>
      <c r="W26" s="117">
        <f>VLOOKUP($A26,Brut,W$1,FALSE)</f>
        <v>37.5</v>
      </c>
      <c r="X26" s="117">
        <f>AVERAGE(R26:W26)</f>
        <v>52.083333333333336</v>
      </c>
      <c r="Y26" s="117" t="str">
        <f>IF(X26&lt;25,"Débutant",IF(X26&lt;=50,"Émergent",IF(X26&lt;=75,"Challenger","Leader")))</f>
        <v>Challenger</v>
      </c>
      <c r="Z26" s="148" t="s">
        <v>2929</v>
      </c>
      <c r="AA26" s="147" t="s">
        <v>2925</v>
      </c>
      <c r="AB26" s="117" t="s">
        <v>720</v>
      </c>
      <c r="AC26" s="117"/>
      <c r="AD26" s="117"/>
      <c r="AE26" s="120" t="str" cm="1">
        <f t="array" ref="AE26">_xlfn.TEXTJOIN(CHAR(10)&amp;"-",TRUE,IF(_xlfn.XLOOKUP(A26, Brut!$A$2:$A$158, Brut!$S$2:$Y$158)=1,Brut!$S$2:$Y$2,""))</f>
        <v>Développer une présence à l’international,
-Recruter, former et fidéliser des talents qualifiés,
-Exploiter les nouvelles technologies pour améliorer la compétitivité,</v>
      </c>
      <c r="AF26" s="120">
        <f>VLOOKUP($A26,Brut,AF$1,FALSE)</f>
        <v>0</v>
      </c>
      <c r="AG26" s="120" t="str" cm="1">
        <f t="array" ref="AG26">_xlfn.TEXTJOIN(CHAR(10)&amp;"-",TRUE,IF(_xlfn.XLOOKUP($A26,Brut!$A$2:$A$158,Brut!$AJ$2:$AP$158)=1,Brut!$AJ$2:$AP$2,""))&amp;CHAR(10)&amp;CHAR(10)&amp;VLOOKUP($A26,Brut,AG$1,FALSE)</f>
        <v xml:space="preserve">Définir et mettre en œuvre une stratégie de digitalisation
</v>
      </c>
      <c r="AH26" s="120" t="str" cm="1">
        <f t="array" ref="AH26">_xlfn.TEXTJOIN(CHAR(10)&amp;"-",TRUE,IF(_xlfn.XLOOKUP($A26,Brut!$A$2:$A$158,Brut!$AY$2:$BF$158)=1,Brut!$AY$2:$BF$2,""))&amp;CHAR(10)&amp;CHAR(10)&amp;VLOOKUP($A26,Brut,AH$1,FALSE)</f>
        <v xml:space="preserve">Nous n'avons pas de difficultés particulières
</v>
      </c>
      <c r="AI26" s="120" t="str" cm="1">
        <f t="array" ref="AI26">_xlfn.TEXTJOIN(CHAR(10)&amp;"-",TRUE,IF(_xlfn.XLOOKUP($A26,Brut!$A$2:$A$158,Brut!$BX$2:$CU$158)="Existant et je suis satisfait(e)",Brut!$BX$2:$CU$2,""))</f>
        <v/>
      </c>
      <c r="AJ26" s="120" t="str" cm="1">
        <f t="array" ref="AJ26">_xlfn.TEXTJOIN(CHAR(10)&amp;"-",TRUE,IF(_xlfn.XLOOKUP($A26,Brut!$A$2:$A$158,Brut!$BX$2:$CU$158)="Existant mais je ne suis pas satisfait(e)",Brut!$BX$2:$CU$2,""))</f>
        <v>Présence en ligne  - Présence sur les réseaux sociaux
-Processus internes  - Tableurs (Excel)
-Processus internes  - Messagerie électronique et instantanée (Mails, WhatsApp business...)</v>
      </c>
      <c r="AK26" s="120" t="str" cm="1">
        <f t="array" ref="AK26">_xlfn.TEXTJOIN(CHAR(10)&amp;"-",TRUE,IF(_xlfn.XLOOKUP($A26,Brut!$A$2:$A$158,Brut!$BX$2:$CU$158)="Inexistant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-Présence en ligne  - Boutique vitrine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-Technologies émergentes  - Intelligence artificielle générative
-Technologies émergentes  - Outils pour l'efficacité énergétique
-Technologies émergentes  - IoT (Internet of things)</v>
      </c>
      <c r="AL26" s="120" t="str" cm="1">
        <f t="array" ref="AL26">_xlfn.TEXTJOIN(CHAR(10)&amp;"-",TRUE,IF(_xlfn.XLOOKUP($A26,Brut!$A$2:$A$158,Brut!$BX$2:$CU$158)="Je ne sais pas en quoi cela consiste",Brut!$BX$2:$CU$2,""))</f>
        <v>Technologies émergentes  - Industrie 5.0</v>
      </c>
    </row>
    <row r="27" spans="1:38" ht="240" x14ac:dyDescent="0.25">
      <c r="A27">
        <v>49</v>
      </c>
      <c r="B27" s="107" t="str">
        <f>CONCATENATE("ID",IF(A27&lt;10,CONCATENATE("0",A27),A27),"_FdR_",C27,"_v2")</f>
        <v>ID49_FdR_Coopérative HAFALAT EL OUMARAE_v2</v>
      </c>
      <c r="C27" s="107" t="str">
        <f>VLOOKUP($A27,Brut,C$1,FALSE)</f>
        <v>Coopérative HAFALAT EL OUMARAE</v>
      </c>
      <c r="D27" s="107" t="str">
        <f>VLOOKUP($A27,Brut,D$1,FALSE)</f>
        <v>Dirigeant(e) - Gérant(e)</v>
      </c>
      <c r="E27" s="107" t="str">
        <f>VLOOKUP($A27,Brut,E$1,FALSE)</f>
        <v>Coopérative</v>
      </c>
      <c r="F27" s="127">
        <f>2025-VLOOKUP($A27,Brut,F$1,FALSE)</f>
        <v>8</v>
      </c>
      <c r="G27" s="127">
        <f>VLOOKUP($A27,Brut,G$1,FALSE)</f>
        <v>12</v>
      </c>
      <c r="H27" s="120" t="str">
        <f>VLOOKUP($A27,Brut,H$1,FALSE)</f>
        <v>Moyenne (Entre 25% et 50% du personnel)</v>
      </c>
      <c r="I27" s="120" t="str">
        <f>VLOOKUP($A27,Brut,I$1,FALSE)</f>
        <v>Moyennes</v>
      </c>
      <c r="J27" s="107" t="str">
        <f>VLOOKUP($A27,Brut,J$1,FALSE)</f>
        <v>Entre 5 et 20%</v>
      </c>
      <c r="K27" s="107" t="str">
        <f>VLOOKUP($A27,Brut,K$1,FALSE)</f>
        <v>Moins de 3 MDhs</v>
      </c>
      <c r="L27" s="107" t="str">
        <f>VLOOKUP($A27,Brut,L$1,FALSE)</f>
        <v>Industrie - Logistique</v>
      </c>
      <c r="M27" s="107" t="str">
        <f>VLOOKUP($A27,Brut,M$1,FALSE)</f>
        <v>Fès-Meknès</v>
      </c>
      <c r="N27" s="107" t="str">
        <f>VLOOKUP($A27,Brut,N$1,FALSE)</f>
        <v>Boulemane</v>
      </c>
      <c r="O27" s="120" t="str">
        <f>VLOOKUP($A27,Brut,O$1,FALSE)</f>
        <v>Industrie manufacturière</v>
      </c>
      <c r="P27" s="120" t="str">
        <f>VLOOKUP($A27,Brut,P$1,FALSE)</f>
        <v xml:space="preserve">التموين و الصناعة التقليدية </v>
      </c>
      <c r="Q27" s="120" t="str">
        <f>VLOOKUP($A27,Brut,Q$1,FALSE)</f>
        <v>BtoC - vente de produits ou services directement aux particuliers en tant que consommateurs finaux</v>
      </c>
      <c r="R27" s="117">
        <f>VLOOKUP($A27,Brut,R$1,FALSE)</f>
        <v>58.333333333333336</v>
      </c>
      <c r="S27" s="117">
        <f>VLOOKUP($A27,Brut,S$1,FALSE)</f>
        <v>50</v>
      </c>
      <c r="T27" s="117">
        <f>VLOOKUP($A27,Brut,T$1,FALSE)</f>
        <v>45.5</v>
      </c>
      <c r="U27" s="117">
        <f>VLOOKUP($A27,Brut,U$1,FALSE)</f>
        <v>50</v>
      </c>
      <c r="V27" s="117">
        <f>VLOOKUP($A27,Brut,V$1,FALSE)</f>
        <v>40</v>
      </c>
      <c r="W27" s="117">
        <f>VLOOKUP($A27,Brut,W$1,FALSE)</f>
        <v>0</v>
      </c>
      <c r="X27" s="117">
        <f>AVERAGE(R27:W27)</f>
        <v>40.638888888888893</v>
      </c>
      <c r="Y27" s="117" t="str">
        <f>IF(X27&lt;25,"Débutant",IF(X27&lt;=50,"Émergent",IF(X27&lt;=75,"Challenger","Leader")))</f>
        <v>Émergent</v>
      </c>
      <c r="Z27" s="148" t="s">
        <v>2930</v>
      </c>
      <c r="AA27" s="147" t="s">
        <v>2925</v>
      </c>
      <c r="AB27" s="117" t="s">
        <v>720</v>
      </c>
      <c r="AC27" s="117"/>
      <c r="AD27" s="117"/>
      <c r="AE27" s="120" t="str" cm="1">
        <f t="array" ref="AE27">_xlfn.TEXTJOIN(CHAR(10)&amp;"-",TRUE,IF(_xlfn.XLOOKUP(A27, Brut!$A$2:$A$158, Brut!$S$2:$Y$158)=1,Brut!$S$2:$Y$2,""))</f>
        <v>Recruter, former et fidéliser des talents qualifiés,
-Exploiter les nouvelles technologies pour améliorer la compétitivité,
-Améliorer le recouvrement des créances,</v>
      </c>
      <c r="AF27" s="120" t="str">
        <f>VLOOKUP($A27,Brut,AF$1,FALSE)</f>
        <v>تسير المخزون و معرفة خالتهه الأنية ، بالإضافة إلى معرفة الوضع المادي التعاونية و كذالك معرفة ردود فعل الزبناء</v>
      </c>
      <c r="AG27" s="120" t="str" cm="1">
        <f t="array" ref="AG27">_xlfn.TEXTJOIN(CHAR(10)&amp;"-",TRUE,IF(_xlfn.XLOOKUP($A27,Brut!$A$2:$A$158,Brut!$AJ$2:$AP$158)=1,Brut!$AJ$2:$AP$2,""))&amp;CHAR(10)&amp;CHAR(10)&amp;VLOOKUP($A27,Brut,AG$1,FALSE)</f>
        <v xml:space="preserve">Acquérir ou intégrer des solutions digitales (CRM, site web, etc.)
-Définir et mettre en œuvre une stratégie de digitalisation
</v>
      </c>
      <c r="AH27" s="120" t="str" cm="1">
        <f t="array" ref="AH27">_xlfn.TEXTJOIN(CHAR(10)&amp;"-",TRUE,IF(_xlfn.XLOOKUP($A27,Brut!$A$2:$A$158,Brut!$AY$2:$BF$158)=1,Brut!$AY$2:$BF$2,""))&amp;CHAR(10)&amp;CHAR(10)&amp;VLOOKUP($A27,Brut,AH$1,FALSE)</f>
        <v xml:space="preserve">Difficulté à utiliser des outils métier ou avancés (ERP, logiciels,...)
-Difficulté à utiliser des équipements et du matériel technologique (Serveurs, terminaux,...)
</v>
      </c>
      <c r="AI27" s="120" t="str" cm="1">
        <f t="array" ref="AI27">_xlfn.TEXTJOIN(CHAR(10)&amp;"-",TRUE,IF(_xlfn.XLOOKUP($A27,Brut!$A$2:$A$158,Brut!$BX$2:$CU$158)="Existant et je suis satisfait(e)",Brut!$BX$2:$CU$2,""))</f>
        <v/>
      </c>
      <c r="AJ27" s="120" t="str" cm="1">
        <f t="array" ref="AJ27">_xlfn.TEXTJOIN(CHAR(10)&amp;"-",TRUE,IF(_xlfn.XLOOKUP($A27,Brut!$A$2:$A$158,Brut!$BX$2:$CU$158)="Existant mais je ne suis pas satisfait(e)",Brut!$BX$2:$CU$2,""))</f>
        <v>Présence en ligne - Site Web basique 
-Présence en ligne  - Présence sur les réseaux sociaux
-Présence en ligne  - Boutique vitrine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-Processus internes  - Messagerie électronique et instantanée (Mails, WhatsApp business...)</v>
      </c>
      <c r="AK27" s="120" t="str" cm="1">
        <f t="array" ref="AK27">_xlfn.TEXTJOIN(CHAR(10)&amp;"-",TRUE,IF(_xlfn.XLOOKUP($A27,Brut!$A$2:$A$158,Brut!$BX$2:$CU$158)="Inexistant mais important pour notre activité/dans notre secteur",Brut!$BX$2:$CU$2,""))</f>
        <v>Présence en ligne - Site web avancé
-Présence en ligne  - Outils de monitoring web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-Technologies émergentes  - Intelligence artificielle générative</v>
      </c>
      <c r="AL27" s="120" t="str" cm="1">
        <f t="array" ref="AL27">_xlfn.TEXTJOIN(CHAR(10)&amp;"-",TRUE,IF(_xlfn.XLOOKUP($A27,Brut!$A$2:$A$158,Brut!$BX$2:$CU$158)="Je ne sais pas en quoi cela consiste",Brut!$BX$2:$CU$2,""))</f>
        <v>Présence en ligne  - Outils de gestion et de promotion sur les réseaux sociaux
-Technologies émergentes  - Outils pour l'efficacité énergétique
-Technologies émergentes  - Industrie 5.0
-Technologies émergentes  - IoT (Internet of things)</v>
      </c>
    </row>
    <row r="28" spans="1:38" ht="107.45" customHeight="1" x14ac:dyDescent="0.25">
      <c r="A28">
        <v>53</v>
      </c>
      <c r="B28" s="107" t="str">
        <f>CONCATENATE("ID",IF(A28&lt;10,CONCATENATE("0",A28),A28),"_FdR_",C28,"_v2")</f>
        <v>ID53_FdR_Jinane green parc _v2</v>
      </c>
      <c r="C28" s="107" t="str">
        <f>VLOOKUP($A28,Brut,C$1,FALSE)</f>
        <v xml:space="preserve">Jinane green parc </v>
      </c>
      <c r="D28" s="107" t="str">
        <f>VLOOKUP($A28,Brut,D$1,FALSE)</f>
        <v>Dirigeant(e) - Gérant(e)</v>
      </c>
      <c r="E28" s="107" t="str">
        <f>VLOOKUP($A28,Brut,E$1,FALSE)</f>
        <v>SARL</v>
      </c>
      <c r="F28" s="127">
        <f>2025-VLOOKUP($A28,Brut,F$1,FALSE)</f>
        <v>2</v>
      </c>
      <c r="G28" s="127">
        <f>VLOOKUP($A28,Brut,G$1,FALSE)</f>
        <v>3</v>
      </c>
      <c r="H28" s="120" t="str">
        <f>VLOOKUP($A28,Brut,H$1,FALSE)</f>
        <v>Faible (Moins de 25% du personnel)</v>
      </c>
      <c r="I28" s="120" t="str">
        <f>VLOOKUP($A28,Brut,I$1,FALSE)</f>
        <v>Moyennes</v>
      </c>
      <c r="J28" s="107" t="str">
        <f>VLOOKUP($A28,Brut,J$1,FALSE)</f>
        <v>Entre 5 et 20%</v>
      </c>
      <c r="K28" s="107" t="str">
        <f>VLOOKUP($A28,Brut,K$1,FALSE)</f>
        <v>Moins de 3 MDhs</v>
      </c>
      <c r="L28" s="107" t="str">
        <f>VLOOKUP($A28,Brut,L$1,FALSE)</f>
        <v>BTP - Environnement</v>
      </c>
      <c r="M28" s="107" t="str">
        <f>VLOOKUP($A28,Brut,M$1,FALSE)</f>
        <v>Fès-Meknès</v>
      </c>
      <c r="N28" s="107" t="str">
        <f>VLOOKUP($A28,Brut,N$1,FALSE)</f>
        <v>Sefrou</v>
      </c>
      <c r="O28" s="120" t="str">
        <f>VLOOKUP($A28,Brut,O$1,FALSE)</f>
        <v>Construction</v>
      </c>
      <c r="P28" s="120" t="str">
        <f>VLOOKUP($A28,Brut,P$1,FALSE)</f>
        <v xml:space="preserve">Constructions du jeux intérieure et extérieure de loisirs </v>
      </c>
      <c r="Q28" s="120" t="str">
        <f>VLOOKUP($A28,Brut,Q$1,FALSE)</f>
        <v>Les deux</v>
      </c>
      <c r="R28" s="117">
        <f>VLOOKUP($A28,Brut,R$1,FALSE)</f>
        <v>58.333333333333336</v>
      </c>
      <c r="S28" s="117">
        <f>VLOOKUP($A28,Brut,S$1,FALSE)</f>
        <v>50</v>
      </c>
      <c r="T28" s="117">
        <f>VLOOKUP($A28,Brut,T$1,FALSE)</f>
        <v>45.5</v>
      </c>
      <c r="U28" s="117">
        <f>VLOOKUP($A28,Brut,U$1,FALSE)</f>
        <v>50</v>
      </c>
      <c r="V28" s="117">
        <f>VLOOKUP($A28,Brut,V$1,FALSE)</f>
        <v>20</v>
      </c>
      <c r="W28" s="117">
        <f>VLOOKUP($A28,Brut,W$1,FALSE)</f>
        <v>37.5</v>
      </c>
      <c r="X28" s="117">
        <f>AVERAGE(R28:W28)</f>
        <v>43.555555555555564</v>
      </c>
      <c r="Y28" s="117" t="str">
        <f>IF(X28&lt;25,"Débutant",IF(X28&lt;=50,"Émergent",IF(X28&lt;=75,"Challenger","Leader")))</f>
        <v>Émergent</v>
      </c>
      <c r="Z28" s="148" t="s">
        <v>2924</v>
      </c>
      <c r="AA28" s="147" t="s">
        <v>2916</v>
      </c>
      <c r="AB28" s="117" t="s">
        <v>857</v>
      </c>
      <c r="AC28" s="117"/>
      <c r="AD28" s="117"/>
      <c r="AE28" s="120" t="str" cm="1">
        <f t="array" ref="AE28">_xlfn.TEXTJOIN(CHAR(10)&amp;"-",TRUE,IF(_xlfn.XLOOKUP(A28, Brut!$A$2:$A$158, Brut!$S$2:$Y$158)=1,Brut!$S$2:$Y$2,""))</f>
        <v>- Attirer de nouveaux clients et se différencier face à la concurrence, 
-Exploiter les nouvelles technologies pour améliorer la compétitivité,
-Influencer positivement le climat des affaires et simplifier les démarches administratives.</v>
      </c>
      <c r="AF28" s="120" t="str">
        <f>VLOOKUP($A28,Brut,AF$1,FALSE)</f>
        <v xml:space="preserve">التنظيم الداخلي للفضاء الترفيهي -التواصل مع زبناء محتملين جدد -التواصل السلس مع الموزعين و الصناع داخل وخارج المملكة </v>
      </c>
      <c r="AG28" s="120" t="str" cm="1">
        <f t="array" ref="AG28">_xlfn.TEXTJOIN(CHAR(10)&amp;"-",TRUE,IF(_xlfn.XLOOKUP($A28,Brut!$A$2:$A$158,Brut!$AJ$2:$AP$158)=1,Brut!$AJ$2:$AP$2,""))&amp;CHAR(10)&amp;CHAR(10)&amp;VLOOKUP($A28,Brut,AG$1,FALSE)</f>
        <v xml:space="preserve">Suivre des formations sur les outils et solutions digitales
-Définir et mettre en œuvre une stratégie de digitalisation
</v>
      </c>
      <c r="AH28" s="120" t="str" cm="1">
        <f t="array" ref="AH28">_xlfn.TEXTJOIN(CHAR(10)&amp;"-",TRUE,IF(_xlfn.XLOOKUP($A28,Brut!$A$2:$A$158,Brut!$AY$2:$BF$158)=1,Brut!$AY$2:$BF$2,""))&amp;CHAR(10)&amp;CHAR(10)&amp;VLOOKUP($A28,Brut,AH$1,FALSE)</f>
        <v xml:space="preserve">Compétences inégales (Certains sont à l'aise, d'autres non)
-Difficultés à trouver des prestataires qualifiés au niveau du digital
</v>
      </c>
      <c r="AI28" s="120" t="str" cm="1">
        <f t="array" ref="AI28">_xlfn.TEXTJOIN(CHAR(10)&amp;"-",TRUE,IF(_xlfn.XLOOKUP($A28,Brut!$A$2:$A$158,Brut!$BX$2:$CU$158)="Existant et je suis satisfait(e)",Brut!$BX$2:$CU$2,""))</f>
        <v/>
      </c>
      <c r="AJ28" s="120" t="str" cm="1">
        <f t="array" ref="AJ28">_xlfn.TEXTJOIN(CHAR(10)&amp;"-",TRUE,IF(_xlfn.XLOOKUP($A28,Brut!$A$2:$A$158,Brut!$BX$2:$CU$158)="Existant mais je ne suis pas satisfait(e)",Brut!$BX$2:$CU$2,""))</f>
        <v>Présence en ligne - Site Web basique 
-Relation client  - Outils de marketing digital
-Relation client  - Outil de gestion des ventes et des facturations
-Processus internes  - Outils collaboratifs (Google Workspace, Teams...)
-Processus internes  - Messagerie électronique et instantanée (Mails, WhatsApp business...)
-Technologies émergentes  - Intelligence artificielle générative
-Technologies émergentes  - Industrie 5.0
-Technologies émergentes  - IoT (Internet of things)</v>
      </c>
      <c r="AK28" s="120" t="str" cm="1">
        <f t="array" ref="AK28">_xlfn.TEXTJOIN(CHAR(10)&amp;"-",TRUE,IF(_xlfn.XLOOKUP($A28,Brut!$A$2:$A$158,Brut!$BX$2:$CU$158)="Inexistant mais important pour notre activité/dans notre secteur",Brut!$BX$2:$CU$2,""))</f>
        <v>Présence en ligne - Site web avancé
-Présence en ligne  - Présence sur les réseaux sociaux
-Présence en ligne  - Outils de gestion et de promotion sur les réseaux sociaux
-Présence en ligne  - Boutique vitrine
-Présence en ligne - Boutique transactionnelle
-Relation client  - TPE basique
-Relation client  - Paiement en ligne
-Relation client  - CRM
-Processus internes  - Tableurs (Excel)
-Processus internes  - Outil de gestion des achats et des stocks
-Processus internes  - Outil de gestion comptable et financière
-Processus internes  - Outil de gestion documentaire et des archivages
-Technologies émergentes  - Outils pour l'efficacité énergétique</v>
      </c>
      <c r="AL28" s="120" t="str" cm="1">
        <f t="array" ref="AL28">_xlfn.TEXTJOIN(CHAR(10)&amp;"-",TRUE,IF(_xlfn.XLOOKUP($A28,Brut!$A$2:$A$158,Brut!$BX$2:$CU$158)="Je ne sais pas en quoi cela consiste",Brut!$BX$2:$CU$2,""))</f>
        <v>Relation client  - Outils d'automatisation du parcours client</v>
      </c>
    </row>
    <row r="29" spans="1:38" ht="60" x14ac:dyDescent="0.25">
      <c r="A29">
        <v>54</v>
      </c>
      <c r="B29" s="107" t="str">
        <f>CONCATENATE("ID",IF(A29&lt;10,CONCATENATE("0",A29),A29),"_FdR_",C29,"_v2")</f>
        <v>ID54_FdR_Ste OLIA MAROC _v2</v>
      </c>
      <c r="C29" s="107" t="str">
        <f>VLOOKUP($A29,Brut,C$1,FALSE)</f>
        <v xml:space="preserve">Ste OLIA MAROC </v>
      </c>
      <c r="D29" s="107" t="str">
        <f>VLOOKUP($A29,Brut,D$1,FALSE)</f>
        <v>Dirigeant(e) - Gérant(e)</v>
      </c>
      <c r="E29" s="107" t="str">
        <f>VLOOKUP($A29,Brut,E$1,FALSE)</f>
        <v>SARL AU</v>
      </c>
      <c r="F29" s="127">
        <f>2025-VLOOKUP($A29,Brut,F$1,FALSE)</f>
        <v>14</v>
      </c>
      <c r="G29" s="127">
        <f>VLOOKUP($A29,Brut,G$1,FALSE)</f>
        <v>3</v>
      </c>
      <c r="H29" s="120" t="str">
        <f>VLOOKUP($A29,Brut,H$1,FALSE)</f>
        <v>Faible (Moins de 25% du personnel)</v>
      </c>
      <c r="I29" s="120" t="str">
        <f>VLOOKUP($A29,Brut,I$1,FALSE)</f>
        <v>Moyennes</v>
      </c>
      <c r="J29" s="107" t="str">
        <f>VLOOKUP($A29,Brut,J$1,FALSE)</f>
        <v>Moins de 5%</v>
      </c>
      <c r="K29" s="107" t="str">
        <f>VLOOKUP($A29,Brut,K$1,FALSE)</f>
        <v>Moins de 3 MDhs</v>
      </c>
      <c r="L29" s="107" t="str">
        <f>VLOOKUP($A29,Brut,L$1,FALSE)</f>
        <v>Services</v>
      </c>
      <c r="M29" s="107" t="str">
        <f>VLOOKUP($A29,Brut,M$1,FALSE)</f>
        <v>Fès-Meknès</v>
      </c>
      <c r="N29" s="107" t="str">
        <f>VLOOKUP($A29,Brut,N$1,FALSE)</f>
        <v>Sefrou</v>
      </c>
      <c r="O29" s="120" t="str">
        <f>VLOOKUP($A29,Brut,O$1,FALSE)</f>
        <v>Activités spécialisées, scientifiques et techniques</v>
      </c>
      <c r="P29" s="120" t="str">
        <f>VLOOKUP($A29,Brut,P$1,FALSE)</f>
        <v xml:space="preserve">Travaux d'aménagement des espaces agricoles. Conseils agricole et l'agrofourniture </v>
      </c>
      <c r="Q29" s="120" t="str">
        <f>VLOOKUP($A29,Brut,Q$1,FALSE)</f>
        <v>Les deux</v>
      </c>
      <c r="R29" s="117">
        <f>VLOOKUP($A29,Brut,R$1,FALSE)</f>
        <v>5</v>
      </c>
      <c r="S29" s="117">
        <f>VLOOKUP($A29,Brut,S$1,FALSE)</f>
        <v>50</v>
      </c>
      <c r="T29" s="117">
        <f>VLOOKUP($A29,Brut,T$1,FALSE)</f>
        <v>5</v>
      </c>
      <c r="U29" s="117">
        <f>VLOOKUP($A29,Brut,U$1,FALSE)</f>
        <v>5</v>
      </c>
      <c r="V29" s="117">
        <f>VLOOKUP($A29,Brut,V$1,FALSE)</f>
        <v>31</v>
      </c>
      <c r="W29" s="117">
        <f>VLOOKUP($A29,Brut,W$1,FALSE)</f>
        <v>0</v>
      </c>
      <c r="X29" s="117">
        <f>AVERAGE(R29:W29)</f>
        <v>16</v>
      </c>
      <c r="Y29" s="117" t="str">
        <f>IF(X29&lt;25,"Débutant",IF(X29&lt;=50,"Émergent",IF(X29&lt;=75,"Challenger","Leader")))</f>
        <v>Débutant</v>
      </c>
      <c r="Z29" s="117" t="s">
        <v>2938</v>
      </c>
      <c r="AA29" s="147" t="s">
        <v>2962</v>
      </c>
      <c r="AB29" s="117" t="s">
        <v>2962</v>
      </c>
      <c r="AC29" s="117"/>
      <c r="AD29" s="117"/>
      <c r="AE29" s="120" t="str" cm="1">
        <f t="array" ref="AE29">_xlfn.TEXTJOIN(CHAR(10)&amp;"-",TRUE,IF(_xlfn.XLOOKUP(A29, Brut!$A$2:$A$158, Brut!$S$2:$Y$158)=1,Brut!$S$2:$Y$2,""))</f>
        <v>- Attirer de nouveaux clients et se différencier face à la concurrence, 
-Développer une présence à l’international,
-Améliorer le recouvrement des créances,</v>
      </c>
      <c r="AF29" s="120">
        <f>VLOOKUP($A29,Brut,AF$1,FALSE)</f>
        <v>0</v>
      </c>
      <c r="AG29" s="120" t="str" cm="1">
        <f t="array" ref="AG29">_xlfn.TEXTJOIN(CHAR(10)&amp;"-",TRUE,IF(_xlfn.XLOOKUP($A29,Brut!$A$2:$A$158,Brut!$AJ$2:$AP$158)=1,Brut!$AJ$2:$AP$2,""))&amp;CHAR(10)&amp;CHAR(10)&amp;VLOOKUP($A29,Brut,AG$1,FALSE)</f>
        <v xml:space="preserve">Installer de nouveaux équipements (serveurs, ordinateurs, etc.)
</v>
      </c>
      <c r="AH29" s="120" t="str" cm="1">
        <f t="array" ref="AH29">_xlfn.TEXTJOIN(CHAR(10)&amp;"-",TRUE,IF(_xlfn.XLOOKUP($A29,Brut!$A$2:$A$158,Brut!$AY$2:$BF$158)=1,Brut!$AY$2:$BF$2,""))&amp;CHAR(10)&amp;CHAR(10)&amp;VLOOKUP($A29,Brut,AH$1,FALSE)</f>
        <v xml:space="preserve">Difficulté à utiliser des outils de base (Bureautique, Office, Internet...)
</v>
      </c>
      <c r="AI29" s="120" t="str" cm="1">
        <f t="array" ref="AI29">_xlfn.TEXTJOIN(CHAR(10)&amp;"-",TRUE,IF(_xlfn.XLOOKUP($A29,Brut!$A$2:$A$158,Brut!$BX$2:$CU$158)="Existant et je suis satisfait(e)",Brut!$BX$2:$CU$2,""))</f>
        <v/>
      </c>
      <c r="AJ29" s="120" t="str" cm="1">
        <f t="array" ref="AJ29">_xlfn.TEXTJOIN(CHAR(10)&amp;"-",TRUE,IF(_xlfn.XLOOKUP($A29,Brut!$A$2:$A$158,Brut!$BX$2:$CU$158)="Existant mais je ne suis pas satisfait(e)",Brut!$BX$2:$CU$2,""))</f>
        <v/>
      </c>
      <c r="AK29" s="120" t="str" cm="1">
        <f t="array" ref="AK29">_xlfn.TEXTJOIN(CHAR(10)&amp;"-",TRUE,IF(_xlfn.XLOOKUP($A29,Brut!$A$2:$A$158,Brut!$BX$2:$CU$158)="Inexistant mais important pour notre activité/dans notre secteur",Brut!$BX$2:$CU$2,""))</f>
        <v/>
      </c>
      <c r="AL29" s="120" t="str" cm="1">
        <f t="array" ref="AL29">_xlfn.TEXTJOIN(CHAR(10)&amp;"-",TRUE,IF(_xlfn.XLOOKUP($A29,Brut!$A$2:$A$158,Brut!$BX$2:$CU$158)="Je ne sais pas en quoi cela consiste",Brut!$BX$2:$CU$2,""))</f>
        <v>Présence en ligne - Site Web basique 
-Présence en ligne - Site web avancé
-Présence en ligne  - Outils de monitoring web
-Présence en ligne  - Présence sur les réseaux sociaux
-Présence en ligne  - Outils de gestion et de promotion sur les réseaux sociaux
-Présence en ligne  - Boutique vitrine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-Processus internes  - Messagerie électronique et instantanée (Mails, WhatsApp business...)
-Technologies émergentes  - Intelligence artificielle générative
-Technologies émergentes  - Outils pour l'efficacité énergétique
-Technologies émergentes  - Industrie 5.0</v>
      </c>
    </row>
    <row r="30" spans="1:38" ht="90" x14ac:dyDescent="0.25">
      <c r="A30">
        <v>58</v>
      </c>
      <c r="B30" s="107" t="str">
        <f>CONCATENATE("ID",IF(A30&lt;10,CONCATENATE("0",A30),A30),"_FdR_",C30,"_v2")</f>
        <v>ID58_FdR_Agri chalenge_v2</v>
      </c>
      <c r="C30" s="107" t="str">
        <f>VLOOKUP($A30,Brut,C$1,FALSE)</f>
        <v>Agri chalenge</v>
      </c>
      <c r="D30" s="107" t="str">
        <f>VLOOKUP($A30,Brut,D$1,FALSE)</f>
        <v>Responsable commercial / marketing</v>
      </c>
      <c r="E30" s="107" t="str">
        <f>VLOOKUP($A30,Brut,E$1,FALSE)</f>
        <v>SARL</v>
      </c>
      <c r="F30" s="127">
        <f>2025-VLOOKUP($A30,Brut,F$1,FALSE)</f>
        <v>8</v>
      </c>
      <c r="G30" s="127">
        <f>VLOOKUP($A30,Brut,G$1,FALSE)</f>
        <v>3</v>
      </c>
      <c r="H30" s="120" t="str">
        <f>VLOOKUP($A30,Brut,H$1,FALSE)</f>
        <v>Moyenne (Entre 25% et 50% du personnel)</v>
      </c>
      <c r="I30" s="120" t="str">
        <f>VLOOKUP($A30,Brut,I$1,FALSE)</f>
        <v>Moyennes</v>
      </c>
      <c r="J30" s="107" t="str">
        <f>VLOOKUP($A30,Brut,J$1,FALSE)</f>
        <v>Je ne souhaite pas me prononcer - Je ne sais pas</v>
      </c>
      <c r="K30" s="107" t="str">
        <f>VLOOKUP($A30,Brut,K$1,FALSE)</f>
        <v>Moins de 3 MDhs</v>
      </c>
      <c r="L30" s="107" t="str">
        <f>VLOOKUP($A30,Brut,L$1,FALSE)</f>
        <v>Services</v>
      </c>
      <c r="M30" s="107" t="str">
        <f>VLOOKUP($A30,Brut,M$1,FALSE)</f>
        <v>Fès-Meknès</v>
      </c>
      <c r="N30" s="107" t="str">
        <f>VLOOKUP($A30,Brut,N$1,FALSE)</f>
        <v>Ifrane</v>
      </c>
      <c r="O30" s="120" t="str">
        <f>VLOOKUP($A30,Brut,O$1,FALSE)</f>
        <v>Activités spécialisées, scientifiques et techniques</v>
      </c>
      <c r="P30" s="120" t="str">
        <f>VLOOKUP($A30,Brut,P$1,FALSE)</f>
        <v xml:space="preserve">Commercial , contrôle ,comptable </v>
      </c>
      <c r="Q30" s="120" t="str">
        <f>VLOOKUP($A30,Brut,Q$1,FALSE)</f>
        <v>BtoB - vente de produits ou services entre entreprises professionnels</v>
      </c>
      <c r="R30" s="117">
        <f>VLOOKUP($A30,Brut,R$1,FALSE)</f>
        <v>51.666666666666664</v>
      </c>
      <c r="S30" s="117">
        <f>VLOOKUP($A30,Brut,S$1,FALSE)</f>
        <v>50</v>
      </c>
      <c r="T30" s="117">
        <f>VLOOKUP($A30,Brut,T$1,FALSE)</f>
        <v>32</v>
      </c>
      <c r="U30" s="117">
        <f>VLOOKUP($A30,Brut,U$1,FALSE)</f>
        <v>50</v>
      </c>
      <c r="V30" s="117">
        <f>VLOOKUP($A30,Brut,V$1,FALSE)</f>
        <v>20.5</v>
      </c>
      <c r="W30" s="117">
        <f>VLOOKUP($A30,Brut,W$1,FALSE)</f>
        <v>12.5</v>
      </c>
      <c r="X30" s="117">
        <f>AVERAGE(R30:W30)</f>
        <v>36.111111111111107</v>
      </c>
      <c r="Y30" s="117" t="str">
        <f>IF(X30&lt;25,"Débutant",IF(X30&lt;=50,"Émergent",IF(X30&lt;=75,"Challenger","Leader")))</f>
        <v>Émergent</v>
      </c>
      <c r="Z30" s="148" t="s">
        <v>2931</v>
      </c>
      <c r="AA30" s="147" t="s">
        <v>2925</v>
      </c>
      <c r="AB30" s="117" t="s">
        <v>720</v>
      </c>
      <c r="AC30" s="117"/>
      <c r="AD30" s="117"/>
      <c r="AE30" s="120" t="str" cm="1">
        <f t="array" ref="AE30">_xlfn.TEXTJOIN(CHAR(10)&amp;"-",TRUE,IF(_xlfn.XLOOKUP(A30, Brut!$A$2:$A$158, Brut!$S$2:$Y$158)=1,Brut!$S$2:$Y$2,""))</f>
        <v>- Attirer de nouveaux clients et se différencier face à la concurrence, 
-Exploiter les nouvelles technologies pour améliorer la compétitivité,
-Améliorer le recouvrement des créances,</v>
      </c>
      <c r="AF30" s="120">
        <f>VLOOKUP($A30,Brut,AF$1,FALSE)</f>
        <v>0</v>
      </c>
      <c r="AG30" s="120" t="str" cm="1">
        <f t="array" ref="AG30">_xlfn.TEXTJOIN(CHAR(10)&amp;"-",TRUE,IF(_xlfn.XLOOKUP($A30,Brut!$A$2:$A$158,Brut!$AJ$2:$AP$158)=1,Brut!$AJ$2:$AP$2,""))&amp;CHAR(10)&amp;CHAR(10)&amp;VLOOKUP($A30,Brut,AG$1,FALSE)</f>
        <v xml:space="preserve">Aucune action concrète
</v>
      </c>
      <c r="AH30" s="120" t="str" cm="1">
        <f t="array" ref="AH30">_xlfn.TEXTJOIN(CHAR(10)&amp;"-",TRUE,IF(_xlfn.XLOOKUP($A30,Brut!$A$2:$A$158,Brut!$AY$2:$BF$158)=1,Brut!$AY$2:$BF$2,""))&amp;CHAR(10)&amp;CHAR(10)&amp;VLOOKUP($A30,Brut,AH$1,FALSE)</f>
        <v xml:space="preserve">Difficulté à utiliser des outils métier ou avancés (ERP, logiciels,...)
-Difficulté à utiliser des équipements et du matériel technologique (Serveurs, terminaux,...)
</v>
      </c>
      <c r="AI30" s="120" t="str" cm="1">
        <f t="array" ref="AI30">_xlfn.TEXTJOIN(CHAR(10)&amp;"-",TRUE,IF(_xlfn.XLOOKUP($A30,Brut!$A$2:$A$158,Brut!$BX$2:$CU$158)="Existant et je suis satisfait(e)",Brut!$BX$2:$CU$2,""))</f>
        <v/>
      </c>
      <c r="AJ30" s="120" t="str" cm="1">
        <f t="array" ref="AJ30">_xlfn.TEXTJOIN(CHAR(10)&amp;"-",TRUE,IF(_xlfn.XLOOKUP($A30,Brut!$A$2:$A$158,Brut!$BX$2:$CU$158)="Existant mais je ne suis pas satisfait(e)",Brut!$BX$2:$CU$2,""))</f>
        <v>Présence en ligne  - Présence sur les réseaux sociaux
-Processus internes  - Messagerie électronique et instantanée (Mails, WhatsApp business...)</v>
      </c>
      <c r="AK30" s="120" t="str" cm="1">
        <f t="array" ref="AK30">_xlfn.TEXTJOIN(CHAR(10)&amp;"-",TRUE,IF(_xlfn.XLOOKUP($A30,Brut!$A$2:$A$158,Brut!$BX$2:$CU$158)="Inexistant mais important pour notre activité/dans notre secteur",Brut!$BX$2:$CU$2,""))</f>
        <v>Processus internes  - Tableurs (Excel)</v>
      </c>
      <c r="AL30" s="120" t="str" cm="1">
        <f t="array" ref="AL30">_xlfn.TEXTJOIN(CHAR(10)&amp;"-",TRUE,IF(_xlfn.XLOOKUP($A30,Brut!$A$2:$A$158,Brut!$BX$2:$CU$158)="Je ne sais pas en quoi cela consiste",Brut!$BX$2:$CU$2,""))</f>
        <v>Présence en ligne - Site Web basique 
-Présence en ligne - Site web avancé
-Présence en ligne  - Outils de monitoring web
-Présence en ligne  - Outils de gestion et de promotion sur les réseaux sociaux
-Présence en ligne  - Boutique vitrine
-Présence en ligne - Boutique transactionnelle
-Relation client  - TPE basique
-Processus internes  - Outils collaboratifs (Google Workspace, Teams...)
-Technologies émergentes  - Intelligence artificielle générative
-Technologies émergentes  - Industrie 5.0
-Technologies émergentes  - IoT (Internet of things)</v>
      </c>
    </row>
    <row r="31" spans="1:38" ht="111.95" customHeight="1" x14ac:dyDescent="0.25">
      <c r="A31">
        <v>62</v>
      </c>
      <c r="B31" s="107" t="str">
        <f>CONCATENATE("ID",IF(A31&lt;10,CONCATENATE("0",A31),A31),"_FdR_",C31,"_v2")</f>
        <v>ID62_FdR_Mehdi stiti _v2</v>
      </c>
      <c r="C31" s="107" t="str">
        <f>VLOOKUP($A31,Brut,C$1,FALSE)</f>
        <v xml:space="preserve">Mehdi stiti </v>
      </c>
      <c r="D31" s="107" t="str">
        <f>VLOOKUP($A31,Brut,D$1,FALSE)</f>
        <v>Dirigeant(e) - Gérant(e)</v>
      </c>
      <c r="E31" s="107" t="str">
        <f>VLOOKUP($A31,Brut,E$1,FALSE)</f>
        <v>Auto-entrepreneur</v>
      </c>
      <c r="F31" s="127">
        <f>2025-VLOOKUP($A31,Brut,F$1,FALSE)</f>
        <v>3</v>
      </c>
      <c r="G31" s="127">
        <f>VLOOKUP($A31,Brut,G$1,FALSE)</f>
        <v>1</v>
      </c>
      <c r="H31" s="120" t="str">
        <f>VLOOKUP($A31,Brut,H$1,FALSE)</f>
        <v>Forte (Plus de 50% du personnel)</v>
      </c>
      <c r="I31" s="120" t="str">
        <f>VLOOKUP($A31,Brut,I$1,FALSE)</f>
        <v>Faibles</v>
      </c>
      <c r="J31" s="107" t="str">
        <f>VLOOKUP($A31,Brut,J$1,FALSE)</f>
        <v>0%, Pas d'investissement</v>
      </c>
      <c r="K31" s="107" t="str">
        <f>VLOOKUP($A31,Brut,K$1,FALSE)</f>
        <v>Moins de 3 MDhs</v>
      </c>
      <c r="L31" s="107" t="str">
        <f>VLOOKUP($A31,Brut,L$1,FALSE)</f>
        <v>Services</v>
      </c>
      <c r="M31" s="107" t="str">
        <f>VLOOKUP($A31,Brut,M$1,FALSE)</f>
        <v>Fès-Meknès</v>
      </c>
      <c r="N31" s="107" t="str">
        <f>VLOOKUP($A31,Brut,N$1,FALSE)</f>
        <v>Ifrane</v>
      </c>
      <c r="O31" s="120" t="str">
        <f>VLOOKUP($A31,Brut,O$1,FALSE)</f>
        <v>Activités spécialisées, scientifiques et techniques</v>
      </c>
      <c r="P31" s="120" t="str">
        <f>VLOOKUP($A31,Brut,P$1,FALSE)</f>
        <v xml:space="preserve">Photographie production vidéo événementiel </v>
      </c>
      <c r="Q31" s="120" t="str">
        <f>VLOOKUP($A31,Brut,Q$1,FALSE)</f>
        <v>Les deux</v>
      </c>
      <c r="R31" s="117">
        <f>VLOOKUP($A31,Brut,R$1,FALSE)</f>
        <v>60</v>
      </c>
      <c r="S31" s="117">
        <f>VLOOKUP($A31,Brut,S$1,FALSE)</f>
        <v>27.5</v>
      </c>
      <c r="T31" s="117">
        <f>VLOOKUP($A31,Brut,T$1,FALSE)</f>
        <v>50</v>
      </c>
      <c r="U31" s="117">
        <f>VLOOKUP($A31,Brut,U$1,FALSE)</f>
        <v>50</v>
      </c>
      <c r="V31" s="117">
        <f>VLOOKUP($A31,Brut,V$1,FALSE)</f>
        <v>35</v>
      </c>
      <c r="W31" s="117">
        <f>VLOOKUP($A31,Brut,W$1,FALSE)</f>
        <v>37.5</v>
      </c>
      <c r="X31" s="117">
        <f>AVERAGE(R31:W31)</f>
        <v>43.333333333333336</v>
      </c>
      <c r="Y31" s="117" t="str">
        <f>IF(X31&lt;25,"Débutant",IF(X31&lt;=50,"Émergent",IF(X31&lt;=75,"Challenger","Leader")))</f>
        <v>Émergent</v>
      </c>
      <c r="Z31" s="148" t="s">
        <v>2929</v>
      </c>
      <c r="AA31" s="147" t="s">
        <v>2925</v>
      </c>
      <c r="AB31" s="117" t="s">
        <v>720</v>
      </c>
      <c r="AC31" s="117"/>
      <c r="AD31" s="117"/>
      <c r="AE31" s="120" t="str" cm="1">
        <f t="array" ref="AE31">_xlfn.TEXTJOIN(CHAR(10)&amp;"-",TRUE,IF(_xlfn.XLOOKUP(A31, Brut!$A$2:$A$158, Brut!$S$2:$Y$158)=1,Brut!$S$2:$Y$2,""))</f>
        <v>- Attirer de nouveaux clients et se différencier face à la concurrence, 
-Exploiter les nouvelles technologies pour améliorer la compétitivité,
-Influencer positivement le climat des affaires et simplifier les démarches administratives.</v>
      </c>
      <c r="AF31" s="120" t="str">
        <f>VLOOKUP($A31,Brut,AF$1,FALSE)</f>
        <v xml:space="preserve">La formation aux nouveautés le progrès technique et technologique la présence d’outils IA payants besoin continu en formation et développement innovation nécessité de s’équiper en matériel coûteux pour rester à la page besoins de certaines autorisations et badges spéciaux </v>
      </c>
      <c r="AG31" s="120" t="str" cm="1">
        <f t="array" ref="AG31">_xlfn.TEXTJOIN(CHAR(10)&amp;"-",TRUE,IF(_xlfn.XLOOKUP($A31,Brut!$A$2:$A$158,Brut!$AJ$2:$AP$158)=1,Brut!$AJ$2:$AP$2,""))&amp;CHAR(10)&amp;CHAR(10)&amp;VLOOKUP($A31,Brut,AG$1,FALSE)</f>
        <v xml:space="preserve">Suivre des formations sur les outils et solutions digitales
-Acquérir ou intégrer des solutions digitales (CRM, site web, etc.)
-Installer de nouveaux équipements (serveurs, ordinateurs, etc.)
-Définir et mettre en œuvre une stratégie de digitalisation
Avoir un réseaux professionnel faire partie de groupes de freelancer ou devenir professionnel et faire des partenariats nationaux et internationaux </v>
      </c>
      <c r="AH31" s="120" t="str" cm="1">
        <f t="array" ref="AH31">_xlfn.TEXTJOIN(CHAR(10)&amp;"-",TRUE,IF(_xlfn.XLOOKUP($A31,Brut!$A$2:$A$158,Brut!$AY$2:$BF$158)=1,Brut!$AY$2:$BF$2,""))&amp;CHAR(10)&amp;CHAR(10)&amp;VLOOKUP($A31,Brut,AH$1,FALSE)</f>
        <v xml:space="preserve">Difficulté à utiliser des outils métier ou avancés (ERP, logiciels,...)
-Difficultés à trouver des prestataires qualifiés au niveau du digital
</v>
      </c>
      <c r="AI31" s="120" t="str" cm="1">
        <f t="array" ref="AI31">_xlfn.TEXTJOIN(CHAR(10)&amp;"-",TRUE,IF(_xlfn.XLOOKUP($A31,Brut!$A$2:$A$158,Brut!$BX$2:$CU$158)="Existant et je suis satisfait(e)",Brut!$BX$2:$CU$2,""))</f>
        <v/>
      </c>
      <c r="AJ31" s="120" t="str" cm="1">
        <f t="array" ref="AJ31">_xlfn.TEXTJOIN(CHAR(10)&amp;"-",TRUE,IF(_xlfn.XLOOKUP($A31,Brut!$A$2:$A$158,Brut!$BX$2:$CU$158)="Existant mais je ne suis pas satisfait(e)",Brut!$BX$2:$CU$2,""))</f>
        <v>Présence en ligne  - Présence sur les réseaux sociaux</v>
      </c>
      <c r="AK31" s="120" t="str" cm="1">
        <f t="array" ref="AK31">_xlfn.TEXTJOIN(CHAR(10)&amp;"-",TRUE,IF(_xlfn.XLOOKUP($A31,Brut!$A$2:$A$158,Brut!$BX$2:$CU$158)="Inexistant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-Présence en ligne  - Boutique vitrine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-Processus internes  - Tableurs (Excel)
-Processus internes  - Outil de gestion RH
-Processus internes  - Outil de gestion documentaire et des archivages
-Processus internes  - Outils collaboratifs (Google Workspace, Teams...)
-Processus internes  - Messagerie électronique et instantanée (Mails, WhatsApp business...)
-Technologies émergentes  - Intelligence artificielle générative</v>
      </c>
      <c r="AL31" s="120" t="str" cm="1">
        <f t="array" ref="AL31">_xlfn.TEXTJOIN(CHAR(10)&amp;"-",TRUE,IF(_xlfn.XLOOKUP($A31,Brut!$A$2:$A$158,Brut!$BX$2:$CU$158)="Je ne sais pas en quoi cela consiste",Brut!$BX$2:$CU$2,""))</f>
        <v>Technologies émergentes  - Industrie 5.0
-Technologies émergentes  - IoT (Internet of things)</v>
      </c>
    </row>
    <row r="32" spans="1:38" ht="345" x14ac:dyDescent="0.25">
      <c r="A32">
        <v>66</v>
      </c>
      <c r="B32" s="107" t="str">
        <f>CONCATENATE("ID",IF(A32&lt;10,CONCATENATE("0",A32),A32),"_FdR_",C32,"_v2")</f>
        <v>ID66_FdR_ورشة خياطة_v2</v>
      </c>
      <c r="C32" s="107" t="str">
        <f>VLOOKUP($A32,Brut,C$1,FALSE)</f>
        <v>ورشة خياطة</v>
      </c>
      <c r="D32" s="107" t="str">
        <f>VLOOKUP($A32,Brut,D$1,FALSE)</f>
        <v>Dirigeant(e) - Gérant(e)</v>
      </c>
      <c r="E32" s="107" t="str">
        <f>VLOOKUP($A32,Brut,E$1,FALSE)</f>
        <v>Auto-entrepreneur</v>
      </c>
      <c r="F32" s="127">
        <f>2025-VLOOKUP($A32,Brut,F$1,FALSE)</f>
        <v>2</v>
      </c>
      <c r="G32" s="127">
        <f>VLOOKUP($A32,Brut,G$1,FALSE)</f>
        <v>1</v>
      </c>
      <c r="H32" s="120" t="str">
        <f>VLOOKUP($A32,Brut,H$1,FALSE)</f>
        <v>Faible (Moins de 25% du personnel)</v>
      </c>
      <c r="I32" s="120" t="str">
        <f>VLOOKUP($A32,Brut,I$1,FALSE)</f>
        <v>Faibles</v>
      </c>
      <c r="J32" s="107" t="str">
        <f>VLOOKUP($A32,Brut,J$1,FALSE)</f>
        <v>0%, Pas d'investissement</v>
      </c>
      <c r="K32" s="107" t="str">
        <f>VLOOKUP($A32,Brut,K$1,FALSE)</f>
        <v>Moins de 3 MDhs</v>
      </c>
      <c r="L32" s="107" t="str">
        <f>VLOOKUP($A32,Brut,L$1,FALSE)</f>
        <v>Industrie - Logistique</v>
      </c>
      <c r="M32" s="107" t="str">
        <f>VLOOKUP($A32,Brut,M$1,FALSE)</f>
        <v>Fès-Meknès</v>
      </c>
      <c r="N32" s="107" t="str">
        <f>VLOOKUP($A32,Brut,N$1,FALSE)</f>
        <v>Taounate</v>
      </c>
      <c r="O32" s="120" t="str">
        <f>VLOOKUP($A32,Brut,O$1,FALSE)</f>
        <v>Industrie manufacturière</v>
      </c>
      <c r="P32" s="120" t="str">
        <f>VLOOKUP($A32,Brut,P$1,FALSE)</f>
        <v>ورشة للخياطة النساء والاطفال العصري وتقليدي</v>
      </c>
      <c r="Q32" s="120" t="str">
        <f>VLOOKUP($A32,Brut,Q$1,FALSE)</f>
        <v>BtoC - vente de produits ou services directement aux particuliers en tant que consommateurs finaux</v>
      </c>
      <c r="R32" s="117">
        <f>VLOOKUP($A32,Brut,R$1,FALSE)</f>
        <v>60</v>
      </c>
      <c r="S32" s="117">
        <f>VLOOKUP($A32,Brut,S$1,FALSE)</f>
        <v>27.5</v>
      </c>
      <c r="T32" s="117">
        <f>VLOOKUP($A32,Brut,T$1,FALSE)</f>
        <v>50</v>
      </c>
      <c r="U32" s="117">
        <f>VLOOKUP($A32,Brut,U$1,FALSE)</f>
        <v>66.666666666666671</v>
      </c>
      <c r="V32" s="117">
        <f>VLOOKUP($A32,Brut,V$1,FALSE)</f>
        <v>40</v>
      </c>
      <c r="W32" s="117">
        <f>VLOOKUP($A32,Brut,W$1,FALSE)</f>
        <v>0</v>
      </c>
      <c r="X32" s="117">
        <f>AVERAGE(R32:W32)</f>
        <v>40.69444444444445</v>
      </c>
      <c r="Y32" s="117" t="str">
        <f>IF(X32&lt;25,"Débutant",IF(X32&lt;=50,"Émergent",IF(X32&lt;=75,"Challenger","Leader")))</f>
        <v>Émergent</v>
      </c>
      <c r="Z32" s="148" t="s">
        <v>2932</v>
      </c>
      <c r="AA32" s="147" t="s">
        <v>2925</v>
      </c>
      <c r="AB32" s="117" t="s">
        <v>720</v>
      </c>
      <c r="AC32" s="117"/>
      <c r="AD32" s="117"/>
      <c r="AE32" s="120" t="str" cm="1">
        <f t="array" ref="AE32">_xlfn.TEXTJOIN(CHAR(10)&amp;"-",TRUE,IF(_xlfn.XLOOKUP(A32, Brut!$A$2:$A$158, Brut!$S$2:$Y$158)=1,Brut!$S$2:$Y$2,""))</f>
        <v xml:space="preserve">- Attirer de nouveaux clients et se différencier face à la concurrence, </v>
      </c>
      <c r="AF32" s="120" t="str">
        <f>VLOOKUP($A32,Brut,AF$1,FALSE)</f>
        <v>عدم معرفة  اشتغال في الرقمنة</v>
      </c>
      <c r="AG32" s="120" t="str" cm="1">
        <f t="array" ref="AG32">_xlfn.TEXTJOIN(CHAR(10)&amp;"-",TRUE,IF(_xlfn.XLOOKUP($A32,Brut!$A$2:$A$158,Brut!$AJ$2:$AP$158)=1,Brut!$AJ$2:$AP$2,""))&amp;CHAR(10)&amp;CHAR(10)&amp;VLOOKUP($A32,Brut,AG$1,FALSE)</f>
        <v xml:space="preserve">Définir et mettre en œuvre une stratégie de digitalisation
</v>
      </c>
      <c r="AH32" s="120" t="str" cm="1">
        <f t="array" ref="AH32">_xlfn.TEXTJOIN(CHAR(10)&amp;"-",TRUE,IF(_xlfn.XLOOKUP($A32,Brut!$A$2:$A$158,Brut!$AY$2:$BF$158)=1,Brut!$AY$2:$BF$2,""))&amp;CHAR(10)&amp;CHAR(10)&amp;VLOOKUP($A32,Brut,AH$1,FALSE)</f>
        <v xml:space="preserve">Difficulté à utiliser des équipements et du matériel technologique (Serveurs, terminaux,...)
-Difficultés à maintenir les équipements et logiciels à jour
</v>
      </c>
      <c r="AI32" s="120" t="str" cm="1">
        <f t="array" ref="AI32">_xlfn.TEXTJOIN(CHAR(10)&amp;"-",TRUE,IF(_xlfn.XLOOKUP($A32,Brut!$A$2:$A$158,Brut!$BX$2:$CU$158)="Existant et je suis satisfait(e)",Brut!$BX$2:$CU$2,""))</f>
        <v>Processus internes  - Outil de gestion comptable et financière</v>
      </c>
      <c r="AJ32" s="120" t="str" cm="1">
        <f t="array" ref="AJ32">_xlfn.TEXTJOIN(CHAR(10)&amp;"-",TRUE,IF(_xlfn.XLOOKUP($A32,Brut!$A$2:$A$158,Brut!$BX$2:$CU$158)="Existant mais je ne suis pas satisfait(e)",Brut!$BX$2:$CU$2,""))</f>
        <v>Présence en ligne  - Présence sur les réseaux sociaux
-Processus internes  - Outil de gestion documentaire et des archivages</v>
      </c>
      <c r="AK32" s="120" t="str" cm="1">
        <f t="array" ref="AK32">_xlfn.TEXTJOIN(CHAR(10)&amp;"-",TRUE,IF(_xlfn.XLOOKUP($A32,Brut!$A$2:$A$158,Brut!$BX$2:$CU$158)="Inexistant mais important pour notre activité/dans notre secteur",Brut!$BX$2:$CU$2,""))</f>
        <v>Présence en ligne - Site Web basique 
-Présence en ligne  - Outils de monitoring web
-Présence en ligne  - Outils de gestion et de promotion sur les réseaux sociaux
-Présence en ligne  - Boutique vitrine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Outils collaboratifs (Google Workspace, Teams...)
-Processus internes  - Messagerie électronique et instantanée (Mails, WhatsApp business...)
-Technologies émergentes  - Intelligence artificielle générative</v>
      </c>
      <c r="AL32" s="120" t="str" cm="1">
        <f t="array" ref="AL32">_xlfn.TEXTJOIN(CHAR(10)&amp;"-",TRUE,IF(_xlfn.XLOOKUP($A32,Brut!$A$2:$A$158,Brut!$BX$2:$CU$158)="Je ne sais pas en quoi cela consiste",Brut!$BX$2:$CU$2,""))</f>
        <v>Technologies émergentes  - Outils pour l'efficacité énergétique
-Technologies émergentes  - Industrie 5.0
-Technologies émergentes  - IoT (Internet of things)</v>
      </c>
    </row>
    <row r="33" spans="1:38" ht="75" x14ac:dyDescent="0.25">
      <c r="A33">
        <v>68</v>
      </c>
      <c r="B33" s="107" t="str">
        <f>CONCATENATE("ID",IF(A33&lt;10,CONCATENATE("0",A33),A33),"_FdR_",C33,"_v2")</f>
        <v>ID68_FdR_التعاون الاماني_v2</v>
      </c>
      <c r="C33" s="107" t="str">
        <f>VLOOKUP($A33,Brut,C$1,FALSE)</f>
        <v>التعاون الاماني</v>
      </c>
      <c r="D33" s="107" t="str">
        <f>VLOOKUP($A33,Brut,D$1,FALSE)</f>
        <v>Dirigeant(e) - Gérant(e)</v>
      </c>
      <c r="E33" s="107" t="str">
        <f>VLOOKUP($A33,Brut,E$1,FALSE)</f>
        <v>Auto-entrepreneur</v>
      </c>
      <c r="F33" s="127">
        <f>2025-VLOOKUP($A33,Brut,F$1,FALSE)</f>
        <v>3</v>
      </c>
      <c r="G33" s="127">
        <f>VLOOKUP($A33,Brut,G$1,FALSE)</f>
        <v>1</v>
      </c>
      <c r="H33" s="120" t="str">
        <f>VLOOKUP($A33,Brut,H$1,FALSE)</f>
        <v>Faible (Moins de 25% du personnel)</v>
      </c>
      <c r="I33" s="120" t="str">
        <f>VLOOKUP($A33,Brut,I$1,FALSE)</f>
        <v>Faibles</v>
      </c>
      <c r="J33" s="107" t="str">
        <f>VLOOKUP($A33,Brut,J$1,FALSE)</f>
        <v>0%, Pas d'investissement</v>
      </c>
      <c r="K33" s="107" t="str">
        <f>VLOOKUP($A33,Brut,K$1,FALSE)</f>
        <v>Moins de 3 MDhs</v>
      </c>
      <c r="L33" s="107" t="str">
        <f>VLOOKUP($A33,Brut,L$1,FALSE)</f>
        <v>Agriculture</v>
      </c>
      <c r="M33" s="107" t="str">
        <f>VLOOKUP($A33,Brut,M$1,FALSE)</f>
        <v>Fès-Meknès</v>
      </c>
      <c r="N33" s="107" t="str">
        <f>VLOOKUP($A33,Brut,N$1,FALSE)</f>
        <v>Taounate</v>
      </c>
      <c r="O33" s="120" t="str">
        <f>VLOOKUP($A33,Brut,O$1,FALSE)</f>
        <v>Agriculture, sylviculture et pêche</v>
      </c>
      <c r="P33" s="120" t="str">
        <f>VLOOKUP($A33,Brut,P$1,FALSE)</f>
        <v>تربيه الحلزون</v>
      </c>
      <c r="Q33" s="120" t="str">
        <f>VLOOKUP($A33,Brut,Q$1,FALSE)</f>
        <v>Les deux</v>
      </c>
      <c r="R33" s="117">
        <f>VLOOKUP($A33,Brut,R$1,FALSE)</f>
        <v>51.666666666666664</v>
      </c>
      <c r="S33" s="117">
        <f>VLOOKUP($A33,Brut,S$1,FALSE)</f>
        <v>5</v>
      </c>
      <c r="T33" s="117">
        <f>VLOOKUP($A33,Brut,T$1,FALSE)</f>
        <v>5</v>
      </c>
      <c r="U33" s="117">
        <f>VLOOKUP($A33,Brut,U$1,FALSE)</f>
        <v>5</v>
      </c>
      <c r="V33" s="117">
        <f>VLOOKUP($A33,Brut,V$1,FALSE)</f>
        <v>6</v>
      </c>
      <c r="W33" s="117">
        <f>VLOOKUP($A33,Brut,W$1,FALSE)</f>
        <v>0</v>
      </c>
      <c r="X33" s="117">
        <f>AVERAGE(R33:W33)</f>
        <v>12.111111111111109</v>
      </c>
      <c r="Y33" s="117" t="str">
        <f>IF(X33&lt;25,"Débutant",IF(X33&lt;=50,"Émergent",IF(X33&lt;=75,"Challenger","Leader")))</f>
        <v>Débutant</v>
      </c>
      <c r="Z33" s="148" t="s">
        <v>2932</v>
      </c>
      <c r="AA33" s="147" t="s">
        <v>2925</v>
      </c>
      <c r="AB33" s="117" t="s">
        <v>720</v>
      </c>
      <c r="AC33" s="117"/>
      <c r="AD33" s="117"/>
      <c r="AE33" s="120" t="str" cm="1">
        <f t="array" ref="AE33">_xlfn.TEXTJOIN(CHAR(10)&amp;"-",TRUE,IF(_xlfn.XLOOKUP(A33, Brut!$A$2:$A$158, Brut!$S$2:$Y$158)=1,Brut!$S$2:$Y$2,""))</f>
        <v>- Attirer de nouveaux clients et se différencier face à la concurrence, 
-Développer une présence à l’international,
-Exploiter les nouvelles technologies pour améliorer la compétitivité,</v>
      </c>
      <c r="AF33" s="120" t="str">
        <f>VLOOKUP($A33,Brut,AF$1,FALSE)</f>
        <v>الاشهار والتواصل مع الزبناء</v>
      </c>
      <c r="AG33" s="120" t="str" cm="1">
        <f t="array" ref="AG33">_xlfn.TEXTJOIN(CHAR(10)&amp;"-",TRUE,IF(_xlfn.XLOOKUP($A33,Brut!$A$2:$A$158,Brut!$AJ$2:$AP$158)=1,Brut!$AJ$2:$AP$2,""))&amp;CHAR(10)&amp;CHAR(10)&amp;VLOOKUP($A33,Brut,AG$1,FALSE)</f>
        <v xml:space="preserve">Définir et mettre en œuvre une stratégie de digitalisation
</v>
      </c>
      <c r="AH33" s="120" t="str" cm="1">
        <f t="array" ref="AH33">_xlfn.TEXTJOIN(CHAR(10)&amp;"-",TRUE,IF(_xlfn.XLOOKUP($A33,Brut!$A$2:$A$158,Brut!$AY$2:$BF$158)=1,Brut!$AY$2:$BF$2,""))&amp;CHAR(10)&amp;CHAR(10)&amp;VLOOKUP($A33,Brut,AH$1,FALSE)</f>
        <v xml:space="preserve">Difficulté à utiliser des outils métier ou avancés (ERP, logiciels,...)
-Résistance au changement - Adaptation lente
</v>
      </c>
      <c r="AI33" s="120" t="str" cm="1">
        <f t="array" ref="AI33">_xlfn.TEXTJOIN(CHAR(10)&amp;"-",TRUE,IF(_xlfn.XLOOKUP($A33,Brut!$A$2:$A$158,Brut!$BX$2:$CU$158)="Existant et je suis satisfait(e)",Brut!$BX$2:$CU$2,""))</f>
        <v/>
      </c>
      <c r="AJ33" s="120" t="str" cm="1">
        <f t="array" ref="AJ33">_xlfn.TEXTJOIN(CHAR(10)&amp;"-",TRUE,IF(_xlfn.XLOOKUP($A33,Brut!$A$2:$A$158,Brut!$BX$2:$CU$158)="Existant mais je ne suis pas satisfait(e)",Brut!$BX$2:$CU$2,""))</f>
        <v/>
      </c>
      <c r="AK33" s="120" t="str" cm="1">
        <f t="array" ref="AK33">_xlfn.TEXTJOIN(CHAR(10)&amp;"-",TRUE,IF(_xlfn.XLOOKUP($A33,Brut!$A$2:$A$158,Brut!$BX$2:$CU$158)="Inexistant mais important pour notre activité/dans notre secteur",Brut!$BX$2:$CU$2,""))</f>
        <v/>
      </c>
      <c r="AL33" s="120" t="str" cm="1">
        <f t="array" ref="AL33">_xlfn.TEXTJOIN(CHAR(10)&amp;"-",TRUE,IF(_xlfn.XLOOKUP($A33,Brut!$A$2:$A$158,Brut!$BX$2:$CU$158)="Je ne sais pas en quoi cela consiste",Brut!$BX$2:$CU$2,""))</f>
        <v>Présence en ligne - Site Web basique 
-Présence en ligne - Site web avancé
-Présence en ligne  - Outils de monitoring web
-Présence en ligne  - Présence sur les réseaux sociaux
-Présence en ligne  - Outils de gestion et de promotion sur les réseaux sociaux
-Présence en ligne  - Boutique vitrine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-Processus internes  - Messagerie électronique et instantanée (Mails, WhatsApp business...)
-Technologies émergentes  - Intelligence artificielle générative
-Technologies émergentes  - Outils pour l'efficacité énergétique
-Technologies émergentes  - Industrie 5.0
-Technologies émergentes  - IoT (Internet of things)</v>
      </c>
    </row>
    <row r="34" spans="1:38" ht="315" x14ac:dyDescent="0.25">
      <c r="A34">
        <v>71</v>
      </c>
      <c r="B34" s="107" t="str">
        <f>CONCATENATE("ID",IF(A34&lt;10,CONCATENATE("0",A34),A34),"_FdR_",C34,"_v2")</f>
        <v>ID71_FdR_تعاونية احجاوى أولاد عيسى_v2</v>
      </c>
      <c r="C34" s="107" t="str">
        <f>VLOOKUP($A34,Brut,C$1,FALSE)</f>
        <v>تعاونية احجاوى أولاد عيسى</v>
      </c>
      <c r="D34" s="107" t="str">
        <f>VLOOKUP($A34,Brut,D$1,FALSE)</f>
        <v>Dirigeant(e) - Gérant(e)</v>
      </c>
      <c r="E34" s="107" t="str">
        <f>VLOOKUP($A34,Brut,E$1,FALSE)</f>
        <v>Coopérative</v>
      </c>
      <c r="F34" s="127">
        <f>2025-VLOOKUP($A34,Brut,F$1,FALSE)</f>
        <v>6</v>
      </c>
      <c r="G34" s="127">
        <f>VLOOKUP($A34,Brut,G$1,FALSE)</f>
        <v>5</v>
      </c>
      <c r="H34" s="120" t="str">
        <f>VLOOKUP($A34,Brut,H$1,FALSE)</f>
        <v>Faible (Moins de 25% du personnel)</v>
      </c>
      <c r="I34" s="120" t="str">
        <f>VLOOKUP($A34,Brut,I$1,FALSE)</f>
        <v>Faibles</v>
      </c>
      <c r="J34" s="107" t="str">
        <f>VLOOKUP($A34,Brut,J$1,FALSE)</f>
        <v>0%, Pas d'investissement</v>
      </c>
      <c r="K34" s="107" t="str">
        <f>VLOOKUP($A34,Brut,K$1,FALSE)</f>
        <v>Moins de 3 MDhs</v>
      </c>
      <c r="L34" s="107" t="str">
        <f>VLOOKUP($A34,Brut,L$1,FALSE)</f>
        <v>Agriculture</v>
      </c>
      <c r="M34" s="107" t="str">
        <f>VLOOKUP($A34,Brut,M$1,FALSE)</f>
        <v>Fès-Meknès</v>
      </c>
      <c r="N34" s="107" t="str">
        <f>VLOOKUP($A34,Brut,N$1,FALSE)</f>
        <v>Taounate</v>
      </c>
      <c r="O34" s="120" t="str">
        <f>VLOOKUP($A34,Brut,O$1,FALSE)</f>
        <v>Agriculture, sylviculture et pêche</v>
      </c>
      <c r="P34" s="120" t="str">
        <f>VLOOKUP($A34,Brut,P$1,FALSE)</f>
        <v>إنتاج وتثمين منتجات خلية النحل</v>
      </c>
      <c r="Q34" s="120" t="str">
        <f>VLOOKUP($A34,Brut,Q$1,FALSE)</f>
        <v>BtoC - vente de produits ou services directement aux particuliers en tant que consommateurs finaux</v>
      </c>
      <c r="R34" s="117">
        <f>VLOOKUP($A34,Brut,R$1,FALSE)</f>
        <v>35.833333333333336</v>
      </c>
      <c r="S34" s="117">
        <f>VLOOKUP($A34,Brut,S$1,FALSE)</f>
        <v>27.5</v>
      </c>
      <c r="T34" s="117">
        <f>VLOOKUP($A34,Brut,T$1,FALSE)</f>
        <v>36.5</v>
      </c>
      <c r="U34" s="117">
        <f>VLOOKUP($A34,Brut,U$1,FALSE)</f>
        <v>20</v>
      </c>
      <c r="V34" s="117">
        <f>VLOOKUP($A34,Brut,V$1,FALSE)</f>
        <v>55</v>
      </c>
      <c r="W34" s="117">
        <f>VLOOKUP($A34,Brut,W$1,FALSE)</f>
        <v>12.5</v>
      </c>
      <c r="X34" s="117">
        <f>AVERAGE(R34:W34)</f>
        <v>31.222222222222225</v>
      </c>
      <c r="Y34" s="117" t="str">
        <f>IF(X34&lt;25,"Débutant",IF(X34&lt;=50,"Émergent",IF(X34&lt;=75,"Challenger","Leader")))</f>
        <v>Émergent</v>
      </c>
      <c r="Z34" s="148" t="s">
        <v>2927</v>
      </c>
      <c r="AA34" s="147" t="s">
        <v>2925</v>
      </c>
      <c r="AB34" s="117" t="s">
        <v>720</v>
      </c>
      <c r="AC34" s="117"/>
      <c r="AD34" s="117"/>
      <c r="AE34" s="120" t="str" cm="1">
        <f t="array" ref="AE34">_xlfn.TEXTJOIN(CHAR(10)&amp;"-",TRUE,IF(_xlfn.XLOOKUP(A34, Brut!$A$2:$A$158, Brut!$S$2:$Y$158)=1,Brut!$S$2:$Y$2,""))</f>
        <v>- Attirer de nouveaux clients et se différencier face à la concurrence, 
-Développer une présence à l’international,
-Exploiter les nouvelles technologies pour améliorer la compétitivité,</v>
      </c>
      <c r="AF34" s="120">
        <f>VLOOKUP($A34,Brut,AF$1,FALSE)</f>
        <v>0</v>
      </c>
      <c r="AG34" s="120" t="str" cm="1">
        <f t="array" ref="AG34">_xlfn.TEXTJOIN(CHAR(10)&amp;"-",TRUE,IF(_xlfn.XLOOKUP($A34,Brut!$A$2:$A$158,Brut!$AJ$2:$AP$158)=1,Brut!$AJ$2:$AP$2,""))&amp;CHAR(10)&amp;CHAR(10)&amp;VLOOKUP($A34,Brut,AG$1,FALSE)</f>
        <v xml:space="preserve">Définir et mettre en œuvre une stratégie de digitalisation
</v>
      </c>
      <c r="AH34" s="120" t="str" cm="1">
        <f t="array" ref="AH34">_xlfn.TEXTJOIN(CHAR(10)&amp;"-",TRUE,IF(_xlfn.XLOOKUP($A34,Brut!$A$2:$A$158,Brut!$AY$2:$BF$158)=1,Brut!$AY$2:$BF$2,""))&amp;CHAR(10)&amp;CHAR(10)&amp;VLOOKUP($A34,Brut,AH$1,FALSE)</f>
        <v xml:space="preserve">Difficulté à utiliser des outils de base (Bureautique, Office, Internet...)
-Difficultés à trouver des prestataires qualifiés au niveau du digital
</v>
      </c>
      <c r="AI34" s="120" t="str" cm="1">
        <f t="array" ref="AI34">_xlfn.TEXTJOIN(CHAR(10)&amp;"-",TRUE,IF(_xlfn.XLOOKUP($A34,Brut!$A$2:$A$158,Brut!$BX$2:$CU$158)="Existant et je suis satisfait(e)",Brut!$BX$2:$CU$2,""))</f>
        <v/>
      </c>
      <c r="AJ34" s="120" t="str" cm="1">
        <f t="array" ref="AJ34">_xlfn.TEXTJOIN(CHAR(10)&amp;"-",TRUE,IF(_xlfn.XLOOKUP($A34,Brut!$A$2:$A$158,Brut!$BX$2:$CU$158)="Existant mais je ne suis pas satisfait(e)",Brut!$BX$2:$CU$2,""))</f>
        <v/>
      </c>
      <c r="AK34" s="120" t="str" cm="1">
        <f t="array" ref="AK34">_xlfn.TEXTJOIN(CHAR(10)&amp;"-",TRUE,IF(_xlfn.XLOOKUP($A34,Brut!$A$2:$A$158,Brut!$BX$2:$CU$158)="Inexistant mais important pour notre activité/dans notre secteur",Brut!$BX$2:$CU$2,""))</f>
        <v>Présence en ligne - Site Web basique 
-Présence en ligne - Site web avancé
-Présence en ligne  - Outils de monitoring web
-Présence en ligne  - Présence sur les réseaux sociaux
-Présence en ligne  - Outils de gestion et de promotion sur les réseaux sociaux
-Présence en ligne  - Boutique vitrine
-Présence en ligne - Boutique transactionnelle
-Relation client  - Paiement en ligne
-Relation client  - Outils de marketing digital
-Relation client  - Outil de gestion des ventes et des facturations
-Processus internes  - Tableurs (Excel)
-Processus internes  - Outil de gestion des achats et des stocks
-Processus internes  - Outil de gestion documentaire et des archivages
-Processus internes  - Outils collaboratifs (Google Workspace, Teams...)
-Processus internes  - Messagerie électronique et instantanée (Mails, WhatsApp business...)</v>
      </c>
      <c r="AL34" s="120" t="str" cm="1">
        <f t="array" ref="AL34">_xlfn.TEXTJOIN(CHAR(10)&amp;"-",TRUE,IF(_xlfn.XLOOKUP($A34,Brut!$A$2:$A$158,Brut!$BX$2:$CU$158)="Je ne sais pas en quoi cela consiste",Brut!$BX$2:$CU$2,""))</f>
        <v>Relation client  - CRM
-Relation client  - Outils d'automatisation du parcours client
-Processus internes  - Outil de gestion RH
-Processus internes  - Outil de gestion comptable et financière
-Technologies émergentes  - Intelligence artificielle générative
-Technologies émergentes  - Outils pour l'efficacité énergétique
-Technologies émergentes  - Industrie 5.0
-Technologies émergentes  - IoT (Internet of things)</v>
      </c>
    </row>
    <row r="35" spans="1:38" ht="330" x14ac:dyDescent="0.25">
      <c r="A35">
        <v>73</v>
      </c>
      <c r="B35" s="107" t="str">
        <f>CONCATENATE("ID",IF(A35&lt;10,CONCATENATE("0",A35),A35),"_FdR_",C35,"_v2")</f>
        <v>ID73_FdR_هية بيو _v2</v>
      </c>
      <c r="C35" s="107" t="str">
        <f>VLOOKUP($A35,Brut,C$1,FALSE)</f>
        <v xml:space="preserve">هية بيو </v>
      </c>
      <c r="D35" s="107" t="str">
        <f>VLOOKUP($A35,Brut,D$1,FALSE)</f>
        <v>Responsable commercial / marketing</v>
      </c>
      <c r="E35" s="107" t="str">
        <f>VLOOKUP($A35,Brut,E$1,FALSE)</f>
        <v>Coopérative</v>
      </c>
      <c r="F35" s="127">
        <f>2025-VLOOKUP($A35,Brut,F$1,FALSE)</f>
        <v>5</v>
      </c>
      <c r="G35" s="127">
        <f>VLOOKUP($A35,Brut,G$1,FALSE)</f>
        <v>6</v>
      </c>
      <c r="H35" s="120" t="str">
        <f>VLOOKUP($A35,Brut,H$1,FALSE)</f>
        <v>Faible (Moins de 25% du personnel)</v>
      </c>
      <c r="I35" s="120" t="str">
        <f>VLOOKUP($A35,Brut,I$1,FALSE)</f>
        <v>Moyennes</v>
      </c>
      <c r="J35" s="107" t="str">
        <f>VLOOKUP($A35,Brut,J$1,FALSE)</f>
        <v>Moins de 5%</v>
      </c>
      <c r="K35" s="107" t="str">
        <f>VLOOKUP($A35,Brut,K$1,FALSE)</f>
        <v>Moins de 3 MDhs</v>
      </c>
      <c r="L35" s="107" t="str">
        <f>VLOOKUP($A35,Brut,L$1,FALSE)</f>
        <v>Commerce</v>
      </c>
      <c r="M35" s="107" t="str">
        <f>VLOOKUP($A35,Brut,M$1,FALSE)</f>
        <v>Fès-Meknès</v>
      </c>
      <c r="N35" s="107" t="str">
        <f>VLOOKUP($A35,Brut,N$1,FALSE)</f>
        <v>Taounate</v>
      </c>
      <c r="O35" s="120" t="str">
        <f>VLOOKUP($A35,Brut,O$1,FALSE)</f>
        <v>Commerce</v>
      </c>
      <c r="P35" s="120" t="str">
        <f>VLOOKUP($A35,Brut,P$1,FALSE)</f>
        <v xml:space="preserve">المكلف بالامور الرقمية و التسويق </v>
      </c>
      <c r="Q35" s="120" t="str">
        <f>VLOOKUP($A35,Brut,Q$1,FALSE)</f>
        <v>BtoC - vente de produits ou services directement aux particuliers en tant que consommateurs finaux</v>
      </c>
      <c r="R35" s="117">
        <f>VLOOKUP($A35,Brut,R$1,FALSE)</f>
        <v>60</v>
      </c>
      <c r="S35" s="117">
        <f>VLOOKUP($A35,Brut,S$1,FALSE)</f>
        <v>50</v>
      </c>
      <c r="T35" s="117">
        <f>VLOOKUP($A35,Brut,T$1,FALSE)</f>
        <v>50</v>
      </c>
      <c r="U35" s="117">
        <f>VLOOKUP($A35,Brut,U$1,FALSE)</f>
        <v>50</v>
      </c>
      <c r="V35" s="117">
        <f>VLOOKUP($A35,Brut,V$1,FALSE)</f>
        <v>20</v>
      </c>
      <c r="W35" s="117">
        <f>VLOOKUP($A35,Brut,W$1,FALSE)</f>
        <v>0</v>
      </c>
      <c r="X35" s="117">
        <f>AVERAGE(R35:W35)</f>
        <v>38.333333333333336</v>
      </c>
      <c r="Y35" s="117" t="str">
        <f>IF(X35&lt;25,"Débutant",IF(X35&lt;=50,"Émergent",IF(X35&lt;=75,"Challenger","Leader")))</f>
        <v>Émergent</v>
      </c>
      <c r="Z35" s="148" t="s">
        <v>2930</v>
      </c>
      <c r="AA35" s="147" t="s">
        <v>2925</v>
      </c>
      <c r="AB35" s="117" t="s">
        <v>720</v>
      </c>
      <c r="AC35" s="117"/>
      <c r="AD35" s="117"/>
      <c r="AE35" s="120" t="str" cm="1">
        <f t="array" ref="AE35">_xlfn.TEXTJOIN(CHAR(10)&amp;"-",TRUE,IF(_xlfn.XLOOKUP(A35, Brut!$A$2:$A$158, Brut!$S$2:$Y$158)=1,Brut!$S$2:$Y$2,""))</f>
        <v>- Attirer de nouveaux clients et se différencier face à la concurrence, 
-Exploiter les nouvelles technologies pour améliorer la compétitivité,</v>
      </c>
      <c r="AF35" s="120" t="str">
        <f>VLOOKUP($A35,Brut,AF$1,FALSE)</f>
        <v>قلة خبرتنا في مجال الرقمنة</v>
      </c>
      <c r="AG35" s="120" t="str" cm="1">
        <f t="array" ref="AG35">_xlfn.TEXTJOIN(CHAR(10)&amp;"-",TRUE,IF(_xlfn.XLOOKUP($A35,Brut!$A$2:$A$158,Brut!$AJ$2:$AP$158)=1,Brut!$AJ$2:$AP$2,""))&amp;CHAR(10)&amp;CHAR(10)&amp;VLOOKUP($A35,Brut,AG$1,FALSE)</f>
        <v xml:space="preserve">Acquérir ou intégrer des solutions digitales (CRM, site web, etc.)
</v>
      </c>
      <c r="AH35" s="120" t="str" cm="1">
        <f t="array" ref="AH35">_xlfn.TEXTJOIN(CHAR(10)&amp;"-",TRUE,IF(_xlfn.XLOOKUP($A35,Brut!$A$2:$A$158,Brut!$AY$2:$BF$158)=1,Brut!$AY$2:$BF$2,""))&amp;CHAR(10)&amp;CHAR(10)&amp;VLOOKUP($A35,Brut,AH$1,FALSE)</f>
        <v xml:space="preserve">Difficulté à utiliser des outils de base (Bureautique, Office, Internet...)
-Compétences inégales (Certains sont à l'aise, d'autres non)
</v>
      </c>
      <c r="AI35" s="120" t="str" cm="1">
        <f t="array" ref="AI35">_xlfn.TEXTJOIN(CHAR(10)&amp;"-",TRUE,IF(_xlfn.XLOOKUP($A35,Brut!$A$2:$A$158,Brut!$BX$2:$CU$158)="Existant et je suis satisfait(e)",Brut!$BX$2:$CU$2,""))</f>
        <v/>
      </c>
      <c r="AJ35" s="120" t="str" cm="1">
        <f t="array" ref="AJ35">_xlfn.TEXTJOIN(CHAR(10)&amp;"-",TRUE,IF(_xlfn.XLOOKUP($A35,Brut!$A$2:$A$158,Brut!$BX$2:$CU$158)="Existant mais je ne suis pas satisfait(e)",Brut!$BX$2:$CU$2,""))</f>
        <v>Présence en ligne  - Outils de monitoring web
-Présence en ligne  - Présence sur les réseaux sociaux
-Présence en ligne  - Outils de gestion et de promotion sur les réseaux sociaux
-Relation client  - Paiement en ligne
-Relation client  - Outils de marketing digital
-Processus internes  - Tableurs (Excel)
-Processus internes  - Messagerie électronique et instantanée (Mails, WhatsApp business...)
-Technologies émergentes  - Intelligence artificielle générative</v>
      </c>
      <c r="AK35" s="120" t="str" cm="1">
        <f t="array" ref="AK35">_xlfn.TEXTJOIN(CHAR(10)&amp;"-",TRUE,IF(_xlfn.XLOOKUP($A35,Brut!$A$2:$A$158,Brut!$BX$2:$CU$158)="Inexistant mais important pour notre activité/dans notre secteur",Brut!$BX$2:$CU$2,""))</f>
        <v>Présence en ligne - Site Web basique 
-Présence en ligne - Site web avancé
-Présence en ligne  - Boutique vitrine
-Présence en ligne - Boutique transactionnelle
-Relation client  - TPE basique
-Relation client  - CRM
-Relation client  - Outils d'automatisation du parcours client
-Relation client  - Outil de gestion des ventes et des facturations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-Technologies émergentes  - Outils pour l'efficacité énergétique
-Technologies émergentes  - Industrie 5.0
-Technologies émergentes  - IoT (Internet of things)</v>
      </c>
      <c r="AL35" s="120" t="str" cm="1">
        <f t="array" ref="AL35">_xlfn.TEXTJOIN(CHAR(10)&amp;"-",TRUE,IF(_xlfn.XLOOKUP($A35,Brut!$A$2:$A$158,Brut!$BX$2:$CU$158)="Je ne sais pas en quoi cela consiste",Brut!$BX$2:$CU$2,""))</f>
        <v/>
      </c>
    </row>
    <row r="36" spans="1:38" ht="300" x14ac:dyDescent="0.25">
      <c r="A36">
        <v>77</v>
      </c>
      <c r="B36" s="107" t="str">
        <f>CONCATENATE("ID",IF(A36&lt;10,CONCATENATE("0",A36),A36),"_FdR_",C36,"_v2")</f>
        <v>ID77_FdR_صنع وبيع مواد البناء_v2</v>
      </c>
      <c r="C36" s="107" t="str">
        <f>VLOOKUP($A36,Brut,C$1,FALSE)</f>
        <v>صنع وبيع مواد البناء</v>
      </c>
      <c r="D36" s="107" t="str">
        <f>VLOOKUP($A36,Brut,D$1,FALSE)</f>
        <v>Dirigeant(e) - Gérant(e)</v>
      </c>
      <c r="E36" s="107" t="str">
        <f>VLOOKUP($A36,Brut,E$1,FALSE)</f>
        <v>Auto-entrepreneur</v>
      </c>
      <c r="F36" s="127">
        <f>2025-VLOOKUP($A36,Brut,F$1,FALSE)</f>
        <v>3</v>
      </c>
      <c r="G36" s="127">
        <f>VLOOKUP($A36,Brut,G$1,FALSE)</f>
        <v>3</v>
      </c>
      <c r="H36" s="120" t="str">
        <f>VLOOKUP($A36,Brut,H$1,FALSE)</f>
        <v>Faible (Moins de 25% du personnel)</v>
      </c>
      <c r="I36" s="120" t="str">
        <f>VLOOKUP($A36,Brut,I$1,FALSE)</f>
        <v>Moyennes</v>
      </c>
      <c r="J36" s="107" t="str">
        <f>VLOOKUP($A36,Brut,J$1,FALSE)</f>
        <v>0%, Pas d'investissement</v>
      </c>
      <c r="K36" s="107" t="str">
        <f>VLOOKUP($A36,Brut,K$1,FALSE)</f>
        <v>Entre 10 et 50 MDhs</v>
      </c>
      <c r="L36" s="107" t="str">
        <f>VLOOKUP($A36,Brut,L$1,FALSE)</f>
        <v>Industrie - Logistique</v>
      </c>
      <c r="M36" s="107" t="str">
        <f>VLOOKUP($A36,Brut,M$1,FALSE)</f>
        <v>Fès-Meknès</v>
      </c>
      <c r="N36" s="107" t="str">
        <f>VLOOKUP($A36,Brut,N$1,FALSE)</f>
        <v>Taounate</v>
      </c>
      <c r="O36" s="120" t="str">
        <f>VLOOKUP($A36,Brut,O$1,FALSE)</f>
        <v>Industrie manufacturière</v>
      </c>
      <c r="P36" s="120" t="str">
        <f>VLOOKUP($A36,Brut,P$1,FALSE)</f>
        <v>صنع وبيع الطوب الاسمنتي واعمدة السياج ومواد البناء</v>
      </c>
      <c r="Q36" s="120" t="str">
        <f>VLOOKUP($A36,Brut,Q$1,FALSE)</f>
        <v>Les deux</v>
      </c>
      <c r="R36" s="117">
        <f>VLOOKUP($A36,Brut,R$1,FALSE)</f>
        <v>27.5</v>
      </c>
      <c r="S36" s="117">
        <f>VLOOKUP($A36,Brut,S$1,FALSE)</f>
        <v>50</v>
      </c>
      <c r="T36" s="117">
        <f>VLOOKUP($A36,Brut,T$1,FALSE)</f>
        <v>50</v>
      </c>
      <c r="U36" s="117">
        <f>VLOOKUP($A36,Brut,U$1,FALSE)</f>
        <v>50</v>
      </c>
      <c r="V36" s="117">
        <f>VLOOKUP($A36,Brut,V$1,FALSE)</f>
        <v>40</v>
      </c>
      <c r="W36" s="117">
        <f>VLOOKUP($A36,Brut,W$1,FALSE)</f>
        <v>0</v>
      </c>
      <c r="X36" s="117">
        <f>AVERAGE(R36:W36)</f>
        <v>36.25</v>
      </c>
      <c r="Y36" s="117" t="str">
        <f>IF(X36&lt;25,"Débutant",IF(X36&lt;=50,"Émergent",IF(X36&lt;=75,"Challenger","Leader")))</f>
        <v>Émergent</v>
      </c>
      <c r="Z36" s="148" t="s">
        <v>2921</v>
      </c>
      <c r="AA36" s="147" t="s">
        <v>2925</v>
      </c>
      <c r="AB36" s="117" t="s">
        <v>720</v>
      </c>
      <c r="AC36" s="117"/>
      <c r="AD36" s="117"/>
      <c r="AE36" s="120" t="str" cm="1">
        <f t="array" ref="AE36">_xlfn.TEXTJOIN(CHAR(10)&amp;"-",TRUE,IF(_xlfn.XLOOKUP(A36, Brut!$A$2:$A$158, Brut!$S$2:$Y$158)=1,Brut!$S$2:$Y$2,""))</f>
        <v>- Attirer de nouveaux clients et se différencier face à la concurrence, 
-Exploiter les nouvelles technologies pour améliorer la compétitivité,</v>
      </c>
      <c r="AF36" s="120" t="str">
        <f>VLOOKUP($A36,Brut,AF$1,FALSE)</f>
        <v>وسائل التكوين</v>
      </c>
      <c r="AG36" s="120" t="str" cm="1">
        <f t="array" ref="AG36">_xlfn.TEXTJOIN(CHAR(10)&amp;"-",TRUE,IF(_xlfn.XLOOKUP($A36,Brut!$A$2:$A$158,Brut!$AJ$2:$AP$158)=1,Brut!$AJ$2:$AP$2,""))&amp;CHAR(10)&amp;CHAR(10)&amp;VLOOKUP($A36,Brut,AG$1,FALSE)</f>
        <v xml:space="preserve">Aucune action concrète
</v>
      </c>
      <c r="AH36" s="120" t="str" cm="1">
        <f t="array" ref="AH36">_xlfn.TEXTJOIN(CHAR(10)&amp;"-",TRUE,IF(_xlfn.XLOOKUP($A36,Brut!$A$2:$A$158,Brut!$AY$2:$BF$158)=1,Brut!$AY$2:$BF$2,""))&amp;CHAR(10)&amp;CHAR(10)&amp;VLOOKUP($A36,Brut,AH$1,FALSE)</f>
        <v xml:space="preserve">Difficulté à utiliser des outils de base (Bureautique, Office, Internet...)
-Difficulté à utiliser des outils métier ou avancés (ERP, logiciels,...)
</v>
      </c>
      <c r="AI36" s="120" t="str" cm="1">
        <f t="array" ref="AI36">_xlfn.TEXTJOIN(CHAR(10)&amp;"-",TRUE,IF(_xlfn.XLOOKUP($A36,Brut!$A$2:$A$158,Brut!$BX$2:$CU$158)="Existant et je suis satisfait(e)",Brut!$BX$2:$CU$2,""))</f>
        <v>Processus internes  - Messagerie électronique et instantanée (Mails, WhatsApp business...)</v>
      </c>
      <c r="AJ36" s="120" t="str" cm="1">
        <f t="array" ref="AJ36">_xlfn.TEXTJOIN(CHAR(10)&amp;"-",TRUE,IF(_xlfn.XLOOKUP($A36,Brut!$A$2:$A$158,Brut!$BX$2:$CU$158)="Existant mais je ne suis pas satisfait(e)",Brut!$BX$2:$CU$2,""))</f>
        <v>Présence en ligne  - Présence sur les réseaux sociaux
-Présence en ligne  - Outils de gestion et de promotion sur les réseaux sociaux
-Processus internes  - Outil de gestion RH
-Processus internes  - Outil de gestion comptable et financière
-Processus internes  - Outil de gestion documentaire et des archivages</v>
      </c>
      <c r="AK36" s="120" t="str" cm="1">
        <f t="array" ref="AK36">_xlfn.TEXTJOIN(CHAR(10)&amp;"-",TRUE,IF(_xlfn.XLOOKUP($A36,Brut!$A$2:$A$158,Brut!$BX$2:$CU$158)="Inexistant mais important pour notre activité/dans notre secteur",Brut!$BX$2:$CU$2,""))</f>
        <v>Présence en ligne - Site Web basique 
-Présence en ligne - Site web avancé
-Présence en ligne  - Outils de monitoring web
-Présence en ligne  - Boutique vitrine
-Présence en ligne - Boutique transactionnelle
-Relation client  - Paiement en ligne
-Relation client  - CRM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Outils collaboratifs (Google Workspace, Teams...)
-Technologies émergentes  - Outils pour l'efficacité énergétique
-Technologies émergentes  - Industrie 5.0
-Technologies émergentes  - IoT (Internet of things)</v>
      </c>
      <c r="AL36" s="120" t="str" cm="1">
        <f t="array" ref="AL36">_xlfn.TEXTJOIN(CHAR(10)&amp;"-",TRUE,IF(_xlfn.XLOOKUP($A36,Brut!$A$2:$A$158,Brut!$BX$2:$CU$158)="Je ne sais pas en quoi cela consiste",Brut!$BX$2:$CU$2,""))</f>
        <v>Technologies émergentes  - Intelligence artificielle générative</v>
      </c>
    </row>
    <row r="37" spans="1:38" ht="90" x14ac:dyDescent="0.25">
      <c r="A37">
        <v>79</v>
      </c>
      <c r="B37" s="107" t="str">
        <f>CONCATENATE("ID",IF(A37&lt;10,CONCATENATE("0",A37),A37),"_FdR_",C37,"_v2")</f>
        <v>ID79_FdR_Chef freet_v2</v>
      </c>
      <c r="C37" s="107" t="str">
        <f>VLOOKUP($A37,Brut,C$1,FALSE)</f>
        <v>Chef freet</v>
      </c>
      <c r="D37" s="107" t="str">
        <f>VLOOKUP($A37,Brut,D$1,FALSE)</f>
        <v>Dirigeant(e) - Gérant(e)</v>
      </c>
      <c r="E37" s="107" t="str">
        <f>VLOOKUP($A37,Brut,E$1,FALSE)</f>
        <v>SARL AU</v>
      </c>
      <c r="F37" s="127">
        <f>2025-VLOOKUP($A37,Brut,F$1,FALSE)</f>
        <v>3</v>
      </c>
      <c r="G37" s="127">
        <f>VLOOKUP($A37,Brut,G$1,FALSE)</f>
        <v>3</v>
      </c>
      <c r="H37" s="120" t="str">
        <f>VLOOKUP($A37,Brut,H$1,FALSE)</f>
        <v>Faible (Moins de 25% du personnel)</v>
      </c>
      <c r="I37" s="120" t="str">
        <f>VLOOKUP($A37,Brut,I$1,FALSE)</f>
        <v>Faibles</v>
      </c>
      <c r="J37" s="107" t="str">
        <f>VLOOKUP($A37,Brut,J$1,FALSE)</f>
        <v>0%, Pas d'investissement</v>
      </c>
      <c r="K37" s="107" t="str">
        <f>VLOOKUP($A37,Brut,K$1,FALSE)</f>
        <v>Entre 3 et 10 MDhs</v>
      </c>
      <c r="L37" s="107" t="str">
        <f>VLOOKUP($A37,Brut,L$1,FALSE)</f>
        <v>Industrie - Logistique</v>
      </c>
      <c r="M37" s="107" t="str">
        <f>VLOOKUP($A37,Brut,M$1,FALSE)</f>
        <v>Fès-Meknès</v>
      </c>
      <c r="N37" s="107" t="str">
        <f>VLOOKUP($A37,Brut,N$1,FALSE)</f>
        <v>Taounate</v>
      </c>
      <c r="O37" s="120" t="str">
        <f>VLOOKUP($A37,Brut,O$1,FALSE)</f>
        <v>Industrie manufacturière</v>
      </c>
      <c r="P37" s="120" t="str">
        <f>VLOOKUP($A37,Brut,P$1,FALSE)</f>
        <v xml:space="preserve">صناعة البطاطس الموجهة للقلي </v>
      </c>
      <c r="Q37" s="120" t="str">
        <f>VLOOKUP($A37,Brut,Q$1,FALSE)</f>
        <v>BtoC - vente de produits ou services directement aux particuliers en tant que consommateurs finaux</v>
      </c>
      <c r="R37" s="117">
        <f>VLOOKUP($A37,Brut,R$1,FALSE)</f>
        <v>51.666666666666664</v>
      </c>
      <c r="S37" s="117">
        <f>VLOOKUP($A37,Brut,S$1,FALSE)</f>
        <v>27.5</v>
      </c>
      <c r="T37" s="117">
        <f>VLOOKUP($A37,Brut,T$1,FALSE)</f>
        <v>41</v>
      </c>
      <c r="U37" s="117">
        <f>VLOOKUP($A37,Brut,U$1,FALSE)</f>
        <v>50</v>
      </c>
      <c r="V37" s="117">
        <f>VLOOKUP($A37,Brut,V$1,FALSE)</f>
        <v>60</v>
      </c>
      <c r="W37" s="117">
        <f>VLOOKUP($A37,Brut,W$1,FALSE)</f>
        <v>0</v>
      </c>
      <c r="X37" s="117">
        <f>AVERAGE(R37:W37)</f>
        <v>38.361111111111107</v>
      </c>
      <c r="Y37" s="117" t="str">
        <f>IF(X37&lt;25,"Débutant",IF(X37&lt;=50,"Émergent",IF(X37&lt;=75,"Challenger","Leader")))</f>
        <v>Émergent</v>
      </c>
      <c r="Z37" s="148" t="s">
        <v>2927</v>
      </c>
      <c r="AA37" s="147" t="s">
        <v>2925</v>
      </c>
      <c r="AB37" s="117" t="s">
        <v>720</v>
      </c>
      <c r="AC37" s="117"/>
      <c r="AD37" s="117"/>
      <c r="AE37" s="120" t="str" cm="1">
        <f t="array" ref="AE37">_xlfn.TEXTJOIN(CHAR(10)&amp;"-",TRUE,IF(_xlfn.XLOOKUP(A37, Brut!$A$2:$A$158, Brut!$S$2:$Y$158)=1,Brut!$S$2:$Y$2,""))</f>
        <v>- Attirer de nouveaux clients et se différencier face à la concurrence, 
-Gérer la fiscalité, la sécurité sociale et assurer la conformité réglementaire,
-Exploiter les nouvelles technologies pour améliorer la compétitivité,</v>
      </c>
      <c r="AF37" s="120" t="str">
        <f>VLOOKUP($A37,Brut,AF$1,FALSE)</f>
        <v>تعلم المبادئ الأساسية لتوظيف الرقمي</v>
      </c>
      <c r="AG37" s="120" t="str" cm="1">
        <f t="array" ref="AG37">_xlfn.TEXTJOIN(CHAR(10)&amp;"-",TRUE,IF(_xlfn.XLOOKUP($A37,Brut!$A$2:$A$158,Brut!$AJ$2:$AP$158)=1,Brut!$AJ$2:$AP$2,""))&amp;CHAR(10)&amp;CHAR(10)&amp;VLOOKUP($A37,Brut,AG$1,FALSE)</f>
        <v xml:space="preserve">Aucune action concrète
</v>
      </c>
      <c r="AH37" s="120" t="str" cm="1">
        <f t="array" ref="AH37">_xlfn.TEXTJOIN(CHAR(10)&amp;"-",TRUE,IF(_xlfn.XLOOKUP($A37,Brut!$A$2:$A$158,Brut!$AY$2:$BF$158)=1,Brut!$AY$2:$BF$2,""))&amp;CHAR(10)&amp;CHAR(10)&amp;VLOOKUP($A37,Brut,AH$1,FALSE)</f>
        <v xml:space="preserve">Difficulté à utiliser des outils métier ou avancés (ERP, logiciels,...)
-Difficultés à trouver des prestataires qualifiés au niveau du digital
</v>
      </c>
      <c r="AI37" s="120" t="str" cm="1">
        <f t="array" ref="AI37">_xlfn.TEXTJOIN(CHAR(10)&amp;"-",TRUE,IF(_xlfn.XLOOKUP($A37,Brut!$A$2:$A$158,Brut!$BX$2:$CU$158)="Existant et je suis satisfait(e)",Brut!$BX$2:$CU$2,""))</f>
        <v/>
      </c>
      <c r="AJ37" s="120" t="str" cm="1">
        <f t="array" ref="AJ37">_xlfn.TEXTJOIN(CHAR(10)&amp;"-",TRUE,IF(_xlfn.XLOOKUP($A37,Brut!$A$2:$A$158,Brut!$BX$2:$CU$158)="Existant mais je ne suis pas satisfait(e)",Brut!$BX$2:$CU$2,""))</f>
        <v/>
      </c>
      <c r="AK37" s="120" t="str" cm="1">
        <f t="array" ref="AK37">_xlfn.TEXTJOIN(CHAR(10)&amp;"-",TRUE,IF(_xlfn.XLOOKUP($A37,Brut!$A$2:$A$158,Brut!$BX$2:$CU$158)="Inexistant mais important pour notre activité/dans notre secteur",Brut!$BX$2:$CU$2,""))</f>
        <v xml:space="preserve">Présence en ligne - Site Web basique </v>
      </c>
      <c r="AL37" s="120" t="str" cm="1">
        <f t="array" ref="AL37">_xlfn.TEXTJOIN(CHAR(10)&amp;"-",TRUE,IF(_xlfn.XLOOKUP($A37,Brut!$A$2:$A$158,Brut!$BX$2:$CU$158)="Je ne sais pas en quoi cela consiste",Brut!$BX$2:$CU$2,""))</f>
        <v>Présence en ligne - Site web avancé
-Présence en ligne  - Outils de gestion et de promotion sur les réseaux sociaux
-Présence en ligne  - Boutique vitrine
-Technologies émergentes  - Intelligence artificielle générative
-Technologies émergentes  - Outils pour l'efficacité énergétique
-Technologies émergentes  - Industrie 5.0
-Technologies émergentes  - IoT (Internet of things)</v>
      </c>
    </row>
    <row r="38" spans="1:38" ht="270" x14ac:dyDescent="0.25">
      <c r="A38">
        <v>81</v>
      </c>
      <c r="B38" s="107" t="str">
        <f>CONCATENATE("ID",IF(A38&lt;10,CONCATENATE("0",A38),A38),"_FdR_",C38,"_v2")</f>
        <v>ID81_FdR_AMZKA SARL_v2</v>
      </c>
      <c r="C38" s="107" t="str">
        <f>VLOOKUP($A38,Brut,C$1,FALSE)</f>
        <v>AMZKA SARL</v>
      </c>
      <c r="D38" s="107" t="str">
        <f>VLOOKUP($A38,Brut,D$1,FALSE)</f>
        <v>Dirigeant(e) - Gérant(e)</v>
      </c>
      <c r="E38" s="107" t="str">
        <f>VLOOKUP($A38,Brut,E$1,FALSE)</f>
        <v>SARL</v>
      </c>
      <c r="F38" s="127">
        <f>2025-VLOOKUP($A38,Brut,F$1,FALSE)</f>
        <v>5</v>
      </c>
      <c r="G38" s="127">
        <f>VLOOKUP($A38,Brut,G$1,FALSE)</f>
        <v>5</v>
      </c>
      <c r="H38" s="120" t="str">
        <f>VLOOKUP($A38,Brut,H$1,FALSE)</f>
        <v>Faible (Moins de 25% du personnel)</v>
      </c>
      <c r="I38" s="120" t="str">
        <f>VLOOKUP($A38,Brut,I$1,FALSE)</f>
        <v>Faibles</v>
      </c>
      <c r="J38" s="107" t="str">
        <f>VLOOKUP($A38,Brut,J$1,FALSE)</f>
        <v>0%, Pas d'investissement</v>
      </c>
      <c r="K38" s="107" t="str">
        <f>VLOOKUP($A38,Brut,K$1,FALSE)</f>
        <v>Moins de 3 MDhs</v>
      </c>
      <c r="L38" s="107" t="str">
        <f>VLOOKUP($A38,Brut,L$1,FALSE)</f>
        <v>Services</v>
      </c>
      <c r="M38" s="107" t="str">
        <f>VLOOKUP($A38,Brut,M$1,FALSE)</f>
        <v>Fès-Meknès</v>
      </c>
      <c r="N38" s="107" t="str">
        <f>VLOOKUP($A38,Brut,N$1,FALSE)</f>
        <v>Meknes</v>
      </c>
      <c r="O38" s="120" t="str">
        <f>VLOOKUP($A38,Brut,O$1,FALSE)</f>
        <v>Activités de services administratifs et de soutien</v>
      </c>
      <c r="P38" s="120" t="str">
        <f>VLOOKUP($A38,Brut,P$1,FALSE)</f>
        <v>service de nettoyage et anti nuisible</v>
      </c>
      <c r="Q38" s="120" t="str">
        <f>VLOOKUP($A38,Brut,Q$1,FALSE)</f>
        <v>Les deux</v>
      </c>
      <c r="R38" s="117">
        <f>VLOOKUP($A38,Brut,R$1,FALSE)</f>
        <v>60</v>
      </c>
      <c r="S38" s="117">
        <f>VLOOKUP($A38,Brut,S$1,FALSE)</f>
        <v>27.5</v>
      </c>
      <c r="T38" s="117">
        <f>VLOOKUP($A38,Brut,T$1,FALSE)</f>
        <v>50</v>
      </c>
      <c r="U38" s="117">
        <f>VLOOKUP($A38,Brut,U$1,FALSE)</f>
        <v>66.666666666666671</v>
      </c>
      <c r="V38" s="117">
        <f>VLOOKUP($A38,Brut,V$1,FALSE)</f>
        <v>60</v>
      </c>
      <c r="W38" s="117">
        <f>VLOOKUP($A38,Brut,W$1,FALSE)</f>
        <v>37.5</v>
      </c>
      <c r="X38" s="117">
        <f>AVERAGE(R38:W38)</f>
        <v>50.277777777777779</v>
      </c>
      <c r="Y38" s="117" t="str">
        <f>IF(X38&lt;25,"Débutant",IF(X38&lt;=50,"Émergent",IF(X38&lt;=75,"Challenger","Leader")))</f>
        <v>Challenger</v>
      </c>
      <c r="Z38" s="148" t="s">
        <v>2919</v>
      </c>
      <c r="AA38" s="147" t="s">
        <v>2916</v>
      </c>
      <c r="AB38" s="117" t="s">
        <v>1002</v>
      </c>
      <c r="AC38" s="117"/>
      <c r="AD38" s="117"/>
      <c r="AE38" s="120" t="str" cm="1">
        <f t="array" ref="AE38">_xlfn.TEXTJOIN(CHAR(10)&amp;"-",TRUE,IF(_xlfn.XLOOKUP(A38, Brut!$A$2:$A$158, Brut!$S$2:$Y$158)=1,Brut!$S$2:$Y$2,""))</f>
        <v>- Attirer de nouveaux clients et se différencier face à la concurrence, 
-Exploiter les nouvelles technologies pour améliorer la compétitivité,
-Améliorer le recouvrement des créances,</v>
      </c>
      <c r="AF38" s="120" t="str">
        <f>VLOOKUP($A38,Brut,AF$1,FALSE)</f>
        <v xml:space="preserve">ciblage de vlient locale </v>
      </c>
      <c r="AG38" s="120" t="str" cm="1">
        <f t="array" ref="AG38">_xlfn.TEXTJOIN(CHAR(10)&amp;"-",TRUE,IF(_xlfn.XLOOKUP($A38,Brut!$A$2:$A$158,Brut!$AJ$2:$AP$158)=1,Brut!$AJ$2:$AP$2,""))&amp;CHAR(10)&amp;CHAR(10)&amp;VLOOKUP($A38,Brut,AG$1,FALSE)</f>
        <v xml:space="preserve">Suivre des formations sur les outils et solutions digitales
-Définir et mettre en œuvre une stratégie de digitalisation
</v>
      </c>
      <c r="AH38" s="120" t="str" cm="1">
        <f t="array" ref="AH38">_xlfn.TEXTJOIN(CHAR(10)&amp;"-",TRUE,IF(_xlfn.XLOOKUP($A38,Brut!$A$2:$A$158,Brut!$AY$2:$BF$158)=1,Brut!$AY$2:$BF$2,""))&amp;CHAR(10)&amp;CHAR(10)&amp;VLOOKUP($A38,Brut,AH$1,FALSE)</f>
        <v xml:space="preserve">Difficulté à utiliser des outils de base (Bureautique, Office, Internet...)
-Difficulté à utiliser des outils métier ou avancés (ERP, logiciels,...)
</v>
      </c>
      <c r="AI38" s="120" t="str" cm="1">
        <f t="array" ref="AI38">_xlfn.TEXTJOIN(CHAR(10)&amp;"-",TRUE,IF(_xlfn.XLOOKUP($A38,Brut!$A$2:$A$158,Brut!$BX$2:$CU$158)="Existant et je suis satisfait(e)",Brut!$BX$2:$CU$2,""))</f>
        <v>Processus internes  - Outil de gestion comptable et financière</v>
      </c>
      <c r="AJ38" s="120" t="str" cm="1">
        <f t="array" ref="AJ38">_xlfn.TEXTJOIN(CHAR(10)&amp;"-",TRUE,IF(_xlfn.XLOOKUP($A38,Brut!$A$2:$A$158,Brut!$BX$2:$CU$158)="Existant mais je ne suis pas satisfait(e)",Brut!$BX$2:$CU$2,""))</f>
        <v>Présence en ligne  - Présence sur les réseaux sociaux
-Relation client  - Outil de gestion des ventes et des facturations
-Processus internes  - Tableurs (Excel)
-Processus internes  - Outil de gestion des achats et des stocks
-Processus internes  - Outil de gestion RH
-Processus internes  - Outil de gestion documentaire et des archivages
-Processus internes  - Outils collaboratifs (Google Workspace, Teams...)
-Processus internes  - Messagerie électronique et instantanée (Mails, WhatsApp business...)</v>
      </c>
      <c r="AK38" s="120" t="str" cm="1">
        <f t="array" ref="AK38">_xlfn.TEXTJOIN(CHAR(10)&amp;"-",TRUE,IF(_xlfn.XLOOKUP($A38,Brut!$A$2:$A$158,Brut!$BX$2:$CU$158)="Inexistant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-Présence en ligne  - Boutique vitrine
-Présence en ligne - Boutique transactionnelle
-Relation client  - TPE basique
-Relation client  - Paiement en ligne
-Relation client  - CRM
-Relation client  - Outils de marketing digital
-Relation client  - Outils d'automatisation du parcours client
-Technologies émergentes  - Intelligence artificielle générative
-Technologies émergentes  - Outils pour l'efficacité énergétique
-Technologies émergentes  - Industrie 5.0
-Technologies émergentes  - IoT (Internet of things)</v>
      </c>
      <c r="AL38" s="120" t="str" cm="1">
        <f t="array" ref="AL38">_xlfn.TEXTJOIN(CHAR(10)&amp;"-",TRUE,IF(_xlfn.XLOOKUP($A38,Brut!$A$2:$A$158,Brut!$BX$2:$CU$158)="Je ne sais pas en quoi cela consiste",Brut!$BX$2:$CU$2,""))</f>
        <v/>
      </c>
    </row>
    <row r="39" spans="1:38" ht="122.45" customHeight="1" x14ac:dyDescent="0.25">
      <c r="A39">
        <v>84</v>
      </c>
      <c r="B39" s="107" t="str">
        <f>CONCATENATE("ID",IF(A39&lt;10,CONCATENATE("0",A39),A39),"_FdR_",C39,"_v2")</f>
        <v>ID84_FdR_BUSINESS HOUSE ACADEMY_v2</v>
      </c>
      <c r="C39" s="107" t="str">
        <f>VLOOKUP($A39,Brut,C$1,FALSE)</f>
        <v>BUSINESS HOUSE ACADEMY</v>
      </c>
      <c r="D39" s="107" t="str">
        <f>VLOOKUP($A39,Brut,D$1,FALSE)</f>
        <v>Dirigeant(e) - Gérant(e)</v>
      </c>
      <c r="E39" s="107" t="str">
        <f>VLOOKUP($A39,Brut,E$1,FALSE)</f>
        <v>SARL</v>
      </c>
      <c r="F39" s="127">
        <f>2025-VLOOKUP($A39,Brut,F$1,FALSE)</f>
        <v>3</v>
      </c>
      <c r="G39" s="127">
        <f>VLOOKUP($A39,Brut,G$1,FALSE)</f>
        <v>2</v>
      </c>
      <c r="H39" s="120" t="str">
        <f>VLOOKUP($A39,Brut,H$1,FALSE)</f>
        <v>Forte (Plus de 50% du personnel)</v>
      </c>
      <c r="I39" s="120" t="str">
        <f>VLOOKUP($A39,Brut,I$1,FALSE)</f>
        <v>Elevées</v>
      </c>
      <c r="J39" s="107" t="str">
        <f>VLOOKUP($A39,Brut,J$1,FALSE)</f>
        <v>Entre 5 et 20%</v>
      </c>
      <c r="K39" s="107" t="str">
        <f>VLOOKUP($A39,Brut,K$1,FALSE)</f>
        <v>Moins de 3 MDhs</v>
      </c>
      <c r="L39" s="107" t="str">
        <f>VLOOKUP($A39,Brut,L$1,FALSE)</f>
        <v>Services</v>
      </c>
      <c r="M39" s="107" t="str">
        <f>VLOOKUP($A39,Brut,M$1,FALSE)</f>
        <v>Fès-Meknès</v>
      </c>
      <c r="N39" s="107" t="str">
        <f>VLOOKUP($A39,Brut,N$1,FALSE)</f>
        <v>Meknes</v>
      </c>
      <c r="O39" s="120" t="str">
        <f>VLOOKUP($A39,Brut,O$1,FALSE)</f>
        <v>Activités spécialisées, scientifiques et techniques</v>
      </c>
      <c r="P39" s="120" t="str">
        <f>VLOOKUP($A39,Brut,P$1,FALSE)</f>
        <v xml:space="preserve">Incubation, Domiciliation, Création et Accompagnement des entrepreneurs et porteurs de projets. Et Formations professionnelles. </v>
      </c>
      <c r="Q39" s="120" t="str">
        <f>VLOOKUP($A39,Brut,Q$1,FALSE)</f>
        <v>Les deux</v>
      </c>
      <c r="R39" s="117">
        <f>VLOOKUP($A39,Brut,R$1,FALSE)</f>
        <v>67.5</v>
      </c>
      <c r="S39" s="117">
        <f>VLOOKUP($A39,Brut,S$1,FALSE)</f>
        <v>75</v>
      </c>
      <c r="T39" s="117">
        <f>VLOOKUP($A39,Brut,T$1,FALSE)</f>
        <v>50</v>
      </c>
      <c r="U39" s="117">
        <f>VLOOKUP($A39,Brut,U$1,FALSE)</f>
        <v>50</v>
      </c>
      <c r="V39" s="117">
        <f>VLOOKUP($A39,Brut,V$1,FALSE)</f>
        <v>55</v>
      </c>
      <c r="W39" s="117">
        <f>VLOOKUP($A39,Brut,W$1,FALSE)</f>
        <v>37.5</v>
      </c>
      <c r="X39" s="117">
        <f>AVERAGE(R39:W39)</f>
        <v>55.833333333333336</v>
      </c>
      <c r="Y39" s="117" t="str">
        <f>IF(X39&lt;25,"Débutant",IF(X39&lt;=50,"Émergent",IF(X39&lt;=75,"Challenger","Leader")))</f>
        <v>Challenger</v>
      </c>
      <c r="Z39" s="148" t="s">
        <v>2918</v>
      </c>
      <c r="AA39" s="147" t="s">
        <v>2916</v>
      </c>
      <c r="AB39" s="117" t="s">
        <v>1002</v>
      </c>
      <c r="AC39" s="117"/>
      <c r="AD39" s="117"/>
      <c r="AE39" s="120" t="str" cm="1">
        <f t="array" ref="AE39">_xlfn.TEXTJOIN(CHAR(10)&amp;"-",TRUE,IF(_xlfn.XLOOKUP(A39, Brut!$A$2:$A$158, Brut!$S$2:$Y$158)=1,Brut!$S$2:$Y$2,""))</f>
        <v>Recruter, former et fidéliser des talents qualifiés,
-Exploiter les nouvelles technologies pour améliorer la compétitivité,
-Influencer positivement le climat des affaires et simplifier les démarches administratives.</v>
      </c>
      <c r="AF39" s="120" t="str">
        <f>VLOOKUP($A39,Brut,AF$1,FALSE)</f>
        <v xml:space="preserve">Les défits sont: - Intégrer des outils et solutions numériques.- Développement de compétences numériques.- Passage d'une offre physique à une offre virtuelle.- Améliorer la Sécurité confidentialité des données.- Rester conformes aux nouvelles réglementations liées au numérique.- Repenser les offres de services.- L'adoption de technologies numériques nécessite des investissements importants dont il faut justifier la rentabilité. </v>
      </c>
      <c r="AG39" s="120" t="str" cm="1">
        <f t="array" ref="AG39">_xlfn.TEXTJOIN(CHAR(10)&amp;"-",TRUE,IF(_xlfn.XLOOKUP($A39,Brut!$A$2:$A$158,Brut!$AJ$2:$AP$158)=1,Brut!$AJ$2:$AP$2,""))&amp;CHAR(10)&amp;CHAR(10)&amp;VLOOKUP($A39,Brut,AG$1,FALSE)</f>
        <v xml:space="preserve">Acquérir ou intégrer des solutions digitales (CRM, site web, etc.)
-Installer de nouveaux équipements (serveurs, ordinateurs, etc.)
</v>
      </c>
      <c r="AH39" s="120" t="str" cm="1">
        <f t="array" ref="AH39">_xlfn.TEXTJOIN(CHAR(10)&amp;"-",TRUE,IF(_xlfn.XLOOKUP($A39,Brut!$A$2:$A$158,Brut!$AY$2:$BF$158)=1,Brut!$AY$2:$BF$2,""))&amp;CHAR(10)&amp;CHAR(10)&amp;VLOOKUP($A39,Brut,AH$1,FALSE)</f>
        <v xml:space="preserve">Compétences inégales (Certains sont à l'aise, d'autres non)
-Difficultés à trouver des prestataires qualifiés au niveau du digital
</v>
      </c>
      <c r="AI39" s="120" t="str" cm="1">
        <f t="array" ref="AI39">_xlfn.TEXTJOIN(CHAR(10)&amp;"-",TRUE,IF(_xlfn.XLOOKUP($A39,Brut!$A$2:$A$158,Brut!$BX$2:$CU$158)="Existant et je suis satisfait(e)",Brut!$BX$2:$CU$2,""))</f>
        <v/>
      </c>
      <c r="AJ39" s="120" t="str" cm="1">
        <f t="array" ref="AJ39">_xlfn.TEXTJOIN(CHAR(10)&amp;"-",TRUE,IF(_xlfn.XLOOKUP($A39,Brut!$A$2:$A$158,Brut!$BX$2:$CU$158)="Existant mais je ne suis pas satisfait(e)",Brut!$BX$2:$CU$2,""))</f>
        <v>Présence en ligne - Site Web basique 
-Présence en ligne  - Présence sur les réseaux sociaux
-Présence en ligne  - Boutique vitrine
-Relation client  - Paiement en ligne
-Processus internes  - Tableurs (Excel)
-Processus internes  - Outil de gestion RH
-Processus internes  - Outil de gestion comptable et financière
-Processus internes  - Outils collaboratifs (Google Workspace, Teams...)
-Processus internes  - Messagerie électronique et instantanée (Mails, WhatsApp business...)
-Technologies émergentes  - Intelligence artificielle générative</v>
      </c>
      <c r="AK39" s="120" t="str" cm="1">
        <f t="array" ref="AK39">_xlfn.TEXTJOIN(CHAR(10)&amp;"-",TRUE,IF(_xlfn.XLOOKUP($A39,Brut!$A$2:$A$158,Brut!$BX$2:$CU$158)="Inexistant mais important pour notre activité/dans notre secteur",Brut!$BX$2:$CU$2,""))</f>
        <v>Présence en ligne - Site web avancé
-Présence en ligne  - Outils de monitoring web
-Présence en ligne  - Outils de gestion et de promotion sur les réseaux sociaux
-Présence en ligne - Boutique transactionnelle
-Relation client  - TPE basique
-Relation client  - CRM
-Relation client  - Outils de marketing digital
-Relation client  - Outils d'automatisation du parcours client
-Relation client  - Outil de gestion des ventes et des facturations
-Processus internes  - Outil de gestion des achats et des stocks
-Processus internes  - Outil de gestion documentaire et des archivages
-Technologies émergentes  - Outils pour l'efficacité énergétique
-Technologies émergentes  - IoT (Internet of things)</v>
      </c>
      <c r="AL39" s="120" t="str" cm="1">
        <f t="array" ref="AL39">_xlfn.TEXTJOIN(CHAR(10)&amp;"-",TRUE,IF(_xlfn.XLOOKUP($A39,Brut!$A$2:$A$158,Brut!$BX$2:$CU$158)="Je ne sais pas en quoi cela consiste",Brut!$BX$2:$CU$2,""))</f>
        <v>Technologies émergentes  - Industrie 5.0</v>
      </c>
    </row>
    <row r="40" spans="1:38" ht="180" x14ac:dyDescent="0.25">
      <c r="A40">
        <v>85</v>
      </c>
      <c r="B40" s="107" t="str">
        <f>CONCATENATE("ID",IF(A40&lt;10,CONCATENATE("0",A40),A40),"_FdR_",C40,"_v2")</f>
        <v>ID85_FdR_Coopérative El khair_v2</v>
      </c>
      <c r="C40" s="107" t="str">
        <f>VLOOKUP($A40,Brut,C$1,FALSE)</f>
        <v>Coopérative El khair</v>
      </c>
      <c r="D40" s="107" t="str">
        <f>VLOOKUP($A40,Brut,D$1,FALSE)</f>
        <v>Dirigeant(e) - Gérant(e)</v>
      </c>
      <c r="E40" s="107" t="str">
        <f>VLOOKUP($A40,Brut,E$1,FALSE)</f>
        <v>Coopérative</v>
      </c>
      <c r="F40" s="127">
        <f>2025-VLOOKUP($A40,Brut,F$1,FALSE)</f>
        <v>5</v>
      </c>
      <c r="G40" s="127">
        <f>VLOOKUP($A40,Brut,G$1,FALSE)</f>
        <v>7</v>
      </c>
      <c r="H40" s="120" t="str">
        <f>VLOOKUP($A40,Brut,H$1,FALSE)</f>
        <v>Faible (Moins de 25% du personnel)</v>
      </c>
      <c r="I40" s="120" t="str">
        <f>VLOOKUP($A40,Brut,I$1,FALSE)</f>
        <v>Faibles</v>
      </c>
      <c r="J40" s="107" t="str">
        <f>VLOOKUP($A40,Brut,J$1,FALSE)</f>
        <v>0%, Pas d'investissement</v>
      </c>
      <c r="K40" s="107" t="str">
        <f>VLOOKUP($A40,Brut,K$1,FALSE)</f>
        <v>Moins de 3 MDhs</v>
      </c>
      <c r="L40" s="107" t="str">
        <f>VLOOKUP($A40,Brut,L$1,FALSE)</f>
        <v>Industrie - Logistique</v>
      </c>
      <c r="M40" s="107" t="str">
        <f>VLOOKUP($A40,Brut,M$1,FALSE)</f>
        <v>Fès-Meknès</v>
      </c>
      <c r="N40" s="107" t="str">
        <f>VLOOKUP($A40,Brut,N$1,FALSE)</f>
        <v>Meknes</v>
      </c>
      <c r="O40" s="120" t="str">
        <f>VLOOKUP($A40,Brut,O$1,FALSE)</f>
        <v>Industrie manufacturière</v>
      </c>
      <c r="P40" s="120" t="str">
        <f>VLOOKUP($A40,Brut,P$1,FALSE)</f>
        <v>Tissage des tapis traditionnelles et la couture</v>
      </c>
      <c r="Q40" s="120" t="str">
        <f>VLOOKUP($A40,Brut,Q$1,FALSE)</f>
        <v>BtoB - vente de produits ou services entre entreprises professionnels</v>
      </c>
      <c r="R40" s="117">
        <f>VLOOKUP($A40,Brut,R$1,FALSE)</f>
        <v>51.666666666666664</v>
      </c>
      <c r="S40" s="117">
        <f>VLOOKUP($A40,Brut,S$1,FALSE)</f>
        <v>27.5</v>
      </c>
      <c r="T40" s="117">
        <f>VLOOKUP($A40,Brut,T$1,FALSE)</f>
        <v>27.5</v>
      </c>
      <c r="U40" s="117">
        <f>VLOOKUP($A40,Brut,U$1,FALSE)</f>
        <v>50</v>
      </c>
      <c r="V40" s="117">
        <f>VLOOKUP($A40,Brut,V$1,FALSE)</f>
        <v>10.5</v>
      </c>
      <c r="W40" s="117">
        <f>VLOOKUP($A40,Brut,W$1,FALSE)</f>
        <v>12.5</v>
      </c>
      <c r="X40" s="117">
        <f>AVERAGE(R40:W40)</f>
        <v>29.944444444444443</v>
      </c>
      <c r="Y40" s="117" t="str">
        <f>IF(X40&lt;25,"Débutant",IF(X40&lt;=50,"Émergent",IF(X40&lt;=75,"Challenger","Leader")))</f>
        <v>Émergent</v>
      </c>
      <c r="Z40" s="148" t="s">
        <v>2919</v>
      </c>
      <c r="AA40" s="147" t="s">
        <v>2916</v>
      </c>
      <c r="AB40" s="117" t="s">
        <v>1002</v>
      </c>
      <c r="AC40" s="117"/>
      <c r="AD40" s="117"/>
      <c r="AE40" s="120" t="str" cm="1">
        <f t="array" ref="AE40">_xlfn.TEXTJOIN(CHAR(10)&amp;"-",TRUE,IF(_xlfn.XLOOKUP(A40, Brut!$A$2:$A$158, Brut!$S$2:$Y$158)=1,Brut!$S$2:$Y$2,""))</f>
        <v>- Attirer de nouveaux clients et se différencier face à la concurrence, 
-Développer une présence à l’international,
-Exploiter les nouvelles technologies pour améliorer la compétitivité,</v>
      </c>
      <c r="AF40" s="120" t="str">
        <f>VLOOKUP($A40,Brut,AF$1,FALSE)</f>
        <v xml:space="preserve">Utilisé une stratégie digitale </v>
      </c>
      <c r="AG40" s="120" t="str" cm="1">
        <f t="array" ref="AG40">_xlfn.TEXTJOIN(CHAR(10)&amp;"-",TRUE,IF(_xlfn.XLOOKUP($A40,Brut!$A$2:$A$158,Brut!$AJ$2:$AP$158)=1,Brut!$AJ$2:$AP$2,""))&amp;CHAR(10)&amp;CHAR(10)&amp;VLOOKUP($A40,Brut,AG$1,FALSE)</f>
        <v xml:space="preserve">Aucune action concrète
</v>
      </c>
      <c r="AH40" s="120" t="str" cm="1">
        <f t="array" ref="AH40">_xlfn.TEXTJOIN(CHAR(10)&amp;"-",TRUE,IF(_xlfn.XLOOKUP($A40,Brut!$A$2:$A$158,Brut!$AY$2:$BF$158)=1,Brut!$AY$2:$BF$2,""))&amp;CHAR(10)&amp;CHAR(10)&amp;VLOOKUP($A40,Brut,AH$1,FALSE)</f>
        <v xml:space="preserve">Difficulté à utiliser des outils métier ou avancés (ERP, logiciels,...)
-Difficultés à trouver des prestataires qualifiés au niveau du digital
</v>
      </c>
      <c r="AI40" s="120" t="str" cm="1">
        <f t="array" ref="AI40">_xlfn.TEXTJOIN(CHAR(10)&amp;"-",TRUE,IF(_xlfn.XLOOKUP($A40,Brut!$A$2:$A$158,Brut!$BX$2:$CU$158)="Existant et je suis satisfait(e)",Brut!$BX$2:$CU$2,""))</f>
        <v/>
      </c>
      <c r="AJ40" s="120" t="str" cm="1">
        <f t="array" ref="AJ40">_xlfn.TEXTJOIN(CHAR(10)&amp;"-",TRUE,IF(_xlfn.XLOOKUP($A40,Brut!$A$2:$A$158,Brut!$BX$2:$CU$158)="Existant mais je ne suis pas satisfait(e)",Brut!$BX$2:$CU$2,""))</f>
        <v>Processus internes  - Tableurs (Excel)
-Processus internes  - Outil de gestion comptable et financière
-Processus internes  - Outil de gestion documentaire et des archivages
-Processus internes  - Messagerie électronique et instantanée (Mails, WhatsApp business...)</v>
      </c>
      <c r="AK40" s="120" t="str" cm="1">
        <f t="array" ref="AK40">_xlfn.TEXTJOIN(CHAR(10)&amp;"-",TRUE,IF(_xlfn.XLOOKUP($A40,Brut!$A$2:$A$158,Brut!$BX$2:$CU$158)="Inexistant mais important pour notre activité/dans notre secteur",Brut!$BX$2:$CU$2,""))</f>
        <v>Présence en ligne  - Présence sur les réseaux sociaux
-Présence en ligne  - Outils de gestion et de promotion sur les réseaux sociaux
-Présence en ligne  - Boutique vitrine
-Présence en ligne - Boutique transactionnelle
-Relation client  - TPE basique
-Relation client  - Outils de marketing digital
-Relation client  - Outils d'automatisation du parcours client
-Relation client  - Outil de gestion des ventes et des facturations
-Technologies émergentes  - Intelligence artificielle générative</v>
      </c>
      <c r="AL40" s="120" t="str" cm="1">
        <f t="array" ref="AL40">_xlfn.TEXTJOIN(CHAR(10)&amp;"-",TRUE,IF(_xlfn.XLOOKUP($A40,Brut!$A$2:$A$158,Brut!$BX$2:$CU$158)="Je ne sais pas en quoi cela consiste",Brut!$BX$2:$CU$2,""))</f>
        <v>Présence en ligne - Site Web basique 
-Présence en ligne - Site web avancé
-Présence en ligne  - Outils de monitoring web
-Relation client  - Paiement en ligne
-Relation client  - CRM
-Processus internes  - Outils collaboratifs (Google Workspace, Teams...)
-Technologies émergentes  - Outils pour l'efficacité énergétique
-Technologies émergentes  - Industrie 5.0
-Technologies émergentes  - IoT (Internet of things)</v>
      </c>
    </row>
    <row r="41" spans="1:38" ht="89.45" customHeight="1" x14ac:dyDescent="0.25">
      <c r="A41">
        <v>86</v>
      </c>
      <c r="B41" s="107" t="str">
        <f>CONCATENATE("ID",IF(A41&lt;10,CONCATENATE("0",A41),A41),"_FdR_",C41,"_v2")</f>
        <v>ID86_FdR_Disna_v2</v>
      </c>
      <c r="C41" s="107" t="str">
        <f>VLOOKUP($A41,Brut,C$1,FALSE)</f>
        <v>Disna</v>
      </c>
      <c r="D41" s="107" t="str">
        <f>VLOOKUP($A41,Brut,D$1,FALSE)</f>
        <v>Dirigeant(e) - Gérant(e)</v>
      </c>
      <c r="E41" s="107" t="str">
        <f>VLOOKUP($A41,Brut,E$1,FALSE)</f>
        <v>Auto-entrepreneur</v>
      </c>
      <c r="F41" s="127">
        <f>2025-VLOOKUP($A41,Brut,F$1,FALSE)</f>
        <v>10</v>
      </c>
      <c r="G41" s="127">
        <f>VLOOKUP($A41,Brut,G$1,FALSE)</f>
        <v>1</v>
      </c>
      <c r="H41" s="120" t="str">
        <f>VLOOKUP($A41,Brut,H$1,FALSE)</f>
        <v>Faible (Moins de 25% du personnel)</v>
      </c>
      <c r="I41" s="120" t="str">
        <f>VLOOKUP($A41,Brut,I$1,FALSE)</f>
        <v>Faibles</v>
      </c>
      <c r="J41" s="107" t="str">
        <f>VLOOKUP($A41,Brut,J$1,FALSE)</f>
        <v>Moins de 5%</v>
      </c>
      <c r="K41" s="107" t="str">
        <f>VLOOKUP($A41,Brut,K$1,FALSE)</f>
        <v>Moins de 3 MDhs</v>
      </c>
      <c r="L41" s="107" t="str">
        <f>VLOOKUP($A41,Brut,L$1,FALSE)</f>
        <v>Commerce</v>
      </c>
      <c r="M41" s="107" t="str">
        <f>VLOOKUP($A41,Brut,M$1,FALSE)</f>
        <v>Fès-Meknès</v>
      </c>
      <c r="N41" s="107" t="str">
        <f>VLOOKUP($A41,Brut,N$1,FALSE)</f>
        <v>Meknes</v>
      </c>
      <c r="O41" s="120" t="str">
        <f>VLOOKUP($A41,Brut,O$1,FALSE)</f>
        <v>Commerce</v>
      </c>
      <c r="P41" s="120" t="str">
        <f>VLOOKUP($A41,Brut,P$1,FALSE)</f>
        <v xml:space="preserve">Commercialisation et distribution des produits de grande consomation en gros </v>
      </c>
      <c r="Q41" s="120" t="str">
        <f>VLOOKUP($A41,Brut,Q$1,FALSE)</f>
        <v>BtoB - vente de produits ou services entre entreprises professionnels</v>
      </c>
      <c r="R41" s="117">
        <f>VLOOKUP($A41,Brut,R$1,FALSE)</f>
        <v>60</v>
      </c>
      <c r="S41" s="117">
        <f>VLOOKUP($A41,Brut,S$1,FALSE)</f>
        <v>27.5</v>
      </c>
      <c r="T41" s="117">
        <f>VLOOKUP($A41,Brut,T$1,FALSE)</f>
        <v>50</v>
      </c>
      <c r="U41" s="117">
        <f>VLOOKUP($A41,Brut,U$1,FALSE)</f>
        <v>50</v>
      </c>
      <c r="V41" s="117">
        <f>VLOOKUP($A41,Brut,V$1,FALSE)</f>
        <v>25</v>
      </c>
      <c r="W41" s="117">
        <f>VLOOKUP($A41,Brut,W$1,FALSE)</f>
        <v>25</v>
      </c>
      <c r="X41" s="117">
        <f>AVERAGE(R41:W41)</f>
        <v>39.583333333333336</v>
      </c>
      <c r="Y41" s="117" t="str">
        <f>IF(X41&lt;25,"Débutant",IF(X41&lt;=50,"Émergent",IF(X41&lt;=75,"Challenger","Leader")))</f>
        <v>Émergent</v>
      </c>
      <c r="Z41" s="148" t="s">
        <v>2918</v>
      </c>
      <c r="AA41" s="147" t="s">
        <v>2916</v>
      </c>
      <c r="AB41" s="117" t="s">
        <v>1002</v>
      </c>
      <c r="AC41" s="117"/>
      <c r="AD41" s="117"/>
      <c r="AE41" s="120" t="str" cm="1">
        <f t="array" ref="AE41">_xlfn.TEXTJOIN(CHAR(10)&amp;"-",TRUE,IF(_xlfn.XLOOKUP(A41, Brut!$A$2:$A$158, Brut!$S$2:$Y$158)=1,Brut!$S$2:$Y$2,""))</f>
        <v>Exploiter les nouvelles technologies pour améliorer la compétitivité,
-Améliorer le recouvrement des créances,
-Influencer positivement le climat des affaires et simplifier les démarches administratives.</v>
      </c>
      <c r="AF41" s="120" t="str">
        <f>VLOOKUP($A41,Brut,AF$1,FALSE)</f>
        <v>La bonne gestion, adaptation avec ces nouvelles outils, acceptation des clients d'avoir des factures èlectronique, la lourdeurs des charges financière</v>
      </c>
      <c r="AG41" s="120" t="str" cm="1">
        <f t="array" ref="AG41">_xlfn.TEXTJOIN(CHAR(10)&amp;"-",TRUE,IF(_xlfn.XLOOKUP($A41,Brut!$A$2:$A$158,Brut!$AJ$2:$AP$158)=1,Brut!$AJ$2:$AP$2,""))&amp;CHAR(10)&amp;CHAR(10)&amp;VLOOKUP($A41,Brut,AG$1,FALSE)</f>
        <v xml:space="preserve">
Travailler avec l'outil whatsup</v>
      </c>
      <c r="AH41" s="120" t="str" cm="1">
        <f t="array" ref="AH41">_xlfn.TEXTJOIN(CHAR(10)&amp;"-",TRUE,IF(_xlfn.XLOOKUP($A41,Brut!$A$2:$A$158,Brut!$AY$2:$BF$158)=1,Brut!$AY$2:$BF$2,""))&amp;CHAR(10)&amp;CHAR(10)&amp;VLOOKUP($A41,Brut,AH$1,FALSE)</f>
        <v xml:space="preserve">Difficulté à utiliser des outils métier ou avancés (ERP, logiciels,...)
-Difficultés à maintenir les équipements et logiciels à jour
</v>
      </c>
      <c r="AI41" s="120" t="str" cm="1">
        <f t="array" ref="AI41">_xlfn.TEXTJOIN(CHAR(10)&amp;"-",TRUE,IF(_xlfn.XLOOKUP($A41,Brut!$A$2:$A$158,Brut!$BX$2:$CU$158)="Existant et je suis satisfait(e)",Brut!$BX$2:$CU$2,""))</f>
        <v/>
      </c>
      <c r="AJ41" s="120" t="str" cm="1">
        <f t="array" ref="AJ41">_xlfn.TEXTJOIN(CHAR(10)&amp;"-",TRUE,IF(_xlfn.XLOOKUP($A41,Brut!$A$2:$A$158,Brut!$BX$2:$CU$158)="Existant mais je ne suis pas satisfait(e)",Brut!$BX$2:$CU$2,""))</f>
        <v/>
      </c>
      <c r="AK41" s="120" t="str" cm="1">
        <f t="array" ref="AK41">_xlfn.TEXTJOIN(CHAR(10)&amp;"-",TRUE,IF(_xlfn.XLOOKUP($A41,Brut!$A$2:$A$158,Brut!$BX$2:$CU$158)="Inexistant mais important pour notre activité/dans notre secteur",Brut!$BX$2:$CU$2,""))</f>
        <v>Présence en ligne - Site Web basique 
-Présence en ligne - Site web avancé
-Présence en ligne  - Outils de monitoring web
-Présence en ligne  - Présence sur les réseaux sociaux
-Présence en ligne  - Outils de gestion et de promotion sur les réseaux sociaux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Messagerie électronique et instantanée (Mails, WhatsApp business...)
-Technologies émergentes  - Intelligence artificielle générative</v>
      </c>
      <c r="AL41" s="120" t="str" cm="1">
        <f t="array" ref="AL41">_xlfn.TEXTJOIN(CHAR(10)&amp;"-",TRUE,IF(_xlfn.XLOOKUP($A41,Brut!$A$2:$A$158,Brut!$BX$2:$CU$158)="Je ne sais pas en quoi cela consiste",Brut!$BX$2:$CU$2,""))</f>
        <v>Présence en ligne  - Boutique vitrine
-Technologies émergentes  - Outils pour l'efficacité énergétique
-Technologies émergentes  - Industrie 5.0
-Technologies émergentes  - IoT (Internet of things)</v>
      </c>
    </row>
    <row r="42" spans="1:38" ht="345" x14ac:dyDescent="0.25">
      <c r="A42">
        <v>91</v>
      </c>
      <c r="B42" s="107" t="str">
        <f>CONCATENATE("ID",IF(A42&lt;10,CONCATENATE("0",A42),A42),"_FdR_",C42,"_v2")</f>
        <v>ID91_FdR_تعاونية كاوزفليكس _v2</v>
      </c>
      <c r="C42" s="107" t="str">
        <f>VLOOKUP($A42,Brut,C$1,FALSE)</f>
        <v xml:space="preserve">تعاونية كاوزفليكس </v>
      </c>
      <c r="D42" s="107" t="str">
        <f>VLOOKUP($A42,Brut,D$1,FALSE)</f>
        <v>Dirigeant(e) - Gérant(e)</v>
      </c>
      <c r="E42" s="107" t="str">
        <f>VLOOKUP($A42,Brut,E$1,FALSE)</f>
        <v>Coopérative</v>
      </c>
      <c r="F42" s="127">
        <f>2025-VLOOKUP($A42,Brut,F$1,FALSE)</f>
        <v>5</v>
      </c>
      <c r="G42" s="127">
        <f>VLOOKUP($A42,Brut,G$1,FALSE)</f>
        <v>10</v>
      </c>
      <c r="H42" s="120" t="str">
        <f>VLOOKUP($A42,Brut,H$1,FALSE)</f>
        <v>Faible (Moins de 25% du personnel)</v>
      </c>
      <c r="I42" s="120" t="str">
        <f>VLOOKUP($A42,Brut,I$1,FALSE)</f>
        <v>Moyennes</v>
      </c>
      <c r="J42" s="107" t="str">
        <f>VLOOKUP($A42,Brut,J$1,FALSE)</f>
        <v>Moins de 5%</v>
      </c>
      <c r="K42" s="107" t="str">
        <f>VLOOKUP($A42,Brut,K$1,FALSE)</f>
        <v>Entre 3 et 10 MDhs</v>
      </c>
      <c r="L42" s="107" t="str">
        <f>VLOOKUP($A42,Brut,L$1,FALSE)</f>
        <v>Industrie - Logistique</v>
      </c>
      <c r="M42" s="107" t="str">
        <f>VLOOKUP($A42,Brut,M$1,FALSE)</f>
        <v>Fès-Meknès</v>
      </c>
      <c r="N42" s="107" t="str">
        <f>VLOOKUP($A42,Brut,N$1,FALSE)</f>
        <v>Meknes</v>
      </c>
      <c r="O42" s="120" t="str">
        <f>VLOOKUP($A42,Brut,O$1,FALSE)</f>
        <v>Industrie manufacturière</v>
      </c>
      <c r="P42" s="120" t="str">
        <f>VLOOKUP($A42,Brut,P$1,FALSE)</f>
        <v>النجادة (tapisserie</v>
      </c>
      <c r="Q42" s="120" t="str">
        <f>VLOOKUP($A42,Brut,Q$1,FALSE)</f>
        <v>Les deux</v>
      </c>
      <c r="R42" s="117">
        <f>VLOOKUP($A42,Brut,R$1,FALSE)</f>
        <v>52.5</v>
      </c>
      <c r="S42" s="117">
        <f>VLOOKUP($A42,Brut,S$1,FALSE)</f>
        <v>50</v>
      </c>
      <c r="T42" s="117">
        <f>VLOOKUP($A42,Brut,T$1,FALSE)</f>
        <v>50</v>
      </c>
      <c r="U42" s="117">
        <f>VLOOKUP($A42,Brut,U$1,FALSE)</f>
        <v>50</v>
      </c>
      <c r="V42" s="117">
        <f>VLOOKUP($A42,Brut,V$1,FALSE)</f>
        <v>40</v>
      </c>
      <c r="W42" s="117">
        <f>VLOOKUP($A42,Brut,W$1,FALSE)</f>
        <v>0</v>
      </c>
      <c r="X42" s="117">
        <f>AVERAGE(R42:W42)</f>
        <v>40.416666666666664</v>
      </c>
      <c r="Y42" s="117" t="str">
        <f>IF(X42&lt;25,"Débutant",IF(X42&lt;=50,"Émergent",IF(X42&lt;=75,"Challenger","Leader")))</f>
        <v>Émergent</v>
      </c>
      <c r="Z42" s="148" t="s">
        <v>2919</v>
      </c>
      <c r="AA42" s="147" t="s">
        <v>2916</v>
      </c>
      <c r="AB42" s="117" t="s">
        <v>1002</v>
      </c>
      <c r="AC42" s="117"/>
      <c r="AD42" s="117"/>
      <c r="AE42" s="120" t="str" cm="1">
        <f t="array" ref="AE42">_xlfn.TEXTJOIN(CHAR(10)&amp;"-",TRUE,IF(_xlfn.XLOOKUP(A42, Brut!$A$2:$A$158, Brut!$S$2:$Y$158)=1,Brut!$S$2:$Y$2,""))</f>
        <v>- Attirer de nouveaux clients et se différencier face à la concurrence, 
-Recruter, former et fidéliser des talents qualifiés,
-Exploiter les nouvelles technologies pour améliorer la compétitivité,</v>
      </c>
      <c r="AF42" s="120">
        <f>VLOOKUP($A42,Brut,AF$1,FALSE)</f>
        <v>0</v>
      </c>
      <c r="AG42" s="120" t="str" cm="1">
        <f t="array" ref="AG42">_xlfn.TEXTJOIN(CHAR(10)&amp;"-",TRUE,IF(_xlfn.XLOOKUP($A42,Brut!$A$2:$A$158,Brut!$AJ$2:$AP$158)=1,Brut!$AJ$2:$AP$2,""))&amp;CHAR(10)&amp;CHAR(10)&amp;VLOOKUP($A42,Brut,AG$1,FALSE)</f>
        <v xml:space="preserve">Suivre des formations sur les outils et solutions digitales
</v>
      </c>
      <c r="AH42" s="120" t="str" cm="1">
        <f t="array" ref="AH42">_xlfn.TEXTJOIN(CHAR(10)&amp;"-",TRUE,IF(_xlfn.XLOOKUP($A42,Brut!$A$2:$A$158,Brut!$AY$2:$BF$158)=1,Brut!$AY$2:$BF$2,""))&amp;CHAR(10)&amp;CHAR(10)&amp;VLOOKUP($A42,Brut,AH$1,FALSE)</f>
        <v xml:space="preserve">Difficulté à utiliser des outils métier ou avancés (ERP, logiciels,...)
-Difficulté à utiliser des équipements et du matériel technologique (Serveurs, terminaux,...)
</v>
      </c>
      <c r="AI42" s="120" t="str" cm="1">
        <f t="array" ref="AI42">_xlfn.TEXTJOIN(CHAR(10)&amp;"-",TRUE,IF(_xlfn.XLOOKUP($A42,Brut!$A$2:$A$158,Brut!$BX$2:$CU$158)="Existant et je suis satisfait(e)",Brut!$BX$2:$CU$2,""))</f>
        <v/>
      </c>
      <c r="AJ42" s="120" t="str" cm="1">
        <f t="array" ref="AJ42">_xlfn.TEXTJOIN(CHAR(10)&amp;"-",TRUE,IF(_xlfn.XLOOKUP($A42,Brut!$A$2:$A$158,Brut!$BX$2:$CU$158)="Existant mais je ne suis pas satisfait(e)",Brut!$BX$2:$CU$2,""))</f>
        <v>Présence en ligne - Site Web basique 
-Présence en ligne  - Présence sur les réseaux sociaux
-Processus internes  - Outil de gestion documentaire et des archivages
-Processus internes  - Messagerie électronique et instantanée (Mails, WhatsApp business...)</v>
      </c>
      <c r="AK42" s="120" t="str" cm="1">
        <f t="array" ref="AK42">_xlfn.TEXTJOIN(CHAR(10)&amp;"-",TRUE,IF(_xlfn.XLOOKUP($A42,Brut!$A$2:$A$158,Brut!$BX$2:$CU$158)="Inexistant mais important pour notre activité/dans notre secteur",Brut!$BX$2:$CU$2,""))</f>
        <v>Présence en ligne - Site web avancé
-Présence en ligne  - Outils de monitoring web
-Présence en ligne  - Outils de gestion et de promotion sur les réseaux sociaux
-Présence en ligne  - Boutique vitrine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Outils collaboratifs (Google Workspace, Teams...)
-Technologies émergentes  - Intelligence artificielle générative</v>
      </c>
      <c r="AL42" s="120" t="str" cm="1">
        <f t="array" ref="AL42">_xlfn.TEXTJOIN(CHAR(10)&amp;"-",TRUE,IF(_xlfn.XLOOKUP($A42,Brut!$A$2:$A$158,Brut!$BX$2:$CU$158)="Je ne sais pas en quoi cela consiste",Brut!$BX$2:$CU$2,""))</f>
        <v>Technologies émergentes  - Outils pour l'efficacité énergétique
-Technologies émergentes  - Industrie 5.0
-Technologies émergentes  - IoT (Internet of things)</v>
      </c>
    </row>
    <row r="43" spans="1:38" ht="255" x14ac:dyDescent="0.25">
      <c r="A43">
        <v>93</v>
      </c>
      <c r="B43" s="107" t="str">
        <f>CONCATENATE("ID",IF(A43&lt;10,CONCATENATE("0",A43),A43),"_FdR_",C43,"_v2")</f>
        <v>ID93_FdR_AZADBEL _v2</v>
      </c>
      <c r="C43" s="107" t="str">
        <f>VLOOKUP($A43,Brut,C$1,FALSE)</f>
        <v xml:space="preserve">AZADBEL </v>
      </c>
      <c r="D43" s="107" t="str">
        <f>VLOOKUP($A43,Brut,D$1,FALSE)</f>
        <v>Dirigeant(e) - Gérant(e)</v>
      </c>
      <c r="E43" s="107" t="str">
        <f>VLOOKUP($A43,Brut,E$1,FALSE)</f>
        <v>SARL</v>
      </c>
      <c r="F43" s="127">
        <f>2025-VLOOKUP($A43,Brut,F$1,FALSE)</f>
        <v>3</v>
      </c>
      <c r="G43" s="127">
        <f>VLOOKUP($A43,Brut,G$1,FALSE)</f>
        <v>2</v>
      </c>
      <c r="H43" s="120" t="str">
        <f>VLOOKUP($A43,Brut,H$1,FALSE)</f>
        <v>Moyenne (Entre 25% et 50% du personnel)</v>
      </c>
      <c r="I43" s="120" t="str">
        <f>VLOOKUP($A43,Brut,I$1,FALSE)</f>
        <v>Faibles</v>
      </c>
      <c r="J43" s="107" t="str">
        <f>VLOOKUP($A43,Brut,J$1,FALSE)</f>
        <v>0%, Pas d'investissement</v>
      </c>
      <c r="K43" s="107" t="str">
        <f>VLOOKUP($A43,Brut,K$1,FALSE)</f>
        <v>Moins de 3 MDhs</v>
      </c>
      <c r="L43" s="107" t="str">
        <f>VLOOKUP($A43,Brut,L$1,FALSE)</f>
        <v>Restauration - Tourisme</v>
      </c>
      <c r="M43" s="107" t="str">
        <f>VLOOKUP($A43,Brut,M$1,FALSE)</f>
        <v>Fès-Meknès</v>
      </c>
      <c r="N43" s="107" t="str">
        <f>VLOOKUP($A43,Brut,N$1,FALSE)</f>
        <v>Meknes</v>
      </c>
      <c r="O43" s="120" t="str">
        <f>VLOOKUP($A43,Brut,O$1,FALSE)</f>
        <v>Hébergement et restauration</v>
      </c>
      <c r="P43" s="120" t="str">
        <f>VLOOKUP($A43,Brut,P$1,FALSE)</f>
        <v xml:space="preserve">Notre projet consiste à recevoir des famille dans notre  ferme dans le cadre de sortie  de pique-nique et les écoles dans le cadre de sortie pédagogiques </v>
      </c>
      <c r="Q43" s="120" t="str">
        <f>VLOOKUP($A43,Brut,Q$1,FALSE)</f>
        <v>BtoC - vente de produits ou services directement aux particuliers en tant que consommateurs finaux</v>
      </c>
      <c r="R43" s="117">
        <f>VLOOKUP($A43,Brut,R$1,FALSE)</f>
        <v>60</v>
      </c>
      <c r="S43" s="117">
        <f>VLOOKUP($A43,Brut,S$1,FALSE)</f>
        <v>27.5</v>
      </c>
      <c r="T43" s="117">
        <f>VLOOKUP($A43,Brut,T$1,FALSE)</f>
        <v>27.5</v>
      </c>
      <c r="U43" s="117">
        <f>VLOOKUP($A43,Brut,U$1,FALSE)</f>
        <v>50</v>
      </c>
      <c r="V43" s="117">
        <f>VLOOKUP($A43,Brut,V$1,FALSE)</f>
        <v>25</v>
      </c>
      <c r="W43" s="117">
        <f>VLOOKUP($A43,Brut,W$1,FALSE)</f>
        <v>37.5</v>
      </c>
      <c r="X43" s="117">
        <f>AVERAGE(R43:W43)</f>
        <v>37.916666666666664</v>
      </c>
      <c r="Y43" s="117" t="str">
        <f>IF(X43&lt;25,"Débutant",IF(X43&lt;=50,"Émergent",IF(X43&lt;=75,"Challenger","Leader")))</f>
        <v>Émergent</v>
      </c>
      <c r="Z43" s="148" t="s">
        <v>2918</v>
      </c>
      <c r="AA43" s="147" t="s">
        <v>2916</v>
      </c>
      <c r="AB43" s="117" t="s">
        <v>1002</v>
      </c>
      <c r="AC43" s="117"/>
      <c r="AD43" s="117"/>
      <c r="AE43" s="120" t="str" cm="1">
        <f t="array" ref="AE43">_xlfn.TEXTJOIN(CHAR(10)&amp;"-",TRUE,IF(_xlfn.XLOOKUP(A43, Brut!$A$2:$A$158, Brut!$S$2:$Y$158)=1,Brut!$S$2:$Y$2,""))</f>
        <v>- Attirer de nouveaux clients et se différencier face à la concurrence, 
-Exploiter les nouvelles technologies pour améliorer la compétitivité,</v>
      </c>
      <c r="AF43" s="120" t="str">
        <f>VLOOKUP($A43,Brut,AF$1,FALSE)</f>
        <v xml:space="preserve">Notre défi est le manque d informations sur les démarches de la digitalisation </v>
      </c>
      <c r="AG43" s="120" t="str" cm="1">
        <f t="array" ref="AG43">_xlfn.TEXTJOIN(CHAR(10)&amp;"-",TRUE,IF(_xlfn.XLOOKUP($A43,Brut!$A$2:$A$158,Brut!$AJ$2:$AP$158)=1,Brut!$AJ$2:$AP$2,""))&amp;CHAR(10)&amp;CHAR(10)&amp;VLOOKUP($A43,Brut,AG$1,FALSE)</f>
        <v xml:space="preserve">Aucune action concrète
</v>
      </c>
      <c r="AH43" s="120" t="str" cm="1">
        <f t="array" ref="AH43">_xlfn.TEXTJOIN(CHAR(10)&amp;"-",TRUE,IF(_xlfn.XLOOKUP($A43,Brut!$A$2:$A$158,Brut!$AY$2:$BF$158)=1,Brut!$AY$2:$BF$2,""))&amp;CHAR(10)&amp;CHAR(10)&amp;VLOOKUP($A43,Brut,AH$1,FALSE)</f>
        <v xml:space="preserve">Difficultés à trouver des prestataires qualifiés au niveau du digital
</v>
      </c>
      <c r="AI43" s="120" t="str" cm="1">
        <f t="array" ref="AI43">_xlfn.TEXTJOIN(CHAR(10)&amp;"-",TRUE,IF(_xlfn.XLOOKUP($A43,Brut!$A$2:$A$158,Brut!$BX$2:$CU$158)="Existant et je suis satisfait(e)",Brut!$BX$2:$CU$2,""))</f>
        <v/>
      </c>
      <c r="AJ43" s="120" t="str" cm="1">
        <f t="array" ref="AJ43">_xlfn.TEXTJOIN(CHAR(10)&amp;"-",TRUE,IF(_xlfn.XLOOKUP($A43,Brut!$A$2:$A$158,Brut!$BX$2:$CU$158)="Existant mais je ne suis pas satisfait(e)",Brut!$BX$2:$CU$2,""))</f>
        <v>Présence en ligne  - Présence sur les réseaux sociaux
-Processus internes  - Messagerie électronique et instantanée (Mails, WhatsApp business...)</v>
      </c>
      <c r="AK43" s="120" t="str" cm="1">
        <f t="array" ref="AK43">_xlfn.TEXTJOIN(CHAR(10)&amp;"-",TRUE,IF(_xlfn.XLOOKUP($A43,Brut!$A$2:$A$158,Brut!$BX$2:$CU$158)="Inexistant mais important pour notre activité/dans notre secteur",Brut!$BX$2:$CU$2,""))</f>
        <v>Présence en ligne - Site Web basique 
-Présence en ligne  - Boutique vitrine
-Relation client  - TPE basique
-Relation client  - Paiement en ligne
-Relation client  - Outils de marketing digital
-Relation client  - Outil de gestion des ventes et des facturations
-Processus internes  - Tableurs (Excel)
-Processus internes  - Outil de gestion RH
-Processus internes  - Outil de gestion comptable et financière
-Processus internes  - Outil de gestion documentaire et des archivages
-Processus internes  - Outils collaboratifs (Google Workspace, Teams...)
-Technologies émergentes  - Outils pour l'efficacité énergétique</v>
      </c>
      <c r="AL43" s="120" t="str" cm="1">
        <f t="array" ref="AL43">_xlfn.TEXTJOIN(CHAR(10)&amp;"-",TRUE,IF(_xlfn.XLOOKUP($A43,Brut!$A$2:$A$158,Brut!$BX$2:$CU$158)="Je ne sais pas en quoi cela consiste",Brut!$BX$2:$CU$2,""))</f>
        <v>Présence en ligne - Site web avancé
-Présence en ligne  - Outils de monitoring web
-Présence en ligne  - Outils de gestion et de promotion sur les réseaux sociaux
-Présence en ligne - Boutique transactionnelle
-Relation client  - CRM
-Relation client  - Outils d'automatisation du parcours client
-Technologies émergentes  - Intelligence artificielle générative
-Technologies émergentes  - Industrie 5.0
-Technologies émergentes  - IoT (Internet of things)</v>
      </c>
    </row>
    <row r="44" spans="1:38" ht="315" x14ac:dyDescent="0.25">
      <c r="A44">
        <v>96</v>
      </c>
      <c r="B44" s="107" t="str">
        <f>CONCATENATE("ID",IF(A44&lt;10,CONCATENATE("0",A44),A44),"_FdR_",C44,"_v2")</f>
        <v>ID96_FdR_AIT MESSAOUD_v2</v>
      </c>
      <c r="C44" s="107" t="str">
        <f>VLOOKUP($A44,Brut,C$1,FALSE)</f>
        <v>AIT MESSAOUD</v>
      </c>
      <c r="D44" s="107" t="str">
        <f>VLOOKUP($A44,Brut,D$1,FALSE)</f>
        <v>Dirigeant(e) - Gérant(e)</v>
      </c>
      <c r="E44" s="107" t="str">
        <f>VLOOKUP($A44,Brut,E$1,FALSE)</f>
        <v>Personne physique</v>
      </c>
      <c r="F44" s="127">
        <f>2025-VLOOKUP($A44,Brut,F$1,FALSE)</f>
        <v>7</v>
      </c>
      <c r="G44" s="127">
        <f>VLOOKUP($A44,Brut,G$1,FALSE)</f>
        <v>1</v>
      </c>
      <c r="H44" s="120" t="str">
        <f>VLOOKUP($A44,Brut,H$1,FALSE)</f>
        <v>Faible (Moins de 25% du personnel)</v>
      </c>
      <c r="I44" s="120" t="str">
        <f>VLOOKUP($A44,Brut,I$1,FALSE)</f>
        <v>Faibles</v>
      </c>
      <c r="J44" s="107" t="str">
        <f>VLOOKUP($A44,Brut,J$1,FALSE)</f>
        <v>Entre 5 et 20%</v>
      </c>
      <c r="K44" s="107" t="str">
        <f>VLOOKUP($A44,Brut,K$1,FALSE)</f>
        <v>Moins de 3 MDhs</v>
      </c>
      <c r="L44" s="107" t="str">
        <f>VLOOKUP($A44,Brut,L$1,FALSE)</f>
        <v>Commerce</v>
      </c>
      <c r="M44" s="107" t="str">
        <f>VLOOKUP($A44,Brut,M$1,FALSE)</f>
        <v>Fès-Meknès</v>
      </c>
      <c r="N44" s="107" t="str">
        <f>VLOOKUP($A44,Brut,N$1,FALSE)</f>
        <v>El Hajeb</v>
      </c>
      <c r="O44" s="120" t="str">
        <f>VLOOKUP($A44,Brut,O$1,FALSE)</f>
        <v>Commerce</v>
      </c>
      <c r="P44" s="120" t="str">
        <f>VLOOKUP($A44,Brut,P$1,FALSE)</f>
        <v>بيع الاجهزة الالكترونية و الاكسوسورات و الخدمات</v>
      </c>
      <c r="Q44" s="120" t="str">
        <f>VLOOKUP($A44,Brut,Q$1,FALSE)</f>
        <v>BtoB - vente de produits ou services entre entreprises professionnels</v>
      </c>
      <c r="R44" s="117">
        <f>VLOOKUP($A44,Brut,R$1,FALSE)</f>
        <v>66.666666666666671</v>
      </c>
      <c r="S44" s="117">
        <f>VLOOKUP($A44,Brut,S$1,FALSE)</f>
        <v>5</v>
      </c>
      <c r="T44" s="117">
        <f>VLOOKUP($A44,Brut,T$1,FALSE)</f>
        <v>50</v>
      </c>
      <c r="U44" s="117">
        <f>VLOOKUP($A44,Brut,U$1,FALSE)</f>
        <v>50</v>
      </c>
      <c r="V44" s="117">
        <f>VLOOKUP($A44,Brut,V$1,FALSE)</f>
        <v>20</v>
      </c>
      <c r="W44" s="117">
        <f>VLOOKUP($A44,Brut,W$1,FALSE)</f>
        <v>37.5</v>
      </c>
      <c r="X44" s="117">
        <f>AVERAGE(R44:W44)</f>
        <v>38.19444444444445</v>
      </c>
      <c r="Y44" s="117" t="str">
        <f>IF(X44&lt;25,"Débutant",IF(X44&lt;=50,"Émergent",IF(X44&lt;=75,"Challenger","Leader")))</f>
        <v>Émergent</v>
      </c>
      <c r="Z44" s="148" t="s">
        <v>2933</v>
      </c>
      <c r="AA44" s="147" t="s">
        <v>2925</v>
      </c>
      <c r="AB44" s="117" t="s">
        <v>720</v>
      </c>
      <c r="AC44" s="117"/>
      <c r="AD44" s="117"/>
      <c r="AE44" s="120" t="str" cm="1">
        <f t="array" ref="AE44">_xlfn.TEXTJOIN(CHAR(10)&amp;"-",TRUE,IF(_xlfn.XLOOKUP(A44, Brut!$A$2:$A$158, Brut!$S$2:$Y$158)=1,Brut!$S$2:$Y$2,""))</f>
        <v>- Attirer de nouveaux clients et se différencier face à la concurrence, 
-Exploiter les nouvelles technologies pour améliorer la compétitivité,
-Influencer positivement le climat des affaires et simplifier les démarches administratives.</v>
      </c>
      <c r="AF44" s="120">
        <f>VLOOKUP($A44,Brut,AF$1,FALSE)</f>
        <v>0</v>
      </c>
      <c r="AG44" s="120" t="str" cm="1">
        <f t="array" ref="AG44">_xlfn.TEXTJOIN(CHAR(10)&amp;"-",TRUE,IF(_xlfn.XLOOKUP($A44,Brut!$A$2:$A$158,Brut!$AJ$2:$AP$158)=1,Brut!$AJ$2:$AP$2,""))&amp;CHAR(10)&amp;CHAR(10)&amp;VLOOKUP($A44,Brut,AG$1,FALSE)</f>
        <v xml:space="preserve">Acquérir ou intégrer des solutions digitales (CRM, site web, etc.)
-Installer de nouveaux équipements (serveurs, ordinateurs, etc.)
-Définir et mettre en œuvre une stratégie de digitalisation
</v>
      </c>
      <c r="AH44" s="120" t="str" cm="1">
        <f t="array" ref="AH44">_xlfn.TEXTJOIN(CHAR(10)&amp;"-",TRUE,IF(_xlfn.XLOOKUP($A44,Brut!$A$2:$A$158,Brut!$AY$2:$BF$158)=1,Brut!$AY$2:$BF$2,""))&amp;CHAR(10)&amp;CHAR(10)&amp;VLOOKUP($A44,Brut,AH$1,FALSE)</f>
        <v xml:space="preserve">Résistance au changement - Adaptation lente
-Difficultés à trouver des prestataires qualifiés au niveau du digital
</v>
      </c>
      <c r="AI44" s="120" t="str" cm="1">
        <f t="array" ref="AI44">_xlfn.TEXTJOIN(CHAR(10)&amp;"-",TRUE,IF(_xlfn.XLOOKUP($A44,Brut!$A$2:$A$158,Brut!$BX$2:$CU$158)="Existant et je suis satisfait(e)",Brut!$BX$2:$CU$2,""))</f>
        <v/>
      </c>
      <c r="AJ44" s="120" t="str" cm="1">
        <f t="array" ref="AJ44">_xlfn.TEXTJOIN(CHAR(10)&amp;"-",TRUE,IF(_xlfn.XLOOKUP($A44,Brut!$A$2:$A$158,Brut!$BX$2:$CU$158)="Existant mais je ne suis pas satisfait(e)",Brut!$BX$2:$CU$2,""))</f>
        <v>Présence en ligne - Site Web basique 
-Présence en ligne  - Présence sur les réseaux sociaux
-Présence en ligne  - Boutique vitrine
-Relation client  - Paiement en ligne
-Processus internes  - Tableurs (Excel)
-Processus internes  - Outils collaboratifs (Google Workspace, Teams...)
-Processus internes  - Messagerie électronique et instantanée (Mails, WhatsApp business...)
-Technologies émergentes  - Intelligence artificielle générative
-Technologies émergentes  - IoT (Internet of things)</v>
      </c>
      <c r="AK44" s="120" t="str" cm="1">
        <f t="array" ref="AK44">_xlfn.TEXTJOIN(CHAR(10)&amp;"-",TRUE,IF(_xlfn.XLOOKUP($A44,Brut!$A$2:$A$158,Brut!$BX$2:$CU$158)="Inexistant mais important pour notre activité/dans notre secteur",Brut!$BX$2:$CU$2,""))</f>
        <v>Présence en ligne - Site web avancé
-Présence en ligne  - Outils de monitoring web
-Présence en ligne  - Outils de gestion et de promotion sur les réseaux sociaux
-Présence en ligne - Boutique transactionnelle
-Relation client  - TPE basique
-Relation client  - CRM
-Relation client  - Outils de marketing digital
-Relation client  - Outils d'automatisation du parcours client
-Relation client  - Outil de gestion des ventes et des facturations
-Processus internes  - Outil de gestion des achats et des stocks
-Processus internes  - Outil de gestion RH
-Processus internes  - Outil de gestion comptable et financière
-Processus internes  - Outil de gestion documentaire et des archivages
-Technologies émergentes  - Outils pour l'efficacité énergétique
-Technologies émergentes  - Industrie 5.0</v>
      </c>
      <c r="AL44" s="120" t="str" cm="1">
        <f t="array" ref="AL44">_xlfn.TEXTJOIN(CHAR(10)&amp;"-",TRUE,IF(_xlfn.XLOOKUP($A44,Brut!$A$2:$A$158,Brut!$BX$2:$CU$158)="Je ne sais pas en quoi cela consiste",Brut!$BX$2:$CU$2,""))</f>
        <v/>
      </c>
    </row>
    <row r="45" spans="1:38" ht="315" x14ac:dyDescent="0.25">
      <c r="A45">
        <v>99</v>
      </c>
      <c r="B45" s="107" t="str">
        <f>CONCATENATE("ID",IF(A45&lt;10,CONCATENATE("0",A45),A45),"_FdR_",C45,"_v2")</f>
        <v>ID99_FdR_LAMSSAT FAYZA _v2</v>
      </c>
      <c r="C45" s="107" t="str">
        <f>VLOOKUP($A45,Brut,C$1,FALSE)</f>
        <v xml:space="preserve">LAMSSAT FAYZA </v>
      </c>
      <c r="D45" s="107" t="str">
        <f>VLOOKUP($A45,Brut,D$1,FALSE)</f>
        <v>Dirigeant(e) - Gérant(e)</v>
      </c>
      <c r="E45" s="107" t="str">
        <f>VLOOKUP($A45,Brut,E$1,FALSE)</f>
        <v>SARL AU</v>
      </c>
      <c r="F45" s="127">
        <f>2025-VLOOKUP($A45,Brut,F$1,FALSE)</f>
        <v>3</v>
      </c>
      <c r="G45" s="127">
        <f>VLOOKUP($A45,Brut,G$1,FALSE)</f>
        <v>1</v>
      </c>
      <c r="H45" s="120" t="str">
        <f>VLOOKUP($A45,Brut,H$1,FALSE)</f>
        <v>Moyenne (Entre 25% et 50% du personnel)</v>
      </c>
      <c r="I45" s="120" t="str">
        <f>VLOOKUP($A45,Brut,I$1,FALSE)</f>
        <v>Moyennes</v>
      </c>
      <c r="J45" s="107" t="str">
        <f>VLOOKUP($A45,Brut,J$1,FALSE)</f>
        <v>Entre 5 et 20%</v>
      </c>
      <c r="K45" s="107" t="str">
        <f>VLOOKUP($A45,Brut,K$1,FALSE)</f>
        <v>Moins de 3 MDhs</v>
      </c>
      <c r="L45" s="107" t="str">
        <f>VLOOKUP($A45,Brut,L$1,FALSE)</f>
        <v>Services</v>
      </c>
      <c r="M45" s="107" t="str">
        <f>VLOOKUP($A45,Brut,M$1,FALSE)</f>
        <v>Fès-Meknès</v>
      </c>
      <c r="N45" s="107" t="str">
        <f>VLOOKUP($A45,Brut,N$1,FALSE)</f>
        <v>El Hajeb</v>
      </c>
      <c r="O45" s="120" t="str">
        <f>VLOOKUP($A45,Brut,O$1,FALSE)</f>
        <v>Activités spécialisées, scientifiques et techniques</v>
      </c>
      <c r="P45" s="120" t="str">
        <f>VLOOKUP($A45,Brut,P$1,FALSE)</f>
        <v xml:space="preserve">Entrepreneur de Publicité </v>
      </c>
      <c r="Q45" s="120" t="str">
        <f>VLOOKUP($A45,Brut,Q$1,FALSE)</f>
        <v>BtoC - vente de produits ou services directement aux particuliers en tant que consommateurs finaux</v>
      </c>
      <c r="R45" s="117">
        <f>VLOOKUP($A45,Brut,R$1,FALSE)</f>
        <v>83.333333333333329</v>
      </c>
      <c r="S45" s="117">
        <f>VLOOKUP($A45,Brut,S$1,FALSE)</f>
        <v>50</v>
      </c>
      <c r="T45" s="117">
        <f>VLOOKUP($A45,Brut,T$1,FALSE)</f>
        <v>32</v>
      </c>
      <c r="U45" s="117">
        <f>VLOOKUP($A45,Brut,U$1,FALSE)</f>
        <v>50</v>
      </c>
      <c r="V45" s="117">
        <f>VLOOKUP($A45,Brut,V$1,FALSE)</f>
        <v>25</v>
      </c>
      <c r="W45" s="117">
        <f>VLOOKUP($A45,Brut,W$1,FALSE)</f>
        <v>12.5</v>
      </c>
      <c r="X45" s="117">
        <f>AVERAGE(R45:W45)</f>
        <v>42.138888888888886</v>
      </c>
      <c r="Y45" s="117" t="str">
        <f>IF(X45&lt;25,"Débutant",IF(X45&lt;=50,"Émergent",IF(X45&lt;=75,"Challenger","Leader")))</f>
        <v>Émergent</v>
      </c>
      <c r="Z45" s="148" t="s">
        <v>2930</v>
      </c>
      <c r="AA45" s="147" t="s">
        <v>2925</v>
      </c>
      <c r="AB45" s="117" t="s">
        <v>720</v>
      </c>
      <c r="AC45" s="117"/>
      <c r="AD45" s="117"/>
      <c r="AE45" s="120" t="str" cm="1">
        <f t="array" ref="AE45">_xlfn.TEXTJOIN(CHAR(10)&amp;"-",TRUE,IF(_xlfn.XLOOKUP(A45, Brut!$A$2:$A$158, Brut!$S$2:$Y$158)=1,Brut!$S$2:$Y$2,""))</f>
        <v>- Attirer de nouveaux clients et se différencier face à la concurrence, 
-Recruter, former et fidéliser des talents qualifiés,
-Exploiter les nouvelles technologies pour améliorer la compétitivité,</v>
      </c>
      <c r="AF45" s="120">
        <f>VLOOKUP($A45,Brut,AF$1,FALSE)</f>
        <v>0</v>
      </c>
      <c r="AG45" s="120" t="str" cm="1">
        <f t="array" ref="AG45">_xlfn.TEXTJOIN(CHAR(10)&amp;"-",TRUE,IF(_xlfn.XLOOKUP($A45,Brut!$A$2:$A$158,Brut!$AJ$2:$AP$158)=1,Brut!$AJ$2:$AP$2,""))&amp;CHAR(10)&amp;CHAR(10)&amp;VLOOKUP($A45,Brut,AG$1,FALSE)</f>
        <v xml:space="preserve">Suivre des formations sur les outils et solutions digitales
-Installer de nouveaux équipements (serveurs, ordinateurs, etc.)
</v>
      </c>
      <c r="AH45" s="120" t="str" cm="1">
        <f t="array" ref="AH45">_xlfn.TEXTJOIN(CHAR(10)&amp;"-",TRUE,IF(_xlfn.XLOOKUP($A45,Brut!$A$2:$A$158,Brut!$AY$2:$BF$158)=1,Brut!$AY$2:$BF$2,""))&amp;CHAR(10)&amp;CHAR(10)&amp;VLOOKUP($A45,Brut,AH$1,FALSE)</f>
        <v xml:space="preserve">Difficulté à utiliser des outils de base (Bureautique, Office, Internet...)
-Difficulté à utiliser des équipements et du matériel technologique (Serveurs, terminaux,...)
</v>
      </c>
      <c r="AI45" s="120" t="str" cm="1">
        <f t="array" ref="AI45">_xlfn.TEXTJOIN(CHAR(10)&amp;"-",TRUE,IF(_xlfn.XLOOKUP($A45,Brut!$A$2:$A$158,Brut!$BX$2:$CU$158)="Existant et je suis satisfait(e)",Brut!$BX$2:$CU$2,""))</f>
        <v/>
      </c>
      <c r="AJ45" s="120" t="str" cm="1">
        <f t="array" ref="AJ45">_xlfn.TEXTJOIN(CHAR(10)&amp;"-",TRUE,IF(_xlfn.XLOOKUP($A45,Brut!$A$2:$A$158,Brut!$BX$2:$CU$158)="Existant mais je ne suis pas satisfait(e)",Brut!$BX$2:$CU$2,""))</f>
        <v>Présence en ligne  - Outils de monitoring web
-Présence en ligne  - Présence sur les réseaux sociaux
-Processus internes  - Tableurs (Excel)
-Processus internes  - Messagerie électronique et instantanée (Mails, WhatsApp business...)</v>
      </c>
      <c r="AK45" s="120" t="str" cm="1">
        <f t="array" ref="AK45">_xlfn.TEXTJOIN(CHAR(10)&amp;"-",TRUE,IF(_xlfn.XLOOKUP($A45,Brut!$A$2:$A$158,Brut!$BX$2:$CU$158)="Inexistant mais important pour notre activité/dans notre secteur",Brut!$BX$2:$CU$2,""))</f>
        <v>Présence en ligne - Site Web basique 
-Présence en ligne - Site web avancé
-Présence en ligne  - Boutique vitrine
-Présence en ligne - Boutique transactionnelle
-Relation client  - TPE basique
-Relation client  - Paiement en ligne
-Relation client  - Outils de marketing digital
-Relation client  - Outil de gestion des ventes et des facturations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-Technologies émergentes  - Outils pour l'efficacité énergétique
-Technologies émergentes  - Industrie 5.0</v>
      </c>
      <c r="AL45" s="120" t="str" cm="1">
        <f t="array" ref="AL45">_xlfn.TEXTJOIN(CHAR(10)&amp;"-",TRUE,IF(_xlfn.XLOOKUP($A45,Brut!$A$2:$A$158,Brut!$BX$2:$CU$158)="Je ne sais pas en quoi cela consiste",Brut!$BX$2:$CU$2,""))</f>
        <v>Présence en ligne  - Outils de gestion et de promotion sur les réseaux sociaux
-Relation client  - CRM
-Relation client  - Outils d'automatisation du parcours client
-Technologies émergentes  - Intelligence artificielle générative
-Technologies émergentes  - IoT (Internet of things)</v>
      </c>
    </row>
    <row r="46" spans="1:38" ht="180" x14ac:dyDescent="0.25">
      <c r="A46">
        <v>100</v>
      </c>
      <c r="B46" s="107" t="str">
        <f>CONCATENATE("ID",IF(A46&lt;10,CONCATENATE("0",A46),A46),"_FdR_",C46,"_v2")</f>
        <v>ID100_FdR_Mk confection _v2</v>
      </c>
      <c r="C46" s="107" t="str">
        <f>VLOOKUP($A46,Brut,C$1,FALSE)</f>
        <v xml:space="preserve">Mk confection </v>
      </c>
      <c r="D46" s="107" t="str">
        <f>VLOOKUP($A46,Brut,D$1,FALSE)</f>
        <v>Dirigeant(e) - Gérant(e)</v>
      </c>
      <c r="E46" s="107" t="str">
        <f>VLOOKUP($A46,Brut,E$1,FALSE)</f>
        <v>SARL</v>
      </c>
      <c r="F46" s="127">
        <f>2025-VLOOKUP($A46,Brut,F$1,FALSE)</f>
        <v>3</v>
      </c>
      <c r="G46" s="127">
        <f>VLOOKUP($A46,Brut,G$1,FALSE)</f>
        <v>5</v>
      </c>
      <c r="H46" s="120" t="str">
        <f>VLOOKUP($A46,Brut,H$1,FALSE)</f>
        <v>Faible (Moins de 25% du personnel)</v>
      </c>
      <c r="I46" s="120" t="str">
        <f>VLOOKUP($A46,Brut,I$1,FALSE)</f>
        <v>Moyennes</v>
      </c>
      <c r="J46" s="107" t="str">
        <f>VLOOKUP($A46,Brut,J$1,FALSE)</f>
        <v>Je ne souhaite pas me prononcer - Je ne sais pas</v>
      </c>
      <c r="K46" s="107" t="str">
        <f>VLOOKUP($A46,Brut,K$1,FALSE)</f>
        <v>Moins de 3 MDhs</v>
      </c>
      <c r="L46" s="107" t="str">
        <f>VLOOKUP($A46,Brut,L$1,FALSE)</f>
        <v>Industrie - Logistique</v>
      </c>
      <c r="M46" s="107" t="str">
        <f>VLOOKUP($A46,Brut,M$1,FALSE)</f>
        <v>Fès-Meknès</v>
      </c>
      <c r="N46" s="107" t="str">
        <f>VLOOKUP($A46,Brut,N$1,FALSE)</f>
        <v>El Hajeb</v>
      </c>
      <c r="O46" s="120" t="str">
        <f>VLOOKUP($A46,Brut,O$1,FALSE)</f>
        <v>Industrie manufacturière</v>
      </c>
      <c r="P46" s="120" t="str">
        <f>VLOOKUP($A46,Brut,P$1,FALSE)</f>
        <v>خياطة الملابس التقليديه (جلابة قفطان تكشيطة )</v>
      </c>
      <c r="Q46" s="120" t="str">
        <f>VLOOKUP($A46,Brut,Q$1,FALSE)</f>
        <v>Les deux</v>
      </c>
      <c r="R46" s="117">
        <f>VLOOKUP($A46,Brut,R$1,FALSE)</f>
        <v>43.333333333333336</v>
      </c>
      <c r="S46" s="117">
        <f>VLOOKUP($A46,Brut,S$1,FALSE)</f>
        <v>50</v>
      </c>
      <c r="T46" s="117">
        <f>VLOOKUP($A46,Brut,T$1,FALSE)</f>
        <v>27.5</v>
      </c>
      <c r="U46" s="117">
        <f>VLOOKUP($A46,Brut,U$1,FALSE)</f>
        <v>50</v>
      </c>
      <c r="V46" s="117">
        <f>VLOOKUP($A46,Brut,V$1,FALSE)</f>
        <v>30.5</v>
      </c>
      <c r="W46" s="117">
        <f>VLOOKUP($A46,Brut,W$1,FALSE)</f>
        <v>0</v>
      </c>
      <c r="X46" s="117">
        <f>AVERAGE(R46:W46)</f>
        <v>33.555555555555557</v>
      </c>
      <c r="Y46" s="117" t="str">
        <f>IF(X46&lt;25,"Débutant",IF(X46&lt;=50,"Émergent",IF(X46&lt;=75,"Challenger","Leader")))</f>
        <v>Émergent</v>
      </c>
      <c r="Z46" s="148" t="s">
        <v>2933</v>
      </c>
      <c r="AA46" s="147" t="s">
        <v>2925</v>
      </c>
      <c r="AB46" s="117" t="s">
        <v>720</v>
      </c>
      <c r="AC46" s="117"/>
      <c r="AD46" s="117"/>
      <c r="AE46" s="120" t="str" cm="1">
        <f t="array" ref="AE46">_xlfn.TEXTJOIN(CHAR(10)&amp;"-",TRUE,IF(_xlfn.XLOOKUP(A46, Brut!$A$2:$A$158, Brut!$S$2:$Y$158)=1,Brut!$S$2:$Y$2,""))</f>
        <v>- Attirer de nouveaux clients et se différencier face à la concurrence, 
-Développer une présence à l’international,
-Exploiter les nouvelles technologies pour améliorer la compétitivité,</v>
      </c>
      <c r="AF46" s="120" t="str">
        <f>VLOOKUP($A46,Brut,AF$1,FALSE)</f>
        <v xml:space="preserve"> </v>
      </c>
      <c r="AG46" s="120" t="str" cm="1">
        <f t="array" ref="AG46">_xlfn.TEXTJOIN(CHAR(10)&amp;"-",TRUE,IF(_xlfn.XLOOKUP($A46,Brut!$A$2:$A$158,Brut!$AJ$2:$AP$158)=1,Brut!$AJ$2:$AP$2,""))&amp;CHAR(10)&amp;CHAR(10)&amp;VLOOKUP($A46,Brut,AG$1,FALSE)</f>
        <v xml:space="preserve">Aucune action concrète
</v>
      </c>
      <c r="AH46" s="120" t="str" cm="1">
        <f t="array" ref="AH46">_xlfn.TEXTJOIN(CHAR(10)&amp;"-",TRUE,IF(_xlfn.XLOOKUP($A46,Brut!$A$2:$A$158,Brut!$AY$2:$BF$158)=1,Brut!$AY$2:$BF$2,""))&amp;CHAR(10)&amp;CHAR(10)&amp;VLOOKUP($A46,Brut,AH$1,FALSE)</f>
        <v xml:space="preserve">Difficulté à utiliser des outils de base (Bureautique, Office, Internet...)
-Difficulté à utiliser des outils métier ou avancés (ERP, logiciels,...)
</v>
      </c>
      <c r="AI46" s="120" t="str" cm="1">
        <f t="array" ref="AI46">_xlfn.TEXTJOIN(CHAR(10)&amp;"-",TRUE,IF(_xlfn.XLOOKUP($A46,Brut!$A$2:$A$158,Brut!$BX$2:$CU$158)="Existant et je suis satisfait(e)",Brut!$BX$2:$CU$2,""))</f>
        <v/>
      </c>
      <c r="AJ46" s="120" t="str" cm="1">
        <f t="array" ref="AJ46">_xlfn.TEXTJOIN(CHAR(10)&amp;"-",TRUE,IF(_xlfn.XLOOKUP($A46,Brut!$A$2:$A$158,Brut!$BX$2:$CU$158)="Existant mais je ne suis pas satisfait(e)",Brut!$BX$2:$CU$2,""))</f>
        <v>Présence en ligne  - Présence sur les réseaux sociaux
-Processus internes  - Messagerie électronique et instantanée (Mails, WhatsApp business...)</v>
      </c>
      <c r="AK46" s="120" t="str" cm="1">
        <f t="array" ref="AK46">_xlfn.TEXTJOIN(CHAR(10)&amp;"-",TRUE,IF(_xlfn.XLOOKUP($A46,Brut!$A$2:$A$158,Brut!$BX$2:$CU$158)="Inexistant mais important pour notre activité/dans notre secteur",Brut!$BX$2:$CU$2,""))</f>
        <v>Présence en ligne - Site Web basique 
-Présence en ligne - Site web avancé
-Présence en ligne  - Outils de monitoring web
-Présence en ligne  - Boutique vitrine
-Présence en ligne - Boutique transactionnelle
-Relation client  - TPE basique
-Relation client  - Paiement en ligne
-Processus internes  - Tableurs (Excel)
-Processus internes  - Outil de gestion des achats et des stocks
-Processus internes  - Outil de gestion comptable et financière</v>
      </c>
      <c r="AL46" s="120" t="str" cm="1">
        <f t="array" ref="AL46">_xlfn.TEXTJOIN(CHAR(10)&amp;"-",TRUE,IF(_xlfn.XLOOKUP($A46,Brut!$A$2:$A$158,Brut!$BX$2:$CU$158)="Je ne sais pas en quoi cela consiste",Brut!$BX$2:$CU$2,""))</f>
        <v>Présence en ligne  - Outils de gestion et de promotion sur les réseaux sociaux
-Relation client  - CRM
-Relation client  - Outils de marketing digital
-Relation client  - Outils d'automatisation du parcours client
-Relation client  - Outil de gestion des ventes et des facturations
-Processus internes  - Outils collaboratifs (Google Workspace, Teams...)
-Technologies émergentes  - Intelligence artificielle générative
-Technologies émergentes  - Outils pour l'efficacité énergétique
-Technologies émergentes  - Industrie 5.0
-Technologies émergentes  - IoT (Internet of things)</v>
      </c>
    </row>
    <row r="47" spans="1:38" ht="270" x14ac:dyDescent="0.25">
      <c r="A47">
        <v>103</v>
      </c>
      <c r="B47" s="107" t="str">
        <f>CONCATENATE("ID",IF(A47&lt;10,CONCATENATE("0",A47),A47),"_FdR_",C47,"_v2")</f>
        <v>ID103_FdR_تعاونية الوجديات _v2</v>
      </c>
      <c r="C47" s="107" t="str">
        <f>VLOOKUP($A47,Brut,C$1,FALSE)</f>
        <v xml:space="preserve">تعاونية الوجديات </v>
      </c>
      <c r="D47" s="107" t="str">
        <f>VLOOKUP($A47,Brut,D$1,FALSE)</f>
        <v>Dirigeant(e) - Gérant(e)</v>
      </c>
      <c r="E47" s="107" t="str">
        <f>VLOOKUP($A47,Brut,E$1,FALSE)</f>
        <v>Coopérative</v>
      </c>
      <c r="F47" s="127">
        <f>2025-VLOOKUP($A47,Brut,F$1,FALSE)</f>
        <v>10</v>
      </c>
      <c r="G47" s="127">
        <f>VLOOKUP($A47,Brut,G$1,FALSE)</f>
        <v>2</v>
      </c>
      <c r="H47" s="120" t="str">
        <f>VLOOKUP($A47,Brut,H$1,FALSE)</f>
        <v>Faible (Moins de 25% du personnel)</v>
      </c>
      <c r="I47" s="120" t="str">
        <f>VLOOKUP($A47,Brut,I$1,FALSE)</f>
        <v>Faibles</v>
      </c>
      <c r="J47" s="107" t="str">
        <f>VLOOKUP($A47,Brut,J$1,FALSE)</f>
        <v>0%, Pas d'investissement</v>
      </c>
      <c r="K47" s="107" t="str">
        <f>VLOOKUP($A47,Brut,K$1,FALSE)</f>
        <v>Moins de 3 MDhs</v>
      </c>
      <c r="L47" s="107" t="str">
        <f>VLOOKUP($A47,Brut,L$1,FALSE)</f>
        <v>Industrie - Logistique</v>
      </c>
      <c r="M47" s="107" t="str">
        <f>VLOOKUP($A47,Brut,M$1,FALSE)</f>
        <v>Oriental</v>
      </c>
      <c r="N47" s="107" t="str">
        <f>VLOOKUP($A47,Brut,N$1,FALSE)</f>
        <v>Oujda-Angad</v>
      </c>
      <c r="O47" s="120" t="str">
        <f>VLOOKUP($A47,Brut,O$1,FALSE)</f>
        <v>Industrie manufacturière</v>
      </c>
      <c r="P47" s="120" t="str">
        <f>VLOOKUP($A47,Brut,P$1,FALSE)</f>
        <v xml:space="preserve">تعاونية الوجديات هي تعاونية نسوية من اهم اهدافها  المحافظة على التراث المحلي والجهوي والتكوين  والتكوين المستمر </v>
      </c>
      <c r="Q47" s="120" t="str">
        <f>VLOOKUP($A47,Brut,Q$1,FALSE)</f>
        <v>Les deux</v>
      </c>
      <c r="R47" s="117">
        <f>VLOOKUP($A47,Brut,R$1,FALSE)</f>
        <v>27.5</v>
      </c>
      <c r="S47" s="117">
        <f>VLOOKUP($A47,Brut,S$1,FALSE)</f>
        <v>27.5</v>
      </c>
      <c r="T47" s="117">
        <f>VLOOKUP($A47,Brut,T$1,FALSE)</f>
        <v>50</v>
      </c>
      <c r="U47" s="117">
        <f>VLOOKUP($A47,Brut,U$1,FALSE)</f>
        <v>50</v>
      </c>
      <c r="V47" s="117">
        <f>VLOOKUP($A47,Brut,V$1,FALSE)</f>
        <v>50</v>
      </c>
      <c r="W47" s="117">
        <f>VLOOKUP($A47,Brut,W$1,FALSE)</f>
        <v>37.5</v>
      </c>
      <c r="X47" s="117">
        <f>AVERAGE(R47:W47)</f>
        <v>40.416666666666664</v>
      </c>
      <c r="Y47" s="117" t="str">
        <f>IF(X47&lt;25,"Débutant",IF(X47&lt;=50,"Émergent",IF(X47&lt;=75,"Challenger","Leader")))</f>
        <v>Émergent</v>
      </c>
      <c r="Z47" s="148" t="s">
        <v>2920</v>
      </c>
      <c r="AA47" s="117" t="s">
        <v>2916</v>
      </c>
      <c r="AB47" s="117" t="s">
        <v>2952</v>
      </c>
      <c r="AC47" s="117"/>
      <c r="AD47" s="117"/>
      <c r="AE47" s="120" t="str" cm="1">
        <f t="array" ref="AE47">_xlfn.TEXTJOIN(CHAR(10)&amp;"-",TRUE,IF(_xlfn.XLOOKUP(A47, Brut!$A$2:$A$158, Brut!$S$2:$Y$158)=1,Brut!$S$2:$Y$2,""))</f>
        <v>Développer une présence à l’international,
-Recruter, former et fidéliser des talents qualifiés,
-Exploiter les nouvelles technologies pour améliorer la compétitivité,</v>
      </c>
      <c r="AF47" s="120" t="str">
        <f>VLOOKUP($A47,Brut,AF$1,FALSE)</f>
        <v xml:space="preserve">صعوبة التسويق الالكتروني وادارة المخزون والطلبات الكترونيا  وحماية البيانات والتكامل مع الاسواق الالكترونية </v>
      </c>
      <c r="AG47" s="120" t="str" cm="1">
        <f t="array" ref="AG47">_xlfn.TEXTJOIN(CHAR(10)&amp;"-",TRUE,IF(_xlfn.XLOOKUP($A47,Brut!$A$2:$A$158,Brut!$AJ$2:$AP$158)=1,Brut!$AJ$2:$AP$2,""))&amp;CHAR(10)&amp;CHAR(10)&amp;VLOOKUP($A47,Brut,AG$1,FALSE)</f>
        <v xml:space="preserve">Définir et mettre en œuvre une stratégie de digitalisation
</v>
      </c>
      <c r="AH47" s="120" t="str" cm="1">
        <f t="array" ref="AH47">_xlfn.TEXTJOIN(CHAR(10)&amp;"-",TRUE,IF(_xlfn.XLOOKUP($A47,Brut!$A$2:$A$158,Brut!$AY$2:$BF$158)=1,Brut!$AY$2:$BF$2,""))&amp;CHAR(10)&amp;CHAR(10)&amp;VLOOKUP($A47,Brut,AH$1,FALSE)</f>
        <v xml:space="preserve">Difficulté à utiliser des outils métier ou avancés (ERP, logiciels,...)
-Compétences inégales (Certains sont à l'aise, d'autres non)
</v>
      </c>
      <c r="AI47" s="120" t="str" cm="1">
        <f t="array" ref="AI47">_xlfn.TEXTJOIN(CHAR(10)&amp;"-",TRUE,IF(_xlfn.XLOOKUP($A47,Brut!$A$2:$A$158,Brut!$BX$2:$CU$158)="Existant et je suis satisfait(e)",Brut!$BX$2:$CU$2,""))</f>
        <v/>
      </c>
      <c r="AJ47" s="120" t="str" cm="1">
        <f t="array" ref="AJ47">_xlfn.TEXTJOIN(CHAR(10)&amp;"-",TRUE,IF(_xlfn.XLOOKUP($A47,Brut!$A$2:$A$158,Brut!$BX$2:$CU$158)="Existant mais je ne suis pas satisfait(e)",Brut!$BX$2:$CU$2,""))</f>
        <v>Présence en ligne - Site Web basique 
-Présence en ligne  - Présence sur les réseaux sociaux
-Présence en ligne  - Boutique vitrine
-Présence en ligne - Boutique transactionnelle
-Relation client  - Paiement en ligne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-Processus internes  - Messagerie électronique et instantanée (Mails, WhatsApp business...)</v>
      </c>
      <c r="AK47" s="120" t="str" cm="1">
        <f t="array" ref="AK47">_xlfn.TEXTJOIN(CHAR(10)&amp;"-",TRUE,IF(_xlfn.XLOOKUP($A47,Brut!$A$2:$A$158,Brut!$BX$2:$CU$158)="Inexistant mais important pour notre activité/dans notre secteur",Brut!$BX$2:$CU$2,""))</f>
        <v>Présence en ligne - Site web avancé
-Présence en ligne  - Outils de monitoring web
-Présence en ligne  - Outils de gestion et de promotion sur les réseaux sociaux
-Relation client  - TPE basique
-Relation client  - CRM
-Relation client  - Outils de marketing digital
-Relation client  - Outils d'automatisation du parcours client
-Relation client  - Outil de gestion des ventes et des facturations
-Technologies émergentes  - Intelligence artificielle générative
-Technologies émergentes  - Outils pour l'efficacité énergétique
-Technologies émergentes  - Industrie 5.0
-Technologies émergentes  - IoT (Internet of things)</v>
      </c>
      <c r="AL47" s="120" t="str" cm="1">
        <f t="array" ref="AL47">_xlfn.TEXTJOIN(CHAR(10)&amp;"-",TRUE,IF(_xlfn.XLOOKUP($A47,Brut!$A$2:$A$158,Brut!$BX$2:$CU$158)="Je ne sais pas en quoi cela consiste",Brut!$BX$2:$CU$2,""))</f>
        <v/>
      </c>
    </row>
    <row r="48" spans="1:38" ht="270" x14ac:dyDescent="0.25">
      <c r="A48">
        <v>104</v>
      </c>
      <c r="B48" s="107" t="str">
        <f>CONCATENATE("ID",IF(A48&lt;10,CONCATENATE("0",A48),A48),"_FdR_",C48,"_v2")</f>
        <v>ID104_FdR_Distor_v2</v>
      </c>
      <c r="C48" s="107" t="str">
        <f>VLOOKUP($A48,Brut,C$1,FALSE)</f>
        <v>Distor</v>
      </c>
      <c r="D48" s="107" t="str">
        <f>VLOOKUP($A48,Brut,D$1,FALSE)</f>
        <v>Dirigeant(e) - Gérant(e)</v>
      </c>
      <c r="E48" s="107" t="str">
        <f>VLOOKUP($A48,Brut,E$1,FALSE)</f>
        <v>SARL</v>
      </c>
      <c r="F48" s="127">
        <f>2025-VLOOKUP($A48,Brut,F$1,FALSE)</f>
        <v>11</v>
      </c>
      <c r="G48" s="127">
        <f>VLOOKUP($A48,Brut,G$1,FALSE)</f>
        <v>4</v>
      </c>
      <c r="H48" s="120" t="str">
        <f>VLOOKUP($A48,Brut,H$1,FALSE)</f>
        <v>Moyenne (Entre 25% et 50% du personnel)</v>
      </c>
      <c r="I48" s="120" t="str">
        <f>VLOOKUP($A48,Brut,I$1,FALSE)</f>
        <v>Moyennes</v>
      </c>
      <c r="J48" s="107" t="str">
        <f>VLOOKUP($A48,Brut,J$1,FALSE)</f>
        <v>Je ne souhaite pas me prononcer - Je ne sais pas</v>
      </c>
      <c r="K48" s="107" t="str">
        <f>VLOOKUP($A48,Brut,K$1,FALSE)</f>
        <v>Moins de 3 MDhs</v>
      </c>
      <c r="L48" s="107" t="str">
        <f>VLOOKUP($A48,Brut,L$1,FALSE)</f>
        <v>Agriculture</v>
      </c>
      <c r="M48" s="107" t="str">
        <f>VLOOKUP($A48,Brut,M$1,FALSE)</f>
        <v>Oriental</v>
      </c>
      <c r="N48" s="107" t="str">
        <f>VLOOKUP($A48,Brut,N$1,FALSE)</f>
        <v>Oujda-Angad</v>
      </c>
      <c r="O48" s="120" t="str">
        <f>VLOOKUP($A48,Brut,O$1,FALSE)</f>
        <v>Agriculture, sylviculture et pêche</v>
      </c>
      <c r="P48" s="120" t="str">
        <f>VLOOKUP($A48,Brut,P$1,FALSE)</f>
        <v>Exploitation agricole / négoce / emport&amp;export</v>
      </c>
      <c r="Q48" s="120" t="str">
        <f>VLOOKUP($A48,Brut,Q$1,FALSE)</f>
        <v>BtoB - vente de produits ou services entre entreprises professionnels</v>
      </c>
      <c r="R48" s="117">
        <f>VLOOKUP($A48,Brut,R$1,FALSE)</f>
        <v>35</v>
      </c>
      <c r="S48" s="117">
        <f>VLOOKUP($A48,Brut,S$1,FALSE)</f>
        <v>50</v>
      </c>
      <c r="T48" s="117">
        <f>VLOOKUP($A48,Brut,T$1,FALSE)</f>
        <v>50</v>
      </c>
      <c r="U48" s="117">
        <f>VLOOKUP($A48,Brut,U$1,FALSE)</f>
        <v>100</v>
      </c>
      <c r="V48" s="117">
        <f>VLOOKUP($A48,Brut,V$1,FALSE)</f>
        <v>85</v>
      </c>
      <c r="W48" s="117">
        <f>VLOOKUP($A48,Brut,W$1,FALSE)</f>
        <v>37.5</v>
      </c>
      <c r="X48" s="117">
        <f>AVERAGE(R48:W48)</f>
        <v>59.583333333333336</v>
      </c>
      <c r="Y48" s="117" t="str">
        <f>IF(X48&lt;25,"Débutant",IF(X48&lt;=50,"Émergent",IF(X48&lt;=75,"Challenger","Leader")))</f>
        <v>Challenger</v>
      </c>
      <c r="Z48" s="148" t="s">
        <v>2939</v>
      </c>
      <c r="AA48" s="117" t="s">
        <v>2935</v>
      </c>
      <c r="AB48" s="117" t="s">
        <v>2961</v>
      </c>
      <c r="AC48" s="117"/>
      <c r="AD48" s="117"/>
      <c r="AE48" s="120" t="str" cm="1">
        <f t="array" ref="AE48">_xlfn.TEXTJOIN(CHAR(10)&amp;"-",TRUE,IF(_xlfn.XLOOKUP(A48, Brut!$A$2:$A$158, Brut!$S$2:$Y$158)=1,Brut!$S$2:$Y$2,""))</f>
        <v>- Attirer de nouveaux clients et se différencier face à la concurrence, 
-Développer une présence à l’international,
-Exploiter les nouvelles technologies pour améliorer la compétitivité,</v>
      </c>
      <c r="AF48" s="120">
        <f>VLOOKUP($A48,Brut,AF$1,FALSE)</f>
        <v>0</v>
      </c>
      <c r="AG48" s="120" t="str" cm="1">
        <f t="array" ref="AG48">_xlfn.TEXTJOIN(CHAR(10)&amp;"-",TRUE,IF(_xlfn.XLOOKUP($A48,Brut!$A$2:$A$158,Brut!$AJ$2:$AP$158)=1,Brut!$AJ$2:$AP$2,""))&amp;CHAR(10)&amp;CHAR(10)&amp;VLOOKUP($A48,Brut,AG$1,FALSE)</f>
        <v xml:space="preserve">Acquérir ou intégrer des solutions digitales (CRM, site web, etc.)
-Installer de nouveaux équipements (serveurs, ordinateurs, etc.)
-Définir et mettre en œuvre une stratégie de digitalisation
</v>
      </c>
      <c r="AH48" s="120" t="str" cm="1">
        <f t="array" ref="AH48">_xlfn.TEXTJOIN(CHAR(10)&amp;"-",TRUE,IF(_xlfn.XLOOKUP($A48,Brut!$A$2:$A$158,Brut!$AY$2:$BF$158)=1,Brut!$AY$2:$BF$2,""))&amp;CHAR(10)&amp;CHAR(10)&amp;VLOOKUP($A48,Brut,AH$1,FALSE)</f>
        <v xml:space="preserve">Difficulté à utiliser des outils métier ou avancés (ERP, logiciels,...)
-Difficulté à utiliser des équipements et du matériel technologique (Serveurs, terminaux,...)
</v>
      </c>
      <c r="AI48" s="120" t="str" cm="1">
        <f t="array" ref="AI48">_xlfn.TEXTJOIN(CHAR(10)&amp;"-",TRUE,IF(_xlfn.XLOOKUP($A48,Brut!$A$2:$A$158,Brut!$BX$2:$CU$158)="Existant et je suis satisfait(e)",Brut!$BX$2:$CU$2,""))</f>
        <v>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Messagerie électronique et instantanée (Mails, WhatsApp business...)
-Technologies émergentes  - Outils pour l'efficacité énergétique
-Technologies émergentes  - IoT (Internet of things)</v>
      </c>
      <c r="AJ48" s="120" t="str" cm="1">
        <f t="array" ref="AJ48">_xlfn.TEXTJOIN(CHAR(10)&amp;"-",TRUE,IF(_xlfn.XLOOKUP($A48,Brut!$A$2:$A$158,Brut!$BX$2:$CU$158)="Existant mais je ne suis pas satisfait(e)",Brut!$BX$2:$CU$2,""))</f>
        <v>Processus internes  - Outils collaboratifs (Google Workspace, Teams...)</v>
      </c>
      <c r="AK48" s="120" t="str" cm="1">
        <f t="array" ref="AK48">_xlfn.TEXTJOIN(CHAR(10)&amp;"-",TRUE,IF(_xlfn.XLOOKUP($A48,Brut!$A$2:$A$158,Brut!$BX$2:$CU$158)="Inexistant mais important pour notre activité/dans notre secteur",Brut!$BX$2:$CU$2,""))</f>
        <v>Présence en ligne - Site Web basique 
-Présence en ligne - Site web avancé
-Présence en ligne  - Outils de monitoring web
-Présence en ligne  - Présence sur les réseaux sociaux
-Présence en ligne  - Outils de gestion et de promotion sur les réseaux sociaux
-Présence en ligne  - Boutique vitrine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-Technologies émergentes  - Intelligence artificielle générative
-Technologies émergentes  - Industrie 5.0</v>
      </c>
      <c r="AL48" s="120" t="str" cm="1">
        <f t="array" ref="AL48">_xlfn.TEXTJOIN(CHAR(10)&amp;"-",TRUE,IF(_xlfn.XLOOKUP($A48,Brut!$A$2:$A$158,Brut!$BX$2:$CU$158)="Je ne sais pas en quoi cela consiste",Brut!$BX$2:$CU$2,""))</f>
        <v/>
      </c>
    </row>
    <row r="49" spans="1:38" ht="150" x14ac:dyDescent="0.25">
      <c r="A49">
        <v>108</v>
      </c>
      <c r="B49" s="107" t="str">
        <f>CONCATENATE("ID",IF(A49&lt;10,CONCATENATE("0",A49),A49),"_FdR_",C49,"_v2")</f>
        <v>ID108_FdR_Anava Expredd_v2</v>
      </c>
      <c r="C49" s="107" t="str">
        <f>VLOOKUP($A49,Brut,C$1,FALSE)</f>
        <v>Anava Expredd</v>
      </c>
      <c r="D49" s="107" t="str">
        <f>VLOOKUP($A49,Brut,D$1,FALSE)</f>
        <v>Dirigeant(e) - Gérant(e)</v>
      </c>
      <c r="E49" s="107" t="str">
        <f>VLOOKUP($A49,Brut,E$1,FALSE)</f>
        <v>Auto-entrepreneur</v>
      </c>
      <c r="F49" s="127">
        <f>2025-VLOOKUP($A49,Brut,F$1,FALSE)</f>
        <v>2</v>
      </c>
      <c r="G49" s="127">
        <f>VLOOKUP($A49,Brut,G$1,FALSE)</f>
        <v>1</v>
      </c>
      <c r="H49" s="120" t="str">
        <f>VLOOKUP($A49,Brut,H$1,FALSE)</f>
        <v>Moyenne (Entre 25% et 50% du personnel)</v>
      </c>
      <c r="I49" s="120" t="str">
        <f>VLOOKUP($A49,Brut,I$1,FALSE)</f>
        <v>Moyennes</v>
      </c>
      <c r="J49" s="107" t="str">
        <f>VLOOKUP($A49,Brut,J$1,FALSE)</f>
        <v>Moins de 5%</v>
      </c>
      <c r="K49" s="107" t="str">
        <f>VLOOKUP($A49,Brut,K$1,FALSE)</f>
        <v>Moins de 3 MDhs</v>
      </c>
      <c r="L49" s="107" t="str">
        <f>VLOOKUP($A49,Brut,L$1,FALSE)</f>
        <v>Industrie - Logistique</v>
      </c>
      <c r="M49" s="107" t="str">
        <f>VLOOKUP($A49,Brut,M$1,FALSE)</f>
        <v>Oriental</v>
      </c>
      <c r="N49" s="107" t="str">
        <f>VLOOKUP($A49,Brut,N$1,FALSE)</f>
        <v>Oujda-Angad</v>
      </c>
      <c r="O49" s="120" t="str">
        <f>VLOOKUP($A49,Brut,O$1,FALSE)</f>
        <v>Transports et entreposage</v>
      </c>
      <c r="P49" s="120" t="str">
        <f>VLOOKUP($A49,Brut,P$1,FALSE)</f>
        <v>Livraison E-commerce</v>
      </c>
      <c r="Q49" s="120" t="str">
        <f>VLOOKUP($A49,Brut,Q$1,FALSE)</f>
        <v>BtoB - vente de produits ou services entre entreprises professionnels</v>
      </c>
      <c r="R49" s="117">
        <f>VLOOKUP($A49,Brut,R$1,FALSE)</f>
        <v>60</v>
      </c>
      <c r="S49" s="117">
        <f>VLOOKUP($A49,Brut,S$1,FALSE)</f>
        <v>75</v>
      </c>
      <c r="T49" s="117">
        <f>VLOOKUP($A49,Brut,T$1,FALSE)</f>
        <v>55</v>
      </c>
      <c r="U49" s="117">
        <f>VLOOKUP($A49,Brut,U$1,FALSE)</f>
        <v>50</v>
      </c>
      <c r="V49" s="117">
        <f>VLOOKUP($A49,Brut,V$1,FALSE)</f>
        <v>50</v>
      </c>
      <c r="W49" s="117">
        <f>VLOOKUP($A49,Brut,W$1,FALSE)</f>
        <v>12.5</v>
      </c>
      <c r="X49" s="117">
        <f>AVERAGE(R49:W49)</f>
        <v>50.416666666666664</v>
      </c>
      <c r="Y49" s="117" t="str">
        <f>IF(X49&lt;25,"Débutant",IF(X49&lt;=50,"Émergent",IF(X49&lt;=75,"Challenger","Leader")))</f>
        <v>Challenger</v>
      </c>
      <c r="Z49" s="148" t="s">
        <v>2917</v>
      </c>
      <c r="AA49" s="117" t="s">
        <v>2916</v>
      </c>
      <c r="AB49" s="117" t="s">
        <v>2953</v>
      </c>
      <c r="AC49" s="117"/>
      <c r="AD49" s="117"/>
      <c r="AE49" s="120" t="str" cm="1">
        <f t="array" ref="AE49">_xlfn.TEXTJOIN(CHAR(10)&amp;"-",TRUE,IF(_xlfn.XLOOKUP(A49, Brut!$A$2:$A$158, Brut!$S$2:$Y$158)=1,Brut!$S$2:$Y$2,""))</f>
        <v>- Attirer de nouveaux clients et se différencier face à la concurrence, 
-Recruter, former et fidéliser des talents qualifiés,
-Exploiter les nouvelles technologies pour améliorer la compétitivité,</v>
      </c>
      <c r="AF49" s="120" t="str">
        <f>VLOOKUP($A49,Brut,AF$1,FALSE)</f>
        <v xml:space="preserve">Traçabilité et transparence : Nos clients  e-commerçants exigent un suivi en temps réel des colis.   Intégration des systèmes : Connecter efficacement notre plateforme e-commerce aux autres systeme de l'écosystème </v>
      </c>
      <c r="AG49" s="120" t="str" cm="1">
        <f t="array" ref="AG49">_xlfn.TEXTJOIN(CHAR(10)&amp;"-",TRUE,IF(_xlfn.XLOOKUP($A49,Brut!$A$2:$A$158,Brut!$AJ$2:$AP$158)=1,Brut!$AJ$2:$AP$2,""))&amp;CHAR(10)&amp;CHAR(10)&amp;VLOOKUP($A49,Brut,AG$1,FALSE)</f>
        <v xml:space="preserve">Suivre des formations sur les outils et solutions digitales
-Acquérir ou intégrer des solutions digitales (CRM, site web, etc.)
</v>
      </c>
      <c r="AH49" s="120" t="str" cm="1">
        <f t="array" ref="AH49">_xlfn.TEXTJOIN(CHAR(10)&amp;"-",TRUE,IF(_xlfn.XLOOKUP($A49,Brut!$A$2:$A$158,Brut!$AY$2:$BF$158)=1,Brut!$AY$2:$BF$2,""))&amp;CHAR(10)&amp;CHAR(10)&amp;VLOOKUP($A49,Brut,AH$1,FALSE)</f>
        <v xml:space="preserve">Nous n'avons pas de difficultés particulières
</v>
      </c>
      <c r="AI49" s="120" t="str" cm="1">
        <f t="array" ref="AI49">_xlfn.TEXTJOIN(CHAR(10)&amp;"-",TRUE,IF(_xlfn.XLOOKUP($A49,Brut!$A$2:$A$158,Brut!$BX$2:$CU$158)="Existant et je suis satisfait(e)",Brut!$BX$2:$CU$2,""))</f>
        <v>Présence en ligne - Site Web basique 
-Présence en ligne  - Outils de monitoring web
-Processus internes  - Tableurs (Excel)
-Processus internes  - Outils collaboratifs (Google Workspace, Teams...)
-Processus internes  - Messagerie électronique et instantanée (Mails, WhatsApp business...)</v>
      </c>
      <c r="AJ49" s="120" t="str" cm="1">
        <f t="array" ref="AJ49">_xlfn.TEXTJOIN(CHAR(10)&amp;"-",TRUE,IF(_xlfn.XLOOKUP($A49,Brut!$A$2:$A$158,Brut!$BX$2:$CU$158)="Existant mais je ne suis pas satisfait(e)",Brut!$BX$2:$CU$2,""))</f>
        <v>Présence en ligne  - Présence sur les réseaux sociaux
-Présence en ligne  - Outils de gestion et de promotion sur les réseaux sociaux
-Relation client  - Outils de marketing digital
-Relation client  - Outil de gestion des ventes et des facturations
-Technologies émergentes  - Intelligence artificielle générative</v>
      </c>
      <c r="AK49" s="120" t="str" cm="1">
        <f t="array" ref="AK49">_xlfn.TEXTJOIN(CHAR(10)&amp;"-",TRUE,IF(_xlfn.XLOOKUP($A49,Brut!$A$2:$A$158,Brut!$BX$2:$CU$158)="Inexistant mais important pour notre activité/dans notre secteur",Brut!$BX$2:$CU$2,""))</f>
        <v>Présence en ligne - Site web avancé</v>
      </c>
      <c r="AL49" s="120" t="str" cm="1">
        <f t="array" ref="AL49">_xlfn.TEXTJOIN(CHAR(10)&amp;"-",TRUE,IF(_xlfn.XLOOKUP($A49,Brut!$A$2:$A$158,Brut!$BX$2:$CU$158)="Je ne sais pas en quoi cela consiste",Brut!$BX$2:$CU$2,""))</f>
        <v>Technologies émergentes  - Outils pour l'efficacité énergétique
-Technologies émergentes  - Industrie 5.0</v>
      </c>
    </row>
    <row r="50" spans="1:38" ht="150" x14ac:dyDescent="0.25">
      <c r="A50">
        <v>109</v>
      </c>
      <c r="B50" s="107" t="str">
        <f>CONCATENATE("ID",IF(A50&lt;10,CONCATENATE("0",A50),A50),"_FdR_",C50,"_v2")</f>
        <v>ID109_FdR_Lila Lingua Trip_v2</v>
      </c>
      <c r="C50" s="107" t="str">
        <f>VLOOKUP($A50,Brut,C$1,FALSE)</f>
        <v>Lila Lingua Trip</v>
      </c>
      <c r="D50" s="107" t="str">
        <f>VLOOKUP($A50,Brut,D$1,FALSE)</f>
        <v>Dirigeant(e) - Gérant(e)</v>
      </c>
      <c r="E50" s="107" t="str">
        <f>VLOOKUP($A50,Brut,E$1,FALSE)</f>
        <v>SARL AU</v>
      </c>
      <c r="F50" s="127">
        <f>2025-VLOOKUP($A50,Brut,F$1,FALSE)</f>
        <v>4</v>
      </c>
      <c r="G50" s="127">
        <f>VLOOKUP($A50,Brut,G$1,FALSE)</f>
        <v>6</v>
      </c>
      <c r="H50" s="120" t="str">
        <f>VLOOKUP($A50,Brut,H$1,FALSE)</f>
        <v>Forte (Plus de 50% du personnel)</v>
      </c>
      <c r="I50" s="120" t="str">
        <f>VLOOKUP($A50,Brut,I$1,FALSE)</f>
        <v>Moyennes</v>
      </c>
      <c r="J50" s="107" t="str">
        <f>VLOOKUP($A50,Brut,J$1,FALSE)</f>
        <v>Je ne souhaite pas me prononcer - Je ne sais pas</v>
      </c>
      <c r="K50" s="107" t="str">
        <f>VLOOKUP($A50,Brut,K$1,FALSE)</f>
        <v>Moins de 3 MDhs</v>
      </c>
      <c r="L50" s="107" t="str">
        <f>VLOOKUP($A50,Brut,L$1,FALSE)</f>
        <v>Services</v>
      </c>
      <c r="M50" s="107" t="str">
        <f>VLOOKUP($A50,Brut,M$1,FALSE)</f>
        <v>Oriental</v>
      </c>
      <c r="N50" s="107" t="str">
        <f>VLOOKUP($A50,Brut,N$1,FALSE)</f>
        <v>Oujda-Angad</v>
      </c>
      <c r="O50" s="120" t="str">
        <f>VLOOKUP($A50,Brut,O$1,FALSE)</f>
        <v>Activités de services administratifs et de soutien</v>
      </c>
      <c r="P50" s="120" t="str">
        <f>VLOOKUP($A50,Brut,P$1,FALSE)</f>
        <v>Export de services du Maroc aux Pays-Bas.</v>
      </c>
      <c r="Q50" s="120" t="str">
        <f>VLOOKUP($A50,Brut,Q$1,FALSE)</f>
        <v>Les deux</v>
      </c>
      <c r="R50" s="117">
        <f>VLOOKUP($A50,Brut,R$1,FALSE)</f>
        <v>44.166666666666664</v>
      </c>
      <c r="S50" s="117">
        <f>VLOOKUP($A50,Brut,S$1,FALSE)</f>
        <v>50</v>
      </c>
      <c r="T50" s="117">
        <f>VLOOKUP($A50,Brut,T$1,FALSE)</f>
        <v>41.5</v>
      </c>
      <c r="U50" s="117">
        <f>VLOOKUP($A50,Brut,U$1,FALSE)</f>
        <v>20</v>
      </c>
      <c r="V50" s="117">
        <f>VLOOKUP($A50,Brut,V$1,FALSE)</f>
        <v>41</v>
      </c>
      <c r="W50" s="117">
        <f>VLOOKUP($A50,Brut,W$1,FALSE)</f>
        <v>37.5</v>
      </c>
      <c r="X50" s="117">
        <f>AVERAGE(R50:W50)</f>
        <v>39.027777777777779</v>
      </c>
      <c r="Y50" s="117" t="str">
        <f>IF(X50&lt;25,"Débutant",IF(X50&lt;=50,"Émergent",IF(X50&lt;=75,"Challenger","Leader")))</f>
        <v>Émergent</v>
      </c>
      <c r="Z50" s="148" t="s">
        <v>2958</v>
      </c>
      <c r="AA50" s="117" t="s">
        <v>2925</v>
      </c>
      <c r="AB50" s="117" t="s">
        <v>720</v>
      </c>
      <c r="AC50" s="117"/>
      <c r="AD50" s="117"/>
      <c r="AE50" s="120" t="str" cm="1">
        <f t="array" ref="AE50">_xlfn.TEXTJOIN(CHAR(10)&amp;"-",TRUE,IF(_xlfn.XLOOKUP(A50, Brut!$A$2:$A$158, Brut!$S$2:$Y$158)=1,Brut!$S$2:$Y$2,""))</f>
        <v>Gérer la fiscalité, la sécurité sociale et assurer la conformité réglementaire,
-Exploiter les nouvelles technologies pour améliorer la compétitivité,
-Influencer positivement le climat des affaires et simplifier les démarches administratives.</v>
      </c>
      <c r="AF50" s="120" t="str">
        <f>VLOOKUP($A50,Brut,AF$1,FALSE)</f>
        <v>Les frais, comment commencer et par quoi ?</v>
      </c>
      <c r="AG50" s="120" t="str" cm="1">
        <f t="array" ref="AG50">_xlfn.TEXTJOIN(CHAR(10)&amp;"-",TRUE,IF(_xlfn.XLOOKUP($A50,Brut!$A$2:$A$158,Brut!$AJ$2:$AP$158)=1,Brut!$AJ$2:$AP$2,""))&amp;CHAR(10)&amp;CHAR(10)&amp;VLOOKUP($A50,Brut,AG$1,FALSE)</f>
        <v xml:space="preserve">Suivre des formations sur les outils et solutions digitales
-Acquérir ou intégrer des solutions digitales (CRM, site web, etc.)
-Installer de nouveaux équipements (serveurs, ordinateurs, etc.)
-Définir et mettre en œuvre une stratégie de digitalisation
</v>
      </c>
      <c r="AH50" s="120" t="str" cm="1">
        <f t="array" ref="AH50">_xlfn.TEXTJOIN(CHAR(10)&amp;"-",TRUE,IF(_xlfn.XLOOKUP($A50,Brut!$A$2:$A$158,Brut!$AY$2:$BF$158)=1,Brut!$AY$2:$BF$2,""))&amp;CHAR(10)&amp;CHAR(10)&amp;VLOOKUP($A50,Brut,AH$1,FALSE)</f>
        <v xml:space="preserve">Difficulté à utiliser des outils de base (Bureautique, Office, Internet...)
-Difficulté à utiliser des équipements et du matériel technologique (Serveurs, terminaux,...)
</v>
      </c>
      <c r="AI50" s="120" t="str" cm="1">
        <f t="array" ref="AI50">_xlfn.TEXTJOIN(CHAR(10)&amp;"-",TRUE,IF(_xlfn.XLOOKUP($A50,Brut!$A$2:$A$158,Brut!$BX$2:$CU$158)="Existant et je suis satisfait(e)",Brut!$BX$2:$CU$2,""))</f>
        <v>Présence en ligne  - Présence sur les réseaux sociaux</v>
      </c>
      <c r="AJ50" s="120" t="str" cm="1">
        <f t="array" ref="AJ50">_xlfn.TEXTJOIN(CHAR(10)&amp;"-",TRUE,IF(_xlfn.XLOOKUP($A50,Brut!$A$2:$A$158,Brut!$BX$2:$CU$158)="Existant mais je ne suis pas satisfait(e)",Brut!$BX$2:$CU$2,""))</f>
        <v>Présence en ligne - Site Web basique 
-Processus internes  - Tableurs (Excel)</v>
      </c>
      <c r="AK50" s="120" t="str" cm="1">
        <f t="array" ref="AK50">_xlfn.TEXTJOIN(CHAR(10)&amp;"-",TRUE,IF(_xlfn.XLOOKUP($A50,Brut!$A$2:$A$158,Brut!$BX$2:$CU$158)="Inexistant mais important pour notre activité/dans notre secteur",Brut!$BX$2:$CU$2,""))</f>
        <v>Présence en ligne - Site web avancé
-Relation client  - Paiement en ligne
-Relation client  - CRM
-Relation client  - Outil de gestion des ventes et des facturations
-Processus internes  - Outil de gestion RH
-Technologies émergentes  - Intelligence artificielle générative</v>
      </c>
      <c r="AL50" s="120" t="str" cm="1">
        <f t="array" ref="AL50">_xlfn.TEXTJOIN(CHAR(10)&amp;"-",TRUE,IF(_xlfn.XLOOKUP($A50,Brut!$A$2:$A$158,Brut!$BX$2:$CU$158)="Je ne sais pas en quoi cela consiste",Brut!$BX$2:$CU$2,""))</f>
        <v>Présence en ligne  - Outils de monitoring web
-Présence en ligne  - Outils de gestion et de promotion sur les réseaux sociaux
-Relation client  - Outils de marketing digital
-Relation client  - Outils d'automatisation du parcours client
-Processus internes  - Outil de gestion des achats et des stocks
-Processus internes  - Outil de gestion comptable et financière
-Processus internes  - Outil de gestion documentaire et des archivages
-Processus internes  - Outils collaboratifs (Google Workspace, Teams...)
-Processus internes  - Messagerie électronique et instantanée (Mails, WhatsApp business...)
-Technologies émergentes  - Outils pour l'efficacité énergétique
-Technologies émergentes  - Industrie 5.0
-Technologies émergentes  - IoT (Internet of things)</v>
      </c>
    </row>
    <row r="51" spans="1:38" ht="180" x14ac:dyDescent="0.25">
      <c r="A51">
        <v>111</v>
      </c>
      <c r="B51" s="107" t="str">
        <f>CONCATENATE("ID",IF(A51&lt;10,CONCATENATE("0",A51),A51),"_FdR_",C51,"_v2")</f>
        <v>ID111_FdR_After services_v2</v>
      </c>
      <c r="C51" s="107" t="str">
        <f>VLOOKUP($A51,Brut,C$1,FALSE)</f>
        <v>After services</v>
      </c>
      <c r="D51" s="107" t="str">
        <f>VLOOKUP($A51,Brut,D$1,FALSE)</f>
        <v>Dirigeant(e) - Gérant(e)</v>
      </c>
      <c r="E51" s="107" t="str">
        <f>VLOOKUP($A51,Brut,E$1,FALSE)</f>
        <v>Auto-entrepreneur</v>
      </c>
      <c r="F51" s="127">
        <f>2025-VLOOKUP($A51,Brut,F$1,FALSE)</f>
        <v>2</v>
      </c>
      <c r="G51" s="127">
        <f>VLOOKUP($A51,Brut,G$1,FALSE)</f>
        <v>1</v>
      </c>
      <c r="H51" s="120" t="str">
        <f>VLOOKUP($A51,Brut,H$1,FALSE)</f>
        <v>Forte (Plus de 50% du personnel)</v>
      </c>
      <c r="I51" s="120" t="str">
        <f>VLOOKUP($A51,Brut,I$1,FALSE)</f>
        <v>Moyennes</v>
      </c>
      <c r="J51" s="107" t="str">
        <f>VLOOKUP($A51,Brut,J$1,FALSE)</f>
        <v>0%, Pas d'investissement</v>
      </c>
      <c r="K51" s="107" t="str">
        <f>VLOOKUP($A51,Brut,K$1,FALSE)</f>
        <v>Moins de 3 MDhs</v>
      </c>
      <c r="L51" s="107" t="str">
        <f>VLOOKUP($A51,Brut,L$1,FALSE)</f>
        <v>Industrie - Logistique</v>
      </c>
      <c r="M51" s="107" t="str">
        <f>VLOOKUP($A51,Brut,M$1,FALSE)</f>
        <v>Oriental</v>
      </c>
      <c r="N51" s="107" t="str">
        <f>VLOOKUP($A51,Brut,N$1,FALSE)</f>
        <v>Oujda-Angad</v>
      </c>
      <c r="O51" s="120" t="str">
        <f>VLOOKUP($A51,Brut,O$1,FALSE)</f>
        <v>Transports et entreposage</v>
      </c>
      <c r="P51" s="120" t="str">
        <f>VLOOKUP($A51,Brut,P$1,FALSE)</f>
        <v>Service de livraison</v>
      </c>
      <c r="Q51" s="120" t="str">
        <f>VLOOKUP($A51,Brut,Q$1,FALSE)</f>
        <v>Les deux</v>
      </c>
      <c r="R51" s="117">
        <f>VLOOKUP($A51,Brut,R$1,FALSE)</f>
        <v>52.5</v>
      </c>
      <c r="S51" s="117">
        <f>VLOOKUP($A51,Brut,S$1,FALSE)</f>
        <v>75</v>
      </c>
      <c r="T51" s="117">
        <f>VLOOKUP($A51,Brut,T$1,FALSE)</f>
        <v>50</v>
      </c>
      <c r="U51" s="117">
        <f>VLOOKUP($A51,Brut,U$1,FALSE)</f>
        <v>50</v>
      </c>
      <c r="V51" s="117">
        <f>VLOOKUP($A51,Brut,V$1,FALSE)</f>
        <v>50</v>
      </c>
      <c r="W51" s="117">
        <f>VLOOKUP($A51,Brut,W$1,FALSE)</f>
        <v>12.5</v>
      </c>
      <c r="X51" s="117">
        <f>AVERAGE(R51:W51)</f>
        <v>48.333333333333336</v>
      </c>
      <c r="Y51" s="117" t="str">
        <f>IF(X51&lt;25,"Débutant",IF(X51&lt;=50,"Émergent",IF(X51&lt;=75,"Challenger","Leader")))</f>
        <v>Émergent</v>
      </c>
      <c r="Z51" s="117"/>
      <c r="AA51" s="117"/>
      <c r="AB51" s="117"/>
      <c r="AC51" s="117"/>
      <c r="AD51" s="117"/>
      <c r="AE51" s="120" t="str" cm="1">
        <f t="array" ref="AE51">_xlfn.TEXTJOIN(CHAR(10)&amp;"-",TRUE,IF(_xlfn.XLOOKUP(A51, Brut!$A$2:$A$158, Brut!$S$2:$Y$158)=1,Brut!$S$2:$Y$2,""))</f>
        <v>- Attirer de nouveaux clients et se différencier face à la concurrence, 
-Recruter, former et fidéliser des talents qualifiés,
-Exploiter les nouvelles technologies pour améliorer la compétitivité,</v>
      </c>
      <c r="AF51" s="120" t="str">
        <f>VLOOKUP($A51,Brut,AF$1,FALSE)</f>
        <v>Suivi en temps reels des commandes et de la localisation du livreur</v>
      </c>
      <c r="AG51" s="120" t="str" cm="1">
        <f t="array" ref="AG51">_xlfn.TEXTJOIN(CHAR(10)&amp;"-",TRUE,IF(_xlfn.XLOOKUP($A51,Brut!$A$2:$A$158,Brut!$AJ$2:$AP$158)=1,Brut!$AJ$2:$AP$2,""))&amp;CHAR(10)&amp;CHAR(10)&amp;VLOOKUP($A51,Brut,AG$1,FALSE)</f>
        <v xml:space="preserve">Suivre des formations sur les outils et solutions digitales
-Acquérir ou intégrer des solutions digitales (CRM, site web, etc.)
-Définir et mettre en œuvre une stratégie de digitalisation
</v>
      </c>
      <c r="AH51" s="120" t="str" cm="1">
        <f t="array" ref="AH51">_xlfn.TEXTJOIN(CHAR(10)&amp;"-",TRUE,IF(_xlfn.XLOOKUP($A51,Brut!$A$2:$A$158,Brut!$AY$2:$BF$158)=1,Brut!$AY$2:$BF$2,""))&amp;CHAR(10)&amp;CHAR(10)&amp;VLOOKUP($A51,Brut,AH$1,FALSE)</f>
        <v xml:space="preserve">Nous n'avons pas de difficultés particulières
</v>
      </c>
      <c r="AI51" s="120" t="str" cm="1">
        <f t="array" ref="AI51">_xlfn.TEXTJOIN(CHAR(10)&amp;"-",TRUE,IF(_xlfn.XLOOKUP($A51,Brut!$A$2:$A$158,Brut!$BX$2:$CU$158)="Existant et je suis satisfait(e)",Brut!$BX$2:$CU$2,""))</f>
        <v>Processus internes  - Tableurs (Excel)
-Processus internes  - Outils collaboratifs (Google Workspace, Teams...)
-Processus internes  - Messagerie électronique et instantanée (Mails, WhatsApp business...)</v>
      </c>
      <c r="AJ51" s="120" t="str" cm="1">
        <f t="array" ref="AJ51">_xlfn.TEXTJOIN(CHAR(10)&amp;"-",TRUE,IF(_xlfn.XLOOKUP($A51,Brut!$A$2:$A$158,Brut!$BX$2:$CU$158)="Existant mais je ne suis pas satisfait(e)",Brut!$BX$2:$CU$2,""))</f>
        <v>Présence en ligne - Site Web basique 
-Présence en ligne  - Outils de monitoring web
-Présence en ligne  - Présence sur les réseaux sociaux
-Relation client  - Outils de marketing digital
-Technologies émergentes  - Intelligence artificielle générative</v>
      </c>
      <c r="AK51" s="120" t="str" cm="1">
        <f t="array" ref="AK51">_xlfn.TEXTJOIN(CHAR(10)&amp;"-",TRUE,IF(_xlfn.XLOOKUP($A51,Brut!$A$2:$A$158,Brut!$BX$2:$CU$158)="Inexistant mais important pour notre activité/dans notre secteur",Brut!$BX$2:$CU$2,""))</f>
        <v>Présence en ligne  - Boutique vitrine
-Présence en ligne - Boutique transactionnelle
-Relation client  - Outils d'automatisation du parcours client
-Relation client  - Outil de gestion des ventes et des facturations
-Processus internes  - Outil de gestion des achats et des stocks
-Processus internes  - Outil de gestion RH
-Processus internes  - Outil de gestion comptable et financière
-Processus internes  - Outil de gestion documentaire et des archivages</v>
      </c>
      <c r="AL51" s="120" t="str" cm="1">
        <f t="array" ref="AL51">_xlfn.TEXTJOIN(CHAR(10)&amp;"-",TRUE,IF(_xlfn.XLOOKUP($A51,Brut!$A$2:$A$158,Brut!$BX$2:$CU$158)="Je ne sais pas en quoi cela consiste",Brut!$BX$2:$CU$2,""))</f>
        <v>Technologies émergentes  - Outils pour l'efficacité énergétique
-Technologies émergentes  - Industrie 5.0
-Technologies émergentes  - IoT (Internet of things)</v>
      </c>
    </row>
    <row r="52" spans="1:38" ht="255" x14ac:dyDescent="0.25">
      <c r="A52">
        <v>112</v>
      </c>
      <c r="B52" s="107" t="str">
        <f>CONCATENATE("ID",IF(A52&lt;10,CONCATENATE("0",A52),A52),"_FdR_",C52,"_v2")</f>
        <v>ID112_FdR_OBRICO_v2</v>
      </c>
      <c r="C52" s="107" t="str">
        <f>VLOOKUP($A52,Brut,C$1,FALSE)</f>
        <v>OBRICO</v>
      </c>
      <c r="D52" s="107" t="str">
        <f>VLOOKUP($A52,Brut,D$1,FALSE)</f>
        <v>Dirigeant(e) - Gérant(e)</v>
      </c>
      <c r="E52" s="107" t="str">
        <f>VLOOKUP($A52,Brut,E$1,FALSE)</f>
        <v>Auto-entrepreneur</v>
      </c>
      <c r="F52" s="127">
        <f>2025-VLOOKUP($A52,Brut,F$1,FALSE)</f>
        <v>8</v>
      </c>
      <c r="G52" s="127">
        <f>VLOOKUP($A52,Brut,G$1,FALSE)</f>
        <v>3</v>
      </c>
      <c r="H52" s="120" t="str">
        <f>VLOOKUP($A52,Brut,H$1,FALSE)</f>
        <v>Faible (Moins de 25% du personnel)</v>
      </c>
      <c r="I52" s="120" t="str">
        <f>VLOOKUP($A52,Brut,I$1,FALSE)</f>
        <v>Elevées</v>
      </c>
      <c r="J52" s="107" t="str">
        <f>VLOOKUP($A52,Brut,J$1,FALSE)</f>
        <v>0%, Pas d'investissement</v>
      </c>
      <c r="K52" s="107" t="str">
        <f>VLOOKUP($A52,Brut,K$1,FALSE)</f>
        <v>Moins de 3 MDhs</v>
      </c>
      <c r="L52" s="107" t="str">
        <f>VLOOKUP($A52,Brut,L$1,FALSE)</f>
        <v>Services</v>
      </c>
      <c r="M52" s="107" t="str">
        <f>VLOOKUP($A52,Brut,M$1,FALSE)</f>
        <v>Oriental</v>
      </c>
      <c r="N52" s="107" t="str">
        <f>VLOOKUP($A52,Brut,N$1,FALSE)</f>
        <v>Oujda-Angad</v>
      </c>
      <c r="O52" s="120" t="str">
        <f>VLOOKUP($A52,Brut,O$1,FALSE)</f>
        <v>Activités de services administratifs et de soutien</v>
      </c>
      <c r="P52" s="120" t="str">
        <f>VLOOKUP($A52,Brut,P$1,FALSE)</f>
        <v xml:space="preserve">les camera + la publicité + reseau local + </v>
      </c>
      <c r="Q52" s="120" t="str">
        <f>VLOOKUP($A52,Brut,Q$1,FALSE)</f>
        <v>Les deux</v>
      </c>
      <c r="R52" s="117">
        <f>VLOOKUP($A52,Brut,R$1,FALSE)</f>
        <v>60</v>
      </c>
      <c r="S52" s="117">
        <f>VLOOKUP($A52,Brut,S$1,FALSE)</f>
        <v>100</v>
      </c>
      <c r="T52" s="117">
        <f>VLOOKUP($A52,Brut,T$1,FALSE)</f>
        <v>50</v>
      </c>
      <c r="U52" s="117">
        <f>VLOOKUP($A52,Brut,U$1,FALSE)</f>
        <v>50</v>
      </c>
      <c r="V52" s="117">
        <f>VLOOKUP($A52,Brut,V$1,FALSE)</f>
        <v>30</v>
      </c>
      <c r="W52" s="117">
        <f>VLOOKUP($A52,Brut,W$1,FALSE)</f>
        <v>37.5</v>
      </c>
      <c r="X52" s="117">
        <f>AVERAGE(R52:W52)</f>
        <v>54.583333333333336</v>
      </c>
      <c r="Y52" s="117" t="str">
        <f>IF(X52&lt;25,"Débutant",IF(X52&lt;=50,"Émergent",IF(X52&lt;=75,"Challenger","Leader")))</f>
        <v>Challenger</v>
      </c>
      <c r="Z52" s="117"/>
      <c r="AA52" s="117"/>
      <c r="AB52" s="117"/>
      <c r="AC52" s="117"/>
      <c r="AD52" s="117"/>
      <c r="AE52" s="120" t="str" cm="1">
        <f t="array" ref="AE52">_xlfn.TEXTJOIN(CHAR(10)&amp;"-",TRUE,IF(_xlfn.XLOOKUP(A52, Brut!$A$2:$A$158, Brut!$S$2:$Y$158)=1,Brut!$S$2:$Y$2,""))</f>
        <v>- Attirer de nouveaux clients et se différencier face à la concurrence, 
-Gérer la fiscalité, la sécurité sociale et assurer la conformité réglementaire,
-Exploiter les nouvelles technologies pour améliorer la compétitivité,</v>
      </c>
      <c r="AF52" s="120">
        <f>VLOOKUP($A52,Brut,AF$1,FALSE)</f>
        <v>0</v>
      </c>
      <c r="AG52" s="120" t="str" cm="1">
        <f t="array" ref="AG52">_xlfn.TEXTJOIN(CHAR(10)&amp;"-",TRUE,IF(_xlfn.XLOOKUP($A52,Brut!$A$2:$A$158,Brut!$AJ$2:$AP$158)=1,Brut!$AJ$2:$AP$2,""))&amp;CHAR(10)&amp;CHAR(10)&amp;VLOOKUP($A52,Brut,AG$1,FALSE)</f>
        <v xml:space="preserve">Suivre des formations sur les outils et solutions digitales
-Acquérir ou intégrer des solutions digitales (CRM, site web, etc.)
-Installer de nouveaux équipements (serveurs, ordinateurs, etc.)
</v>
      </c>
      <c r="AH52" s="120" t="str" cm="1">
        <f t="array" ref="AH52">_xlfn.TEXTJOIN(CHAR(10)&amp;"-",TRUE,IF(_xlfn.XLOOKUP($A52,Brut!$A$2:$A$158,Brut!$AY$2:$BF$158)=1,Brut!$AY$2:$BF$2,""))&amp;CHAR(10)&amp;CHAR(10)&amp;VLOOKUP($A52,Brut,AH$1,FALSE)</f>
        <v xml:space="preserve">Nous n'avons pas de difficultés particulières
</v>
      </c>
      <c r="AI52" s="120" t="str" cm="1">
        <f t="array" ref="AI52">_xlfn.TEXTJOIN(CHAR(10)&amp;"-",TRUE,IF(_xlfn.XLOOKUP($A52,Brut!$A$2:$A$158,Brut!$BX$2:$CU$158)="Existant et je suis satisfait(e)",Brut!$BX$2:$CU$2,""))</f>
        <v>Processus internes  - Tableurs (Excel)
-Processus internes  - Messagerie électronique et instantanée (Mails, WhatsApp business...)</v>
      </c>
      <c r="AJ52" s="120" t="str" cm="1">
        <f t="array" ref="AJ52">_xlfn.TEXTJOIN(CHAR(10)&amp;"-",TRUE,IF(_xlfn.XLOOKUP($A52,Brut!$A$2:$A$158,Brut!$BX$2:$CU$158)="Existant mais je ne suis pas satisfait(e)",Brut!$BX$2:$CU$2,""))</f>
        <v>Présence en ligne  - Présence sur les réseaux sociaux
-Processus internes  - Outil de gestion des achats et des stocks</v>
      </c>
      <c r="AK52" s="120" t="str" cm="1">
        <f t="array" ref="AK52">_xlfn.TEXTJOIN(CHAR(10)&amp;"-",TRUE,IF(_xlfn.XLOOKUP($A52,Brut!$A$2:$A$158,Brut!$BX$2:$CU$158)="Inexistant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-Relation client  - CRM
-Relation client  - Outils de marketing digital
-Relation client  - Outils d'automatisation du parcours client
-Relation client  - Outil de gestion des ventes et des facturations
-Processus internes  - Outil de gestion comptable et financière
-Processus internes  - Outil de gestion documentaire et des archivages
-Processus internes  - Outils collaboratifs (Google Workspace, Teams...)
-Technologies émergentes  - IoT (Internet of things)</v>
      </c>
      <c r="AL52" s="120" t="str" cm="1">
        <f t="array" ref="AL52">_xlfn.TEXTJOIN(CHAR(10)&amp;"-",TRUE,IF(_xlfn.XLOOKUP($A52,Brut!$A$2:$A$158,Brut!$BX$2:$CU$158)="Je ne sais pas en quoi cela consiste",Brut!$BX$2:$CU$2,""))</f>
        <v>Technologies émergentes  - Intelligence artificielle générative
-Technologies émergentes  - Outils pour l'efficacité énergétique
-Technologies émergentes  - Industrie 5.0</v>
      </c>
    </row>
    <row r="53" spans="1:38" ht="195" x14ac:dyDescent="0.25">
      <c r="A53">
        <v>113</v>
      </c>
      <c r="B53" s="107" t="str">
        <f>CONCATENATE("ID",IF(A53&lt;10,CONCATENATE("0",A53),A53),"_FdR_",C53,"_v2")</f>
        <v>ID113_FdR_PRESTART AGENCY_v2</v>
      </c>
      <c r="C53" s="107" t="str">
        <f>VLOOKUP($A53,Brut,C$1,FALSE)</f>
        <v>PRESTART AGENCY</v>
      </c>
      <c r="D53" s="107" t="str">
        <f>VLOOKUP($A53,Brut,D$1,FALSE)</f>
        <v>Dirigeant(e) - Gérant(e)</v>
      </c>
      <c r="E53" s="107" t="str">
        <f>VLOOKUP($A53,Brut,E$1,FALSE)</f>
        <v>SARL AU</v>
      </c>
      <c r="F53" s="127">
        <f>2025-VLOOKUP($A53,Brut,F$1,FALSE)</f>
        <v>2</v>
      </c>
      <c r="G53" s="127">
        <f>VLOOKUP($A53,Brut,G$1,FALSE)</f>
        <v>9</v>
      </c>
      <c r="H53" s="120" t="str">
        <f>VLOOKUP($A53,Brut,H$1,FALSE)</f>
        <v>Moyenne (Entre 25% et 50% du personnel)</v>
      </c>
      <c r="I53" s="120" t="str">
        <f>VLOOKUP($A53,Brut,I$1,FALSE)</f>
        <v>Moyennes</v>
      </c>
      <c r="J53" s="107" t="str">
        <f>VLOOKUP($A53,Brut,J$1,FALSE)</f>
        <v>Entre 5 et 20%</v>
      </c>
      <c r="K53" s="107" t="str">
        <f>VLOOKUP($A53,Brut,K$1,FALSE)</f>
        <v>Moins de 3 MDhs</v>
      </c>
      <c r="L53" s="107" t="str">
        <f>VLOOKUP($A53,Brut,L$1,FALSE)</f>
        <v>Services</v>
      </c>
      <c r="M53" s="107" t="str">
        <f>VLOOKUP($A53,Brut,M$1,FALSE)</f>
        <v>Oriental</v>
      </c>
      <c r="N53" s="107" t="str">
        <f>VLOOKUP($A53,Brut,N$1,FALSE)</f>
        <v>Oujda-Angad</v>
      </c>
      <c r="O53" s="120" t="str">
        <f>VLOOKUP($A53,Brut,O$1,FALSE)</f>
        <v>Activités spécialisées, scientifiques et techniques</v>
      </c>
      <c r="P53" s="120" t="str">
        <f>VLOOKUP($A53,Brut,P$1,FALSE)</f>
        <v xml:space="preserve">Agence de publicité et de communication </v>
      </c>
      <c r="Q53" s="120" t="str">
        <f>VLOOKUP($A53,Brut,Q$1,FALSE)</f>
        <v>BtoB - vente de produits ou services entre entreprises professionnels</v>
      </c>
      <c r="R53" s="117">
        <f>VLOOKUP($A53,Brut,R$1,FALSE)</f>
        <v>66.666666666666671</v>
      </c>
      <c r="S53" s="117">
        <f>VLOOKUP($A53,Brut,S$1,FALSE)</f>
        <v>50</v>
      </c>
      <c r="T53" s="117">
        <f>VLOOKUP($A53,Brut,T$1,FALSE)</f>
        <v>36.5</v>
      </c>
      <c r="U53" s="117">
        <f>VLOOKUP($A53,Brut,U$1,FALSE)</f>
        <v>50</v>
      </c>
      <c r="V53" s="117">
        <f>VLOOKUP($A53,Brut,V$1,FALSE)</f>
        <v>35</v>
      </c>
      <c r="W53" s="117">
        <f>VLOOKUP($A53,Brut,W$1,FALSE)</f>
        <v>0</v>
      </c>
      <c r="X53" s="117">
        <f>AVERAGE(R53:W53)</f>
        <v>39.69444444444445</v>
      </c>
      <c r="Y53" s="117" t="str">
        <f>IF(X53&lt;25,"Débutant",IF(X53&lt;=50,"Émergent",IF(X53&lt;=75,"Challenger","Leader")))</f>
        <v>Émergent</v>
      </c>
      <c r="Z53" s="148" t="s">
        <v>2915</v>
      </c>
      <c r="AA53" s="117" t="s">
        <v>2916</v>
      </c>
      <c r="AB53" s="117" t="s">
        <v>2953</v>
      </c>
      <c r="AC53" s="117"/>
      <c r="AD53" s="117"/>
      <c r="AE53" s="120" t="str" cm="1">
        <f t="array" ref="AE53">_xlfn.TEXTJOIN(CHAR(10)&amp;"-",TRUE,IF(_xlfn.XLOOKUP(A53, Brut!$A$2:$A$158, Brut!$S$2:$Y$158)=1,Brut!$S$2:$Y$2,""))</f>
        <v>- Attirer de nouveaux clients et se différencier face à la concurrence, 
-Exploiter les nouvelles technologies pour améliorer la compétitivité,
-Améliorer le recouvrement des créances,</v>
      </c>
      <c r="AF53" s="120" t="str">
        <f>VLOOKUP($A53,Brut,AF$1,FALSE)</f>
        <v>_</v>
      </c>
      <c r="AG53" s="120" t="str" cm="1">
        <f t="array" ref="AG53">_xlfn.TEXTJOIN(CHAR(10)&amp;"-",TRUE,IF(_xlfn.XLOOKUP($A53,Brut!$A$2:$A$158,Brut!$AJ$2:$AP$158)=1,Brut!$AJ$2:$AP$2,""))&amp;CHAR(10)&amp;CHAR(10)&amp;VLOOKUP($A53,Brut,AG$1,FALSE)</f>
        <v xml:space="preserve">Suivre des formations sur les outils et solutions digitales
-Acquérir ou intégrer des solutions digitales (CRM, site web, etc.)
-Installer de nouveaux équipements (serveurs, ordinateurs, etc.)
-Définir et mettre en œuvre une stratégie de digitalisation
</v>
      </c>
      <c r="AH53" s="120" t="str" cm="1">
        <f t="array" ref="AH53">_xlfn.TEXTJOIN(CHAR(10)&amp;"-",TRUE,IF(_xlfn.XLOOKUP($A53,Brut!$A$2:$A$158,Brut!$AY$2:$BF$158)=1,Brut!$AY$2:$BF$2,""))&amp;CHAR(10)&amp;CHAR(10)&amp;VLOOKUP($A53,Brut,AH$1,FALSE)</f>
        <v xml:space="preserve">Compétences inégales (Certains sont à l'aise, d'autres non)
-Difficultés à trouver des prestataires qualifiés au niveau du digital
</v>
      </c>
      <c r="AI53" s="120" t="str" cm="1">
        <f t="array" ref="AI53">_xlfn.TEXTJOIN(CHAR(10)&amp;"-",TRUE,IF(_xlfn.XLOOKUP($A53,Brut!$A$2:$A$158,Brut!$BX$2:$CU$158)="Existant et je suis satisfait(e)",Brut!$BX$2:$CU$2,""))</f>
        <v>Processus internes  - Messagerie électronique et instantanée (Mails, WhatsApp business...)</v>
      </c>
      <c r="AJ53" s="120" t="str" cm="1">
        <f t="array" ref="AJ53">_xlfn.TEXTJOIN(CHAR(10)&amp;"-",TRUE,IF(_xlfn.XLOOKUP($A53,Brut!$A$2:$A$158,Brut!$BX$2:$CU$158)="Existant mais je ne suis pas satisfait(e)",Brut!$BX$2:$CU$2,""))</f>
        <v>Présence en ligne - Site Web basique 
-Présence en ligne - Site web avancé
-Présence en ligne  - Présence sur les réseaux sociaux
-Relation client  - Outils de marketing digital
-Relation client  - Outil de gestion des ventes et des facturations
-Processus internes  - Outil de gestion documentaire et des archivages
-Technologies émergentes  - Intelligence artificielle générative
-Technologies émergentes  - Outils pour l'efficacité énergétique</v>
      </c>
      <c r="AK53" s="120" t="str" cm="1">
        <f t="array" ref="AK53">_xlfn.TEXTJOIN(CHAR(10)&amp;"-",TRUE,IF(_xlfn.XLOOKUP($A53,Brut!$A$2:$A$158,Brut!$BX$2:$CU$158)="Inexistant mais important pour notre activité/dans notre secteur",Brut!$BX$2:$CU$2,""))</f>
        <v>Présence en ligne  - Boutique vitrine
-Présence en ligne - Boutique transactionnelle
-Relation client  - Outils d'automatisation du parcours client
-Processus internes  - Tableurs (Excel)
-Processus internes  - Outil de gestion des achats et des stocks
-Processus internes  - Outil de gestion RH
-Processus internes  - Outil de gestion comptable et financière</v>
      </c>
      <c r="AL53" s="120" t="str" cm="1">
        <f t="array" ref="AL53">_xlfn.TEXTJOIN(CHAR(10)&amp;"-",TRUE,IF(_xlfn.XLOOKUP($A53,Brut!$A$2:$A$158,Brut!$BX$2:$CU$158)="Je ne sais pas en quoi cela consiste",Brut!$BX$2:$CU$2,""))</f>
        <v>Présence en ligne  - Outils de monitoring web
-Présence en ligne  - Outils de gestion et de promotion sur les réseaux sociaux
-Relation client  - CRM
-Technologies émergentes  - Industrie 5.0
-Technologies émergentes  - IoT (Internet of things)</v>
      </c>
    </row>
    <row r="54" spans="1:38" ht="85.5" customHeight="1" x14ac:dyDescent="0.25">
      <c r="A54">
        <v>114</v>
      </c>
      <c r="B54" s="107" t="str">
        <f>CONCATENATE("ID",IF(A54&lt;10,CONCATENATE("0",A54),A54),"_FdR_",C54,"_v2")</f>
        <v>ID114_FdR_Studio salazar _v2</v>
      </c>
      <c r="C54" s="107" t="str">
        <f>VLOOKUP($A54,Brut,C$1,FALSE)</f>
        <v xml:space="preserve">Studio salazar </v>
      </c>
      <c r="D54" s="107" t="str">
        <f>VLOOKUP($A54,Brut,D$1,FALSE)</f>
        <v>Dirigeant(e) - Gérant(e)</v>
      </c>
      <c r="E54" s="107" t="str">
        <f>VLOOKUP($A54,Brut,E$1,FALSE)</f>
        <v>Auto-entrepreneur</v>
      </c>
      <c r="F54" s="127">
        <f>2025-VLOOKUP($A54,Brut,F$1,FALSE)</f>
        <v>2</v>
      </c>
      <c r="G54" s="127">
        <f>VLOOKUP($A54,Brut,G$1,FALSE)</f>
        <v>1</v>
      </c>
      <c r="H54" s="120" t="str">
        <f>VLOOKUP($A54,Brut,H$1,FALSE)</f>
        <v>Moyenne (Entre 25% et 50% du personnel)</v>
      </c>
      <c r="I54" s="120" t="str">
        <f>VLOOKUP($A54,Brut,I$1,FALSE)</f>
        <v>Moyennes</v>
      </c>
      <c r="J54" s="107" t="str">
        <f>VLOOKUP($A54,Brut,J$1,FALSE)</f>
        <v>Moins de 5%</v>
      </c>
      <c r="K54" s="107" t="str">
        <f>VLOOKUP($A54,Brut,K$1,FALSE)</f>
        <v>Moins de 3 MDhs</v>
      </c>
      <c r="L54" s="107" t="str">
        <f>VLOOKUP($A54,Brut,L$1,FALSE)</f>
        <v>Services</v>
      </c>
      <c r="M54" s="107" t="str">
        <f>VLOOKUP($A54,Brut,M$1,FALSE)</f>
        <v>Oriental</v>
      </c>
      <c r="N54" s="107" t="str">
        <f>VLOOKUP($A54,Brut,N$1,FALSE)</f>
        <v>Oujda-Angad</v>
      </c>
      <c r="O54" s="120" t="str">
        <f>VLOOKUP($A54,Brut,O$1,FALSE)</f>
        <v>Information et communication</v>
      </c>
      <c r="P54" s="120" t="str">
        <f>VLOOKUP($A54,Brut,P$1,FALSE)</f>
        <v xml:space="preserve">وكالة للإنتاج السمعي البصري، الاشهار وصناعة المحتوى. </v>
      </c>
      <c r="Q54" s="120" t="str">
        <f>VLOOKUP($A54,Brut,Q$1,FALSE)</f>
        <v>Les deux</v>
      </c>
      <c r="R54" s="117">
        <f>VLOOKUP($A54,Brut,R$1,FALSE)</f>
        <v>60</v>
      </c>
      <c r="S54" s="117">
        <f>VLOOKUP($A54,Brut,S$1,FALSE)</f>
        <v>75</v>
      </c>
      <c r="T54" s="117">
        <f>VLOOKUP($A54,Brut,T$1,FALSE)</f>
        <v>27.5</v>
      </c>
      <c r="U54" s="117">
        <f>VLOOKUP($A54,Brut,U$1,FALSE)</f>
        <v>66.666666666666671</v>
      </c>
      <c r="V54" s="117">
        <f>VLOOKUP($A54,Brut,V$1,FALSE)</f>
        <v>70</v>
      </c>
      <c r="W54" s="117">
        <f>VLOOKUP($A54,Brut,W$1,FALSE)</f>
        <v>0</v>
      </c>
      <c r="X54" s="117">
        <f>AVERAGE(R54:W54)</f>
        <v>49.861111111111114</v>
      </c>
      <c r="Y54" s="117" t="str">
        <f>IF(X54&lt;25,"Débutant",IF(X54&lt;=50,"Émergent",IF(X54&lt;=75,"Challenger","Leader")))</f>
        <v>Émergent</v>
      </c>
      <c r="Z54" s="117"/>
      <c r="AA54" s="117"/>
      <c r="AB54" s="117"/>
      <c r="AC54" s="117"/>
      <c r="AD54" s="117"/>
      <c r="AE54" s="120" t="str" cm="1">
        <f t="array" ref="AE54">_xlfn.TEXTJOIN(CHAR(10)&amp;"-",TRUE,IF(_xlfn.XLOOKUP(A54, Brut!$A$2:$A$158, Brut!$S$2:$Y$158)=1,Brut!$S$2:$Y$2,""))</f>
        <v>- Attirer de nouveaux clients et se différencier face à la concurrence, 
-Recruter, former et fidéliser des talents qualifiés,
-Améliorer le recouvrement des créances,</v>
      </c>
      <c r="AF54" s="120" t="str">
        <f>VLOOKUP($A54,Brut,AF$1,FALSE)</f>
        <v xml:space="preserve">يكمن تحدي الأكبر في وضع استراتيجية عملية في هذ الإتجاه </v>
      </c>
      <c r="AG54" s="120" t="str" cm="1">
        <f t="array" ref="AG54">_xlfn.TEXTJOIN(CHAR(10)&amp;"-",TRUE,IF(_xlfn.XLOOKUP($A54,Brut!$A$2:$A$158,Brut!$AJ$2:$AP$158)=1,Brut!$AJ$2:$AP$2,""))&amp;CHAR(10)&amp;CHAR(10)&amp;VLOOKUP($A54,Brut,AG$1,FALSE)</f>
        <v xml:space="preserve">Installer de nouveaux équipements (serveurs, ordinateurs, etc.)
</v>
      </c>
      <c r="AH54" s="120" t="str" cm="1">
        <f t="array" ref="AH54">_xlfn.TEXTJOIN(CHAR(10)&amp;"-",TRUE,IF(_xlfn.XLOOKUP($A54,Brut!$A$2:$A$158,Brut!$AY$2:$BF$158)=1,Brut!$AY$2:$BF$2,""))&amp;CHAR(10)&amp;CHAR(10)&amp;VLOOKUP($A54,Brut,AH$1,FALSE)</f>
        <v xml:space="preserve">Nous n'avons pas de difficultés particulières
</v>
      </c>
      <c r="AI54" s="120" t="str" cm="1">
        <f t="array" ref="AI54">_xlfn.TEXTJOIN(CHAR(10)&amp;"-",TRUE,IF(_xlfn.XLOOKUP($A54,Brut!$A$2:$A$158,Brut!$BX$2:$CU$158)="Existant et je suis satisfait(e)",Brut!$BX$2:$CU$2,""))</f>
        <v>Processus internes  - Outil de gestion des achats et des stocks
-Processus internes  - Messagerie électronique et instantanée (Mails, WhatsApp business...)</v>
      </c>
      <c r="AJ54" s="120" t="str" cm="1">
        <f t="array" ref="AJ54">_xlfn.TEXTJOIN(CHAR(10)&amp;"-",TRUE,IF(_xlfn.XLOOKUP($A54,Brut!$A$2:$A$158,Brut!$BX$2:$CU$158)="Existant mais je ne suis pas satisfait(e)",Brut!$BX$2:$CU$2,""))</f>
        <v>Présence en ligne  - Présence sur les réseaux sociaux
-Processus internes  - Tableurs (Excel)
-Processus internes  - Outil de gestion RH
-Technologies émergentes  - Intelligence artificielle générative</v>
      </c>
      <c r="AK54" s="120" t="str" cm="1">
        <f t="array" ref="AK54">_xlfn.TEXTJOIN(CHAR(10)&amp;"-",TRUE,IF(_xlfn.XLOOKUP($A54,Brut!$A$2:$A$158,Brut!$BX$2:$CU$158)="Inexistant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-Présence en ligne  - Boutique vitrine
-Présence en ligne - Boutique transactionnelle
-Relation client  - Paiement en ligne
-Relation client  - Outil de gestion des ventes et des facturations
-Processus internes  - Outil de gestion comptable et financière
-Processus internes  - Outil de gestion documentaire et des archivages
-Processus internes  - Outils collaboratifs (Google Workspace, Teams...)</v>
      </c>
      <c r="AL54" s="120" t="str" cm="1">
        <f t="array" ref="AL54">_xlfn.TEXTJOIN(CHAR(10)&amp;"-",TRUE,IF(_xlfn.XLOOKUP($A54,Brut!$A$2:$A$158,Brut!$BX$2:$CU$158)="Je ne sais pas en quoi cela consiste",Brut!$BX$2:$CU$2,""))</f>
        <v>Relation client  - TPE basique
-Relation client  - CRM
-Relation client  - Outils de marketing digital
-Relation client  - Outils d'automatisation du parcours client
-Technologies émergentes  - Outils pour l'efficacité énergétique
-Technologies émergentes  - Industrie 5.0
-Technologies émergentes  - IoT (Internet of things)</v>
      </c>
    </row>
    <row r="55" spans="1:38" ht="104.1" customHeight="1" x14ac:dyDescent="0.25">
      <c r="A55">
        <v>115</v>
      </c>
      <c r="B55" s="107" t="str">
        <f>CONCATENATE("ID",IF(A55&lt;10,CONCATENATE("0",A55),A55),"_FdR_",C55,"_v2")</f>
        <v>ID115_FdR_TABET SERVICE_v2</v>
      </c>
      <c r="C55" s="107" t="str">
        <f>VLOOKUP($A55,Brut,C$1,FALSE)</f>
        <v>TABET SERVICE</v>
      </c>
      <c r="D55" s="107" t="str">
        <f>VLOOKUP($A55,Brut,D$1,FALSE)</f>
        <v>Dirigeant(e) - Gérant(e)</v>
      </c>
      <c r="E55" s="107" t="str">
        <f>VLOOKUP($A55,Brut,E$1,FALSE)</f>
        <v>Auto-entrepreneur</v>
      </c>
      <c r="F55" s="127">
        <f>2025-VLOOKUP($A55,Brut,F$1,FALSE)</f>
        <v>5</v>
      </c>
      <c r="G55" s="127">
        <f>VLOOKUP($A55,Brut,G$1,FALSE)</f>
        <v>1</v>
      </c>
      <c r="H55" s="120" t="str">
        <f>VLOOKUP($A55,Brut,H$1,FALSE)</f>
        <v>Moyenne (Entre 25% et 50% du personnel)</v>
      </c>
      <c r="I55" s="120" t="str">
        <f>VLOOKUP($A55,Brut,I$1,FALSE)</f>
        <v>Elevées</v>
      </c>
      <c r="J55" s="107" t="str">
        <f>VLOOKUP($A55,Brut,J$1,FALSE)</f>
        <v>Entre 5 et 20%</v>
      </c>
      <c r="K55" s="107" t="str">
        <f>VLOOKUP($A55,Brut,K$1,FALSE)</f>
        <v>Moins de 3 MDhs</v>
      </c>
      <c r="L55" s="107" t="str">
        <f>VLOOKUP($A55,Brut,L$1,FALSE)</f>
        <v>Services</v>
      </c>
      <c r="M55" s="107" t="str">
        <f>VLOOKUP($A55,Brut,M$1,FALSE)</f>
        <v>Oriental</v>
      </c>
      <c r="N55" s="107" t="str">
        <f>VLOOKUP($A55,Brut,N$1,FALSE)</f>
        <v>Oujda-Angad</v>
      </c>
      <c r="O55" s="120" t="str">
        <f>VLOOKUP($A55,Brut,O$1,FALSE)</f>
        <v>Activités spécialisées, scientifiques et techniques</v>
      </c>
      <c r="P55" s="120" t="str">
        <f>VLOOKUP($A55,Brut,P$1,FALSE)</f>
        <v>مستشار قانوني  في تسيير و تدبير المقاولة</v>
      </c>
      <c r="Q55" s="120" t="str">
        <f>VLOOKUP($A55,Brut,Q$1,FALSE)</f>
        <v>BtoB - vente de produits ou services entre entreprises professionnels</v>
      </c>
      <c r="R55" s="117">
        <f>VLOOKUP($A55,Brut,R$1,FALSE)</f>
        <v>83.333333333333329</v>
      </c>
      <c r="S55" s="117">
        <f>VLOOKUP($A55,Brut,S$1,FALSE)</f>
        <v>75</v>
      </c>
      <c r="T55" s="117">
        <f>VLOOKUP($A55,Brut,T$1,FALSE)</f>
        <v>70</v>
      </c>
      <c r="U55" s="117">
        <f>VLOOKUP($A55,Brut,U$1,FALSE)</f>
        <v>50</v>
      </c>
      <c r="V55" s="117">
        <f>VLOOKUP($A55,Brut,V$1,FALSE)</f>
        <v>80</v>
      </c>
      <c r="W55" s="117">
        <f>VLOOKUP($A55,Brut,W$1,FALSE)</f>
        <v>37.5</v>
      </c>
      <c r="X55" s="117">
        <f>AVERAGE(R55:W55)</f>
        <v>65.972222222222214</v>
      </c>
      <c r="Y55" s="117" t="str">
        <f>IF(X55&lt;25,"Débutant",IF(X55&lt;=50,"Émergent",IF(X55&lt;=75,"Challenger","Leader")))</f>
        <v>Challenger</v>
      </c>
      <c r="Z55" s="148" t="s">
        <v>2915</v>
      </c>
      <c r="AA55" s="117" t="s">
        <v>2916</v>
      </c>
      <c r="AB55" s="117" t="s">
        <v>2953</v>
      </c>
      <c r="AC55" s="117"/>
      <c r="AD55" s="117"/>
      <c r="AE55" s="120" t="str" cm="1">
        <f t="array" ref="AE55">_xlfn.TEXTJOIN(CHAR(10)&amp;"-",TRUE,IF(_xlfn.XLOOKUP(A55, Brut!$A$2:$A$158, Brut!$S$2:$Y$158)=1,Brut!$S$2:$Y$2,""))</f>
        <v>Gérer la fiscalité, la sécurité sociale et assurer la conformité réglementaire,
-Recruter, former et fidéliser des talents qualifiés,
-Influencer positivement le climat des affaires et simplifier les démarches administratives.</v>
      </c>
      <c r="AF55" s="120" t="str">
        <f>VLOOKUP($A55,Brut,AF$1,FALSE)</f>
        <v>تبسيط المساطر و تسهيل الحياة على المواطنين</v>
      </c>
      <c r="AG55" s="120" t="str" cm="1">
        <f t="array" ref="AG55">_xlfn.TEXTJOIN(CHAR(10)&amp;"-",TRUE,IF(_xlfn.XLOOKUP($A55,Brut!$A$2:$A$158,Brut!$AJ$2:$AP$158)=1,Brut!$AJ$2:$AP$2,""))&amp;CHAR(10)&amp;CHAR(10)&amp;VLOOKUP($A55,Brut,AG$1,FALSE)</f>
        <v xml:space="preserve">Suivre des formations sur les outils et solutions digitales
-Acquérir ou intégrer des solutions digitales (CRM, site web, etc.)
-Définir et mettre en œuvre une stratégie de digitalisation
</v>
      </c>
      <c r="AH55" s="120" t="str" cm="1">
        <f t="array" ref="AH55">_xlfn.TEXTJOIN(CHAR(10)&amp;"-",TRUE,IF(_xlfn.XLOOKUP($A55,Brut!$A$2:$A$158,Brut!$AY$2:$BF$158)=1,Brut!$AY$2:$BF$2,""))&amp;CHAR(10)&amp;CHAR(10)&amp;VLOOKUP($A55,Brut,AH$1,FALSE)</f>
        <v xml:space="preserve">Compétences inégales (Certains sont à l'aise, d'autres non)
-Difficultés à trouver des prestataires qualifiés au niveau du digital
</v>
      </c>
      <c r="AI55" s="120" t="str" cm="1">
        <f t="array" ref="AI55">_xlfn.TEXTJOIN(CHAR(10)&amp;"-",TRUE,IF(_xlfn.XLOOKUP($A55,Brut!$A$2:$A$158,Brut!$BX$2:$CU$158)="Existant et je suis satisfait(e)",Brut!$BX$2:$CU$2,""))</f>
        <v>Présence en ligne - Site Web basique 
-Présence en ligne  - Outils de monitoring web
-Présence en ligne  - Présence sur les réseaux sociaux
-Relation client  - Outils de marketing digital
-Relation client  - Outils d'automatisation du parcours client
-Relation client  - Outil de gestion des ventes et des facturations
-Processus internes  - Tableurs (Excel)
-Processus internes  - Outils collaboratifs (Google Workspace, Teams...)
-Processus internes  - Messagerie électronique et instantanée (Mails, WhatsApp business...)</v>
      </c>
      <c r="AJ55" s="120" t="str" cm="1">
        <f t="array" ref="AJ55">_xlfn.TEXTJOIN(CHAR(10)&amp;"-",TRUE,IF(_xlfn.XLOOKUP($A55,Brut!$A$2:$A$158,Brut!$BX$2:$CU$158)="Existant mais je ne suis pas satisfait(e)",Brut!$BX$2:$CU$2,""))</f>
        <v/>
      </c>
      <c r="AK55" s="120" t="str" cm="1">
        <f t="array" ref="AK55">_xlfn.TEXTJOIN(CHAR(10)&amp;"-",TRUE,IF(_xlfn.XLOOKUP($A55,Brut!$A$2:$A$158,Brut!$BX$2:$CU$158)="Inexistant mais important pour notre activité/dans notre secteur",Brut!$BX$2:$CU$2,""))</f>
        <v>Relation client  - TPE basique
-Relation client  - Paiement en ligne
-Relation client  - CRM
-Processus internes  - Outil de gestion des achats et des stocks
-Processus internes  - Outil de gestion RH
-Processus internes  - Outil de gestion comptable et financière
-Processus internes  - Outil de gestion documentaire et des archivages
-Technologies émergentes  - Intelligence artificielle générative
-Technologies émergentes  - IoT (Internet of things)</v>
      </c>
      <c r="AL55" s="120" t="str" cm="1">
        <f t="array" ref="AL55">_xlfn.TEXTJOIN(CHAR(10)&amp;"-",TRUE,IF(_xlfn.XLOOKUP($A55,Brut!$A$2:$A$158,Brut!$BX$2:$CU$158)="Je ne sais pas en quoi cela consiste",Brut!$BX$2:$CU$2,""))</f>
        <v/>
      </c>
    </row>
    <row r="56" spans="1:38" ht="115.5" customHeight="1" x14ac:dyDescent="0.25">
      <c r="A56">
        <v>116</v>
      </c>
      <c r="B56" s="107" t="str">
        <f>CONCATENATE("ID",IF(A56&lt;10,CONCATENATE("0",A56),A56),"_FdR_",C56,"_v2")</f>
        <v>ID116_FdR_غزلان عطة_v2</v>
      </c>
      <c r="C56" s="107" t="str">
        <f>VLOOKUP($A56,Brut,C$1,FALSE)</f>
        <v>غزلان عطة</v>
      </c>
      <c r="D56" s="107" t="str">
        <f>VLOOKUP($A56,Brut,D$1,FALSE)</f>
        <v>Dirigeant(e) - Gérant(e)</v>
      </c>
      <c r="E56" s="107" t="str">
        <f>VLOOKUP($A56,Brut,E$1,FALSE)</f>
        <v>Auto-entrepreneur</v>
      </c>
      <c r="F56" s="127">
        <f>2025-VLOOKUP($A56,Brut,F$1,FALSE)</f>
        <v>4</v>
      </c>
      <c r="G56" s="127">
        <f>VLOOKUP($A56,Brut,G$1,FALSE)</f>
        <v>1</v>
      </c>
      <c r="H56" s="120" t="str">
        <f>VLOOKUP($A56,Brut,H$1,FALSE)</f>
        <v>Forte (Plus de 50% du personnel)</v>
      </c>
      <c r="I56" s="120" t="str">
        <f>VLOOKUP($A56,Brut,I$1,FALSE)</f>
        <v>Elevées</v>
      </c>
      <c r="J56" s="107" t="str">
        <f>VLOOKUP($A56,Brut,J$1,FALSE)</f>
        <v>Moins de 5%</v>
      </c>
      <c r="K56" s="107" t="str">
        <f>VLOOKUP($A56,Brut,K$1,FALSE)</f>
        <v>Moins de 3 MDhs</v>
      </c>
      <c r="L56" s="107" t="str">
        <f>VLOOKUP($A56,Brut,L$1,FALSE)</f>
        <v>Industrie - Logistique</v>
      </c>
      <c r="M56" s="107" t="str">
        <f>VLOOKUP($A56,Brut,M$1,FALSE)</f>
        <v>Oriental</v>
      </c>
      <c r="N56" s="107" t="str">
        <f>VLOOKUP($A56,Brut,N$1,FALSE)</f>
        <v>Oujda-Angad</v>
      </c>
      <c r="O56" s="120" t="str">
        <f>VLOOKUP($A56,Brut,O$1,FALSE)</f>
        <v>Industrie manufacturière</v>
      </c>
      <c r="P56" s="120" t="str">
        <f>VLOOKUP($A56,Brut,P$1,FALSE)</f>
        <v>صناعة منتجات عن طريق تجفيف الفواكه والخضر</v>
      </c>
      <c r="Q56" s="120" t="str">
        <f>VLOOKUP($A56,Brut,Q$1,FALSE)</f>
        <v>Les deux</v>
      </c>
      <c r="R56" s="117">
        <f>VLOOKUP($A56,Brut,R$1,FALSE)</f>
        <v>35</v>
      </c>
      <c r="S56" s="117">
        <f>VLOOKUP($A56,Brut,S$1,FALSE)</f>
        <v>100</v>
      </c>
      <c r="T56" s="117">
        <f>VLOOKUP($A56,Brut,T$1,FALSE)</f>
        <v>50</v>
      </c>
      <c r="U56" s="117">
        <f>VLOOKUP($A56,Brut,U$1,FALSE)</f>
        <v>50</v>
      </c>
      <c r="V56" s="117">
        <f>VLOOKUP($A56,Brut,V$1,FALSE)</f>
        <v>25</v>
      </c>
      <c r="W56" s="117">
        <f>VLOOKUP($A56,Brut,W$1,FALSE)</f>
        <v>37.5</v>
      </c>
      <c r="X56" s="117">
        <f>AVERAGE(R56:W56)</f>
        <v>49.583333333333336</v>
      </c>
      <c r="Y56" s="117" t="str">
        <f>IF(X56&lt;25,"Débutant",IF(X56&lt;=50,"Émergent",IF(X56&lt;=75,"Challenger","Leader")))</f>
        <v>Émergent</v>
      </c>
      <c r="Z56" s="148" t="s">
        <v>2918</v>
      </c>
      <c r="AA56" s="117" t="s">
        <v>2916</v>
      </c>
      <c r="AB56" s="117" t="s">
        <v>2956</v>
      </c>
      <c r="AC56" s="117"/>
      <c r="AD56" s="117"/>
      <c r="AE56" s="120" t="str" cm="1">
        <f t="array" ref="AE56">_xlfn.TEXTJOIN(CHAR(10)&amp;"-",TRUE,IF(_xlfn.XLOOKUP(A56, Brut!$A$2:$A$158, Brut!$S$2:$Y$158)=1,Brut!$S$2:$Y$2,""))</f>
        <v>- Attirer de nouveaux clients et se différencier face à la concurrence, 
-Exploiter les nouvelles technologies pour améliorer la compétitivité,</v>
      </c>
      <c r="AF56" s="120">
        <f>VLOOKUP($A56,Brut,AF$1,FALSE)</f>
        <v>0</v>
      </c>
      <c r="AG56" s="120" t="str" cm="1">
        <f t="array" ref="AG56">_xlfn.TEXTJOIN(CHAR(10)&amp;"-",TRUE,IF(_xlfn.XLOOKUP($A56,Brut!$A$2:$A$158,Brut!$AJ$2:$AP$158)=1,Brut!$AJ$2:$AP$2,""))&amp;CHAR(10)&amp;CHAR(10)&amp;VLOOKUP($A56,Brut,AG$1,FALSE)</f>
        <v xml:space="preserve">Suivre des formations sur les outils et solutions digitales
-Installer de nouveaux équipements (serveurs, ordinateurs, etc.)
</v>
      </c>
      <c r="AH56" s="120" t="str" cm="1">
        <f t="array" ref="AH56">_xlfn.TEXTJOIN(CHAR(10)&amp;"-",TRUE,IF(_xlfn.XLOOKUP($A56,Brut!$A$2:$A$158,Brut!$AY$2:$BF$158)=1,Brut!$AY$2:$BF$2,""))&amp;CHAR(10)&amp;CHAR(10)&amp;VLOOKUP($A56,Brut,AH$1,FALSE)</f>
        <v xml:space="preserve">Nous n'avons pas de difficultés particulières
</v>
      </c>
      <c r="AI56" s="120" t="str" cm="1">
        <f t="array" ref="AI56">_xlfn.TEXTJOIN(CHAR(10)&amp;"-",TRUE,IF(_xlfn.XLOOKUP($A56,Brut!$A$2:$A$158,Brut!$BX$2:$CU$158)="Existant et je suis satisfait(e)",Brut!$BX$2:$CU$2,""))</f>
        <v/>
      </c>
      <c r="AJ56" s="120" t="str" cm="1">
        <f t="array" ref="AJ56">_xlfn.TEXTJOIN(CHAR(10)&amp;"-",TRUE,IF(_xlfn.XLOOKUP($A56,Brut!$A$2:$A$158,Brut!$BX$2:$CU$158)="Existant mais je ne suis pas satisfait(e)",Brut!$BX$2:$CU$2,""))</f>
        <v>Présence en ligne  - Présence sur les réseaux sociaux
-Relation client  - Outil de gestion des ventes et des facturations
-Processus internes  - Tableurs (Excel)
-Processus internes  - Outil de gestion des achats et des stocks
-Processus internes  - Outil de gestion comptable et financière
-Processus internes  - Messagerie électronique et instantanée (Mails, WhatsApp business...)</v>
      </c>
      <c r="AK56" s="120" t="str" cm="1">
        <f t="array" ref="AK56">_xlfn.TEXTJOIN(CHAR(10)&amp;"-",TRUE,IF(_xlfn.XLOOKUP($A56,Brut!$A$2:$A$158,Brut!$BX$2:$CU$158)="Inexistant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-Présence en ligne  - Boutique vitrine
-Présence en ligne - Boutique transactionnelle
-Relation client  - TPE basique
-Relation client  - Paiement en ligne
-Relation client  - CRM
-Relation client  - Outils de marketing digital
-Relation client  - Outils d'automatisation du parcours client
-Processus internes  - Outil de gestion documentaire et des archivages
-Technologies émergentes  - Intelligence artificielle générative</v>
      </c>
      <c r="AL56" s="120" t="str" cm="1">
        <f t="array" ref="AL56">_xlfn.TEXTJOIN(CHAR(10)&amp;"-",TRUE,IF(_xlfn.XLOOKUP($A56,Brut!$A$2:$A$158,Brut!$BX$2:$CU$158)="Je ne sais pas en quoi cela consiste",Brut!$BX$2:$CU$2,""))</f>
        <v>Technologies émergentes  - Outils pour l'efficacité énergétique
-Technologies émergentes  - Industrie 5.0</v>
      </c>
    </row>
    <row r="57" spans="1:38" ht="111.95" customHeight="1" x14ac:dyDescent="0.25">
      <c r="A57">
        <v>118</v>
      </c>
      <c r="B57" s="107" t="str">
        <f>CONCATENATE("ID",IF(A57&lt;10,CONCATENATE("0",A57),A57),"_FdR_",C57,"_v2")</f>
        <v>ID118_FdR_تعاونية الثنية للانتاج الفلاحي المحلي بفجيج_v2</v>
      </c>
      <c r="C57" s="107" t="str">
        <f>VLOOKUP($A57,Brut,C$1,FALSE)</f>
        <v>تعاونية الثنية للانتاج الفلاحي المحلي بفجيج</v>
      </c>
      <c r="D57" s="107" t="str">
        <f>VLOOKUP($A57,Brut,D$1,FALSE)</f>
        <v>Dirigeant(e) - Gérant(e)</v>
      </c>
      <c r="E57" s="107" t="str">
        <f>VLOOKUP($A57,Brut,E$1,FALSE)</f>
        <v>Coopérative</v>
      </c>
      <c r="F57" s="127">
        <f>2025-VLOOKUP($A57,Brut,F$1,FALSE)</f>
        <v>2</v>
      </c>
      <c r="G57" s="127">
        <f>VLOOKUP($A57,Brut,G$1,FALSE)</f>
        <v>6</v>
      </c>
      <c r="H57" s="120" t="str">
        <f>VLOOKUP($A57,Brut,H$1,FALSE)</f>
        <v>Faible (Moins de 25% du personnel)</v>
      </c>
      <c r="I57" s="120" t="str">
        <f>VLOOKUP($A57,Brut,I$1,FALSE)</f>
        <v>Faibles</v>
      </c>
      <c r="J57" s="107" t="str">
        <f>VLOOKUP($A57,Brut,J$1,FALSE)</f>
        <v>Je ne souhaite pas me prononcer - Je ne sais pas</v>
      </c>
      <c r="K57" s="107" t="str">
        <f>VLOOKUP($A57,Brut,K$1,FALSE)</f>
        <v>Moins de 3 MDhs</v>
      </c>
      <c r="L57" s="107" t="str">
        <f>VLOOKUP($A57,Brut,L$1,FALSE)</f>
        <v>Industrie - Logistique</v>
      </c>
      <c r="M57" s="107" t="str">
        <f>VLOOKUP($A57,Brut,M$1,FALSE)</f>
        <v>Oriental</v>
      </c>
      <c r="N57" s="107" t="str">
        <f>VLOOKUP($A57,Brut,N$1,FALSE)</f>
        <v>Oujda-Angad</v>
      </c>
      <c r="O57" s="120" t="str">
        <f>VLOOKUP($A57,Brut,O$1,FALSE)</f>
        <v>Industrie manufacturière</v>
      </c>
      <c r="P57" s="120" t="str">
        <f>VLOOKUP($A57,Brut,P$1,FALSE)</f>
        <v>العمل في قطاع الفلاحي الزيوت، الكسكس بانواعه، البهارات، الاعشاب الطبية...</v>
      </c>
      <c r="Q57" s="120" t="str">
        <f>VLOOKUP($A57,Brut,Q$1,FALSE)</f>
        <v>BtoC - vente de produits ou services directement aux particuliers en tant que consommateurs finaux</v>
      </c>
      <c r="R57" s="117">
        <f>VLOOKUP($A57,Brut,R$1,FALSE)</f>
        <v>35</v>
      </c>
      <c r="S57" s="117">
        <f>VLOOKUP($A57,Brut,S$1,FALSE)</f>
        <v>27.5</v>
      </c>
      <c r="T57" s="117">
        <f>VLOOKUP($A57,Brut,T$1,FALSE)</f>
        <v>5</v>
      </c>
      <c r="U57" s="117">
        <f>VLOOKUP($A57,Brut,U$1,FALSE)</f>
        <v>5</v>
      </c>
      <c r="V57" s="117">
        <f>VLOOKUP($A57,Brut,V$1,FALSE)</f>
        <v>21</v>
      </c>
      <c r="W57" s="117">
        <f>VLOOKUP($A57,Brut,W$1,FALSE)</f>
        <v>0</v>
      </c>
      <c r="X57" s="117">
        <f>AVERAGE(R57:W57)</f>
        <v>15.583333333333334</v>
      </c>
      <c r="Y57" s="117" t="str">
        <f>IF(X57&lt;25,"Débutant",IF(X57&lt;=50,"Émergent",IF(X57&lt;=75,"Challenger","Leader")))</f>
        <v>Débutant</v>
      </c>
      <c r="Z57" s="148" t="s">
        <v>2939</v>
      </c>
      <c r="AA57" s="117" t="s">
        <v>2935</v>
      </c>
      <c r="AB57" s="117" t="s">
        <v>2961</v>
      </c>
      <c r="AC57" s="117"/>
      <c r="AD57" s="117"/>
      <c r="AE57" s="120" t="str" cm="1">
        <f t="array" ref="AE57">_xlfn.TEXTJOIN(CHAR(10)&amp;"-",TRUE,IF(_xlfn.XLOOKUP(A57, Brut!$A$2:$A$158, Brut!$S$2:$Y$158)=1,Brut!$S$2:$Y$2,""))</f>
        <v>- Attirer de nouveaux clients et se différencier face à la concurrence, 
-Recruter, former et fidéliser des talents qualifiés,
-Exploiter les nouvelles technologies pour améliorer la compétitivité,</v>
      </c>
      <c r="AF57" s="120" t="str">
        <f>VLOOKUP($A57,Brut,AF$1,FALSE)</f>
        <v>أغلبية العاملين ليس لديهم دراية كافية في استخدام الرقمنة</v>
      </c>
      <c r="AG57" s="120" t="str" cm="1">
        <f t="array" ref="AG57">_xlfn.TEXTJOIN(CHAR(10)&amp;"-",TRUE,IF(_xlfn.XLOOKUP($A57,Brut!$A$2:$A$158,Brut!$AJ$2:$AP$158)=1,Brut!$AJ$2:$AP$2,""))&amp;CHAR(10)&amp;CHAR(10)&amp;VLOOKUP($A57,Brut,AG$1,FALSE)</f>
        <v xml:space="preserve">Aucune action concrète
</v>
      </c>
      <c r="AH57" s="120" t="str" cm="1">
        <f t="array" ref="AH57">_xlfn.TEXTJOIN(CHAR(10)&amp;"-",TRUE,IF(_xlfn.XLOOKUP($A57,Brut!$A$2:$A$158,Brut!$AY$2:$BF$158)=1,Brut!$AY$2:$BF$2,""))&amp;CHAR(10)&amp;CHAR(10)&amp;VLOOKUP($A57,Brut,AH$1,FALSE)</f>
        <v xml:space="preserve">Difficulté à utiliser des outils de base (Bureautique, Office, Internet...)
-Difficulté à utiliser des outils métier ou avancés (ERP, logiciels,...)
</v>
      </c>
      <c r="AI57" s="120" t="str" cm="1">
        <f t="array" ref="AI57">_xlfn.TEXTJOIN(CHAR(10)&amp;"-",TRUE,IF(_xlfn.XLOOKUP($A57,Brut!$A$2:$A$158,Brut!$BX$2:$CU$158)="Existant et je suis satisfait(e)",Brut!$BX$2:$CU$2,""))</f>
        <v/>
      </c>
      <c r="AJ57" s="120" t="str" cm="1">
        <f t="array" ref="AJ57">_xlfn.TEXTJOIN(CHAR(10)&amp;"-",TRUE,IF(_xlfn.XLOOKUP($A57,Brut!$A$2:$A$158,Brut!$BX$2:$CU$158)="Existant mais je ne suis pas satisfait(e)",Brut!$BX$2:$CU$2,""))</f>
        <v/>
      </c>
      <c r="AK57" s="120" t="str" cm="1">
        <f t="array" ref="AK57">_xlfn.TEXTJOIN(CHAR(10)&amp;"-",TRUE,IF(_xlfn.XLOOKUP($A57,Brut!$A$2:$A$158,Brut!$BX$2:$CU$158)="Inexistant mais important pour notre activité/dans notre secteur",Brut!$BX$2:$CU$2,""))</f>
        <v/>
      </c>
      <c r="AL57" s="120" t="str" cm="1">
        <f t="array" ref="AL57">_xlfn.TEXTJOIN(CHAR(10)&amp;"-",TRUE,IF(_xlfn.XLOOKUP($A57,Brut!$A$2:$A$158,Brut!$BX$2:$CU$158)="Je ne sais pas en quoi cela consiste",Brut!$BX$2:$CU$2,""))</f>
        <v>Présence en ligne - Site Web basique 
-Présence en ligne - Site web avancé
-Présence en ligne  - Outils de monitoring web
-Présence en ligne  - Présence sur les réseaux sociaux
-Présence en ligne  - Outils de gestion et de promotion sur les réseaux sociaux
-Présence en ligne  - Boutique vitrine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-Processus internes  - Messagerie électronique et instantanée (Mails, WhatsApp business...)
-Technologies émergentes  - Intelligence artificielle générative
-Technologies émergentes  - Outils pour l'efficacité énergétique
-Technologies émergentes  - Industrie 5.0
-Technologies émergentes  - IoT (Internet of things)</v>
      </c>
    </row>
    <row r="58" spans="1:38" ht="90" x14ac:dyDescent="0.25">
      <c r="A58">
        <v>119</v>
      </c>
      <c r="B58" s="107" t="str">
        <f>CONCATENATE("ID",IF(A58&lt;10,CONCATENATE("0",A58),A58),"_FdR_",C58,"_v2")</f>
        <v>ID119_FdR_Deco maitre_v2</v>
      </c>
      <c r="C58" s="107" t="str">
        <f>VLOOKUP($A58,Brut,C$1,FALSE)</f>
        <v>Deco maitre</v>
      </c>
      <c r="D58" s="107" t="str">
        <f>VLOOKUP($A58,Brut,D$1,FALSE)</f>
        <v>Dirigeant(e) - Gérant(e)</v>
      </c>
      <c r="E58" s="107" t="str">
        <f>VLOOKUP($A58,Brut,E$1,FALSE)</f>
        <v>SARL AU</v>
      </c>
      <c r="F58" s="127">
        <f>2025-VLOOKUP($A58,Brut,F$1,FALSE)</f>
        <v>4</v>
      </c>
      <c r="G58" s="127">
        <f>VLOOKUP($A58,Brut,G$1,FALSE)</f>
        <v>2</v>
      </c>
      <c r="H58" s="120" t="str">
        <f>VLOOKUP($A58,Brut,H$1,FALSE)</f>
        <v>Faible (Moins de 25% du personnel)</v>
      </c>
      <c r="I58" s="120" t="str">
        <f>VLOOKUP($A58,Brut,I$1,FALSE)</f>
        <v>Faibles</v>
      </c>
      <c r="J58" s="107" t="str">
        <f>VLOOKUP($A58,Brut,J$1,FALSE)</f>
        <v>Moins de 5%</v>
      </c>
      <c r="K58" s="107" t="str">
        <f>VLOOKUP($A58,Brut,K$1,FALSE)</f>
        <v>Moins de 3 MDhs</v>
      </c>
      <c r="L58" s="107" t="str">
        <f>VLOOKUP($A58,Brut,L$1,FALSE)</f>
        <v>Commerce</v>
      </c>
      <c r="M58" s="107" t="str">
        <f>VLOOKUP($A58,Brut,M$1,FALSE)</f>
        <v>Oriental</v>
      </c>
      <c r="N58" s="107" t="str">
        <f>VLOOKUP($A58,Brut,N$1,FALSE)</f>
        <v>Oujda-Angad</v>
      </c>
      <c r="O58" s="120" t="str">
        <f>VLOOKUP($A58,Brut,O$1,FALSE)</f>
        <v>Commerce</v>
      </c>
      <c r="P58" s="120" t="str">
        <f>VLOOKUP($A58,Brut,P$1,FALSE)</f>
        <v xml:space="preserve">Travaux et négoce </v>
      </c>
      <c r="Q58" s="120" t="str">
        <f>VLOOKUP($A58,Brut,Q$1,FALSE)</f>
        <v>Les deux</v>
      </c>
      <c r="R58" s="117">
        <f>VLOOKUP($A58,Brut,R$1,FALSE)</f>
        <v>27.5</v>
      </c>
      <c r="S58" s="117">
        <f>VLOOKUP($A58,Brut,S$1,FALSE)</f>
        <v>27.5</v>
      </c>
      <c r="T58" s="117">
        <f>VLOOKUP($A58,Brut,T$1,FALSE)</f>
        <v>18.5</v>
      </c>
      <c r="U58" s="117">
        <f>VLOOKUP($A58,Brut,U$1,FALSE)</f>
        <v>5</v>
      </c>
      <c r="V58" s="117">
        <f>VLOOKUP($A58,Brut,V$1,FALSE)</f>
        <v>21</v>
      </c>
      <c r="W58" s="117">
        <f>VLOOKUP($A58,Brut,W$1,FALSE)</f>
        <v>0</v>
      </c>
      <c r="X58" s="117">
        <f>AVERAGE(R58:W58)</f>
        <v>16.583333333333332</v>
      </c>
      <c r="Y58" s="117" t="str">
        <f>IF(X58&lt;25,"Débutant",IF(X58&lt;=50,"Émergent",IF(X58&lt;=75,"Challenger","Leader")))</f>
        <v>Débutant</v>
      </c>
      <c r="Z58" s="148" t="s">
        <v>2917</v>
      </c>
      <c r="AA58" s="117" t="s">
        <v>2916</v>
      </c>
      <c r="AB58" s="117" t="s">
        <v>2954</v>
      </c>
      <c r="AC58" s="117"/>
      <c r="AD58" s="117"/>
      <c r="AE58" s="120" t="str" cm="1">
        <f t="array" ref="AE58">_xlfn.TEXTJOIN(CHAR(10)&amp;"-",TRUE,IF(_xlfn.XLOOKUP(A58, Brut!$A$2:$A$158, Brut!$S$2:$Y$158)=1,Brut!$S$2:$Y$2,""))</f>
        <v>- Attirer de nouveaux clients et se différencier face à la concurrence, 
-Gérer la fiscalité, la sécurité sociale et assurer la conformité réglementaire,
-Influencer positivement le climat des affaires et simplifier les démarches administratives.</v>
      </c>
      <c r="AF58" s="120">
        <f>VLOOKUP($A58,Brut,AF$1,FALSE)</f>
        <v>0</v>
      </c>
      <c r="AG58" s="120" t="str" cm="1">
        <f t="array" ref="AG58">_xlfn.TEXTJOIN(CHAR(10)&amp;"-",TRUE,IF(_xlfn.XLOOKUP($A58,Brut!$A$2:$A$158,Brut!$AJ$2:$AP$158)=1,Brut!$AJ$2:$AP$2,""))&amp;CHAR(10)&amp;CHAR(10)&amp;VLOOKUP($A58,Brut,AG$1,FALSE)</f>
        <v xml:space="preserve">Définir et mettre en œuvre une stratégie de digitalisation
</v>
      </c>
      <c r="AH58" s="120" t="str" cm="1">
        <f t="array" ref="AH58">_xlfn.TEXTJOIN(CHAR(10)&amp;"-",TRUE,IF(_xlfn.XLOOKUP($A58,Brut!$A$2:$A$158,Brut!$AY$2:$BF$158)=1,Brut!$AY$2:$BF$2,""))&amp;CHAR(10)&amp;CHAR(10)&amp;VLOOKUP($A58,Brut,AH$1,FALSE)</f>
        <v xml:space="preserve">Difficulté à utiliser des outils métier ou avancés (ERP, logiciels,...)
-Difficultés à trouver des prestataires qualifiés au niveau du digital
</v>
      </c>
      <c r="AI58" s="120" t="str" cm="1">
        <f t="array" ref="AI58">_xlfn.TEXTJOIN(CHAR(10)&amp;"-",TRUE,IF(_xlfn.XLOOKUP($A58,Brut!$A$2:$A$158,Brut!$BX$2:$CU$158)="Existant et je suis satisfait(e)",Brut!$BX$2:$CU$2,""))</f>
        <v/>
      </c>
      <c r="AJ58" s="120" t="str" cm="1">
        <f t="array" ref="AJ58">_xlfn.TEXTJOIN(CHAR(10)&amp;"-",TRUE,IF(_xlfn.XLOOKUP($A58,Brut!$A$2:$A$158,Brut!$BX$2:$CU$158)="Existant mais je ne suis pas satisfait(e)",Brut!$BX$2:$CU$2,""))</f>
        <v/>
      </c>
      <c r="AK58" s="120" t="str" cm="1">
        <f t="array" ref="AK58">_xlfn.TEXTJOIN(CHAR(10)&amp;"-",TRUE,IF(_xlfn.XLOOKUP($A58,Brut!$A$2:$A$158,Brut!$BX$2:$CU$158)="Inexistant mais important pour notre activité/dans notre secteur",Brut!$BX$2:$CU$2,""))</f>
        <v>Présence en ligne - Site web avancé
-Relation client  - TPE basique
-Relation client  - Paiement en ligne</v>
      </c>
      <c r="AL58" s="120" t="str" cm="1">
        <f t="array" ref="AL58">_xlfn.TEXTJOIN(CHAR(10)&amp;"-",TRUE,IF(_xlfn.XLOOKUP($A58,Brut!$A$2:$A$158,Brut!$BX$2:$CU$158)="Je ne sais pas en quoi cela consiste",Brut!$BX$2:$CU$2,""))</f>
        <v>Présence en ligne - Site Web basique 
-Présence en ligne  - Outils de monitoring web
-Présence en ligne  - Présence sur les réseaux sociaux
-Présence en ligne  - Outils de gestion et de promotion sur les réseaux sociaux
-Présence en ligne  - Boutique vitrine
-Présence en ligne - Boutique transactionnelle
-Relation client  - CRM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-Processus internes  - Messagerie électronique et instantanée (Mails, WhatsApp business...)
-Technologies émergentes  - Intelligence artificielle générative
-Technologies émergentes  - Outils pour l'efficacité énergétique
-Technologies émergentes  - Industrie 5.0
-Technologies émergentes  - IoT (Internet of things)</v>
      </c>
    </row>
    <row r="59" spans="1:38" ht="375" x14ac:dyDescent="0.25">
      <c r="A59">
        <v>120</v>
      </c>
      <c r="B59" s="107" t="str">
        <f>CONCATENATE("ID",IF(A59&lt;10,CONCATENATE("0",A59),A59),"_FdR_",C59,"_v2")</f>
        <v>ID120_FdR_Exoblock MA _v2</v>
      </c>
      <c r="C59" s="107" t="str">
        <f>VLOOKUP($A59,Brut,C$1,FALSE)</f>
        <v xml:space="preserve">Exoblock MA </v>
      </c>
      <c r="D59" s="107" t="str">
        <f>VLOOKUP($A59,Brut,D$1,FALSE)</f>
        <v>Responsable administratif et financier</v>
      </c>
      <c r="E59" s="107" t="str">
        <f>VLOOKUP($A59,Brut,E$1,FALSE)</f>
        <v>SARL</v>
      </c>
      <c r="F59" s="127">
        <f>2025-VLOOKUP($A59,Brut,F$1,FALSE)</f>
        <v>3</v>
      </c>
      <c r="G59" s="127">
        <f>VLOOKUP($A59,Brut,G$1,FALSE)</f>
        <v>3</v>
      </c>
      <c r="H59" s="120" t="str">
        <f>VLOOKUP($A59,Brut,H$1,FALSE)</f>
        <v>Moyenne (Entre 25% et 50% du personnel)</v>
      </c>
      <c r="I59" s="120" t="str">
        <f>VLOOKUP($A59,Brut,I$1,FALSE)</f>
        <v>Moyennes</v>
      </c>
      <c r="J59" s="107" t="str">
        <f>VLOOKUP($A59,Brut,J$1,FALSE)</f>
        <v>Je ne souhaite pas me prononcer - Je ne sais pas</v>
      </c>
      <c r="K59" s="107" t="str">
        <f>VLOOKUP($A59,Brut,K$1,FALSE)</f>
        <v>Moins de 3 MDhs</v>
      </c>
      <c r="L59" s="107" t="str">
        <f>VLOOKUP($A59,Brut,L$1,FALSE)</f>
        <v>Services</v>
      </c>
      <c r="M59" s="107" t="str">
        <f>VLOOKUP($A59,Brut,M$1,FALSE)</f>
        <v>Oriental</v>
      </c>
      <c r="N59" s="107" t="str">
        <f>VLOOKUP($A59,Brut,N$1,FALSE)</f>
        <v>Oujda-Angad</v>
      </c>
      <c r="O59" s="120" t="str">
        <f>VLOOKUP($A59,Brut,O$1,FALSE)</f>
        <v>Information et communication</v>
      </c>
      <c r="P59" s="120" t="str">
        <f>VLOOKUP($A59,Brut,P$1,FALSE)</f>
        <v>nous sommes une entreprise technologique spécialisée dans l'application de la blockchain, de l'Internet des objets (IoT) et de l'intégration Cloud pour améliorer divers secteurs d'activité. Ils développent des solutions pour la traçabilité et la sécurité des produits, notamment dans l'agroalimentaire et la santé, et aident les entreprises à optimiser leurs opérations grâce à l'IoT et au Cloud. Ils proposent également des services de conseil et de formation en technologies de l'information.</v>
      </c>
      <c r="Q59" s="120" t="str">
        <f>VLOOKUP($A59,Brut,Q$1,FALSE)</f>
        <v>BtoB - vente de produits ou services entre entreprises professionnels</v>
      </c>
      <c r="R59" s="117">
        <f>VLOOKUP($A59,Brut,R$1,FALSE)</f>
        <v>60</v>
      </c>
      <c r="S59" s="117">
        <f>VLOOKUP($A59,Brut,S$1,FALSE)</f>
        <v>50</v>
      </c>
      <c r="T59" s="117">
        <f>VLOOKUP($A59,Brut,T$1,FALSE)</f>
        <v>60.5</v>
      </c>
      <c r="U59" s="117">
        <f>VLOOKUP($A59,Brut,U$1,FALSE)</f>
        <v>100</v>
      </c>
      <c r="V59" s="117">
        <f>VLOOKUP($A59,Brut,V$1,FALSE)</f>
        <v>50</v>
      </c>
      <c r="W59" s="117">
        <f>VLOOKUP($A59,Brut,W$1,FALSE)</f>
        <v>56.25</v>
      </c>
      <c r="X59" s="117">
        <f>AVERAGE(R59:W59)</f>
        <v>62.791666666666664</v>
      </c>
      <c r="Y59" s="117" t="str">
        <f>IF(X59&lt;25,"Débutant",IF(X59&lt;=50,"Émergent",IF(X59&lt;=75,"Challenger","Leader")))</f>
        <v>Challenger</v>
      </c>
      <c r="Z59" s="117"/>
      <c r="AA59" s="117"/>
      <c r="AB59" s="117"/>
      <c r="AC59" s="117"/>
      <c r="AD59" s="117"/>
      <c r="AE59" s="120" t="str" cm="1">
        <f t="array" ref="AE59">_xlfn.TEXTJOIN(CHAR(10)&amp;"-",TRUE,IF(_xlfn.XLOOKUP(A59, Brut!$A$2:$A$158, Brut!$S$2:$Y$158)=1,Brut!$S$2:$Y$2,""))</f>
        <v>- Attirer de nouveaux clients et se différencier face à la concurrence, 
-Recruter, former et fidéliser des talents qualifiés,
-Améliorer le recouvrement des créances,</v>
      </c>
      <c r="AF59" s="120">
        <f>VLOOKUP($A59,Brut,AF$1,FALSE)</f>
        <v>0</v>
      </c>
      <c r="AG59" s="120" t="str" cm="1">
        <f t="array" ref="AG59">_xlfn.TEXTJOIN(CHAR(10)&amp;"-",TRUE,IF(_xlfn.XLOOKUP($A59,Brut!$A$2:$A$158,Brut!$AJ$2:$AP$158)=1,Brut!$AJ$2:$AP$2,""))&amp;CHAR(10)&amp;CHAR(10)&amp;VLOOKUP($A59,Brut,AG$1,FALSE)</f>
        <v xml:space="preserve">Suivre des formations sur les outils et solutions digitales
-Acquérir ou intégrer des solutions digitales (CRM, site web, etc.)
-Définir et mettre en œuvre une stratégie de digitalisation
</v>
      </c>
      <c r="AH59" s="120" t="str" cm="1">
        <f t="array" ref="AH59">_xlfn.TEXTJOIN(CHAR(10)&amp;"-",TRUE,IF(_xlfn.XLOOKUP($A59,Brut!$A$2:$A$158,Brut!$AY$2:$BF$158)=1,Brut!$AY$2:$BF$2,""))&amp;CHAR(10)&amp;CHAR(10)&amp;VLOOKUP($A59,Brut,AH$1,FALSE)</f>
        <v xml:space="preserve">Difficulté à utiliser des outils métier ou avancés (ERP, logiciels,...)
-Difficulté à utiliser des équipements et du matériel technologique (Serveurs, terminaux,...)
</v>
      </c>
      <c r="AI59" s="120" t="str" cm="1">
        <f t="array" ref="AI59">_xlfn.TEXTJOIN(CHAR(10)&amp;"-",TRUE,IF(_xlfn.XLOOKUP($A59,Brut!$A$2:$A$158,Brut!$BX$2:$CU$158)="Existant et je suis satisfait(e)",Brut!$BX$2:$CU$2,""))</f>
        <v>Présence en ligne - Site Web basique 
-Présence en ligne - Site web avancé
-Présence en ligne  - Présence sur les réseaux sociaux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-Processus internes  - Messagerie électronique et instantanée (Mails, WhatsApp business...)
-Technologies émergentes  - Intelligence artificielle générative
-Technologies émergentes  - IoT (Internet of things)</v>
      </c>
      <c r="AJ59" s="120" t="str" cm="1">
        <f t="array" ref="AJ59">_xlfn.TEXTJOIN(CHAR(10)&amp;"-",TRUE,IF(_xlfn.XLOOKUP($A59,Brut!$A$2:$A$158,Brut!$BX$2:$CU$158)="Existant mais je ne suis pas satisfait(e)",Brut!$BX$2:$CU$2,""))</f>
        <v>Relation client  - CRM
-Relation client  - Outils de marketing digital
-Relation client  - Outils d'automatisation du parcours client</v>
      </c>
      <c r="AK59" s="120" t="str" cm="1">
        <f t="array" ref="AK59">_xlfn.TEXTJOIN(CHAR(10)&amp;"-",TRUE,IF(_xlfn.XLOOKUP($A59,Brut!$A$2:$A$158,Brut!$BX$2:$CU$158)="Inexistant mais important pour notre activité/dans notre secteur",Brut!$BX$2:$CU$2,""))</f>
        <v/>
      </c>
      <c r="AL59" s="120" t="str" cm="1">
        <f t="array" ref="AL59">_xlfn.TEXTJOIN(CHAR(10)&amp;"-",TRUE,IF(_xlfn.XLOOKUP($A59,Brut!$A$2:$A$158,Brut!$BX$2:$CU$158)="Je ne sais pas en quoi cela consiste",Brut!$BX$2:$CU$2,""))</f>
        <v>Présence en ligne  - Outils de monitoring web
-Présence en ligne  - Outils de gestion et de promotion sur les réseaux sociaux</v>
      </c>
    </row>
    <row r="60" spans="1:38" ht="135" x14ac:dyDescent="0.25">
      <c r="A60">
        <v>121</v>
      </c>
      <c r="B60" s="107" t="str">
        <f>CONCATENATE("ID",IF(A60&lt;10,CONCATENATE("0",A60),A60),"_FdR_",C60,"_v2")</f>
        <v>ID121_FdR_Groupe scolaire afdal_v2</v>
      </c>
      <c r="C60" s="107" t="str">
        <f>VLOOKUP($A60,Brut,C$1,FALSE)</f>
        <v>Groupe scolaire afdal</v>
      </c>
      <c r="D60" s="107" t="str">
        <f>VLOOKUP($A60,Brut,D$1,FALSE)</f>
        <v>Responsable des opérations / production</v>
      </c>
      <c r="E60" s="107" t="str">
        <f>VLOOKUP($A60,Brut,E$1,FALSE)</f>
        <v>SARL</v>
      </c>
      <c r="F60" s="127">
        <f>2025-VLOOKUP($A60,Brut,F$1,FALSE)</f>
        <v>18</v>
      </c>
      <c r="G60" s="127">
        <f>VLOOKUP($A60,Brut,G$1,FALSE)</f>
        <v>53</v>
      </c>
      <c r="H60" s="120" t="str">
        <f>VLOOKUP($A60,Brut,H$1,FALSE)</f>
        <v>Forte (Plus de 50% du personnel)</v>
      </c>
      <c r="I60" s="120" t="str">
        <f>VLOOKUP($A60,Brut,I$1,FALSE)</f>
        <v>Moyennes</v>
      </c>
      <c r="J60" s="107" t="str">
        <f>VLOOKUP($A60,Brut,J$1,FALSE)</f>
        <v>Je ne souhaite pas me prononcer - Je ne sais pas</v>
      </c>
      <c r="K60" s="107" t="str">
        <f>VLOOKUP($A60,Brut,K$1,FALSE)</f>
        <v>Moins de 3 MDhs</v>
      </c>
      <c r="L60" s="107" t="str">
        <f>VLOOKUP($A60,Brut,L$1,FALSE)</f>
        <v>Education - Santé</v>
      </c>
      <c r="M60" s="107" t="str">
        <f>VLOOKUP($A60,Brut,M$1,FALSE)</f>
        <v>Oriental</v>
      </c>
      <c r="N60" s="107" t="str">
        <f>VLOOKUP($A60,Brut,N$1,FALSE)</f>
        <v>Oujda-Angad</v>
      </c>
      <c r="O60" s="120" t="str">
        <f>VLOOKUP($A60,Brut,O$1,FALSE)</f>
        <v>Enseignement</v>
      </c>
      <c r="P60" s="120" t="str">
        <f>VLOOKUP($A60,Brut,P$1,FALSE)</f>
        <v xml:space="preserve">La gestion administrative et pédagogique </v>
      </c>
      <c r="Q60" s="120" t="str">
        <f>VLOOKUP($A60,Brut,Q$1,FALSE)</f>
        <v>BtoC - vente de produits ou services directement aux particuliers en tant que consommateurs finaux</v>
      </c>
      <c r="R60" s="117">
        <f>VLOOKUP($A60,Brut,R$1,FALSE)</f>
        <v>52.5</v>
      </c>
      <c r="S60" s="117">
        <f>VLOOKUP($A60,Brut,S$1,FALSE)</f>
        <v>75</v>
      </c>
      <c r="T60" s="117">
        <f>VLOOKUP($A60,Brut,T$1,FALSE)</f>
        <v>41</v>
      </c>
      <c r="U60" s="117">
        <f>VLOOKUP($A60,Brut,U$1,FALSE)</f>
        <v>20</v>
      </c>
      <c r="V60" s="117">
        <f>VLOOKUP($A60,Brut,V$1,FALSE)</f>
        <v>40</v>
      </c>
      <c r="W60" s="117">
        <f>VLOOKUP($A60,Brut,W$1,FALSE)</f>
        <v>12.5</v>
      </c>
      <c r="X60" s="117">
        <f>AVERAGE(R60:W60)</f>
        <v>40.166666666666664</v>
      </c>
      <c r="Y60" s="117" t="str">
        <f>IF(X60&lt;25,"Débutant",IF(X60&lt;=50,"Émergent",IF(X60&lt;=75,"Challenger","Leader")))</f>
        <v>Émergent</v>
      </c>
      <c r="Z60" s="148" t="s">
        <v>2919</v>
      </c>
      <c r="AA60" s="117" t="s">
        <v>2916</v>
      </c>
      <c r="AB60" s="117" t="s">
        <v>2955</v>
      </c>
      <c r="AC60" s="117"/>
      <c r="AD60" s="117"/>
      <c r="AE60" s="120" t="str" cm="1">
        <f t="array" ref="AE60">_xlfn.TEXTJOIN(CHAR(10)&amp;"-",TRUE,IF(_xlfn.XLOOKUP(A60, Brut!$A$2:$A$158, Brut!$S$2:$Y$158)=1,Brut!$S$2:$Y$2,""))</f>
        <v>- Attirer de nouveaux clients et se différencier face à la concurrence, 
-Exploiter les nouvelles technologies pour améliorer la compétitivité,
-Améliorer le recouvrement des créances,</v>
      </c>
      <c r="AF60" s="120">
        <f>VLOOKUP($A60,Brut,AF$1,FALSE)</f>
        <v>0</v>
      </c>
      <c r="AG60" s="120" t="str" cm="1">
        <f t="array" ref="AG60">_xlfn.TEXTJOIN(CHAR(10)&amp;"-",TRUE,IF(_xlfn.XLOOKUP($A60,Brut!$A$2:$A$158,Brut!$AJ$2:$AP$158)=1,Brut!$AJ$2:$AP$2,""))&amp;CHAR(10)&amp;CHAR(10)&amp;VLOOKUP($A60,Brut,AG$1,FALSE)</f>
        <v xml:space="preserve">Suivre des formations sur les outils et solutions digitales
-Acquérir ou intégrer des solutions digitales (CRM, site web, etc.)
</v>
      </c>
      <c r="AH60" s="120" t="str" cm="1">
        <f t="array" ref="AH60">_xlfn.TEXTJOIN(CHAR(10)&amp;"-",TRUE,IF(_xlfn.XLOOKUP($A60,Brut!$A$2:$A$158,Brut!$AY$2:$BF$158)=1,Brut!$AY$2:$BF$2,""))&amp;CHAR(10)&amp;CHAR(10)&amp;VLOOKUP($A60,Brut,AH$1,FALSE)</f>
        <v xml:space="preserve">Nous n'avons pas de difficultés particulières
</v>
      </c>
      <c r="AI60" s="120" t="str" cm="1">
        <f t="array" ref="AI60">_xlfn.TEXTJOIN(CHAR(10)&amp;"-",TRUE,IF(_xlfn.XLOOKUP($A60,Brut!$A$2:$A$158,Brut!$BX$2:$CU$158)="Existant et je suis satisfait(e)",Brut!$BX$2:$CU$2,""))</f>
        <v>Processus internes  - Tableurs (Excel)
-Processus internes  - Messagerie électronique et instantanée (Mails, WhatsApp business...)</v>
      </c>
      <c r="AJ60" s="120" t="str" cm="1">
        <f t="array" ref="AJ60">_xlfn.TEXTJOIN(CHAR(10)&amp;"-",TRUE,IF(_xlfn.XLOOKUP($A60,Brut!$A$2:$A$158,Brut!$BX$2:$CU$158)="Existant mais je ne suis pas satisfait(e)",Brut!$BX$2:$CU$2,""))</f>
        <v>Présence en ligne - Site Web basique 
-Présence en ligne - Site web avancé
-Présence en ligne  - Présence sur les réseaux sociaux
-Relation client  - Paiement en ligne
-Relation client  - Outil de gestion des ventes et des facturations
-Processus internes  - Outil de gestion comptable et financière</v>
      </c>
      <c r="AK60" s="120" t="str" cm="1">
        <f t="array" ref="AK60">_xlfn.TEXTJOIN(CHAR(10)&amp;"-",TRUE,IF(_xlfn.XLOOKUP($A60,Brut!$A$2:$A$158,Brut!$BX$2:$CU$158)="Inexistant mais important pour notre activité/dans notre secteur",Brut!$BX$2:$CU$2,""))</f>
        <v>Présence en ligne  - Outils de gestion et de promotion sur les réseaux sociaux
-Relation client  - TPE basique
-Relation client  - Outils de marketing digital
-Relation client  - Outils d'automatisation du parcours client</v>
      </c>
      <c r="AL60" s="120" t="str" cm="1">
        <f t="array" ref="AL60">_xlfn.TEXTJOIN(CHAR(10)&amp;"-",TRUE,IF(_xlfn.XLOOKUP($A60,Brut!$A$2:$A$158,Brut!$BX$2:$CU$158)="Je ne sais pas en quoi cela consiste",Brut!$BX$2:$CU$2,""))</f>
        <v>Présence en ligne  - Outils de monitoring web
-Présence en ligne  - Boutique vitrine
-Présence en ligne - Boutique transactionnelle
-Relation client  - CRM
-Processus internes  - Outil de gestion des achats et des stocks
-Processus internes  - Outil de gestion RH
-Processus internes  - Outil de gestion documentaire et des archivages
-Technologies émergentes  - Intelligence artificielle générative
-Technologies émergentes  - Outils pour l'efficacité énergétique
-Technologies émergentes  - Industrie 5.0
-Technologies émergentes  - IoT (Internet of things)</v>
      </c>
    </row>
    <row r="61" spans="1:38" ht="210" x14ac:dyDescent="0.25">
      <c r="A61">
        <v>125</v>
      </c>
      <c r="B61" s="107" t="str">
        <f>CONCATENATE("ID",IF(A61&lt;10,CONCATENATE("0",A61),A61),"_FdR_",C61,"_v2")</f>
        <v>ID125_FdR_Pourellas _v2</v>
      </c>
      <c r="C61" s="107" t="str">
        <f>VLOOKUP($A61,Brut,C$1,FALSE)</f>
        <v xml:space="preserve">Pourellas </v>
      </c>
      <c r="D61" s="107" t="str">
        <f>VLOOKUP($A61,Brut,D$1,FALSE)</f>
        <v>Dirigeant(e) - Gérant(e)</v>
      </c>
      <c r="E61" s="107" t="str">
        <f>VLOOKUP($A61,Brut,E$1,FALSE)</f>
        <v>Coopérative</v>
      </c>
      <c r="F61" s="127">
        <f>2025-VLOOKUP($A61,Brut,F$1,FALSE)</f>
        <v>4</v>
      </c>
      <c r="G61" s="127">
        <f>VLOOKUP($A61,Brut,G$1,FALSE)</f>
        <v>6</v>
      </c>
      <c r="H61" s="120" t="str">
        <f>VLOOKUP($A61,Brut,H$1,FALSE)</f>
        <v>Moyenne (Entre 25% et 50% du personnel)</v>
      </c>
      <c r="I61" s="120" t="str">
        <f>VLOOKUP($A61,Brut,I$1,FALSE)</f>
        <v>Moyennes</v>
      </c>
      <c r="J61" s="107" t="str">
        <f>VLOOKUP($A61,Brut,J$1,FALSE)</f>
        <v>Moins de 5%</v>
      </c>
      <c r="K61" s="107" t="str">
        <f>VLOOKUP($A61,Brut,K$1,FALSE)</f>
        <v>Moins de 3 MDhs</v>
      </c>
      <c r="L61" s="107" t="str">
        <f>VLOOKUP($A61,Brut,L$1,FALSE)</f>
        <v>Industrie - Logistique</v>
      </c>
      <c r="M61" s="107" t="str">
        <f>VLOOKUP($A61,Brut,M$1,FALSE)</f>
        <v>Oriental</v>
      </c>
      <c r="N61" s="107" t="str">
        <f>VLOOKUP($A61,Brut,N$1,FALSE)</f>
        <v>Oujda-Angad</v>
      </c>
      <c r="O61" s="120" t="str">
        <f>VLOOKUP($A61,Brut,O$1,FALSE)</f>
        <v>Industrie manufacturière</v>
      </c>
      <c r="P61" s="120" t="str">
        <f>VLOOKUP($A61,Brut,P$1,FALSE)</f>
        <v xml:space="preserve">إنتاج و بيع مواد تجميل </v>
      </c>
      <c r="Q61" s="120" t="str">
        <f>VLOOKUP($A61,Brut,Q$1,FALSE)</f>
        <v>Les deux</v>
      </c>
      <c r="R61" s="117">
        <f>VLOOKUP($A61,Brut,R$1,FALSE)</f>
        <v>35</v>
      </c>
      <c r="S61" s="117">
        <f>VLOOKUP($A61,Brut,S$1,FALSE)</f>
        <v>50</v>
      </c>
      <c r="T61" s="117">
        <f>VLOOKUP($A61,Brut,T$1,FALSE)</f>
        <v>50</v>
      </c>
      <c r="U61" s="117">
        <f>VLOOKUP($A61,Brut,U$1,FALSE)</f>
        <v>50</v>
      </c>
      <c r="V61" s="117">
        <f>VLOOKUP($A61,Brut,V$1,FALSE)</f>
        <v>20</v>
      </c>
      <c r="W61" s="117">
        <f>VLOOKUP($A61,Brut,W$1,FALSE)</f>
        <v>12.5</v>
      </c>
      <c r="X61" s="117">
        <f>AVERAGE(R61:W61)</f>
        <v>36.25</v>
      </c>
      <c r="Y61" s="117" t="str">
        <f>IF(X61&lt;25,"Débutant",IF(X61&lt;=50,"Émergent",IF(X61&lt;=75,"Challenger","Leader")))</f>
        <v>Émergent</v>
      </c>
      <c r="Z61" s="148" t="s">
        <v>2939</v>
      </c>
      <c r="AA61" s="117" t="s">
        <v>2935</v>
      </c>
      <c r="AB61" s="117" t="s">
        <v>2961</v>
      </c>
      <c r="AC61" s="117"/>
      <c r="AD61" s="117"/>
      <c r="AE61" s="120" t="str" cm="1">
        <f t="array" ref="AE61">_xlfn.TEXTJOIN(CHAR(10)&amp;"-",TRUE,IF(_xlfn.XLOOKUP(A61, Brut!$A$2:$A$158, Brut!$S$2:$Y$158)=1,Brut!$S$2:$Y$2,""))</f>
        <v>- Attirer de nouveaux clients et se différencier face à la concurrence, 
-Gérer la fiscalité, la sécurité sociale et assurer la conformité réglementaire,
-Exploiter les nouvelles technologies pour améliorer la compétitivité,</v>
      </c>
      <c r="AF61" s="120" t="str">
        <f>VLOOKUP($A61,Brut,AF$1,FALSE)</f>
        <v xml:space="preserve">عدم المواكبة من طرف الزبناء بالنسبة للجهة </v>
      </c>
      <c r="AG61" s="120" t="str" cm="1">
        <f t="array" ref="AG61">_xlfn.TEXTJOIN(CHAR(10)&amp;"-",TRUE,IF(_xlfn.XLOOKUP($A61,Brut!$A$2:$A$158,Brut!$AJ$2:$AP$158)=1,Brut!$AJ$2:$AP$2,""))&amp;CHAR(10)&amp;CHAR(10)&amp;VLOOKUP($A61,Brut,AG$1,FALSE)</f>
        <v xml:space="preserve">Suivre des formations sur les outils et solutions digitales
-Acquérir ou intégrer des solutions digitales (CRM, site web, etc.)
-Définir et mettre en œuvre une stratégie de digitalisation
</v>
      </c>
      <c r="AH61" s="120" t="str" cm="1">
        <f t="array" ref="AH61">_xlfn.TEXTJOIN(CHAR(10)&amp;"-",TRUE,IF(_xlfn.XLOOKUP($A61,Brut!$A$2:$A$158,Brut!$AY$2:$BF$158)=1,Brut!$AY$2:$BF$2,""))&amp;CHAR(10)&amp;CHAR(10)&amp;VLOOKUP($A61,Brut,AH$1,FALSE)</f>
        <v xml:space="preserve">Compétences inégales (Certains sont à l'aise, d'autres non)
-Difficultés à trouver des prestataires qualifiés au niveau du digital
</v>
      </c>
      <c r="AI61" s="120" t="str" cm="1">
        <f t="array" ref="AI61">_xlfn.TEXTJOIN(CHAR(10)&amp;"-",TRUE,IF(_xlfn.XLOOKUP($A61,Brut!$A$2:$A$158,Brut!$BX$2:$CU$158)="Existant et je suis satisfait(e)",Brut!$BX$2:$CU$2,""))</f>
        <v/>
      </c>
      <c r="AJ61" s="120" t="str" cm="1">
        <f t="array" ref="AJ61">_xlfn.TEXTJOIN(CHAR(10)&amp;"-",TRUE,IF(_xlfn.XLOOKUP($A61,Brut!$A$2:$A$158,Brut!$BX$2:$CU$158)="Existant mais je ne suis pas satisfait(e)",Brut!$BX$2:$CU$2,""))</f>
        <v>Présence en ligne  - Présence sur les réseaux sociaux
-Relation client  - Outils de marketing digital
-Relation client  - Outil de gestion des ventes et des facturations
-Processus internes  - Outil de gestion des achats et des stocks
-Processus internes  - Outil de gestion RH
-Processus internes  - Outil de gestion comptable et financière
-Processus internes  - Outil de gestion documentaire et des archivages
-Processus internes  - Messagerie électronique et instantanée (Mails, WhatsApp business...)</v>
      </c>
      <c r="AK61" s="120" t="str" cm="1">
        <f t="array" ref="AK61">_xlfn.TEXTJOIN(CHAR(10)&amp;"-",TRUE,IF(_xlfn.XLOOKUP($A61,Brut!$A$2:$A$158,Brut!$BX$2:$CU$158)="Inexistant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-Présence en ligne  - Boutique vitrine
-Présence en ligne - Boutique transactionnelle
-Relation client  - TPE basique
-Relation client  - Paiement en ligne
-Relation client  - CRM
-Relation client  - Outils d'automatisation du parcours client
-Processus internes  - Tableurs (Excel)
-Processus internes  - Outils collaboratifs (Google Workspace, Teams...)</v>
      </c>
      <c r="AL61" s="120" t="str" cm="1">
        <f t="array" ref="AL61">_xlfn.TEXTJOIN(CHAR(10)&amp;"-",TRUE,IF(_xlfn.XLOOKUP($A61,Brut!$A$2:$A$158,Brut!$BX$2:$CU$158)="Je ne sais pas en quoi cela consiste",Brut!$BX$2:$CU$2,""))</f>
        <v>Technologies émergentes  - Intelligence artificielle générative
-Technologies émergentes  - Outils pour l'efficacité énergétique
-Technologies émergentes  - Industrie 5.0
-Technologies émergentes  - IoT (Internet of things)</v>
      </c>
    </row>
    <row r="62" spans="1:38" ht="75" x14ac:dyDescent="0.25">
      <c r="A62">
        <v>127</v>
      </c>
      <c r="B62" s="107" t="str">
        <f>CONCATENATE("ID",IF(A62&lt;10,CONCATENATE("0",A62),A62),"_FdR_",C62,"_v2")</f>
        <v>ID127_FdR_Sylvi-servi _v2</v>
      </c>
      <c r="C62" s="107" t="str">
        <f>VLOOKUP($A62,Brut,C$1,FALSE)</f>
        <v xml:space="preserve">Sylvi-servi </v>
      </c>
      <c r="D62" s="107" t="str">
        <f>VLOOKUP($A62,Brut,D$1,FALSE)</f>
        <v>Dirigeant(e) - Gérant(e)</v>
      </c>
      <c r="E62" s="107" t="str">
        <f>VLOOKUP($A62,Brut,E$1,FALSE)</f>
        <v>SARL AU</v>
      </c>
      <c r="F62" s="127">
        <f>2025-VLOOKUP($A62,Brut,F$1,FALSE)</f>
        <v>2</v>
      </c>
      <c r="G62" s="127">
        <f>VLOOKUP($A62,Brut,G$1,FALSE)</f>
        <v>2</v>
      </c>
      <c r="H62" s="120" t="str">
        <f>VLOOKUP($A62,Brut,H$1,FALSE)</f>
        <v>Faible (Moins de 25% du personnel)</v>
      </c>
      <c r="I62" s="120" t="str">
        <f>VLOOKUP($A62,Brut,I$1,FALSE)</f>
        <v>Faibles</v>
      </c>
      <c r="J62" s="107" t="str">
        <f>VLOOKUP($A62,Brut,J$1,FALSE)</f>
        <v>0%, Pas d'investissement</v>
      </c>
      <c r="K62" s="107" t="str">
        <f>VLOOKUP($A62,Brut,K$1,FALSE)</f>
        <v>Moins de 3 MDhs</v>
      </c>
      <c r="L62" s="107" t="str">
        <f>VLOOKUP($A62,Brut,L$1,FALSE)</f>
        <v>Agriculture</v>
      </c>
      <c r="M62" s="107" t="str">
        <f>VLOOKUP($A62,Brut,M$1,FALSE)</f>
        <v>Oriental</v>
      </c>
      <c r="N62" s="107" t="str">
        <f>VLOOKUP($A62,Brut,N$1,FALSE)</f>
        <v>Oujda-Angad</v>
      </c>
      <c r="O62" s="120" t="str">
        <f>VLOOKUP($A62,Brut,O$1,FALSE)</f>
        <v>Agriculture, sylviculture et pêche</v>
      </c>
      <c r="P62" s="120" t="str">
        <f>VLOOKUP($A62,Brut,P$1,FALSE)</f>
        <v xml:space="preserve">Services agricoles </v>
      </c>
      <c r="Q62" s="120" t="str">
        <f>VLOOKUP($A62,Brut,Q$1,FALSE)</f>
        <v>Les deux</v>
      </c>
      <c r="R62" s="117">
        <f>VLOOKUP($A62,Brut,R$1,FALSE)</f>
        <v>35</v>
      </c>
      <c r="S62" s="117">
        <f>VLOOKUP($A62,Brut,S$1,FALSE)</f>
        <v>52.5</v>
      </c>
      <c r="T62" s="117">
        <f>VLOOKUP($A62,Brut,T$1,FALSE)</f>
        <v>9.5</v>
      </c>
      <c r="U62" s="117">
        <f>VLOOKUP($A62,Brut,U$1,FALSE)</f>
        <v>20</v>
      </c>
      <c r="V62" s="117">
        <f>VLOOKUP($A62,Brut,V$1,FALSE)</f>
        <v>35.5</v>
      </c>
      <c r="W62" s="117">
        <f>VLOOKUP($A62,Brut,W$1,FALSE)</f>
        <v>0</v>
      </c>
      <c r="X62" s="117">
        <f>AVERAGE(R62:W62)</f>
        <v>25.416666666666668</v>
      </c>
      <c r="Y62" s="117" t="str">
        <f>IF(X62&lt;25,"Débutant",IF(X62&lt;=50,"Émergent",IF(X62&lt;=75,"Challenger","Leader")))</f>
        <v>Émergent</v>
      </c>
      <c r="Z62" s="148" t="s">
        <v>2959</v>
      </c>
      <c r="AA62" s="117" t="s">
        <v>2925</v>
      </c>
      <c r="AB62" s="117" t="s">
        <v>720</v>
      </c>
      <c r="AC62" s="117"/>
      <c r="AD62" s="117"/>
      <c r="AE62" s="120" t="str" cm="1">
        <f t="array" ref="AE62">_xlfn.TEXTJOIN(CHAR(10)&amp;"-",TRUE,IF(_xlfn.XLOOKUP(A62, Brut!$A$2:$A$158, Brut!$S$2:$Y$158)=1,Brut!$S$2:$Y$2,""))</f>
        <v>- Attirer de nouveaux clients et se différencier face à la concurrence, 
-Recruter, former et fidéliser des talents qualifiés,
-Améliorer le recouvrement des créances,</v>
      </c>
      <c r="AF62" s="120" t="str">
        <f>VLOOKUP($A62,Brut,AF$1,FALSE)</f>
        <v xml:space="preserve">Alphabétisation </v>
      </c>
      <c r="AG62" s="120" t="str" cm="1">
        <f t="array" ref="AG62">_xlfn.TEXTJOIN(CHAR(10)&amp;"-",TRUE,IF(_xlfn.XLOOKUP($A62,Brut!$A$2:$A$158,Brut!$AJ$2:$AP$158)=1,Brut!$AJ$2:$AP$2,""))&amp;CHAR(10)&amp;CHAR(10)&amp;VLOOKUP($A62,Brut,AG$1,FALSE)</f>
        <v xml:space="preserve">Aucune action concrète
</v>
      </c>
      <c r="AH62" s="120" t="str" cm="1">
        <f t="array" ref="AH62">_xlfn.TEXTJOIN(CHAR(10)&amp;"-",TRUE,IF(_xlfn.XLOOKUP($A62,Brut!$A$2:$A$158,Brut!$AY$2:$BF$158)=1,Brut!$AY$2:$BF$2,""))&amp;CHAR(10)&amp;CHAR(10)&amp;VLOOKUP($A62,Brut,AH$1,FALSE)</f>
        <v xml:space="preserve">Nous n'avons pas de difficultés particulières
</v>
      </c>
      <c r="AI62" s="120" t="str" cm="1">
        <f t="array" ref="AI62">_xlfn.TEXTJOIN(CHAR(10)&amp;"-",TRUE,IF(_xlfn.XLOOKUP($A62,Brut!$A$2:$A$158,Brut!$BX$2:$CU$158)="Existant et je suis satisfait(e)",Brut!$BX$2:$CU$2,""))</f>
        <v/>
      </c>
      <c r="AJ62" s="120" t="str" cm="1">
        <f t="array" ref="AJ62">_xlfn.TEXTJOIN(CHAR(10)&amp;"-",TRUE,IF(_xlfn.XLOOKUP($A62,Brut!$A$2:$A$158,Brut!$BX$2:$CU$158)="Existant mais je ne suis pas satisfait(e)",Brut!$BX$2:$CU$2,""))</f>
        <v/>
      </c>
      <c r="AK62" s="120" t="str" cm="1">
        <f t="array" ref="AK62">_xlfn.TEXTJOIN(CHAR(10)&amp;"-",TRUE,IF(_xlfn.XLOOKUP($A62,Brut!$A$2:$A$158,Brut!$BX$2:$CU$158)="Inexistant mais important pour notre activité/dans notre secteur",Brut!$BX$2:$CU$2,""))</f>
        <v>Processus internes  - Tableurs (Excel)
-Processus internes  - Outil de gestion des achats et des stocks
-Processus internes  - Messagerie électronique et instantanée (Mails, WhatsApp business...)</v>
      </c>
      <c r="AL62" s="120" t="str" cm="1">
        <f t="array" ref="AL62">_xlfn.TEXTJOIN(CHAR(10)&amp;"-",TRUE,IF(_xlfn.XLOOKUP($A62,Brut!$A$2:$A$158,Brut!$BX$2:$CU$158)="Je ne sais pas en quoi cela consiste",Brut!$BX$2:$CU$2,""))</f>
        <v>Présence en ligne - Site Web basique 
-Présence en ligne - Site web avancé
-Présence en ligne  - Outils de monitoring web
-Présence en ligne  - Présence sur les réseaux sociaux
-Présence en ligne  - Outils de gestion et de promotion sur les réseaux sociaux
-Présence en ligne  - Boutique vitrine
-Présence en ligne - Boutique transactionnelle
-Relation client  - TPE basique
-Relation client  - CRM
-Relation client  - Outils de marketing digital
-Relation client  - Outils d'automatisation du parcours client
-Relation client  - Outil de gestion des ventes et des facturations
-Processus internes  - Outil de gestion RH
-Processus internes  - Outil de gestion comptable et financière
-Processus internes  - Outil de gestion documentaire et des archivages
-Processus internes  - Outils collaboratifs (Google Workspace, Teams...)
-Technologies émergentes  - Intelligence artificielle générative
-Technologies émergentes  - Outils pour l'efficacité énergétique
-Technologies émergentes  - Industrie 5.0
-Technologies émergentes  - IoT (Internet of things)</v>
      </c>
    </row>
    <row r="63" spans="1:38" ht="180" x14ac:dyDescent="0.25">
      <c r="A63">
        <v>129</v>
      </c>
      <c r="B63" s="107" t="str">
        <f>CONCATENATE("ID",IF(A63&lt;10,CONCATENATE("0",A63),A63),"_FdR_",C63,"_v2")</f>
        <v>ID129_FdR_تعاونية اولاد الكريم للتنمية _v2</v>
      </c>
      <c r="C63" s="107" t="str">
        <f>VLOOKUP($A63,Brut,C$1,FALSE)</f>
        <v xml:space="preserve">تعاونية اولاد الكريم للتنمية </v>
      </c>
      <c r="D63" s="107" t="str">
        <f>VLOOKUP($A63,Brut,D$1,FALSE)</f>
        <v>Dirigeant(e) - Gérant(e)</v>
      </c>
      <c r="E63" s="107" t="str">
        <f>VLOOKUP($A63,Brut,E$1,FALSE)</f>
        <v>Coopérative</v>
      </c>
      <c r="F63" s="127">
        <f>2025-VLOOKUP($A63,Brut,F$1,FALSE)</f>
        <v>7</v>
      </c>
      <c r="G63" s="127">
        <f>VLOOKUP($A63,Brut,G$1,FALSE)</f>
        <v>0</v>
      </c>
      <c r="H63" s="120" t="str">
        <f>VLOOKUP($A63,Brut,H$1,FALSE)</f>
        <v>Faible (Moins de 25% du personnel)</v>
      </c>
      <c r="I63" s="120" t="str">
        <f>VLOOKUP($A63,Brut,I$1,FALSE)</f>
        <v>Faibles</v>
      </c>
      <c r="J63" s="107" t="str">
        <f>VLOOKUP($A63,Brut,J$1,FALSE)</f>
        <v>Moins de 5%</v>
      </c>
      <c r="K63" s="107" t="str">
        <f>VLOOKUP($A63,Brut,K$1,FALSE)</f>
        <v>Moins de 3 MDhs</v>
      </c>
      <c r="L63" s="107" t="str">
        <f>VLOOKUP($A63,Brut,L$1,FALSE)</f>
        <v>Industrie - Logistique</v>
      </c>
      <c r="M63" s="107" t="str">
        <f>VLOOKUP($A63,Brut,M$1,FALSE)</f>
        <v>Oriental</v>
      </c>
      <c r="N63" s="107" t="str">
        <f>VLOOKUP($A63,Brut,N$1,FALSE)</f>
        <v>Oujda-Angad</v>
      </c>
      <c r="O63" s="120" t="str">
        <f>VLOOKUP($A63,Brut,O$1,FALSE)</f>
        <v>Industrie manufacturière</v>
      </c>
      <c r="P63" s="120" t="str">
        <f>VLOOKUP($A63,Brut,P$1,FALSE)</f>
        <v>تثمين التين الشوكي و انتاج زيوت نباتية</v>
      </c>
      <c r="Q63" s="120" t="str">
        <f>VLOOKUP($A63,Brut,Q$1,FALSE)</f>
        <v>BtoC - vente de produits ou services directement aux particuliers en tant que consommateurs finaux</v>
      </c>
      <c r="R63" s="117">
        <f>VLOOKUP($A63,Brut,R$1,FALSE)</f>
        <v>35.833333333333336</v>
      </c>
      <c r="S63" s="117">
        <f>VLOOKUP($A63,Brut,S$1,FALSE)</f>
        <v>5</v>
      </c>
      <c r="T63" s="117">
        <f>VLOOKUP($A63,Brut,T$1,FALSE)</f>
        <v>45.5</v>
      </c>
      <c r="U63" s="117">
        <f>VLOOKUP($A63,Brut,U$1,FALSE)</f>
        <v>68.333333333333329</v>
      </c>
      <c r="V63" s="117">
        <f>VLOOKUP($A63,Brut,V$1,FALSE)</f>
        <v>10.5</v>
      </c>
      <c r="W63" s="117">
        <f>VLOOKUP($A63,Brut,W$1,FALSE)</f>
        <v>25</v>
      </c>
      <c r="X63" s="117">
        <f>AVERAGE(R63:W63)</f>
        <v>31.694444444444446</v>
      </c>
      <c r="Y63" s="117" t="str">
        <f>IF(X63&lt;25,"Débutant",IF(X63&lt;=50,"Émergent",IF(X63&lt;=75,"Challenger","Leader")))</f>
        <v>Émergent</v>
      </c>
      <c r="Z63" s="148" t="s">
        <v>2919</v>
      </c>
      <c r="AA63" s="117" t="s">
        <v>2916</v>
      </c>
      <c r="AB63" s="117" t="s">
        <v>2952</v>
      </c>
      <c r="AC63" s="117"/>
      <c r="AD63" s="117"/>
      <c r="AE63" s="120" t="str" cm="1">
        <f t="array" ref="AE63">_xlfn.TEXTJOIN(CHAR(10)&amp;"-",TRUE,IF(_xlfn.XLOOKUP(A63, Brut!$A$2:$A$158, Brut!$S$2:$Y$158)=1,Brut!$S$2:$Y$2,""))</f>
        <v>Développer une présence à l’international,
-Exploiter les nouvelles technologies pour améliorer la compétitivité,
-Influencer positivement le climat des affaires et simplifier les démarches administratives.</v>
      </c>
      <c r="AF63" s="120" t="str">
        <f>VLOOKUP($A63,Brut,AF$1,FALSE)</f>
        <v>الرقمنة اصبحت ضرورة في الوقت الحالي للوصول الى المبتغى المطلوب</v>
      </c>
      <c r="AG63" s="120" t="str" cm="1">
        <f t="array" ref="AG63">_xlfn.TEXTJOIN(CHAR(10)&amp;"-",TRUE,IF(_xlfn.XLOOKUP($A63,Brut!$A$2:$A$158,Brut!$AJ$2:$AP$158)=1,Brut!$AJ$2:$AP$2,""))&amp;CHAR(10)&amp;CHAR(10)&amp;VLOOKUP($A63,Brut,AG$1,FALSE)</f>
        <v xml:space="preserve">Suivre des formations sur les outils et solutions digitales
-Acquérir ou intégrer des solutions digitales (CRM, site web, etc.)
-Installer de nouveaux équipements (serveurs, ordinateurs, etc.)
</v>
      </c>
      <c r="AH63" s="120" t="str" cm="1">
        <f t="array" ref="AH63">_xlfn.TEXTJOIN(CHAR(10)&amp;"-",TRUE,IF(_xlfn.XLOOKUP($A63,Brut!$A$2:$A$158,Brut!$AY$2:$BF$158)=1,Brut!$AY$2:$BF$2,""))&amp;CHAR(10)&amp;CHAR(10)&amp;VLOOKUP($A63,Brut,AH$1,FALSE)</f>
        <v xml:space="preserve">Résistance au changement - Adaptation lente
-Compétences inégales (Certains sont à l'aise, d'autres non)
</v>
      </c>
      <c r="AI63" s="120" t="str" cm="1">
        <f t="array" ref="AI63">_xlfn.TEXTJOIN(CHAR(10)&amp;"-",TRUE,IF(_xlfn.XLOOKUP($A63,Brut!$A$2:$A$158,Brut!$BX$2:$CU$158)="Existant et je suis satisfait(e)",Brut!$BX$2:$CU$2,""))</f>
        <v>Processus internes  - Outil de gestion RH
-Processus internes  - Outil de gestion comptable et financière
-Processus internes  - Outil de gestion documentaire et des archivages</v>
      </c>
      <c r="AJ63" s="120" t="str" cm="1">
        <f t="array" ref="AJ63">_xlfn.TEXTJOIN(CHAR(10)&amp;"-",TRUE,IF(_xlfn.XLOOKUP($A63,Brut!$A$2:$A$158,Brut!$BX$2:$CU$158)="Existant mais je ne suis pas satisfait(e)",Brut!$BX$2:$CU$2,""))</f>
        <v>Présence en ligne - Site Web basique 
-Présence en ligne - Site web avancé
-Présence en ligne  - Présence sur les réseaux sociaux
-Relation client  - CRM
-Relation client  - Outil de gestion des ventes et des facturations
-Processus internes  - Messagerie électronique et instantanée (Mails, WhatsApp business...)
-Technologies émergentes  - Industrie 5.0</v>
      </c>
      <c r="AK63" s="120" t="str" cm="1">
        <f t="array" ref="AK63">_xlfn.TEXTJOIN(CHAR(10)&amp;"-",TRUE,IF(_xlfn.XLOOKUP($A63,Brut!$A$2:$A$158,Brut!$BX$2:$CU$158)="Inexistant mais important pour notre activité/dans notre secteur",Brut!$BX$2:$CU$2,""))</f>
        <v>Présence en ligne  - Outils de monitoring web
-Présence en ligne  - Outils de gestion et de promotion sur les réseaux sociaux
-Présence en ligne  - Boutique vitrine
-Présence en ligne - Boutique transactionnelle
-Relation client  - TPE basique
-Relation client  - Paiement en ligne
-Relation client  - Outils de marketing digital
-Technologies émergentes  - Intelligence artificielle générative
-Technologies émergentes  - Outils pour l'efficacité énergétique</v>
      </c>
      <c r="AL63" s="120" t="str" cm="1">
        <f t="array" ref="AL63">_xlfn.TEXTJOIN(CHAR(10)&amp;"-",TRUE,IF(_xlfn.XLOOKUP($A63,Brut!$A$2:$A$158,Brut!$BX$2:$CU$158)="Je ne sais pas en quoi cela consiste",Brut!$BX$2:$CU$2,""))</f>
        <v>Relation client  - Outils d'automatisation du parcours client
-Processus internes  - Tableurs (Excel)
-Processus internes  - Outil de gestion des achats et des stocks
-Processus internes  - Outils collaboratifs (Google Workspace, Teams...)
-Technologies émergentes  - IoT (Internet of things)</v>
      </c>
    </row>
    <row r="64" spans="1:38" ht="390" x14ac:dyDescent="0.25">
      <c r="A64">
        <v>130</v>
      </c>
      <c r="B64" s="107" t="str">
        <f>CONCATENATE("ID",IF(A64&lt;10,CONCATENATE("0",A64),A64),"_FdR_",C64,"_v2")</f>
        <v>ID130_FdR_Oriental Gold_v2</v>
      </c>
      <c r="C64" s="107" t="str">
        <f>VLOOKUP($A64,Brut,C$1,FALSE)</f>
        <v>Oriental Gold</v>
      </c>
      <c r="D64" s="107" t="str">
        <f>VLOOKUP($A64,Brut,D$1,FALSE)</f>
        <v>Dirigeant(e) - Gérant(e)</v>
      </c>
      <c r="E64" s="107" t="str">
        <f>VLOOKUP($A64,Brut,E$1,FALSE)</f>
        <v>Coopérative</v>
      </c>
      <c r="F64" s="127">
        <f>2025-VLOOKUP($A64,Brut,F$1,FALSE)</f>
        <v>6</v>
      </c>
      <c r="G64" s="127">
        <f>VLOOKUP($A64,Brut,G$1,FALSE)</f>
        <v>0</v>
      </c>
      <c r="H64" s="120" t="str">
        <f>VLOOKUP($A64,Brut,H$1,FALSE)</f>
        <v>Faible (Moins de 25% du personnel)</v>
      </c>
      <c r="I64" s="120" t="str">
        <f>VLOOKUP($A64,Brut,I$1,FALSE)</f>
        <v>Faibles</v>
      </c>
      <c r="J64" s="107" t="str">
        <f>VLOOKUP($A64,Brut,J$1,FALSE)</f>
        <v>Moins de 5%</v>
      </c>
      <c r="K64" s="107" t="str">
        <f>VLOOKUP($A64,Brut,K$1,FALSE)</f>
        <v>Moins de 3 MDhs</v>
      </c>
      <c r="L64" s="107" t="str">
        <f>VLOOKUP($A64,Brut,L$1,FALSE)</f>
        <v>Industrie - Logistique</v>
      </c>
      <c r="M64" s="107" t="str">
        <f>VLOOKUP($A64,Brut,M$1,FALSE)</f>
        <v>Oriental</v>
      </c>
      <c r="N64" s="107" t="str">
        <f>VLOOKUP($A64,Brut,N$1,FALSE)</f>
        <v>Oujda-Angad</v>
      </c>
      <c r="O64" s="120" t="str">
        <f>VLOOKUP($A64,Brut,O$1,FALSE)</f>
        <v>Industrie manufacturière</v>
      </c>
      <c r="P64" s="120" t="str">
        <f>VLOOKUP($A64,Brut,P$1,FALSE)</f>
        <v>تثمين المنتوجات المجالية ( صناعة منتوجات تجميلية )</v>
      </c>
      <c r="Q64" s="120" t="str">
        <f>VLOOKUP($A64,Brut,Q$1,FALSE)</f>
        <v>Les deux</v>
      </c>
      <c r="R64" s="117">
        <f>VLOOKUP($A64,Brut,R$1,FALSE)</f>
        <v>43.333333333333336</v>
      </c>
      <c r="S64" s="117">
        <f>VLOOKUP($A64,Brut,S$1,FALSE)</f>
        <v>5</v>
      </c>
      <c r="T64" s="117">
        <f>VLOOKUP($A64,Brut,T$1,FALSE)</f>
        <v>50</v>
      </c>
      <c r="U64" s="117">
        <f>VLOOKUP($A64,Brut,U$1,FALSE)</f>
        <v>50</v>
      </c>
      <c r="V64" s="117">
        <f>VLOOKUP($A64,Brut,V$1,FALSE)</f>
        <v>65</v>
      </c>
      <c r="W64" s="117">
        <f>VLOOKUP($A64,Brut,W$1,FALSE)</f>
        <v>0</v>
      </c>
      <c r="X64" s="117">
        <f>AVERAGE(R64:W64)</f>
        <v>35.555555555555557</v>
      </c>
      <c r="Y64" s="117" t="str">
        <f>IF(X64&lt;25,"Débutant",IF(X64&lt;=50,"Émergent",IF(X64&lt;=75,"Challenger","Leader")))</f>
        <v>Émergent</v>
      </c>
      <c r="Z64" s="150"/>
      <c r="AA64" s="117" t="s">
        <v>2916</v>
      </c>
      <c r="AB64" s="117" t="s">
        <v>2957</v>
      </c>
      <c r="AC64" s="117"/>
      <c r="AD64" s="117"/>
      <c r="AE64" s="120" t="str" cm="1">
        <f t="array" ref="AE64">_xlfn.TEXTJOIN(CHAR(10)&amp;"-",TRUE,IF(_xlfn.XLOOKUP(A64, Brut!$A$2:$A$158, Brut!$S$2:$Y$158)=1,Brut!$S$2:$Y$2,""))</f>
        <v>Développer une présence à l’international,
-Gérer la fiscalité, la sécurité sociale et assurer la conformité réglementaire,
-Améliorer le recouvrement des créances,</v>
      </c>
      <c r="AF64" s="120">
        <f>VLOOKUP($A64,Brut,AF$1,FALSE)</f>
        <v>0</v>
      </c>
      <c r="AG64" s="120" t="str" cm="1">
        <f t="array" ref="AG64">_xlfn.TEXTJOIN(CHAR(10)&amp;"-",TRUE,IF(_xlfn.XLOOKUP($A64,Brut!$A$2:$A$158,Brut!$AJ$2:$AP$158)=1,Brut!$AJ$2:$AP$2,""))&amp;CHAR(10)&amp;CHAR(10)&amp;VLOOKUP($A64,Brut,AG$1,FALSE)</f>
        <v xml:space="preserve">Suivre des formations sur les outils et solutions digitales
-Définir et mettre en œuvre une stratégie de digitalisation
</v>
      </c>
      <c r="AH64" s="120" t="str" cm="1">
        <f t="array" ref="AH64">_xlfn.TEXTJOIN(CHAR(10)&amp;"-",TRUE,IF(_xlfn.XLOOKUP($A64,Brut!$A$2:$A$158,Brut!$AY$2:$BF$158)=1,Brut!$AY$2:$BF$2,""))&amp;CHAR(10)&amp;CHAR(10)&amp;VLOOKUP($A64,Brut,AH$1,FALSE)</f>
        <v xml:space="preserve">Difficulté à utiliser des outils métier ou avancés (ERP, logiciels,...)
-Résistance au changement - Adaptation lente
</v>
      </c>
      <c r="AI64" s="120" t="str" cm="1">
        <f t="array" ref="AI64">_xlfn.TEXTJOIN(CHAR(10)&amp;"-",TRUE,IF(_xlfn.XLOOKUP($A64,Brut!$A$2:$A$158,Brut!$BX$2:$CU$158)="Existant et je suis satisfait(e)",Brut!$BX$2:$CU$2,""))</f>
        <v>Processus internes  - Messagerie électronique et instantanée (Mails, WhatsApp business...)</v>
      </c>
      <c r="AJ64" s="120" t="str" cm="1">
        <f t="array" ref="AJ64">_xlfn.TEXTJOIN(CHAR(10)&amp;"-",TRUE,IF(_xlfn.XLOOKUP($A64,Brut!$A$2:$A$158,Brut!$BX$2:$CU$158)="Existant mais je ne suis pas satisfait(e)",Brut!$BX$2:$CU$2,""))</f>
        <v>Présence en ligne - Site Web basique 
-Présence en ligne - Site web avancé
-Présence en ligne  - Outils de monitoring web
-Présence en ligne  - Présence sur les réseaux sociaux
-Relation client  - Paiement en ligne</v>
      </c>
      <c r="AK64" s="120" t="str" cm="1">
        <f t="array" ref="AK64">_xlfn.TEXTJOIN(CHAR(10)&amp;"-",TRUE,IF(_xlfn.XLOOKUP($A64,Brut!$A$2:$A$158,Brut!$BX$2:$CU$158)="Inexistant mais important pour notre activité/dans notre secteur",Brut!$BX$2:$CU$2,""))</f>
        <v>Présence en ligne  - Outils de gestion et de promotion sur les réseaux sociaux
-Présence en ligne  - Boutique vitrine
-Présence en ligne - Boutique transactionnelle
-Relation client  - TPE basique
-Relation client  - CRM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-Technologies émergentes  - Intelligence artificielle générative
-Technologies émergentes  - Outils pour l'efficacité énergétique
-Technologies émergentes  - Industrie 5.0
-Technologies émergentes  - IoT (Internet of things)</v>
      </c>
      <c r="AL64" s="120" t="str" cm="1">
        <f t="array" ref="AL64">_xlfn.TEXTJOIN(CHAR(10)&amp;"-",TRUE,IF(_xlfn.XLOOKUP($A64,Brut!$A$2:$A$158,Brut!$BX$2:$CU$158)="Je ne sais pas en quoi cela consiste",Brut!$BX$2:$CU$2,""))</f>
        <v/>
      </c>
    </row>
    <row r="65" spans="1:38" ht="315" x14ac:dyDescent="0.25">
      <c r="A65">
        <v>131</v>
      </c>
      <c r="B65" s="107" t="str">
        <f>CONCATENATE("ID",IF(A65&lt;10,CONCATENATE("0",A65),A65),"_FdR_",C65,"_v2")</f>
        <v>ID131_FdR_عائشة للتنمية _v2</v>
      </c>
      <c r="C65" s="107" t="str">
        <f>VLOOKUP($A65,Brut,C$1,FALSE)</f>
        <v xml:space="preserve">عائشة للتنمية </v>
      </c>
      <c r="D65" s="107" t="str">
        <f>VLOOKUP($A65,Brut,D$1,FALSE)</f>
        <v>Dirigeant(e) - Gérant(e)</v>
      </c>
      <c r="E65" s="107" t="str">
        <f>VLOOKUP($A65,Brut,E$1,FALSE)</f>
        <v>Coopérative</v>
      </c>
      <c r="F65" s="127">
        <f>2025-VLOOKUP($A65,Brut,F$1,FALSE)</f>
        <v>8</v>
      </c>
      <c r="G65" s="127">
        <f>VLOOKUP($A65,Brut,G$1,FALSE)</f>
        <v>5</v>
      </c>
      <c r="H65" s="120" t="str">
        <f>VLOOKUP($A65,Brut,H$1,FALSE)</f>
        <v>Forte (Plus de 50% du personnel)</v>
      </c>
      <c r="I65" s="120" t="str">
        <f>VLOOKUP($A65,Brut,I$1,FALSE)</f>
        <v>Elevées</v>
      </c>
      <c r="J65" s="107" t="str">
        <f>VLOOKUP($A65,Brut,J$1,FALSE)</f>
        <v>Plus de 20 %</v>
      </c>
      <c r="K65" s="107" t="str">
        <f>VLOOKUP($A65,Brut,K$1,FALSE)</f>
        <v>Moins de 3 MDhs</v>
      </c>
      <c r="L65" s="107" t="str">
        <f>VLOOKUP($A65,Brut,L$1,FALSE)</f>
        <v>Industrie - Logistique</v>
      </c>
      <c r="M65" s="107" t="str">
        <f>VLOOKUP($A65,Brut,M$1,FALSE)</f>
        <v>Oriental</v>
      </c>
      <c r="N65" s="107" t="str">
        <f>VLOOKUP($A65,Brut,N$1,FALSE)</f>
        <v>Oujda-Angad</v>
      </c>
      <c r="O65" s="120" t="str">
        <f>VLOOKUP($A65,Brut,O$1,FALSE)</f>
        <v>Industrie manufacturière</v>
      </c>
      <c r="P65" s="120" t="str">
        <f>VLOOKUP($A65,Brut,P$1,FALSE)</f>
        <v xml:space="preserve">انتاج جميع انواع الزيوت ومواد التجميل الطبيعية </v>
      </c>
      <c r="Q65" s="120" t="str">
        <f>VLOOKUP($A65,Brut,Q$1,FALSE)</f>
        <v>Les deux</v>
      </c>
      <c r="R65" s="117">
        <f>VLOOKUP($A65,Brut,R$1,FALSE)</f>
        <v>75</v>
      </c>
      <c r="S65" s="117">
        <f>VLOOKUP($A65,Brut,S$1,FALSE)</f>
        <v>75</v>
      </c>
      <c r="T65" s="117">
        <f>VLOOKUP($A65,Brut,T$1,FALSE)</f>
        <v>55</v>
      </c>
      <c r="U65" s="117">
        <f>VLOOKUP($A65,Brut,U$1,FALSE)</f>
        <v>50</v>
      </c>
      <c r="V65" s="117">
        <f>VLOOKUP($A65,Brut,V$1,FALSE)</f>
        <v>85</v>
      </c>
      <c r="W65" s="117">
        <f>VLOOKUP($A65,Brut,W$1,FALSE)</f>
        <v>25</v>
      </c>
      <c r="X65" s="117">
        <f>AVERAGE(R65:W65)</f>
        <v>60.833333333333336</v>
      </c>
      <c r="Y65" s="117" t="str">
        <f>IF(X65&lt;25,"Débutant",IF(X65&lt;=50,"Émergent",IF(X65&lt;=75,"Challenger","Leader")))</f>
        <v>Challenger</v>
      </c>
      <c r="Z65" s="148" t="s">
        <v>2918</v>
      </c>
      <c r="AA65" s="117" t="s">
        <v>2916</v>
      </c>
      <c r="AB65" s="117" t="s">
        <v>2952</v>
      </c>
      <c r="AC65" s="117"/>
      <c r="AD65" s="117"/>
      <c r="AE65" s="120" t="str" cm="1">
        <f t="array" ref="AE65">_xlfn.TEXTJOIN(CHAR(10)&amp;"-",TRUE,IF(_xlfn.XLOOKUP(A65, Brut!$A$2:$A$158, Brut!$S$2:$Y$158)=1,Brut!$S$2:$Y$2,""))</f>
        <v>- Attirer de nouveaux clients et se différencier face à la concurrence, 
-Développer une présence à l’international,
-Recruter, former et fidéliser des talents qualifiés,</v>
      </c>
      <c r="AF65" s="120">
        <f>VLOOKUP($A65,Brut,AF$1,FALSE)</f>
        <v>0</v>
      </c>
      <c r="AG65" s="120" t="str" cm="1">
        <f t="array" ref="AG65">_xlfn.TEXTJOIN(CHAR(10)&amp;"-",TRUE,IF(_xlfn.XLOOKUP($A65,Brut!$A$2:$A$158,Brut!$AJ$2:$AP$158)=1,Brut!$AJ$2:$AP$2,""))&amp;CHAR(10)&amp;CHAR(10)&amp;VLOOKUP($A65,Brut,AG$1,FALSE)</f>
        <v xml:space="preserve">Suivre des formations sur les outils et solutions digitales
-Acquérir ou intégrer des solutions digitales (CRM, site web, etc.)
-Définir et mettre en œuvre une stratégie de digitalisation
</v>
      </c>
      <c r="AH65" s="120" t="str" cm="1">
        <f t="array" ref="AH65">_xlfn.TEXTJOIN(CHAR(10)&amp;"-",TRUE,IF(_xlfn.XLOOKUP($A65,Brut!$A$2:$A$158,Brut!$AY$2:$BF$158)=1,Brut!$AY$2:$BF$2,""))&amp;CHAR(10)&amp;CHAR(10)&amp;VLOOKUP($A65,Brut,AH$1,FALSE)</f>
        <v xml:space="preserve">Difficulté à utiliser des outils métier ou avancés (ERP, logiciels,...)
-Compétences inégales (Certains sont à l'aise, d'autres non)
</v>
      </c>
      <c r="AI65" s="120" t="str" cm="1">
        <f t="array" ref="AI65">_xlfn.TEXTJOIN(CHAR(10)&amp;"-",TRUE,IF(_xlfn.XLOOKUP($A65,Brut!$A$2:$A$158,Brut!$BX$2:$CU$158)="Existant et je suis satisfait(e)",Brut!$BX$2:$CU$2,""))</f>
        <v>Présence en ligne  - Présence sur les réseaux sociaux</v>
      </c>
      <c r="AJ65" s="120" t="str" cm="1">
        <f t="array" ref="AJ65">_xlfn.TEXTJOIN(CHAR(10)&amp;"-",TRUE,IF(_xlfn.XLOOKUP($A65,Brut!$A$2:$A$158,Brut!$BX$2:$CU$158)="Existant mais je ne suis pas satisfait(e)",Brut!$BX$2:$CU$2,""))</f>
        <v>Présence en ligne  - Outils de monitoring web
-Présence en ligne  - Outils de gestion et de promotion sur les réseaux sociaux
-Relation client  - Paiement en ligne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-Processus internes  - Messagerie électronique et instantanée (Mails, WhatsApp business...)</v>
      </c>
      <c r="AK65" s="120" t="str" cm="1">
        <f t="array" ref="AK65">_xlfn.TEXTJOIN(CHAR(10)&amp;"-",TRUE,IF(_xlfn.XLOOKUP($A65,Brut!$A$2:$A$158,Brut!$BX$2:$CU$158)="Inexistant mais important pour notre activité/dans notre secteur",Brut!$BX$2:$CU$2,""))</f>
        <v>Présence en ligne - Site Web basique 
-Présence en ligne - Site web avancé
-Présence en ligne  - Boutique vitrine
-Présence en ligne - Boutique transactionnelle
-Relation client  - TPE basique
-Relation client  - CRM
-Technologies émergentes  - Intelligence artificielle générative
-Technologies émergentes  - Industrie 5.0
-Technologies émergentes  - IoT (Internet of things)</v>
      </c>
      <c r="AL65" s="120" t="str" cm="1">
        <f t="array" ref="AL65">_xlfn.TEXTJOIN(CHAR(10)&amp;"-",TRUE,IF(_xlfn.XLOOKUP($A65,Brut!$A$2:$A$158,Brut!$BX$2:$CU$158)="Je ne sais pas en quoi cela consiste",Brut!$BX$2:$CU$2,""))</f>
        <v/>
      </c>
    </row>
    <row r="66" spans="1:38" ht="270" x14ac:dyDescent="0.25">
      <c r="A66">
        <v>133</v>
      </c>
      <c r="B66" s="107" t="str">
        <f>CONCATENATE("ID",IF(A66&lt;10,CONCATENATE("0",A66),A66),"_FdR_",C66,"_v2")</f>
        <v>ID133_FdR_Le Marc by Milou_v2</v>
      </c>
      <c r="C66" s="107" t="str">
        <f>VLOOKUP($A66,Brut,C$1,FALSE)</f>
        <v>Le Marc by Milou</v>
      </c>
      <c r="D66" s="107" t="str">
        <f>VLOOKUP($A66,Brut,D$1,FALSE)</f>
        <v>Dirigeant(e) - Gérant(e)</v>
      </c>
      <c r="E66" s="107" t="str">
        <f>VLOOKUP($A66,Brut,E$1,FALSE)</f>
        <v>SARL AU</v>
      </c>
      <c r="F66" s="127">
        <f>2025-VLOOKUP($A66,Brut,F$1,FALSE)</f>
        <v>2</v>
      </c>
      <c r="G66" s="127">
        <f>VLOOKUP($A66,Brut,G$1,FALSE)</f>
        <v>5</v>
      </c>
      <c r="H66" s="120" t="str">
        <f>VLOOKUP($A66,Brut,H$1,FALSE)</f>
        <v>Faible (Moins de 25% du personnel)</v>
      </c>
      <c r="I66" s="120" t="str">
        <f>VLOOKUP($A66,Brut,I$1,FALSE)</f>
        <v>Faibles</v>
      </c>
      <c r="J66" s="107" t="str">
        <f>VLOOKUP($A66,Brut,J$1,FALSE)</f>
        <v>Je ne souhaite pas me prononcer - Je ne sais pas</v>
      </c>
      <c r="K66" s="107" t="str">
        <f>VLOOKUP($A66,Brut,K$1,FALSE)</f>
        <v>Moins de 3 MDhs</v>
      </c>
      <c r="L66" s="107" t="str">
        <f>VLOOKUP($A66,Brut,L$1,FALSE)</f>
        <v>Industrie - Logistique</v>
      </c>
      <c r="M66" s="107" t="str">
        <f>VLOOKUP($A66,Brut,M$1,FALSE)</f>
        <v>Oriental</v>
      </c>
      <c r="N66" s="107" t="str">
        <f>VLOOKUP($A66,Brut,N$1,FALSE)</f>
        <v>Jerada</v>
      </c>
      <c r="O66" s="120" t="str">
        <f>VLOOKUP($A66,Brut,O$1,FALSE)</f>
        <v>Industrie manufacturière</v>
      </c>
      <c r="P66" s="120" t="str">
        <f>VLOOKUP($A66,Brut,P$1,FALSE)</f>
        <v>Recyclage de Marc de café et production des produits avec.</v>
      </c>
      <c r="Q66" s="120" t="str">
        <f>VLOOKUP($A66,Brut,Q$1,FALSE)</f>
        <v>BtoC - vente de produits ou services directement aux particuliers en tant que consommateurs finaux</v>
      </c>
      <c r="R66" s="117">
        <f>VLOOKUP($A66,Brut,R$1,FALSE)</f>
        <v>51.666666666666664</v>
      </c>
      <c r="S66" s="117">
        <f>VLOOKUP($A66,Brut,S$1,FALSE)</f>
        <v>5</v>
      </c>
      <c r="T66" s="117">
        <f>VLOOKUP($A66,Brut,T$1,FALSE)</f>
        <v>32</v>
      </c>
      <c r="U66" s="117">
        <f>VLOOKUP($A66,Brut,U$1,FALSE)</f>
        <v>50</v>
      </c>
      <c r="V66" s="117">
        <f>VLOOKUP($A66,Brut,V$1,FALSE)</f>
        <v>15</v>
      </c>
      <c r="W66" s="117">
        <f>VLOOKUP($A66,Brut,W$1,FALSE)</f>
        <v>37.5</v>
      </c>
      <c r="X66" s="117">
        <f>AVERAGE(R66:W66)</f>
        <v>31.861111111111111</v>
      </c>
      <c r="Y66" s="117" t="str">
        <f>IF(X66&lt;25,"Débutant",IF(X66&lt;=50,"Émergent",IF(X66&lt;=75,"Challenger","Leader")))</f>
        <v>Émergent</v>
      </c>
      <c r="Z66" s="117"/>
      <c r="AA66" s="117"/>
      <c r="AB66" s="117"/>
      <c r="AC66" s="117"/>
      <c r="AD66" s="117"/>
      <c r="AE66" s="120" t="str" cm="1">
        <f t="array" ref="AE66">_xlfn.TEXTJOIN(CHAR(10)&amp;"-",TRUE,IF(_xlfn.XLOOKUP(A66, Brut!$A$2:$A$158, Brut!$S$2:$Y$158)=1,Brut!$S$2:$Y$2,""))</f>
        <v>- Attirer de nouveaux clients et se différencier face à la concurrence, 
-Développer une présence à l’international,
-Gérer la fiscalité, la sécurité sociale et assurer la conformité réglementaire,</v>
      </c>
      <c r="AF66" s="120" t="str">
        <f>VLOOKUP($A66,Brut,AF$1,FALSE)</f>
        <v xml:space="preserve">Manque de formation </v>
      </c>
      <c r="AG66" s="120" t="str" cm="1">
        <f t="array" ref="AG66">_xlfn.TEXTJOIN(CHAR(10)&amp;"-",TRUE,IF(_xlfn.XLOOKUP($A66,Brut!$A$2:$A$158,Brut!$AJ$2:$AP$158)=1,Brut!$AJ$2:$AP$2,""))&amp;CHAR(10)&amp;CHAR(10)&amp;VLOOKUP($A66,Brut,AG$1,FALSE)</f>
        <v xml:space="preserve">Suivre des formations sur les outils et solutions digitales
-Acquérir ou intégrer des solutions digitales (CRM, site web, etc.)
-Installer de nouveaux équipements (serveurs, ordinateurs, etc.)
</v>
      </c>
      <c r="AH66" s="120" t="str" cm="1">
        <f t="array" ref="AH66">_xlfn.TEXTJOIN(CHAR(10)&amp;"-",TRUE,IF(_xlfn.XLOOKUP($A66,Brut!$A$2:$A$158,Brut!$AY$2:$BF$158)=1,Brut!$AY$2:$BF$2,""))&amp;CHAR(10)&amp;CHAR(10)&amp;VLOOKUP($A66,Brut,AH$1,FALSE)</f>
        <v xml:space="preserve">Difficulté à utiliser des outils métier ou avancés (ERP, logiciels,...)
-Résistance au changement - Adaptation lente
</v>
      </c>
      <c r="AI66" s="120" t="str" cm="1">
        <f t="array" ref="AI66">_xlfn.TEXTJOIN(CHAR(10)&amp;"-",TRUE,IF(_xlfn.XLOOKUP($A66,Brut!$A$2:$A$158,Brut!$BX$2:$CU$158)="Existant et je suis satisfait(e)",Brut!$BX$2:$CU$2,""))</f>
        <v/>
      </c>
      <c r="AJ66" s="120" t="str" cm="1">
        <f t="array" ref="AJ66">_xlfn.TEXTJOIN(CHAR(10)&amp;"-",TRUE,IF(_xlfn.XLOOKUP($A66,Brut!$A$2:$A$158,Brut!$BX$2:$CU$158)="Existant mais je ne suis pas satisfait(e)",Brut!$BX$2:$CU$2,""))</f>
        <v>Présence en ligne  - Présence sur les réseaux sociaux
-Processus internes  - Messagerie électronique et instantanée (Mails, WhatsApp business...)</v>
      </c>
      <c r="AK66" s="120" t="str" cm="1">
        <f t="array" ref="AK66">_xlfn.TEXTJOIN(CHAR(10)&amp;"-",TRUE,IF(_xlfn.XLOOKUP($A66,Brut!$A$2:$A$158,Brut!$BX$2:$CU$158)="Inexistant mais important pour notre activité/dans notre secteur",Brut!$BX$2:$CU$2,""))</f>
        <v>Présence en ligne - Site Web basique 
-Présence en ligne - Site web avancé
-Relation client  - TPE basique
-Relation client  - Outils de marketing digital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-Technologies émergentes  - Outils pour l'efficacité énergétique</v>
      </c>
      <c r="AL66" s="120" t="str" cm="1">
        <f t="array" ref="AL66">_xlfn.TEXTJOIN(CHAR(10)&amp;"-",TRUE,IF(_xlfn.XLOOKUP($A66,Brut!$A$2:$A$158,Brut!$BX$2:$CU$158)="Je ne sais pas en quoi cela consiste",Brut!$BX$2:$CU$2,""))</f>
        <v>Présence en ligne  - Outils de monitoring web
-Présence en ligne  - Outils de gestion et de promotion sur les réseaux sociaux
-Présence en ligne - Boutique transactionnelle
-Relation client  - CRM
-Relation client  - Outils d'automatisation du parcours client
-Technologies émergentes  - Intelligence artificielle générative
-Technologies émergentes  - Industrie 5.0
-Technologies émergentes  - IoT (Internet of things)</v>
      </c>
    </row>
    <row r="67" spans="1:38" ht="225" x14ac:dyDescent="0.25">
      <c r="A67">
        <v>134</v>
      </c>
      <c r="B67" s="107" t="str">
        <f>CONCATENATE("ID",IF(A67&lt;10,CONCATENATE("0",A67),A67),"_FdR_",C67,"_v2")</f>
        <v>ID134_FdR_Coopérative ikhlasse guenfouda _v2</v>
      </c>
      <c r="C67" s="107" t="str">
        <f>VLOOKUP($A67,Brut,C$1,FALSE)</f>
        <v xml:space="preserve">Coopérative ikhlasse guenfouda </v>
      </c>
      <c r="D67" s="107" t="str">
        <f>VLOOKUP($A67,Brut,D$1,FALSE)</f>
        <v>Dirigeant(e) - Gérant(e)</v>
      </c>
      <c r="E67" s="107" t="str">
        <f>VLOOKUP($A67,Brut,E$1,FALSE)</f>
        <v>Coopérative</v>
      </c>
      <c r="F67" s="127">
        <f>2025-VLOOKUP($A67,Brut,F$1,FALSE)</f>
        <v>8</v>
      </c>
      <c r="G67" s="127">
        <f>VLOOKUP($A67,Brut,G$1,FALSE)</f>
        <v>9</v>
      </c>
      <c r="H67" s="120" t="str">
        <f>VLOOKUP($A67,Brut,H$1,FALSE)</f>
        <v>Moyenne (Entre 25% et 50% du personnel)</v>
      </c>
      <c r="I67" s="120" t="str">
        <f>VLOOKUP($A67,Brut,I$1,FALSE)</f>
        <v>Moyennes</v>
      </c>
      <c r="J67" s="107" t="str">
        <f>VLOOKUP($A67,Brut,J$1,FALSE)</f>
        <v>Moins de 5%</v>
      </c>
      <c r="K67" s="107" t="str">
        <f>VLOOKUP($A67,Brut,K$1,FALSE)</f>
        <v>Moins de 3 MDhs</v>
      </c>
      <c r="L67" s="107" t="str">
        <f>VLOOKUP($A67,Brut,L$1,FALSE)</f>
        <v>Industrie - Logistique</v>
      </c>
      <c r="M67" s="107" t="str">
        <f>VLOOKUP($A67,Brut,M$1,FALSE)</f>
        <v>Oriental</v>
      </c>
      <c r="N67" s="107" t="str">
        <f>VLOOKUP($A67,Brut,N$1,FALSE)</f>
        <v>Jerada</v>
      </c>
      <c r="O67" s="120" t="str">
        <f>VLOOKUP($A67,Brut,O$1,FALSE)</f>
        <v>Industrie manufacturière</v>
      </c>
      <c r="P67" s="120" t="str">
        <f>VLOOKUP($A67,Brut,P$1,FALSE)</f>
        <v xml:space="preserve">إنتاج الكسكس والعجائن بانواعهم </v>
      </c>
      <c r="Q67" s="120" t="str">
        <f>VLOOKUP($A67,Brut,Q$1,FALSE)</f>
        <v>BtoC - vente de produits ou services directement aux particuliers en tant que consommateurs finaux</v>
      </c>
      <c r="R67" s="117">
        <f>VLOOKUP($A67,Brut,R$1,FALSE)</f>
        <v>44.166666666666664</v>
      </c>
      <c r="S67" s="117">
        <f>VLOOKUP($A67,Brut,S$1,FALSE)</f>
        <v>50</v>
      </c>
      <c r="T67" s="117">
        <f>VLOOKUP($A67,Brut,T$1,FALSE)</f>
        <v>36.5</v>
      </c>
      <c r="U67" s="117">
        <f>VLOOKUP($A67,Brut,U$1,FALSE)</f>
        <v>50</v>
      </c>
      <c r="V67" s="117">
        <f>VLOOKUP($A67,Brut,V$1,FALSE)</f>
        <v>20</v>
      </c>
      <c r="W67" s="117">
        <f>VLOOKUP($A67,Brut,W$1,FALSE)</f>
        <v>12.5</v>
      </c>
      <c r="X67" s="117">
        <f>AVERAGE(R67:W67)</f>
        <v>35.527777777777779</v>
      </c>
      <c r="Y67" s="117" t="str">
        <f>IF(X67&lt;25,"Débutant",IF(X67&lt;=50,"Émergent",IF(X67&lt;=75,"Challenger","Leader")))</f>
        <v>Émergent</v>
      </c>
      <c r="Z67" s="148" t="s">
        <v>2940</v>
      </c>
      <c r="AA67" s="117" t="s">
        <v>2935</v>
      </c>
      <c r="AB67" s="117" t="s">
        <v>2961</v>
      </c>
      <c r="AC67" s="117"/>
      <c r="AD67" s="117"/>
      <c r="AE67" s="120" t="str" cm="1">
        <f t="array" ref="AE67">_xlfn.TEXTJOIN(CHAR(10)&amp;"-",TRUE,IF(_xlfn.XLOOKUP(A67, Brut!$A$2:$A$158, Brut!$S$2:$Y$158)=1,Brut!$S$2:$Y$2,""))</f>
        <v>- Attirer de nouveaux clients et se différencier face à la concurrence, 
-Développer une présence à l’international,
-Exploiter les nouvelles technologies pour améliorer la compétitivité,</v>
      </c>
      <c r="AF67" s="120" t="str">
        <f>VLOOKUP($A67,Brut,AF$1,FALSE)</f>
        <v xml:space="preserve">من اجل التطلع إلى مستقبل افضل </v>
      </c>
      <c r="AG67" s="120" t="str" cm="1">
        <f t="array" ref="AG67">_xlfn.TEXTJOIN(CHAR(10)&amp;"-",TRUE,IF(_xlfn.XLOOKUP($A67,Brut!$A$2:$A$158,Brut!$AJ$2:$AP$158)=1,Brut!$AJ$2:$AP$2,""))&amp;CHAR(10)&amp;CHAR(10)&amp;VLOOKUP($A67,Brut,AG$1,FALSE)</f>
        <v xml:space="preserve">Suivre des formations sur les outils et solutions digitales
-Définir et mettre en œuvre une stratégie de digitalisation
</v>
      </c>
      <c r="AH67" s="120" t="str" cm="1">
        <f t="array" ref="AH67">_xlfn.TEXTJOIN(CHAR(10)&amp;"-",TRUE,IF(_xlfn.XLOOKUP($A67,Brut!$A$2:$A$158,Brut!$AY$2:$BF$158)=1,Brut!$AY$2:$BF$2,""))&amp;CHAR(10)&amp;CHAR(10)&amp;VLOOKUP($A67,Brut,AH$1,FALSE)</f>
        <v xml:space="preserve">Difficulté à utiliser des outils de base (Bureautique, Office, Internet...)
-Difficulté à utiliser des équipements et du matériel technologique (Serveurs, terminaux,...)
</v>
      </c>
      <c r="AI67" s="120" t="str" cm="1">
        <f t="array" ref="AI67">_xlfn.TEXTJOIN(CHAR(10)&amp;"-",TRUE,IF(_xlfn.XLOOKUP($A67,Brut!$A$2:$A$158,Brut!$BX$2:$CU$158)="Existant et je suis satisfait(e)",Brut!$BX$2:$CU$2,""))</f>
        <v/>
      </c>
      <c r="AJ67" s="120" t="str" cm="1">
        <f t="array" ref="AJ67">_xlfn.TEXTJOIN(CHAR(10)&amp;"-",TRUE,IF(_xlfn.XLOOKUP($A67,Brut!$A$2:$A$158,Brut!$BX$2:$CU$158)="Existant mais je ne suis pas satisfait(e)",Brut!$BX$2:$CU$2,""))</f>
        <v>Relation client  - Paiement en ligne
-Processus internes  - Outil de gestion des achats et des stocks
-Processus internes  - Outil de gestion RH
-Processus internes  - Messagerie électronique et instantanée (Mails, WhatsApp business...)</v>
      </c>
      <c r="AK67" s="120" t="str" cm="1">
        <f t="array" ref="AK67">_xlfn.TEXTJOIN(CHAR(10)&amp;"-",TRUE,IF(_xlfn.XLOOKUP($A67,Brut!$A$2:$A$158,Brut!$BX$2:$CU$158)="Inexistant mais important pour notre activité/dans notre secteur",Brut!$BX$2:$CU$2,""))</f>
        <v>Présence en ligne - Site Web basique 
-Présence en ligne - Site web avancé
-Présence en ligne  - Outils de monitoring web
-Présence en ligne  - Présence sur les réseaux sociaux
-Présence en ligne - Boutique transactionnelle
-Relation client  - TPE basique
-Relation client  - Outils de marketing digital
-Relation client  - Outils d'automatisation du parcours client
-Relation client  - Outil de gestion des ventes et des facturations
-Processus internes  - Tableurs (Excel)
-Technologies émergentes  - Intelligence artificielle générative
-Technologies émergentes  - Outils pour l'efficacité énergétique</v>
      </c>
      <c r="AL67" s="120" t="str" cm="1">
        <f t="array" ref="AL67">_xlfn.TEXTJOIN(CHAR(10)&amp;"-",TRUE,IF(_xlfn.XLOOKUP($A67,Brut!$A$2:$A$158,Brut!$BX$2:$CU$158)="Je ne sais pas en quoi cela consiste",Brut!$BX$2:$CU$2,""))</f>
        <v>Présence en ligne  - Outils de gestion et de promotion sur les réseaux sociaux
-Présence en ligne  - Boutique vitrine
-Relation client  - CRM
-Technologies émergentes  - Industrie 5.0
-Technologies émergentes  - IoT (Internet of things)</v>
      </c>
    </row>
    <row r="68" spans="1:38" ht="285" x14ac:dyDescent="0.25">
      <c r="A68">
        <v>139</v>
      </c>
      <c r="B68" s="107" t="str">
        <f>CONCATENATE("ID",IF(A68&lt;10,CONCATENATE("0",A68),A68),"_FdR_",C68,"_v2")</f>
        <v>ID139_FdR_Alumnad plus _v2</v>
      </c>
      <c r="C68" s="107" t="str">
        <f>VLOOKUP($A68,Brut,C$1,FALSE)</f>
        <v xml:space="preserve">Alumnad plus </v>
      </c>
      <c r="D68" s="107" t="str">
        <f>VLOOKUP($A68,Brut,D$1,FALSE)</f>
        <v>Dirigeant(e) - Gérant(e)</v>
      </c>
      <c r="E68" s="107" t="str">
        <f>VLOOKUP($A68,Brut,E$1,FALSE)</f>
        <v>SARL AU</v>
      </c>
      <c r="F68" s="127">
        <f>2025-VLOOKUP($A68,Brut,F$1,FALSE)</f>
        <v>10</v>
      </c>
      <c r="G68" s="127">
        <f>VLOOKUP($A68,Brut,G$1,FALSE)</f>
        <v>15</v>
      </c>
      <c r="H68" s="120" t="str">
        <f>VLOOKUP($A68,Brut,H$1,FALSE)</f>
        <v>Moyenne (Entre 25% et 50% du personnel)</v>
      </c>
      <c r="I68" s="120" t="str">
        <f>VLOOKUP($A68,Brut,I$1,FALSE)</f>
        <v>Moyennes</v>
      </c>
      <c r="J68" s="107" t="str">
        <f>VLOOKUP($A68,Brut,J$1,FALSE)</f>
        <v>Plus de 20 %</v>
      </c>
      <c r="K68" s="107" t="str">
        <f>VLOOKUP($A68,Brut,K$1,FALSE)</f>
        <v>Entre 3 et 10 MDhs</v>
      </c>
      <c r="L68" s="107" t="str">
        <f>VLOOKUP($A68,Brut,L$1,FALSE)</f>
        <v>Commerce</v>
      </c>
      <c r="M68" s="107" t="str">
        <f>VLOOKUP($A68,Brut,M$1,FALSE)</f>
        <v>Oriental</v>
      </c>
      <c r="N68" s="107" t="str">
        <f>VLOOKUP($A68,Brut,N$1,FALSE)</f>
        <v>Nador</v>
      </c>
      <c r="O68" s="120" t="str">
        <f>VLOOKUP($A68,Brut,O$1,FALSE)</f>
        <v>Commerce</v>
      </c>
      <c r="P68" s="120" t="str">
        <f>VLOOKUP($A68,Brut,P$1,FALSE)</f>
        <v xml:space="preserve">Distribution et transformation </v>
      </c>
      <c r="Q68" s="120" t="str">
        <f>VLOOKUP($A68,Brut,Q$1,FALSE)</f>
        <v>Les deux</v>
      </c>
      <c r="R68" s="117">
        <f>VLOOKUP($A68,Brut,R$1,FALSE)</f>
        <v>66.666666666666671</v>
      </c>
      <c r="S68" s="117">
        <f>VLOOKUP($A68,Brut,S$1,FALSE)</f>
        <v>50</v>
      </c>
      <c r="T68" s="117">
        <f>VLOOKUP($A68,Brut,T$1,FALSE)</f>
        <v>50</v>
      </c>
      <c r="U68" s="117">
        <f>VLOOKUP($A68,Brut,U$1,FALSE)</f>
        <v>50</v>
      </c>
      <c r="V68" s="117">
        <f>VLOOKUP($A68,Brut,V$1,FALSE)</f>
        <v>70</v>
      </c>
      <c r="W68" s="117">
        <f>VLOOKUP($A68,Brut,W$1,FALSE)</f>
        <v>37.5</v>
      </c>
      <c r="X68" s="117">
        <f>AVERAGE(R68:W68)</f>
        <v>54.027777777777779</v>
      </c>
      <c r="Y68" s="117" t="str">
        <f>IF(X68&lt;25,"Débutant",IF(X68&lt;=50,"Émergent",IF(X68&lt;=75,"Challenger","Leader")))</f>
        <v>Challenger</v>
      </c>
      <c r="Z68" s="148" t="s">
        <v>2930</v>
      </c>
      <c r="AA68" s="117" t="s">
        <v>2925</v>
      </c>
      <c r="AB68" s="117" t="s">
        <v>720</v>
      </c>
      <c r="AC68" s="117"/>
      <c r="AD68" s="117"/>
      <c r="AE68" s="120" t="str" cm="1">
        <f t="array" ref="AE68">_xlfn.TEXTJOIN(CHAR(10)&amp;"-",TRUE,IF(_xlfn.XLOOKUP(A68, Brut!$A$2:$A$158, Brut!$S$2:$Y$158)=1,Brut!$S$2:$Y$2,""))</f>
        <v>Gérer la fiscalité, la sécurité sociale et assurer la conformité réglementaire,
-Recruter, former et fidéliser des talents qualifiés,
-Exploiter les nouvelles technologies pour améliorer la compétitivité,</v>
      </c>
      <c r="AF68" s="120" t="str">
        <f>VLOOKUP($A68,Brut,AF$1,FALSE)</f>
        <v>تكوين العامل البشري</v>
      </c>
      <c r="AG68" s="120" t="str" cm="1">
        <f t="array" ref="AG68">_xlfn.TEXTJOIN(CHAR(10)&amp;"-",TRUE,IF(_xlfn.XLOOKUP($A68,Brut!$A$2:$A$158,Brut!$AJ$2:$AP$158)=1,Brut!$AJ$2:$AP$2,""))&amp;CHAR(10)&amp;CHAR(10)&amp;VLOOKUP($A68,Brut,AG$1,FALSE)</f>
        <v xml:space="preserve">Acquérir ou intégrer des solutions digitales (CRM, site web, etc.)
-Installer de nouveaux équipements (serveurs, ordinateurs, etc.)
-Définir et mettre en œuvre une stratégie de digitalisation
</v>
      </c>
      <c r="AH68" s="120" t="str" cm="1">
        <f t="array" ref="AH68">_xlfn.TEXTJOIN(CHAR(10)&amp;"-",TRUE,IF(_xlfn.XLOOKUP($A68,Brut!$A$2:$A$158,Brut!$AY$2:$BF$158)=1,Brut!$AY$2:$BF$2,""))&amp;CHAR(10)&amp;CHAR(10)&amp;VLOOKUP($A68,Brut,AH$1,FALSE)</f>
        <v xml:space="preserve">Difficultés à trouver des prestataires qualifiés au niveau du digital
</v>
      </c>
      <c r="AI68" s="120" t="str" cm="1">
        <f t="array" ref="AI68">_xlfn.TEXTJOIN(CHAR(10)&amp;"-",TRUE,IF(_xlfn.XLOOKUP($A68,Brut!$A$2:$A$158,Brut!$BX$2:$CU$158)="Existant et je suis satisfait(e)",Brut!$BX$2:$CU$2,""))</f>
        <v>Processus internes  - Messagerie électronique et instantanée (Mails, WhatsApp business...)</v>
      </c>
      <c r="AJ68" s="120" t="str" cm="1">
        <f t="array" ref="AJ68">_xlfn.TEXTJOIN(CHAR(10)&amp;"-",TRUE,IF(_xlfn.XLOOKUP($A68,Brut!$A$2:$A$158,Brut!$BX$2:$CU$158)="Existant mais je ne suis pas satisfait(e)",Brut!$BX$2:$CU$2,""))</f>
        <v>Présence en ligne  - Présence sur les réseaux sociaux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v>
      </c>
      <c r="AK68" s="120" t="str" cm="1">
        <f t="array" ref="AK68">_xlfn.TEXTJOIN(CHAR(10)&amp;"-",TRUE,IF(_xlfn.XLOOKUP($A68,Brut!$A$2:$A$158,Brut!$BX$2:$CU$158)="Inexistant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-Présence en ligne  - Boutique vitrine
-Présence en ligne - Boutique transactionnelle
-Relation client  - Paiement en ligne
-Relation client  - CRM
-Relation client  - Outils de marketing digital
-Relation client  - Outils d'automatisation du parcours client
-Processus internes  - Outils collaboratifs (Google Workspace, Teams...)
-Technologies émergentes  - Intelligence artificielle générative
-Technologies émergentes  - Outils pour l'efficacité énergétique
-Technologies émergentes  - Industrie 5.0
-Technologies émergentes  - IoT (Internet of things)</v>
      </c>
      <c r="AL68" s="120" t="str" cm="1">
        <f t="array" ref="AL68">_xlfn.TEXTJOIN(CHAR(10)&amp;"-",TRUE,IF(_xlfn.XLOOKUP($A68,Brut!$A$2:$A$158,Brut!$BX$2:$CU$158)="Je ne sais pas en quoi cela consiste",Brut!$BX$2:$CU$2,""))</f>
        <v/>
      </c>
    </row>
    <row r="69" spans="1:38" ht="255" x14ac:dyDescent="0.25">
      <c r="A69">
        <v>140</v>
      </c>
      <c r="B69" s="107" t="str">
        <f>CONCATENATE("ID",IF(A69&lt;10,CONCATENATE("0",A69),A69),"_FdR_",C69,"_v2")</f>
        <v>ID140_FdR_Benhaddou Fer _v2</v>
      </c>
      <c r="C69" s="107" t="str">
        <f>VLOOKUP($A69,Brut,C$1,FALSE)</f>
        <v xml:space="preserve">Benhaddou Fer </v>
      </c>
      <c r="D69" s="107" t="str">
        <f>VLOOKUP($A69,Brut,D$1,FALSE)</f>
        <v>Responsable des opérations / production</v>
      </c>
      <c r="E69" s="107" t="str">
        <f>VLOOKUP($A69,Brut,E$1,FALSE)</f>
        <v>SARL</v>
      </c>
      <c r="F69" s="127">
        <f>2025-VLOOKUP($A69,Brut,F$1,FALSE)</f>
        <v>23</v>
      </c>
      <c r="G69" s="127">
        <f>VLOOKUP($A69,Brut,G$1,FALSE)</f>
        <v>26</v>
      </c>
      <c r="H69" s="120" t="str">
        <f>VLOOKUP($A69,Brut,H$1,FALSE)</f>
        <v>Moyenne (Entre 25% et 50% du personnel)</v>
      </c>
      <c r="I69" s="120" t="str">
        <f>VLOOKUP($A69,Brut,I$1,FALSE)</f>
        <v>Moyennes</v>
      </c>
      <c r="J69" s="107" t="str">
        <f>VLOOKUP($A69,Brut,J$1,FALSE)</f>
        <v>Je ne souhaite pas me prononcer - Je ne sais pas</v>
      </c>
      <c r="K69" s="107" t="str">
        <f>VLOOKUP($A69,Brut,K$1,FALSE)</f>
        <v>Entre 10 et 50 MDhs</v>
      </c>
      <c r="L69" s="107" t="str">
        <f>VLOOKUP($A69,Brut,L$1,FALSE)</f>
        <v>BTP - Environnement</v>
      </c>
      <c r="M69" s="107" t="str">
        <f>VLOOKUP($A69,Brut,M$1,FALSE)</f>
        <v>Oriental</v>
      </c>
      <c r="N69" s="107" t="str">
        <f>VLOOKUP($A69,Brut,N$1,FALSE)</f>
        <v>Nador</v>
      </c>
      <c r="O69" s="120" t="str">
        <f>VLOOKUP($A69,Brut,O$1,FALSE)</f>
        <v>Construction</v>
      </c>
      <c r="P69" s="120" t="str">
        <f>VLOOKUP($A69,Brut,P$1,FALSE)</f>
        <v xml:space="preserve">Construction métallique </v>
      </c>
      <c r="Q69" s="120" t="str">
        <f>VLOOKUP($A69,Brut,Q$1,FALSE)</f>
        <v>Les deux</v>
      </c>
      <c r="R69" s="117">
        <f>VLOOKUP($A69,Brut,R$1,FALSE)</f>
        <v>35</v>
      </c>
      <c r="S69" s="117">
        <f>VLOOKUP($A69,Brut,S$1,FALSE)</f>
        <v>50</v>
      </c>
      <c r="T69" s="117">
        <f>VLOOKUP($A69,Brut,T$1,FALSE)</f>
        <v>60</v>
      </c>
      <c r="U69" s="117">
        <f>VLOOKUP($A69,Brut,U$1,FALSE)</f>
        <v>100</v>
      </c>
      <c r="V69" s="117">
        <f>VLOOKUP($A69,Brut,V$1,FALSE)</f>
        <v>65</v>
      </c>
      <c r="W69" s="117">
        <f>VLOOKUP($A69,Brut,W$1,FALSE)</f>
        <v>0</v>
      </c>
      <c r="X69" s="117">
        <f>AVERAGE(R69:W69)</f>
        <v>51.666666666666664</v>
      </c>
      <c r="Y69" s="117" t="str">
        <f>IF(X69&lt;25,"Débutant",IF(X69&lt;=50,"Émergent",IF(X69&lt;=75,"Challenger","Leader")))</f>
        <v>Challenger</v>
      </c>
      <c r="Z69" s="148" t="s">
        <v>2929</v>
      </c>
      <c r="AA69" s="117" t="s">
        <v>2925</v>
      </c>
      <c r="AB69" s="117" t="s">
        <v>720</v>
      </c>
      <c r="AC69" s="117"/>
      <c r="AD69" s="117"/>
      <c r="AE69" s="120" t="str" cm="1">
        <f t="array" ref="AE69">_xlfn.TEXTJOIN(CHAR(10)&amp;"-",TRUE,IF(_xlfn.XLOOKUP(A69, Brut!$A$2:$A$158, Brut!$S$2:$Y$158)=1,Brut!$S$2:$Y$2,""))</f>
        <v>- Attirer de nouveaux clients et se différencier face à la concurrence, 
-Recruter, former et fidéliser des talents qualifiés,
-Exploiter les nouvelles technologies pour améliorer la compétitivité,</v>
      </c>
      <c r="AF69" s="120">
        <f>VLOOKUP($A69,Brut,AF$1,FALSE)</f>
        <v>0</v>
      </c>
      <c r="AG69" s="120" t="str" cm="1">
        <f t="array" ref="AG69">_xlfn.TEXTJOIN(CHAR(10)&amp;"-",TRUE,IF(_xlfn.XLOOKUP($A69,Brut!$A$2:$A$158,Brut!$AJ$2:$AP$158)=1,Brut!$AJ$2:$AP$2,""))&amp;CHAR(10)&amp;CHAR(10)&amp;VLOOKUP($A69,Brut,AG$1,FALSE)</f>
        <v xml:space="preserve">Acquérir ou intégrer des solutions digitales (CRM, site web, etc.)
-Installer de nouveaux équipements (serveurs, ordinateurs, etc.)
</v>
      </c>
      <c r="AH69" s="120" t="str" cm="1">
        <f t="array" ref="AH69">_xlfn.TEXTJOIN(CHAR(10)&amp;"-",TRUE,IF(_xlfn.XLOOKUP($A69,Brut!$A$2:$A$158,Brut!$AY$2:$BF$158)=1,Brut!$AY$2:$BF$2,""))&amp;CHAR(10)&amp;CHAR(10)&amp;VLOOKUP($A69,Brut,AH$1,FALSE)</f>
        <v xml:space="preserve">Compétences inégales (Certains sont à l'aise, d'autres non)
</v>
      </c>
      <c r="AI69" s="120" t="str" cm="1">
        <f t="array" ref="AI69">_xlfn.TEXTJOIN(CHAR(10)&amp;"-",TRUE,IF(_xlfn.XLOOKUP($A69,Brut!$A$2:$A$158,Brut!$BX$2:$CU$158)="Existant et je suis satisfait(e)",Brut!$BX$2:$CU$2,""))</f>
        <v>Présence en ligne  - Présence sur les réseaux sociaux
-Relation client  - Paiement en ligne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Messagerie électronique et instantanée (Mails, WhatsApp business...)</v>
      </c>
      <c r="AJ69" s="120" t="str" cm="1">
        <f t="array" ref="AJ69">_xlfn.TEXTJOIN(CHAR(10)&amp;"-",TRUE,IF(_xlfn.XLOOKUP($A69,Brut!$A$2:$A$158,Brut!$BX$2:$CU$158)="Existant mais je ne suis pas satisfait(e)",Brut!$BX$2:$CU$2,""))</f>
        <v>Présence en ligne - Site Web basique 
-Présence en ligne - Site web avancé
-Présence en ligne  - Outils de monitoring web</v>
      </c>
      <c r="AK69" s="120" t="str" cm="1">
        <f t="array" ref="AK69">_xlfn.TEXTJOIN(CHAR(10)&amp;"-",TRUE,IF(_xlfn.XLOOKUP($A69,Brut!$A$2:$A$158,Brut!$BX$2:$CU$158)="Inexistant mais important pour notre activité/dans notre secteur",Brut!$BX$2:$CU$2,""))</f>
        <v>Relation client  - TPE basique
-Relation client  - CRM
-Relation client  - Outils de marketing digital
-Processus internes  - Outils collaboratifs (Google Workspace, Teams...)</v>
      </c>
      <c r="AL69" s="120" t="str" cm="1">
        <f t="array" ref="AL69">_xlfn.TEXTJOIN(CHAR(10)&amp;"-",TRUE,IF(_xlfn.XLOOKUP($A69,Brut!$A$2:$A$158,Brut!$BX$2:$CU$158)="Je ne sais pas en quoi cela consiste",Brut!$BX$2:$CU$2,""))</f>
        <v>Technologies émergentes  - Intelligence artificielle générative
-Technologies émergentes  - Outils pour l'efficacité énergétique
-Technologies émergentes  - Industrie 5.0
-Technologies émergentes  - IoT (Internet of things)</v>
      </c>
    </row>
    <row r="70" spans="1:38" ht="135" x14ac:dyDescent="0.25">
      <c r="A70">
        <v>142</v>
      </c>
      <c r="B70" s="107" t="str">
        <f>CONCATENATE("ID",IF(A70&lt;10,CONCATENATE("0",A70),A70),"_FdR_",C70,"_v2")</f>
        <v>ID142_FdR_BRANDT CANDY SARL AU_v2</v>
      </c>
      <c r="C70" s="107" t="str">
        <f>VLOOKUP($A70,Brut,C$1,FALSE)</f>
        <v>BRANDT CANDY SARL AU</v>
      </c>
      <c r="D70" s="107" t="str">
        <f>VLOOKUP($A70,Brut,D$1,FALSE)</f>
        <v>Responsable administratif et financier</v>
      </c>
      <c r="E70" s="107" t="str">
        <f>VLOOKUP($A70,Brut,E$1,FALSE)</f>
        <v>SARL AU</v>
      </c>
      <c r="F70" s="127">
        <f>2025-VLOOKUP($A70,Brut,F$1,FALSE)</f>
        <v>12</v>
      </c>
      <c r="G70" s="127">
        <f>VLOOKUP($A70,Brut,G$1,FALSE)</f>
        <v>26</v>
      </c>
      <c r="H70" s="120" t="str">
        <f>VLOOKUP($A70,Brut,H$1,FALSE)</f>
        <v>Moyenne (Entre 25% et 50% du personnel)</v>
      </c>
      <c r="I70" s="120" t="str">
        <f>VLOOKUP($A70,Brut,I$1,FALSE)</f>
        <v>Moyennes</v>
      </c>
      <c r="J70" s="107" t="str">
        <f>VLOOKUP($A70,Brut,J$1,FALSE)</f>
        <v>Plus de 20 %</v>
      </c>
      <c r="K70" s="107" t="str">
        <f>VLOOKUP($A70,Brut,K$1,FALSE)</f>
        <v>Entre 10 et 50 MDhs</v>
      </c>
      <c r="L70" s="107" t="str">
        <f>VLOOKUP($A70,Brut,L$1,FALSE)</f>
        <v>Commerce</v>
      </c>
      <c r="M70" s="107" t="str">
        <f>VLOOKUP($A70,Brut,M$1,FALSE)</f>
        <v>Oriental</v>
      </c>
      <c r="N70" s="107" t="str">
        <f>VLOOKUP($A70,Brut,N$1,FALSE)</f>
        <v>Nador</v>
      </c>
      <c r="O70" s="120" t="str">
        <f>VLOOKUP($A70,Brut,O$1,FALSE)</f>
        <v>Commerce</v>
      </c>
      <c r="P70" s="120" t="str">
        <f>VLOOKUP($A70,Brut,P$1,FALSE)</f>
        <v>استيراد و تصدير الحلويات و البسكويت و توزيعها عبر المملكة</v>
      </c>
      <c r="Q70" s="120" t="str">
        <f>VLOOKUP($A70,Brut,Q$1,FALSE)</f>
        <v>Les deux</v>
      </c>
      <c r="R70" s="117">
        <f>VLOOKUP($A70,Brut,R$1,FALSE)</f>
        <v>91.666666666666671</v>
      </c>
      <c r="S70" s="117">
        <f>VLOOKUP($A70,Brut,S$1,FALSE)</f>
        <v>50</v>
      </c>
      <c r="T70" s="117">
        <f>VLOOKUP($A70,Brut,T$1,FALSE)</f>
        <v>32.5</v>
      </c>
      <c r="U70" s="117">
        <f>VLOOKUP($A70,Brut,U$1,FALSE)</f>
        <v>83.333333333333329</v>
      </c>
      <c r="V70" s="117">
        <f>VLOOKUP($A70,Brut,V$1,FALSE)</f>
        <v>70.5</v>
      </c>
      <c r="W70" s="117">
        <f>VLOOKUP($A70,Brut,W$1,FALSE)</f>
        <v>12.5</v>
      </c>
      <c r="X70" s="117">
        <f>AVERAGE(R70:W70)</f>
        <v>56.75</v>
      </c>
      <c r="Y70" s="117" t="str">
        <f>IF(X70&lt;25,"Débutant",IF(X70&lt;=50,"Émergent",IF(X70&lt;=75,"Challenger","Leader")))</f>
        <v>Challenger</v>
      </c>
      <c r="Z70" s="148" t="s">
        <v>2950</v>
      </c>
      <c r="AA70" s="117" t="s">
        <v>2925</v>
      </c>
      <c r="AB70" s="117" t="s">
        <v>720</v>
      </c>
      <c r="AC70" s="117"/>
      <c r="AD70" s="117"/>
      <c r="AE70" s="120" t="str" cm="1">
        <f t="array" ref="AE70">_xlfn.TEXTJOIN(CHAR(10)&amp;"-",TRUE,IF(_xlfn.XLOOKUP(A70, Brut!$A$2:$A$158, Brut!$S$2:$Y$158)=1,Brut!$S$2:$Y$2,""))</f>
        <v>- Attirer de nouveaux clients et se différencier face à la concurrence, 
-Gérer la fiscalité, la sécurité sociale et assurer la conformité réglementaire,
-Exploiter les nouvelles technologies pour améliorer la compétitivité,</v>
      </c>
      <c r="AF70" s="120" t="str">
        <f>VLOOKUP($A70,Brut,AF$1,FALSE)</f>
        <v>معرفة آخر التطورات في التكنولوجيا غي عالم الرقمنة.</v>
      </c>
      <c r="AG70" s="120" t="str" cm="1">
        <f t="array" ref="AG70">_xlfn.TEXTJOIN(CHAR(10)&amp;"-",TRUE,IF(_xlfn.XLOOKUP($A70,Brut!$A$2:$A$158,Brut!$AJ$2:$AP$158)=1,Brut!$AJ$2:$AP$2,""))&amp;CHAR(10)&amp;CHAR(10)&amp;VLOOKUP($A70,Brut,AG$1,FALSE)</f>
        <v xml:space="preserve">Acquérir ou intégrer des solutions digitales (CRM, site web, etc.)
-Définir et mettre en œuvre une stratégie de digitalisation
</v>
      </c>
      <c r="AH70" s="120" t="str" cm="1">
        <f t="array" ref="AH70">_xlfn.TEXTJOIN(CHAR(10)&amp;"-",TRUE,IF(_xlfn.XLOOKUP($A70,Brut!$A$2:$A$158,Brut!$AY$2:$BF$158)=1,Brut!$AY$2:$BF$2,""))&amp;CHAR(10)&amp;CHAR(10)&amp;VLOOKUP($A70,Brut,AH$1,FALSE)</f>
        <v xml:space="preserve">Difficulté à utiliser des outils métier ou avancés (ERP, logiciels,...)
</v>
      </c>
      <c r="AI70" s="120" t="str" cm="1">
        <f t="array" ref="AI70">_xlfn.TEXTJOIN(CHAR(10)&amp;"-",TRUE,IF(_xlfn.XLOOKUP($A70,Brut!$A$2:$A$158,Brut!$BX$2:$CU$158)="Existant et je suis satisfait(e)",Brut!$BX$2:$CU$2,""))</f>
        <v>Relation client  - Paiement en ligne
-Processus internes  - Tableurs (Excel)
-Processus internes  - Outil de gestion des achats et des stocks
-Processus internes  - Outil de gestion comptable et financière
-Processus internes  - Messagerie électronique et instantanée (Mails, WhatsApp business...)</v>
      </c>
      <c r="AJ70" s="120" t="str" cm="1">
        <f t="array" ref="AJ70">_xlfn.TEXTJOIN(CHAR(10)&amp;"-",TRUE,IF(_xlfn.XLOOKUP($A70,Brut!$A$2:$A$158,Brut!$BX$2:$CU$158)="Existant mais je ne suis pas satisfait(e)",Brut!$BX$2:$CU$2,""))</f>
        <v>Présence en ligne  - Présence sur les réseaux sociaux
-Relation client  - Outil de gestion des ventes et des facturations
-Processus internes  - Outil de gestion RH
-Processus internes  - Outil de gestion documentaire et des archivages</v>
      </c>
      <c r="AK70" s="120" t="str" cm="1">
        <f t="array" ref="AK70">_xlfn.TEXTJOIN(CHAR(10)&amp;"-",TRUE,IF(_xlfn.XLOOKUP($A70,Brut!$A$2:$A$158,Brut!$BX$2:$CU$158)="Inexistant mais important pour notre activité/dans notre secteur",Brut!$BX$2:$CU$2,""))</f>
        <v>Présence en ligne - Site Web basique 
-Présence en ligne - Site web avancé
-Présence en ligne  - Outils de monitoring web
-Présence en ligne  - Boutique vitrine
-Présence en ligne - Boutique transactionnelle
-Relation client  - TPE basique</v>
      </c>
      <c r="AL70" s="120" t="str" cm="1">
        <f t="array" ref="AL70">_xlfn.TEXTJOIN(CHAR(10)&amp;"-",TRUE,IF(_xlfn.XLOOKUP($A70,Brut!$A$2:$A$158,Brut!$BX$2:$CU$158)="Je ne sais pas en quoi cela consiste",Brut!$BX$2:$CU$2,""))</f>
        <v>Présence en ligne  - Outils de gestion et de promotion sur les réseaux sociaux
-Relation client  - CRM
-Relation client  - Outils de marketing digital
-Relation client  - Outils d'automatisation du parcours client
-Processus internes  - Outils collaboratifs (Google Workspace, Teams...)
-Technologies émergentes  - Intelligence artificielle générative
-Technologies émergentes  - Outils pour l'efficacité énergétique
-Technologies émergentes  - Industrie 5.0
-Technologies émergentes  - IoT (Internet of things)</v>
      </c>
    </row>
    <row r="71" spans="1:38" ht="120" x14ac:dyDescent="0.25">
      <c r="A71">
        <v>144</v>
      </c>
      <c r="B71" s="107" t="str">
        <f>CONCATENATE("ID",IF(A71&lt;10,CONCATENATE("0",A71),A71),"_FdR_",C71,"_v2")</f>
        <v>ID144_FdR_ المقاول الداتي محمد رزاق الله_v2</v>
      </c>
      <c r="C71" s="107" t="str">
        <f>VLOOKUP($A71,Brut,C$1,FALSE)</f>
        <v xml:space="preserve"> المقاول الداتي محمد رزاق الله</v>
      </c>
      <c r="D71" s="107" t="str">
        <f>VLOOKUP($A71,Brut,D$1,FALSE)</f>
        <v>Dirigeant(e) - Gérant(e)</v>
      </c>
      <c r="E71" s="107" t="str">
        <f>VLOOKUP($A71,Brut,E$1,FALSE)</f>
        <v>Auto-entrepreneur</v>
      </c>
      <c r="F71" s="127">
        <f>2025-VLOOKUP($A71,Brut,F$1,FALSE)</f>
        <v>11</v>
      </c>
      <c r="G71" s="127">
        <f>VLOOKUP($A71,Brut,G$1,FALSE)</f>
        <v>1</v>
      </c>
      <c r="H71" s="120" t="str">
        <f>VLOOKUP($A71,Brut,H$1,FALSE)</f>
        <v>Faible (Moins de 25% du personnel)</v>
      </c>
      <c r="I71" s="120" t="str">
        <f>VLOOKUP($A71,Brut,I$1,FALSE)</f>
        <v>Faibles</v>
      </c>
      <c r="J71" s="107" t="str">
        <f>VLOOKUP($A71,Brut,J$1,FALSE)</f>
        <v>0%, Pas d'investissement</v>
      </c>
      <c r="K71" s="107" t="str">
        <f>VLOOKUP($A71,Brut,K$1,FALSE)</f>
        <v>Entre 3 et 10 MDhs</v>
      </c>
      <c r="L71" s="107" t="str">
        <f>VLOOKUP($A71,Brut,L$1,FALSE)</f>
        <v>Industrie - Logistique</v>
      </c>
      <c r="M71" s="107" t="str">
        <f>VLOOKUP($A71,Brut,M$1,FALSE)</f>
        <v>Oriental</v>
      </c>
      <c r="N71" s="107" t="str">
        <f>VLOOKUP($A71,Brut,N$1,FALSE)</f>
        <v>Nador</v>
      </c>
      <c r="O71" s="120" t="str">
        <f>VLOOKUP($A71,Brut,O$1,FALSE)</f>
        <v>Industrie manufacturière</v>
      </c>
      <c r="P71" s="120" t="str">
        <f>VLOOKUP($A71,Brut,P$1,FALSE)</f>
        <v xml:space="preserve">الخراطة الحديدية وإصلاح الخراطيم الهيدروليكية </v>
      </c>
      <c r="Q71" s="120" t="str">
        <f>VLOOKUP($A71,Brut,Q$1,FALSE)</f>
        <v>Les deux</v>
      </c>
      <c r="R71" s="117">
        <f>VLOOKUP($A71,Brut,R$1,FALSE)</f>
        <v>27.5</v>
      </c>
      <c r="S71" s="117">
        <f>VLOOKUP($A71,Brut,S$1,FALSE)</f>
        <v>27.5</v>
      </c>
      <c r="T71" s="117">
        <f>VLOOKUP($A71,Brut,T$1,FALSE)</f>
        <v>32</v>
      </c>
      <c r="U71" s="117">
        <f>VLOOKUP($A71,Brut,U$1,FALSE)</f>
        <v>50</v>
      </c>
      <c r="V71" s="117">
        <f>VLOOKUP($A71,Brut,V$1,FALSE)</f>
        <v>30.5</v>
      </c>
      <c r="W71" s="117">
        <f>VLOOKUP($A71,Brut,W$1,FALSE)</f>
        <v>25</v>
      </c>
      <c r="X71" s="117">
        <f>AVERAGE(R71:W71)</f>
        <v>32.083333333333336</v>
      </c>
      <c r="Y71" s="117" t="str">
        <f>IF(X71&lt;25,"Débutant",IF(X71&lt;=50,"Émergent",IF(X71&lt;=75,"Challenger","Leader")))</f>
        <v>Émergent</v>
      </c>
      <c r="Z71" s="117"/>
      <c r="AA71" s="117"/>
      <c r="AB71" s="117"/>
      <c r="AC71" s="117"/>
      <c r="AD71" s="117"/>
      <c r="AE71" s="120" t="str" cm="1">
        <f t="array" ref="AE71">_xlfn.TEXTJOIN(CHAR(10)&amp;"-",TRUE,IF(_xlfn.XLOOKUP(A71, Brut!$A$2:$A$158, Brut!$S$2:$Y$158)=1,Brut!$S$2:$Y$2,""))</f>
        <v>- Attirer de nouveaux clients et se différencier face à la concurrence, 
-Recruter, former et fidéliser des talents qualifiés,
-Exploiter les nouvelles technologies pour améliorer la compétitivité,</v>
      </c>
      <c r="AF71" s="120" t="str">
        <f>VLOOKUP($A71,Brut,AF$1,FALSE)</f>
        <v>مقاومة الزبناء للرقمنة</v>
      </c>
      <c r="AG71" s="120" t="str" cm="1">
        <f t="array" ref="AG71">_xlfn.TEXTJOIN(CHAR(10)&amp;"-",TRUE,IF(_xlfn.XLOOKUP($A71,Brut!$A$2:$A$158,Brut!$AJ$2:$AP$158)=1,Brut!$AJ$2:$AP$2,""))&amp;CHAR(10)&amp;CHAR(10)&amp;VLOOKUP($A71,Brut,AG$1,FALSE)</f>
        <v xml:space="preserve">Aucune action concrète
</v>
      </c>
      <c r="AH71" s="120" t="str" cm="1">
        <f t="array" ref="AH71">_xlfn.TEXTJOIN(CHAR(10)&amp;"-",TRUE,IF(_xlfn.XLOOKUP($A71,Brut!$A$2:$A$158,Brut!$AY$2:$BF$158)=1,Brut!$AY$2:$BF$2,""))&amp;CHAR(10)&amp;CHAR(10)&amp;VLOOKUP($A71,Brut,AH$1,FALSE)</f>
        <v xml:space="preserve">
لا يوجد مستخدمين</v>
      </c>
      <c r="AI71" s="120" t="str" cm="1">
        <f t="array" ref="AI71">_xlfn.TEXTJOIN(CHAR(10)&amp;"-",TRUE,IF(_xlfn.XLOOKUP($A71,Brut!$A$2:$A$158,Brut!$BX$2:$CU$158)="Existant et je suis satisfait(e)",Brut!$BX$2:$CU$2,""))</f>
        <v/>
      </c>
      <c r="AJ71" s="120" t="str" cm="1">
        <f t="array" ref="AJ71">_xlfn.TEXTJOIN(CHAR(10)&amp;"-",TRUE,IF(_xlfn.XLOOKUP($A71,Brut!$A$2:$A$158,Brut!$BX$2:$CU$158)="Existant mais je ne suis pas satisfait(e)",Brut!$BX$2:$CU$2,""))</f>
        <v>Présence en ligne  - Outils de monitoring web
-Présence en ligne  - Présence sur les réseaux sociaux
-Relation client  - Outil de gestion des ventes et des facturations
-Processus internes  - Tableurs (Excel)
-Processus internes  - Messagerie électronique et instantanée (Mails, WhatsApp business...)</v>
      </c>
      <c r="AK71" s="120" t="str" cm="1">
        <f t="array" ref="AK71">_xlfn.TEXTJOIN(CHAR(10)&amp;"-",TRUE,IF(_xlfn.XLOOKUP($A71,Brut!$A$2:$A$158,Brut!$BX$2:$CU$158)="Inexistant mais important pour notre activité/dans notre secteur",Brut!$BX$2:$CU$2,""))</f>
        <v>Présence en ligne - Site Web basique 
-Processus internes  - Outil de gestion des achats et des stocks
-Processus internes  - Outil de gestion comptable et financière
-Processus internes  - Outil de gestion documentaire et des archivages</v>
      </c>
      <c r="AL71" s="120" t="str" cm="1">
        <f t="array" ref="AL71">_xlfn.TEXTJOIN(CHAR(10)&amp;"-",TRUE,IF(_xlfn.XLOOKUP($A71,Brut!$A$2:$A$158,Brut!$BX$2:$CU$158)="Je ne sais pas en quoi cela consiste",Brut!$BX$2:$CU$2,""))</f>
        <v>Présence en ligne  - Outils de gestion et de promotion sur les réseaux sociaux
-Relation client  - CRM
-Relation client  - Outils d'automatisation du parcours client
-Processus internes  - Outils collaboratifs (Google Workspace, Teams...)
-Technologies émergentes  - Intelligence artificielle générative
-Technologies émergentes  - Outils pour l'efficacité énergétique
-Technologies émergentes  - Industrie 5.0
-Technologies émergentes  - IoT (Internet of things)</v>
      </c>
    </row>
    <row r="72" spans="1:38" ht="150" x14ac:dyDescent="0.25">
      <c r="A72">
        <v>145</v>
      </c>
      <c r="B72" s="107" t="str">
        <f>CONCATENATE("ID",IF(A72&lt;10,CONCATENATE("0",A72),A72),"_FdR_",C72,"_v2")</f>
        <v>ID145_FdR_Ghistyle_v2</v>
      </c>
      <c r="C72" s="107" t="str">
        <f>VLOOKUP($A72,Brut,C$1,FALSE)</f>
        <v>Ghistyle</v>
      </c>
      <c r="D72" s="107" t="str">
        <f>VLOOKUP($A72,Brut,D$1,FALSE)</f>
        <v>Dirigeant(e) - Gérant(e)</v>
      </c>
      <c r="E72" s="107" t="str">
        <f>VLOOKUP($A72,Brut,E$1,FALSE)</f>
        <v>Auto-entrepreneur</v>
      </c>
      <c r="F72" s="127">
        <f>2025-VLOOKUP($A72,Brut,F$1,FALSE)</f>
        <v>5</v>
      </c>
      <c r="G72" s="127">
        <f>VLOOKUP($A72,Brut,G$1,FALSE)</f>
        <v>1</v>
      </c>
      <c r="H72" s="120" t="str">
        <f>VLOOKUP($A72,Brut,H$1,FALSE)</f>
        <v>Moyenne (Entre 25% et 50% du personnel)</v>
      </c>
      <c r="I72" s="120" t="str">
        <f>VLOOKUP($A72,Brut,I$1,FALSE)</f>
        <v>Moyennes</v>
      </c>
      <c r="J72" s="107" t="str">
        <f>VLOOKUP($A72,Brut,J$1,FALSE)</f>
        <v>Je ne souhaite pas me prononcer - Je ne sais pas</v>
      </c>
      <c r="K72" s="107" t="str">
        <f>VLOOKUP($A72,Brut,K$1,FALSE)</f>
        <v>Moins de 3 MDhs</v>
      </c>
      <c r="L72" s="107" t="str">
        <f>VLOOKUP($A72,Brut,L$1,FALSE)</f>
        <v>Services</v>
      </c>
      <c r="M72" s="107" t="str">
        <f>VLOOKUP($A72,Brut,M$1,FALSE)</f>
        <v>Oriental</v>
      </c>
      <c r="N72" s="107" t="str">
        <f>VLOOKUP($A72,Brut,N$1,FALSE)</f>
        <v>Nador</v>
      </c>
      <c r="O72" s="120" t="str">
        <f>VLOOKUP($A72,Brut,O$1,FALSE)</f>
        <v>Activités spécialisées, scientifiques et techniques</v>
      </c>
      <c r="P72" s="120" t="str">
        <f>VLOOKUP($A72,Brut,P$1,FALSE)</f>
        <v xml:space="preserve">مصممة ازياء للكبار و الصغار </v>
      </c>
      <c r="Q72" s="120" t="str">
        <f>VLOOKUP($A72,Brut,Q$1,FALSE)</f>
        <v>BtoC - vente de produits ou services directement aux particuliers en tant que consommateurs finaux</v>
      </c>
      <c r="R72" s="117">
        <f>VLOOKUP($A72,Brut,R$1,FALSE)</f>
        <v>51.666666666666664</v>
      </c>
      <c r="S72" s="117">
        <f>VLOOKUP($A72,Brut,S$1,FALSE)</f>
        <v>50</v>
      </c>
      <c r="T72" s="117">
        <f>VLOOKUP($A72,Brut,T$1,FALSE)</f>
        <v>36.5</v>
      </c>
      <c r="U72" s="117">
        <f>VLOOKUP($A72,Brut,U$1,FALSE)</f>
        <v>51.666666666666664</v>
      </c>
      <c r="V72" s="117">
        <f>VLOOKUP($A72,Brut,V$1,FALSE)</f>
        <v>55</v>
      </c>
      <c r="W72" s="117">
        <f>VLOOKUP($A72,Brut,W$1,FALSE)</f>
        <v>0</v>
      </c>
      <c r="X72" s="117">
        <f>AVERAGE(R72:W72)</f>
        <v>40.80555555555555</v>
      </c>
      <c r="Y72" s="117" t="str">
        <f>IF(X72&lt;25,"Débutant",IF(X72&lt;=50,"Émergent",IF(X72&lt;=75,"Challenger","Leader")))</f>
        <v>Émergent</v>
      </c>
      <c r="Z72" s="117"/>
      <c r="AA72" s="117"/>
      <c r="AB72" s="117"/>
      <c r="AC72" s="117"/>
      <c r="AD72" s="117"/>
      <c r="AE72" s="120" t="str" cm="1">
        <f t="array" ref="AE72">_xlfn.TEXTJOIN(CHAR(10)&amp;"-",TRUE,IF(_xlfn.XLOOKUP(A72, Brut!$A$2:$A$158, Brut!$S$2:$Y$158)=1,Brut!$S$2:$Y$2,""))</f>
        <v>- Attirer de nouveaux clients et se différencier face à la concurrence, 
-Développer une présence à l’international,
-Exploiter les nouvelles technologies pour améliorer la compétitivité,</v>
      </c>
      <c r="AF72" s="120">
        <f>VLOOKUP($A72,Brut,AF$1,FALSE)</f>
        <v>0</v>
      </c>
      <c r="AG72" s="120" t="str" cm="1">
        <f t="array" ref="AG72">_xlfn.TEXTJOIN(CHAR(10)&amp;"-",TRUE,IF(_xlfn.XLOOKUP($A72,Brut!$A$2:$A$158,Brut!$AJ$2:$AP$158)=1,Brut!$AJ$2:$AP$2,""))&amp;CHAR(10)&amp;CHAR(10)&amp;VLOOKUP($A72,Brut,AG$1,FALSE)</f>
        <v xml:space="preserve">Ne souhaite pas se prononcer
</v>
      </c>
      <c r="AH72" s="120" t="str" cm="1">
        <f t="array" ref="AH72">_xlfn.TEXTJOIN(CHAR(10)&amp;"-",TRUE,IF(_xlfn.XLOOKUP($A72,Brut!$A$2:$A$158,Brut!$AY$2:$BF$158)=1,Brut!$AY$2:$BF$2,""))&amp;CHAR(10)&amp;CHAR(10)&amp;VLOOKUP($A72,Brut,AH$1,FALSE)</f>
        <v xml:space="preserve">Difficulté à utiliser des outils de base (Bureautique, Office, Internet...)
-Difficultés à maintenir les équipements et logiciels à jour
</v>
      </c>
      <c r="AI72" s="120" t="str" cm="1">
        <f t="array" ref="AI72">_xlfn.TEXTJOIN(CHAR(10)&amp;"-",TRUE,IF(_xlfn.XLOOKUP($A72,Brut!$A$2:$A$158,Brut!$BX$2:$CU$158)="Existant et je suis satisfait(e)",Brut!$BX$2:$CU$2,""))</f>
        <v>Processus internes  - Outil de gestion comptable et financière
-Processus internes  - Messagerie électronique et instantanée (Mails, WhatsApp business...)</v>
      </c>
      <c r="AJ72" s="120" t="str" cm="1">
        <f t="array" ref="AJ72">_xlfn.TEXTJOIN(CHAR(10)&amp;"-",TRUE,IF(_xlfn.XLOOKUP($A72,Brut!$A$2:$A$158,Brut!$BX$2:$CU$158)="Existant mais je ne suis pas satisfait(e)",Brut!$BX$2:$CU$2,""))</f>
        <v>Présence en ligne  - Présence sur les réseaux sociaux
-Relation client  - Paiement en ligne
-Processus internes  - Outil de gestion des achats et des stocks
-Processus internes  - Outil de gestion documentaire et des archivages
-Processus internes  - Outils collaboratifs (Google Workspace, Teams...)
-Technologies émergentes  - IoT (Internet of things)</v>
      </c>
      <c r="AK72" s="120" t="str" cm="1">
        <f t="array" ref="AK72">_xlfn.TEXTJOIN(CHAR(10)&amp;"-",TRUE,IF(_xlfn.XLOOKUP($A72,Brut!$A$2:$A$158,Brut!$BX$2:$CU$158)="Inexistant mais important pour notre activité/dans notre secteur",Brut!$BX$2:$CU$2,""))</f>
        <v>Présence en ligne - Site Web basique 
-Présence en ligne - Site web avancé
-Présence en ligne  - Outils de gestion et de promotion sur les réseaux sociaux
-Présence en ligne  - Boutique vitrine
-Présence en ligne - Boutique transactionnelle
-Relation client  - Outils de marketing digital
-Processus internes  - Tableurs (Excel)
-Technologies émergentes  - Intelligence artificielle générative</v>
      </c>
      <c r="AL72" s="120" t="str" cm="1">
        <f t="array" ref="AL72">_xlfn.TEXTJOIN(CHAR(10)&amp;"-",TRUE,IF(_xlfn.XLOOKUP($A72,Brut!$A$2:$A$158,Brut!$BX$2:$CU$158)="Je ne sais pas en quoi cela consiste",Brut!$BX$2:$CU$2,""))</f>
        <v>Présence en ligne  - Outils de monitoring web
-Relation client  - CRM
-Relation client  - Outils d'automatisation du parcours client
-Processus internes  - Outil de gestion RH
-Technologies émergentes  - Outils pour l'efficacité énergétique
-Technologies émergentes  - Industrie 5.0</v>
      </c>
    </row>
    <row r="73" spans="1:38" ht="409.5" x14ac:dyDescent="0.25">
      <c r="A73">
        <v>146</v>
      </c>
      <c r="B73" s="107" t="str">
        <f>CONCATENATE("ID",IF(A73&lt;10,CONCATENATE("0",A73),A73),"_FdR_",C73,"_v2")</f>
        <v>ID146_FdR_Institut professionnel d'optique optométrie et paramédical privé _v2</v>
      </c>
      <c r="C73" s="107" t="str">
        <f>VLOOKUP($A73,Brut,C$1,FALSE)</f>
        <v xml:space="preserve">Institut professionnel d'optique optométrie et paramédical privé </v>
      </c>
      <c r="D73" s="107" t="str">
        <f>VLOOKUP($A73,Brut,D$1,FALSE)</f>
        <v>Dirigeant(e) - Gérant(e)</v>
      </c>
      <c r="E73" s="107" t="str">
        <f>VLOOKUP($A73,Brut,E$1,FALSE)</f>
        <v>Personne physique</v>
      </c>
      <c r="F73" s="127">
        <f>2025-VLOOKUP($A73,Brut,F$1,FALSE)</f>
        <v>6</v>
      </c>
      <c r="G73" s="127">
        <f>VLOOKUP($A73,Brut,G$1,FALSE)</f>
        <v>9</v>
      </c>
      <c r="H73" s="120" t="str">
        <f>VLOOKUP($A73,Brut,H$1,FALSE)</f>
        <v>Forte (Plus de 50% du personnel)</v>
      </c>
      <c r="I73" s="120" t="str">
        <f>VLOOKUP($A73,Brut,I$1,FALSE)</f>
        <v>Moyennes</v>
      </c>
      <c r="J73" s="107" t="str">
        <f>VLOOKUP($A73,Brut,J$1,FALSE)</f>
        <v>Moins de 5%</v>
      </c>
      <c r="K73" s="107" t="str">
        <f>VLOOKUP($A73,Brut,K$1,FALSE)</f>
        <v>Entre 10 et 50 MDhs</v>
      </c>
      <c r="L73" s="107" t="str">
        <f>VLOOKUP($A73,Brut,L$1,FALSE)</f>
        <v>Education - Santé</v>
      </c>
      <c r="M73" s="107" t="str">
        <f>VLOOKUP($A73,Brut,M$1,FALSE)</f>
        <v>Oriental</v>
      </c>
      <c r="N73" s="107" t="str">
        <f>VLOOKUP($A73,Brut,N$1,FALSE)</f>
        <v>Nador</v>
      </c>
      <c r="O73" s="120" t="str">
        <f>VLOOKUP($A73,Brut,O$1,FALSE)</f>
        <v>Enseignement</v>
      </c>
      <c r="P73" s="120" t="str">
        <f>VLOOKUP($A73,Brut,P$1,FALSE)</f>
        <v>Notre école d’optique forme des professionnels qualifiés dans le domaine de l’optique et de l’optométrie. Elle propose des formations théoriques et pratiques axées sur l’examen de la vision, l’adaptation des dispositifs optiques (lunettes, lentilles), et l’utilisation des technologies avancées en optométrie. L’établissement met l’accent sur l’innovation, la recherche et la digitalisation pour répondre aux évolutions du secteur de la santé visuelle.</v>
      </c>
      <c r="Q73" s="120" t="str">
        <f>VLOOKUP($A73,Brut,Q$1,FALSE)</f>
        <v>BtoC - vente de produits ou services directement aux particuliers en tant que consommateurs finaux</v>
      </c>
      <c r="R73" s="117">
        <f>VLOOKUP($A73,Brut,R$1,FALSE)</f>
        <v>60</v>
      </c>
      <c r="S73" s="117">
        <f>VLOOKUP($A73,Brut,S$1,FALSE)</f>
        <v>75</v>
      </c>
      <c r="T73" s="117">
        <f>VLOOKUP($A73,Brut,T$1,FALSE)</f>
        <v>55</v>
      </c>
      <c r="U73" s="117">
        <f>VLOOKUP($A73,Brut,U$1,FALSE)</f>
        <v>50</v>
      </c>
      <c r="V73" s="117">
        <f>VLOOKUP($A73,Brut,V$1,FALSE)</f>
        <v>35</v>
      </c>
      <c r="W73" s="117">
        <f>VLOOKUP($A73,Brut,W$1,FALSE)</f>
        <v>37.5</v>
      </c>
      <c r="X73" s="117">
        <f>AVERAGE(R73:W73)</f>
        <v>52.083333333333336</v>
      </c>
      <c r="Y73" s="117" t="str">
        <f>IF(X73&lt;25,"Débutant",IF(X73&lt;=50,"Émergent",IF(X73&lt;=75,"Challenger","Leader")))</f>
        <v>Challenger</v>
      </c>
      <c r="Z73" s="117" t="s">
        <v>2938</v>
      </c>
      <c r="AA73" s="147" t="s">
        <v>2962</v>
      </c>
      <c r="AB73" s="117" t="s">
        <v>2962</v>
      </c>
      <c r="AC73" s="117"/>
      <c r="AD73" s="117"/>
      <c r="AE73" s="120" t="str" cm="1">
        <f t="array" ref="AE73">_xlfn.TEXTJOIN(CHAR(10)&amp;"-",TRUE,IF(_xlfn.XLOOKUP(A73, Brut!$A$2:$A$158, Brut!$S$2:$Y$158)=1,Brut!$S$2:$Y$2,""))</f>
        <v>- Attirer de nouveaux clients et se différencier face à la concurrence, 
-Gérer la fiscalité, la sécurité sociale et assurer la conformité réglementaire,
-Exploiter les nouvelles technologies pour améliorer la compétitivité,</v>
      </c>
      <c r="AF73" s="120" t="str">
        <f>VLOOKUP($A73,Brut,AF$1,FALSE)</f>
        <v>Les défis spécifiques à la digitalisation dans une école d’optique et d’optométrie incluent :  1. Formation pratique à distance : Difficulté à reproduire des examens cliniques via des outils numériques.   2. Intégration des technologies avancées : Adaptation aux nouvelles plateformes d’intelligence artificielle et de simulation 3D.   3. Protection des données médicales : Sécurisation des dossiers patients et respect des réglementations.   4. Interopérabilité des systèmes : Assurer la compatibilité entre logiciels d’examen visuel et bases de données médicales.   5. Évolution rapide des outils numériques : Mise à jour constante des programmes de formation pour suivre les innovations du secteur.</v>
      </c>
      <c r="AG73" s="120" t="str" cm="1">
        <f t="array" ref="AG73">_xlfn.TEXTJOIN(CHAR(10)&amp;"-",TRUE,IF(_xlfn.XLOOKUP($A73,Brut!$A$2:$A$158,Brut!$AJ$2:$AP$158)=1,Brut!$AJ$2:$AP$2,""))&amp;CHAR(10)&amp;CHAR(10)&amp;VLOOKUP($A73,Brut,AG$1,FALSE)</f>
        <v xml:space="preserve">Acquérir ou intégrer des solutions digitales (CRM, site web, etc.)
-Installer de nouveaux équipements (serveurs, ordinateurs, etc.)
</v>
      </c>
      <c r="AH73" s="120" t="str" cm="1">
        <f t="array" ref="AH73">_xlfn.TEXTJOIN(CHAR(10)&amp;"-",TRUE,IF(_xlfn.XLOOKUP($A73,Brut!$A$2:$A$158,Brut!$AY$2:$BF$158)=1,Brut!$AY$2:$BF$2,""))&amp;CHAR(10)&amp;CHAR(10)&amp;VLOOKUP($A73,Brut,AH$1,FALSE)</f>
        <v xml:space="preserve">Nous n'avons pas de difficultés particulières
</v>
      </c>
      <c r="AI73" s="120" t="str" cm="1">
        <f t="array" ref="AI73">_xlfn.TEXTJOIN(CHAR(10)&amp;"-",TRUE,IF(_xlfn.XLOOKUP($A73,Brut!$A$2:$A$158,Brut!$BX$2:$CU$158)="Existant et je suis satisfait(e)",Brut!$BX$2:$CU$2,""))</f>
        <v>Relation client  - TPE basique</v>
      </c>
      <c r="AJ73" s="120" t="str" cm="1">
        <f t="array" ref="AJ73">_xlfn.TEXTJOIN(CHAR(10)&amp;"-",TRUE,IF(_xlfn.XLOOKUP($A73,Brut!$A$2:$A$158,Brut!$BX$2:$CU$158)="Existant mais je ne suis pas satisfait(e)",Brut!$BX$2:$CU$2,""))</f>
        <v>Présence en ligne - Site Web basique 
-Relation client  - CRM</v>
      </c>
      <c r="AK73" s="120" t="str" cm="1">
        <f t="array" ref="AK73">_xlfn.TEXTJOIN(CHAR(10)&amp;"-",TRUE,IF(_xlfn.XLOOKUP($A73,Brut!$A$2:$A$158,Brut!$BX$2:$CU$158)="Inexistant mais important pour notre activité/dans notre secteur",Brut!$BX$2:$CU$2,""))</f>
        <v>Présence en ligne - Site web avancé
-Présence en ligne  - Outils de monitoring web
-Présence en ligne  - Présence sur les réseaux sociaux
-Présence en ligne  - Outils de gestion et de promotion sur les réseaux sociaux
-Présence en ligne  - Boutique vitrine
-Présence en ligne - Boutique transactionnelle
-Relation client  - Paiement en ligne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-Processus internes  - Messagerie électronique et instantanée (Mails, WhatsApp business...)
-Technologies émergentes  - Intelligence artificielle générative
-Technologies émergentes  - Outils pour l'efficacité énergétique
-Technologies émergentes  - Industrie 5.0
-Technologies émergentes  - IoT (Internet of things)</v>
      </c>
      <c r="AL73" s="120" t="str" cm="1">
        <f t="array" ref="AL73">_xlfn.TEXTJOIN(CHAR(10)&amp;"-",TRUE,IF(_xlfn.XLOOKUP($A73,Brut!$A$2:$A$158,Brut!$BX$2:$CU$158)="Je ne sais pas en quoi cela consiste",Brut!$BX$2:$CU$2,""))</f>
        <v/>
      </c>
    </row>
    <row r="74" spans="1:38" ht="315" x14ac:dyDescent="0.25">
      <c r="A74">
        <v>147</v>
      </c>
      <c r="B74" s="107" t="str">
        <f>CONCATENATE("ID",IF(A74&lt;10,CONCATENATE("0",A74),A74),"_FdR_",C74,"_v2")</f>
        <v>ID147_FdR_Mustapha YAICH _v2</v>
      </c>
      <c r="C74" s="107" t="str">
        <f>VLOOKUP($A74,Brut,C$1,FALSE)</f>
        <v xml:space="preserve">Mustapha YAICH </v>
      </c>
      <c r="D74" s="107" t="str">
        <f>VLOOKUP($A74,Brut,D$1,FALSE)</f>
        <v>Dirigeant(e) - Gérant(e)</v>
      </c>
      <c r="E74" s="107" t="str">
        <f>VLOOKUP($A74,Brut,E$1,FALSE)</f>
        <v>Personne physique</v>
      </c>
      <c r="F74" s="127">
        <f>2025-VLOOKUP($A74,Brut,F$1,FALSE)</f>
        <v>8</v>
      </c>
      <c r="G74" s="127">
        <f>VLOOKUP($A74,Brut,G$1,FALSE)</f>
        <v>3</v>
      </c>
      <c r="H74" s="120" t="str">
        <f>VLOOKUP($A74,Brut,H$1,FALSE)</f>
        <v>Faible (Moins de 25% du personnel)</v>
      </c>
      <c r="I74" s="120" t="str">
        <f>VLOOKUP($A74,Brut,I$1,FALSE)</f>
        <v>Faibles</v>
      </c>
      <c r="J74" s="107" t="str">
        <f>VLOOKUP($A74,Brut,J$1,FALSE)</f>
        <v>Je ne souhaite pas me prononcer - Je ne sais pas</v>
      </c>
      <c r="K74" s="107" t="str">
        <f>VLOOKUP($A74,Brut,K$1,FALSE)</f>
        <v>Moins de 3 MDhs</v>
      </c>
      <c r="L74" s="107" t="str">
        <f>VLOOKUP($A74,Brut,L$1,FALSE)</f>
        <v>Services</v>
      </c>
      <c r="M74" s="107" t="str">
        <f>VLOOKUP($A74,Brut,M$1,FALSE)</f>
        <v>Oriental</v>
      </c>
      <c r="N74" s="107" t="str">
        <f>VLOOKUP($A74,Brut,N$1,FALSE)</f>
        <v>Nador</v>
      </c>
      <c r="O74" s="120" t="str">
        <f>VLOOKUP($A74,Brut,O$1,FALSE)</f>
        <v>Activités immobilières</v>
      </c>
      <c r="P74" s="120" t="str">
        <f>VLOOKUP($A74,Brut,P$1,FALSE)</f>
        <v>Agence immobiliere</v>
      </c>
      <c r="Q74" s="120" t="str">
        <f>VLOOKUP($A74,Brut,Q$1,FALSE)</f>
        <v>BtoC - vente de produits ou services directement aux particuliers en tant que consommateurs finaux</v>
      </c>
      <c r="R74" s="117">
        <f>VLOOKUP($A74,Brut,R$1,FALSE)</f>
        <v>60</v>
      </c>
      <c r="S74" s="117">
        <f>VLOOKUP($A74,Brut,S$1,FALSE)</f>
        <v>27.5</v>
      </c>
      <c r="T74" s="117">
        <f>VLOOKUP($A74,Brut,T$1,FALSE)</f>
        <v>55</v>
      </c>
      <c r="U74" s="117">
        <f>VLOOKUP($A74,Brut,U$1,FALSE)</f>
        <v>50</v>
      </c>
      <c r="V74" s="117">
        <f>VLOOKUP($A74,Brut,V$1,FALSE)</f>
        <v>55</v>
      </c>
      <c r="W74" s="117">
        <f>VLOOKUP($A74,Brut,W$1,FALSE)</f>
        <v>37.5</v>
      </c>
      <c r="X74" s="117">
        <f>AVERAGE(R74:W74)</f>
        <v>47.5</v>
      </c>
      <c r="Y74" s="117" t="str">
        <f>IF(X74&lt;25,"Débutant",IF(X74&lt;=50,"Émergent",IF(X74&lt;=75,"Challenger","Leader")))</f>
        <v>Émergent</v>
      </c>
      <c r="Z74" s="148" t="s">
        <v>2950</v>
      </c>
      <c r="AA74" s="117" t="s">
        <v>2925</v>
      </c>
      <c r="AB74" s="117" t="s">
        <v>720</v>
      </c>
      <c r="AC74" s="117"/>
      <c r="AD74" s="117"/>
      <c r="AE74" s="120" t="str" cm="1">
        <f t="array" ref="AE74">_xlfn.TEXTJOIN(CHAR(10)&amp;"-",TRUE,IF(_xlfn.XLOOKUP(A74, Brut!$A$2:$A$158, Brut!$S$2:$Y$158)=1,Brut!$S$2:$Y$2,""))</f>
        <v>- Attirer de nouveaux clients et se différencier face à la concurrence, 
-Recruter, former et fidéliser des talents qualifiés,
-Exploiter les nouvelles technologies pour améliorer la compétitivité,</v>
      </c>
      <c r="AF74" s="120" t="str">
        <f>VLOOKUP($A74,Brut,AF$1,FALSE)</f>
        <v>Le coût</v>
      </c>
      <c r="AG74" s="120" t="str" cm="1">
        <f t="array" ref="AG74">_xlfn.TEXTJOIN(CHAR(10)&amp;"-",TRUE,IF(_xlfn.XLOOKUP($A74,Brut!$A$2:$A$158,Brut!$AJ$2:$AP$158)=1,Brut!$AJ$2:$AP$2,""))&amp;CHAR(10)&amp;CHAR(10)&amp;VLOOKUP($A74,Brut,AG$1,FALSE)</f>
        <v xml:space="preserve">Acquérir ou intégrer des solutions digitales (CRM, site web, etc.)
</v>
      </c>
      <c r="AH74" s="120" t="str" cm="1">
        <f t="array" ref="AH74">_xlfn.TEXTJOIN(CHAR(10)&amp;"-",TRUE,IF(_xlfn.XLOOKUP($A74,Brut!$A$2:$A$158,Brut!$AY$2:$BF$158)=1,Brut!$AY$2:$BF$2,""))&amp;CHAR(10)&amp;CHAR(10)&amp;VLOOKUP($A74,Brut,AH$1,FALSE)</f>
        <v xml:space="preserve">
Les compétences </v>
      </c>
      <c r="AI74" s="120" t="str" cm="1">
        <f t="array" ref="AI74">_xlfn.TEXTJOIN(CHAR(10)&amp;"-",TRUE,IF(_xlfn.XLOOKUP($A74,Brut!$A$2:$A$158,Brut!$BX$2:$CU$158)="Existant et je suis satisfait(e)",Brut!$BX$2:$CU$2,""))</f>
        <v>Relation client  - Paiement en ligne
-Processus internes  - Outils collaboratifs (Google Workspace, Teams...)
-Processus internes  - Messagerie électronique et instantanée (Mails, WhatsApp business...)
-Technologies émergentes  - Intelligence artificielle générative</v>
      </c>
      <c r="AJ74" s="120" t="str" cm="1">
        <f t="array" ref="AJ74">_xlfn.TEXTJOIN(CHAR(10)&amp;"-",TRUE,IF(_xlfn.XLOOKUP($A74,Brut!$A$2:$A$158,Brut!$BX$2:$CU$158)="Existant mais je ne suis pas satisfait(e)",Brut!$BX$2:$CU$2,""))</f>
        <v>Présence en ligne - Site Web basique 
-Présence en ligne - Site web avancé
-Présence en ligne  - Présence sur les réseaux sociaux</v>
      </c>
      <c r="AK74" s="120" t="str" cm="1">
        <f t="array" ref="AK74">_xlfn.TEXTJOIN(CHAR(10)&amp;"-",TRUE,IF(_xlfn.XLOOKUP($A74,Brut!$A$2:$A$158,Brut!$BX$2:$CU$158)="Inexistant mais important pour notre activité/dans notre secteur",Brut!$BX$2:$CU$2,""))</f>
        <v>Présence en ligne  - Outils de monitoring web
-Présence en ligne  - Outils de gestion et de promotion sur les réseaux sociaux
-Présence en ligne  - Boutique vitrine
-Présence en ligne - Boutique transactionnelle
-Relation client  - TPE basique
-Relation client  - CRM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-Technologies émergentes  - Outils pour l'efficacité énergétique</v>
      </c>
      <c r="AL74" s="120" t="str" cm="1">
        <f t="array" ref="AL74">_xlfn.TEXTJOIN(CHAR(10)&amp;"-",TRUE,IF(_xlfn.XLOOKUP($A74,Brut!$A$2:$A$158,Brut!$BX$2:$CU$158)="Je ne sais pas en quoi cela consiste",Brut!$BX$2:$CU$2,""))</f>
        <v>Technologies émergentes  - Industrie 5.0
-Technologies émergentes  - IoT (Internet of things)</v>
      </c>
    </row>
    <row r="75" spans="1:38" ht="315" x14ac:dyDescent="0.25">
      <c r="A75">
        <v>149</v>
      </c>
      <c r="B75" s="107" t="str">
        <f>CONCATENATE("ID",IF(A75&lt;10,CONCATENATE("0",A75),A75),"_FdR_",C75,"_v2")</f>
        <v>ID149_FdR_Print Corner _v2</v>
      </c>
      <c r="C75" s="107" t="str">
        <f>VLOOKUP($A75,Brut,C$1,FALSE)</f>
        <v xml:space="preserve">Print Corner </v>
      </c>
      <c r="D75" s="107" t="str">
        <f>VLOOKUP($A75,Brut,D$1,FALSE)</f>
        <v>Dirigeant(e) - Gérant(e)</v>
      </c>
      <c r="E75" s="107" t="str">
        <f>VLOOKUP($A75,Brut,E$1,FALSE)</f>
        <v>SARL</v>
      </c>
      <c r="F75" s="127">
        <f>2025-VLOOKUP($A75,Brut,F$1,FALSE)</f>
        <v>1</v>
      </c>
      <c r="G75" s="127">
        <f>VLOOKUP($A75,Brut,G$1,FALSE)</f>
        <v>4</v>
      </c>
      <c r="H75" s="120" t="str">
        <f>VLOOKUP($A75,Brut,H$1,FALSE)</f>
        <v>Moyenne (Entre 25% et 50% du personnel)</v>
      </c>
      <c r="I75" s="120" t="str">
        <f>VLOOKUP($A75,Brut,I$1,FALSE)</f>
        <v>Moyennes</v>
      </c>
      <c r="J75" s="107" t="str">
        <f>VLOOKUP($A75,Brut,J$1,FALSE)</f>
        <v>0%, Pas d'investissement</v>
      </c>
      <c r="K75" s="107" t="str">
        <f>VLOOKUP($A75,Brut,K$1,FALSE)</f>
        <v>Moins de 3 MDhs</v>
      </c>
      <c r="L75" s="107" t="str">
        <f>VLOOKUP($A75,Brut,L$1,FALSE)</f>
        <v>Industrie - Logistique</v>
      </c>
      <c r="M75" s="107" t="str">
        <f>VLOOKUP($A75,Brut,M$1,FALSE)</f>
        <v>Oriental</v>
      </c>
      <c r="N75" s="107" t="str">
        <f>VLOOKUP($A75,Brut,N$1,FALSE)</f>
        <v>Nador</v>
      </c>
      <c r="O75" s="120" t="str">
        <f>VLOOKUP($A75,Brut,O$1,FALSE)</f>
        <v>Industrie manufacturière</v>
      </c>
      <c r="P75" s="120" t="str">
        <f>VLOOKUP($A75,Brut,P$1,FALSE)</f>
        <v xml:space="preserve">Imprimerie </v>
      </c>
      <c r="Q75" s="120" t="str">
        <f>VLOOKUP($A75,Brut,Q$1,FALSE)</f>
        <v>Les deux</v>
      </c>
      <c r="R75" s="117">
        <f>VLOOKUP($A75,Brut,R$1,FALSE)</f>
        <v>20.833333333333332</v>
      </c>
      <c r="S75" s="117">
        <f>VLOOKUP($A75,Brut,S$1,FALSE)</f>
        <v>50</v>
      </c>
      <c r="T75" s="117">
        <f>VLOOKUP($A75,Brut,T$1,FALSE)</f>
        <v>41</v>
      </c>
      <c r="U75" s="117">
        <f>VLOOKUP($A75,Brut,U$1,FALSE)</f>
        <v>100</v>
      </c>
      <c r="V75" s="117">
        <f>VLOOKUP($A75,Brut,V$1,FALSE)</f>
        <v>80</v>
      </c>
      <c r="W75" s="117">
        <f>VLOOKUP($A75,Brut,W$1,FALSE)</f>
        <v>25</v>
      </c>
      <c r="X75" s="117">
        <f>AVERAGE(R75:W75)</f>
        <v>52.80555555555555</v>
      </c>
      <c r="Y75" s="117" t="str">
        <f>IF(X75&lt;25,"Débutant",IF(X75&lt;=50,"Émergent",IF(X75&lt;=75,"Challenger","Leader")))</f>
        <v>Challenger</v>
      </c>
      <c r="Z75" s="148" t="s">
        <v>2929</v>
      </c>
      <c r="AA75" s="117" t="s">
        <v>2925</v>
      </c>
      <c r="AB75" s="117" t="s">
        <v>720</v>
      </c>
      <c r="AC75" s="117"/>
      <c r="AD75" s="117"/>
      <c r="AE75" s="120" t="str" cm="1">
        <f t="array" ref="AE75">_xlfn.TEXTJOIN(CHAR(10)&amp;"-",TRUE,IF(_xlfn.XLOOKUP(A75, Brut!$A$2:$A$158, Brut!$S$2:$Y$158)=1,Brut!$S$2:$Y$2,""))</f>
        <v xml:space="preserve">- Attirer de nouveaux clients et se différencier face à la concurrence, </v>
      </c>
      <c r="AF75" s="120">
        <f>VLOOKUP($A75,Brut,AF$1,FALSE)</f>
        <v>0</v>
      </c>
      <c r="AG75" s="120" t="str" cm="1">
        <f t="array" ref="AG75">_xlfn.TEXTJOIN(CHAR(10)&amp;"-",TRUE,IF(_xlfn.XLOOKUP($A75,Brut!$A$2:$A$158,Brut!$AJ$2:$AP$158)=1,Brut!$AJ$2:$AP$2,""))&amp;CHAR(10)&amp;CHAR(10)&amp;VLOOKUP($A75,Brut,AG$1,FALSE)</f>
        <v xml:space="preserve">Aucune action concrète
</v>
      </c>
      <c r="AH75" s="120" t="str" cm="1">
        <f t="array" ref="AH75">_xlfn.TEXTJOIN(CHAR(10)&amp;"-",TRUE,IF(_xlfn.XLOOKUP($A75,Brut!$A$2:$A$158,Brut!$AY$2:$BF$158)=1,Brut!$AY$2:$BF$2,""))&amp;CHAR(10)&amp;CHAR(10)&amp;VLOOKUP($A75,Brut,AH$1,FALSE)</f>
        <v xml:space="preserve">Difficultés à trouver des prestataires qualifiés au niveau du digital
</v>
      </c>
      <c r="AI75" s="120" t="str" cm="1">
        <f t="array" ref="AI75">_xlfn.TEXTJOIN(CHAR(10)&amp;"-",TRUE,IF(_xlfn.XLOOKUP($A75,Brut!$A$2:$A$158,Brut!$BX$2:$CU$158)="Existant et je suis satisfait(e)",Brut!$BX$2:$CU$2,""))</f>
        <v>Présence en ligne  - Outils de monitoring web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-Processus internes  - Messagerie électronique et instantanée (Mails, WhatsApp business...)
-Technologies émergentes  - Intelligence artificielle générative
-Technologies émergentes  - IoT (Internet of things)</v>
      </c>
      <c r="AJ75" s="120" t="str" cm="1">
        <f t="array" ref="AJ75">_xlfn.TEXTJOIN(CHAR(10)&amp;"-",TRUE,IF(_xlfn.XLOOKUP($A75,Brut!$A$2:$A$158,Brut!$BX$2:$CU$158)="Existant mais je ne suis pas satisfait(e)",Brut!$BX$2:$CU$2,""))</f>
        <v>Relation client  - Outils de marketing digital</v>
      </c>
      <c r="AK75" s="120" t="str" cm="1">
        <f t="array" ref="AK75">_xlfn.TEXTJOIN(CHAR(10)&amp;"-",TRUE,IF(_xlfn.XLOOKUP($A75,Brut!$A$2:$A$158,Brut!$BX$2:$CU$158)="Inexistant mais important pour notre activité/dans notre secteur",Brut!$BX$2:$CU$2,""))</f>
        <v>Présence en ligne  - Présence sur les réseaux sociaux
-Relation client  - TPE basique
-Relation client  - CRM</v>
      </c>
      <c r="AL75" s="120" t="str" cm="1">
        <f t="array" ref="AL75">_xlfn.TEXTJOIN(CHAR(10)&amp;"-",TRUE,IF(_xlfn.XLOOKUP($A75,Brut!$A$2:$A$158,Brut!$BX$2:$CU$158)="Je ne sais pas en quoi cela consiste",Brut!$BX$2:$CU$2,""))</f>
        <v>Présence en ligne  - Outils de gestion et de promotion sur les réseaux sociaux
-Relation client  - Outils d'automatisation du parcours client
-Relation client  - Outil de gestion des ventes et des facturations
-Technologies émergentes  - Outils pour l'efficacité énergétique
-Technologies émergentes  - Industrie 5.0</v>
      </c>
    </row>
    <row r="76" spans="1:38" ht="345" x14ac:dyDescent="0.25">
      <c r="A76">
        <v>150</v>
      </c>
      <c r="B76" s="107" t="str">
        <f>CONCATENATE("ID",IF(A76&lt;10,CONCATENATE("0",A76),A76),"_FdR_",C76,"_v2")</f>
        <v>ID150_FdR_رائدات انفست _v2</v>
      </c>
      <c r="C76" s="107" t="str">
        <f>VLOOKUP($A76,Brut,C$1,FALSE)</f>
        <v xml:space="preserve">رائدات انفست </v>
      </c>
      <c r="D76" s="107" t="str">
        <f>VLOOKUP($A76,Brut,D$1,FALSE)</f>
        <v>Dirigeant(e) - Gérant(e)</v>
      </c>
      <c r="E76" s="107" t="str">
        <f>VLOOKUP($A76,Brut,E$1,FALSE)</f>
        <v>SARL</v>
      </c>
      <c r="F76" s="127">
        <f>2025-VLOOKUP($A76,Brut,F$1,FALSE)</f>
        <v>2</v>
      </c>
      <c r="G76" s="127">
        <f>VLOOKUP($A76,Brut,G$1,FALSE)</f>
        <v>2</v>
      </c>
      <c r="H76" s="120" t="str">
        <f>VLOOKUP($A76,Brut,H$1,FALSE)</f>
        <v>Faible (Moins de 25% du personnel)</v>
      </c>
      <c r="I76" s="120" t="str">
        <f>VLOOKUP($A76,Brut,I$1,FALSE)</f>
        <v>Moyennes</v>
      </c>
      <c r="J76" s="107" t="str">
        <f>VLOOKUP($A76,Brut,J$1,FALSE)</f>
        <v>Moins de 5%</v>
      </c>
      <c r="K76" s="107" t="str">
        <f>VLOOKUP($A76,Brut,K$1,FALSE)</f>
        <v>Moins de 3 MDhs</v>
      </c>
      <c r="L76" s="107" t="str">
        <f>VLOOKUP($A76,Brut,L$1,FALSE)</f>
        <v>Services</v>
      </c>
      <c r="M76" s="107" t="str">
        <f>VLOOKUP($A76,Brut,M$1,FALSE)</f>
        <v>Oriental</v>
      </c>
      <c r="N76" s="107" t="str">
        <f>VLOOKUP($A76,Brut,N$1,FALSE)</f>
        <v>Nador</v>
      </c>
      <c r="O76" s="120" t="str">
        <f>VLOOKUP($A76,Brut,O$1,FALSE)</f>
        <v>Activités spécialisées, scientifiques et techniques</v>
      </c>
      <c r="P76" s="120" t="str">
        <f>VLOOKUP($A76,Brut,P$1,FALSE)</f>
        <v>مواكبة رواد الأعمال والمستثمرين والشركات التجارية</v>
      </c>
      <c r="Q76" s="120" t="str">
        <f>VLOOKUP($A76,Brut,Q$1,FALSE)</f>
        <v>Les deux</v>
      </c>
      <c r="R76" s="117">
        <f>VLOOKUP($A76,Brut,R$1,FALSE)</f>
        <v>60</v>
      </c>
      <c r="S76" s="117">
        <f>VLOOKUP($A76,Brut,S$1,FALSE)</f>
        <v>50</v>
      </c>
      <c r="T76" s="117">
        <f>VLOOKUP($A76,Brut,T$1,FALSE)</f>
        <v>50</v>
      </c>
      <c r="U76" s="117">
        <f>VLOOKUP($A76,Brut,U$1,FALSE)</f>
        <v>50</v>
      </c>
      <c r="V76" s="117">
        <f>VLOOKUP($A76,Brut,V$1,FALSE)</f>
        <v>20</v>
      </c>
      <c r="W76" s="117">
        <f>VLOOKUP($A76,Brut,W$1,FALSE)</f>
        <v>37.5</v>
      </c>
      <c r="X76" s="117">
        <f>AVERAGE(R76:W76)</f>
        <v>44.583333333333336</v>
      </c>
      <c r="Y76" s="117" t="str">
        <f>IF(X76&lt;25,"Débutant",IF(X76&lt;=50,"Émergent",IF(X76&lt;=75,"Challenger","Leader")))</f>
        <v>Émergent</v>
      </c>
      <c r="Z76" s="148" t="s">
        <v>2918</v>
      </c>
      <c r="AA76" s="117" t="s">
        <v>2925</v>
      </c>
      <c r="AB76" s="117" t="s">
        <v>720</v>
      </c>
      <c r="AC76" s="117"/>
      <c r="AD76" s="117"/>
      <c r="AE76" s="120" t="str" cm="1">
        <f t="array" ref="AE76">_xlfn.TEXTJOIN(CHAR(10)&amp;"-",TRUE,IF(_xlfn.XLOOKUP(A76, Brut!$A$2:$A$158, Brut!$S$2:$Y$158)=1,Brut!$S$2:$Y$2,""))</f>
        <v>- Attirer de nouveaux clients et se différencier face à la concurrence, 
-Développer une présence à l’international,
-Exploiter les nouvelles technologies pour améliorer la compétitivité,</v>
      </c>
      <c r="AF76" s="120" t="str">
        <f>VLOOKUP($A76,Brut,AF$1,FALSE)</f>
        <v>الكفاءة</v>
      </c>
      <c r="AG76" s="120" t="str" cm="1">
        <f t="array" ref="AG76">_xlfn.TEXTJOIN(CHAR(10)&amp;"-",TRUE,IF(_xlfn.XLOOKUP($A76,Brut!$A$2:$A$158,Brut!$AJ$2:$AP$158)=1,Brut!$AJ$2:$AP$2,""))&amp;CHAR(10)&amp;CHAR(10)&amp;VLOOKUP($A76,Brut,AG$1,FALSE)</f>
        <v xml:space="preserve">Suivre des formations sur les outils et solutions digitales
-Acquérir ou intégrer des solutions digitales (CRM, site web, etc.)
-Installer de nouveaux équipements (serveurs, ordinateurs, etc.)
-Définir et mettre en œuvre une stratégie de digitalisation
</v>
      </c>
      <c r="AH76" s="120" t="str" cm="1">
        <f t="array" ref="AH76">_xlfn.TEXTJOIN(CHAR(10)&amp;"-",TRUE,IF(_xlfn.XLOOKUP($A76,Brut!$A$2:$A$158,Brut!$AY$2:$BF$158)=1,Brut!$AY$2:$BF$2,""))&amp;CHAR(10)&amp;CHAR(10)&amp;VLOOKUP($A76,Brut,AH$1,FALSE)</f>
        <v xml:space="preserve">Difficulté à utiliser des équipements et du matériel technologique (Serveurs, terminaux,...)
-Difficultés à maintenir les équipements et logiciels à jour
</v>
      </c>
      <c r="AI76" s="120" t="str" cm="1">
        <f t="array" ref="AI76">_xlfn.TEXTJOIN(CHAR(10)&amp;"-",TRUE,IF(_xlfn.XLOOKUP($A76,Brut!$A$2:$A$158,Brut!$BX$2:$CU$158)="Existant et je suis satisfait(e)",Brut!$BX$2:$CU$2,""))</f>
        <v/>
      </c>
      <c r="AJ76" s="120" t="str" cm="1">
        <f t="array" ref="AJ76">_xlfn.TEXTJOIN(CHAR(10)&amp;"-",TRUE,IF(_xlfn.XLOOKUP($A76,Brut!$A$2:$A$158,Brut!$BX$2:$CU$158)="Existant mais je ne suis pas satisfait(e)",Brut!$BX$2:$CU$2,""))</f>
        <v>Présence en ligne - Site Web basique 
-Présence en ligne  - Présence sur les réseaux sociaux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-Processus internes  - Messagerie électronique et instantanée (Mails, WhatsApp business...)
-Technologies émergentes  - Intelligence artificielle générative
-Technologies émergentes  - Outils pour l'efficacité énergétique
-Technologies émergentes  - Industrie 5.0
-Technologies émergentes  - IoT (Internet of things)</v>
      </c>
      <c r="AK76" s="120" t="str" cm="1">
        <f t="array" ref="AK76">_xlfn.TEXTJOIN(CHAR(10)&amp;"-",TRUE,IF(_xlfn.XLOOKUP($A76,Brut!$A$2:$A$158,Brut!$BX$2:$CU$158)="Inexistant mais important pour notre activité/dans notre secteur",Brut!$BX$2:$CU$2,""))</f>
        <v>Présence en ligne - Site web avancé
-Présence en ligne  - Outils de monitoring web
-Présence en ligne  - Outils de gestion et de promotion sur les réseaux sociaux
-Présence en ligne  - Boutique vitrine
-Présence en ligne - Boutique transactionnelle
-Relation client  - TPE basique
-Relation client  - Paiement en ligne
-Relation client  - CRM
-Relation client  - Outils de marketing digital
-Relation client  - Outils d'automatisation du parcours client</v>
      </c>
      <c r="AL76" s="120" t="str" cm="1">
        <f t="array" ref="AL76">_xlfn.TEXTJOIN(CHAR(10)&amp;"-",TRUE,IF(_xlfn.XLOOKUP($A76,Brut!$A$2:$A$158,Brut!$BX$2:$CU$158)="Je ne sais pas en quoi cela consiste",Brut!$BX$2:$CU$2,""))</f>
        <v/>
      </c>
    </row>
    <row r="77" spans="1:38" ht="315" x14ac:dyDescent="0.25">
      <c r="A77">
        <v>155</v>
      </c>
      <c r="B77" s="107" t="str">
        <f>CONCATENATE("ID",IF(A77&lt;10,CONCATENATE("0",A77),A77),"_FdR_",C77,"_v2")</f>
        <v>ID155_FdR_الأكاديمية الدولية أمجاد برو للغات و التكوين المستمر _v2</v>
      </c>
      <c r="C77" s="107" t="str">
        <f>VLOOKUP($A77,Brut,C$1,FALSE)</f>
        <v xml:space="preserve">الأكاديمية الدولية أمجاد برو للغات و التكوين المستمر </v>
      </c>
      <c r="D77" s="107" t="str">
        <f>VLOOKUP($A77,Brut,D$1,FALSE)</f>
        <v>Responsable administratif et financier</v>
      </c>
      <c r="E77" s="107" t="str">
        <f>VLOOKUP($A77,Brut,E$1,FALSE)</f>
        <v>SARL AU</v>
      </c>
      <c r="F77" s="127">
        <f>2025-VLOOKUP($A77,Brut,F$1,FALSE)</f>
        <v>3</v>
      </c>
      <c r="G77" s="127">
        <f>VLOOKUP($A77,Brut,G$1,FALSE)</f>
        <v>3</v>
      </c>
      <c r="H77" s="120" t="str">
        <f>VLOOKUP($A77,Brut,H$1,FALSE)</f>
        <v>Faible (Moins de 25% du personnel)</v>
      </c>
      <c r="I77" s="120" t="str">
        <f>VLOOKUP($A77,Brut,I$1,FALSE)</f>
        <v>Faibles</v>
      </c>
      <c r="J77" s="107" t="str">
        <f>VLOOKUP($A77,Brut,J$1,FALSE)</f>
        <v>Entre 5 et 20%</v>
      </c>
      <c r="K77" s="107" t="str">
        <f>VLOOKUP($A77,Brut,K$1,FALSE)</f>
        <v>Moins de 3 MDhs</v>
      </c>
      <c r="L77" s="107" t="str">
        <f>VLOOKUP($A77,Brut,L$1,FALSE)</f>
        <v>Education - Santé</v>
      </c>
      <c r="M77" s="107" t="str">
        <f>VLOOKUP($A77,Brut,M$1,FALSE)</f>
        <v>Oriental</v>
      </c>
      <c r="N77" s="107" t="str">
        <f>VLOOKUP($A77,Brut,N$1,FALSE)</f>
        <v>Nador</v>
      </c>
      <c r="O77" s="120" t="str">
        <f>VLOOKUP($A77,Brut,O$1,FALSE)</f>
        <v>Enseignement</v>
      </c>
      <c r="P77" s="120" t="str">
        <f>VLOOKUP($A77,Brut,P$1,FALSE)</f>
        <v xml:space="preserve">مركز تكوين و تدريب </v>
      </c>
      <c r="Q77" s="120" t="str">
        <f>VLOOKUP($A77,Brut,Q$1,FALSE)</f>
        <v>Les deux</v>
      </c>
      <c r="R77" s="117">
        <f>VLOOKUP($A77,Brut,R$1,FALSE)</f>
        <v>75</v>
      </c>
      <c r="S77" s="117">
        <f>VLOOKUP($A77,Brut,S$1,FALSE)</f>
        <v>27.5</v>
      </c>
      <c r="T77" s="117">
        <f>VLOOKUP($A77,Brut,T$1,FALSE)</f>
        <v>45.5</v>
      </c>
      <c r="U77" s="117">
        <f>VLOOKUP($A77,Brut,U$1,FALSE)</f>
        <v>50</v>
      </c>
      <c r="V77" s="117">
        <f>VLOOKUP($A77,Brut,V$1,FALSE)</f>
        <v>15.5</v>
      </c>
      <c r="W77" s="117">
        <f>VLOOKUP($A77,Brut,W$1,FALSE)</f>
        <v>0</v>
      </c>
      <c r="X77" s="117">
        <f>AVERAGE(R77:W77)</f>
        <v>35.583333333333336</v>
      </c>
      <c r="Y77" s="117" t="str">
        <f>IF(X77&lt;25,"Débutant",IF(X77&lt;=50,"Émergent",IF(X77&lt;=75,"Challenger","Leader")))</f>
        <v>Émergent</v>
      </c>
      <c r="Z77" s="148" t="s">
        <v>2959</v>
      </c>
      <c r="AA77" s="117" t="s">
        <v>2925</v>
      </c>
      <c r="AB77" s="117" t="s">
        <v>720</v>
      </c>
      <c r="AC77" s="117"/>
      <c r="AD77" s="117"/>
      <c r="AE77" s="120" t="str" cm="1">
        <f t="array" ref="AE77">_xlfn.TEXTJOIN(CHAR(10)&amp;"-",TRUE,IF(_xlfn.XLOOKUP(A77, Brut!$A$2:$A$158, Brut!$S$2:$Y$158)=1,Brut!$S$2:$Y$2,""))</f>
        <v>- Attirer de nouveaux clients et se différencier face à la concurrence, 
-Gérer la fiscalité, la sécurité sociale et assurer la conformité réglementaire,
-Améliorer le recouvrement des créances,</v>
      </c>
      <c r="AF77" s="120" t="str">
        <f>VLOOKUP($A77,Brut,AF$1,FALSE)</f>
        <v xml:space="preserve">قلة الخبرة في المجال </v>
      </c>
      <c r="AG77" s="120" t="str" cm="1">
        <f t="array" ref="AG77">_xlfn.TEXTJOIN(CHAR(10)&amp;"-",TRUE,IF(_xlfn.XLOOKUP($A77,Brut!$A$2:$A$158,Brut!$AJ$2:$AP$158)=1,Brut!$AJ$2:$AP$2,""))&amp;CHAR(10)&amp;CHAR(10)&amp;VLOOKUP($A77,Brut,AG$1,FALSE)</f>
        <v xml:space="preserve">Suivre des formations sur les outils et solutions digitales
-Acquérir ou intégrer des solutions digitales (CRM, site web, etc.)
-Installer de nouveaux équipements (serveurs, ordinateurs, etc.)
</v>
      </c>
      <c r="AH77" s="120" t="str" cm="1">
        <f t="array" ref="AH77">_xlfn.TEXTJOIN(CHAR(10)&amp;"-",TRUE,IF(_xlfn.XLOOKUP($A77,Brut!$A$2:$A$158,Brut!$AY$2:$BF$158)=1,Brut!$AY$2:$BF$2,""))&amp;CHAR(10)&amp;CHAR(10)&amp;VLOOKUP($A77,Brut,AH$1,FALSE)</f>
        <v xml:space="preserve">Difficulté à utiliser des outils métier ou avancés (ERP, logiciels,...)
-Compétences inégales (Certains sont à l'aise, d'autres non)
</v>
      </c>
      <c r="AI77" s="120" t="str" cm="1">
        <f t="array" ref="AI77">_xlfn.TEXTJOIN(CHAR(10)&amp;"-",TRUE,IF(_xlfn.XLOOKUP($A77,Brut!$A$2:$A$158,Brut!$BX$2:$CU$158)="Existant et je suis satisfait(e)",Brut!$BX$2:$CU$2,""))</f>
        <v/>
      </c>
      <c r="AJ77" s="120" t="str" cm="1">
        <f t="array" ref="AJ77">_xlfn.TEXTJOIN(CHAR(10)&amp;"-",TRUE,IF(_xlfn.XLOOKUP($A77,Brut!$A$2:$A$158,Brut!$BX$2:$CU$158)="Existant mais je ne suis pas satisfait(e)",Brut!$BX$2:$CU$2,""))</f>
        <v>Présence en ligne - Site Web basique 
-Présence en ligne  - Présence sur les réseaux sociaux
-Présence en ligne  - Outils de gestion et de promotion sur les réseaux sociaux
-Présence en ligne  - Boutique vitrine
-Relation client  - Outils de marketing digital
-Processus internes  - Tableurs (Excel)
-Processus internes  - Messagerie électronique et instantanée (Mails, WhatsApp business...)</v>
      </c>
      <c r="AK77" s="120" t="str" cm="1">
        <f t="array" ref="AK77">_xlfn.TEXTJOIN(CHAR(10)&amp;"-",TRUE,IF(_xlfn.XLOOKUP($A77,Brut!$A$2:$A$158,Brut!$BX$2:$CU$158)="Inexistant mais important pour notre activité/dans notre secteur",Brut!$BX$2:$CU$2,""))</f>
        <v>Présence en ligne - Site web avancé
-Présence en ligne  - Outils de monitoring web
-Présence en ligne - Boutique transactionnelle
-Relation client  - TPE basique
-Relation client  - Paiement en ligne
-Relation client  - CRM
-Relation client  - Outil de gestion des ventes et des facturations
-Processus internes  - Outil de gestion des achats et des stocks
-Processus internes  - Outil de gestion RH
-Processus internes  - Outil de gestion comptable et financière
-Processus internes  - Outil de gestion documentaire et des archivages
-Technologies émergentes  - Intelligence artificielle générative
-Technologies émergentes  - Outils pour l'efficacité énergétique
-Technologies émergentes  - Industrie 5.0
-Technologies émergentes  - IoT (Internet of things)</v>
      </c>
      <c r="AL77" s="120" t="str" cm="1">
        <f t="array" ref="AL77">_xlfn.TEXTJOIN(CHAR(10)&amp;"-",TRUE,IF(_xlfn.XLOOKUP($A77,Brut!$A$2:$A$158,Brut!$BX$2:$CU$158)="Je ne sais pas en quoi cela consiste",Brut!$BX$2:$CU$2,""))</f>
        <v>Relation client  - Outils d'automatisation du parcours client
-Processus internes  - Outils collaboratifs (Google Workspace, Teams...)</v>
      </c>
    </row>
    <row r="78" spans="1:38" ht="409.5" x14ac:dyDescent="0.25">
      <c r="A78">
        <v>156</v>
      </c>
      <c r="B78" s="107" t="str">
        <f>CONCATENATE("ID",IF(A78&lt;10,CONCATENATE("0",A78),A78),"_FdR_",C78,"_v2")</f>
        <v>ID156_FdR_Coop alhamachya_v2</v>
      </c>
      <c r="C78" s="107" t="str">
        <f>VLOOKUP($A78,Brut,C$1,FALSE)</f>
        <v>Coop alhamachya</v>
      </c>
      <c r="D78" s="107" t="str">
        <f>VLOOKUP($A78,Brut,D$1,FALSE)</f>
        <v>Dirigeant(e) - Gérant(e)</v>
      </c>
      <c r="E78" s="107" t="str">
        <f>VLOOKUP($A78,Brut,E$1,FALSE)</f>
        <v>Coopérative</v>
      </c>
      <c r="F78" s="127">
        <f>2025-VLOOKUP($A78,Brut,F$1,FALSE)</f>
        <v>2</v>
      </c>
      <c r="G78" s="127">
        <f>VLOOKUP($A78,Brut,G$1,FALSE)</f>
        <v>5</v>
      </c>
      <c r="H78" s="120" t="str">
        <f>VLOOKUP($A78,Brut,H$1,FALSE)</f>
        <v>Faible (Moins de 25% du personnel)</v>
      </c>
      <c r="I78" s="120" t="str">
        <f>VLOOKUP($A78,Brut,I$1,FALSE)</f>
        <v>Faibles</v>
      </c>
      <c r="J78" s="107" t="str">
        <f>VLOOKUP($A78,Brut,J$1,FALSE)</f>
        <v>Moins de 5%</v>
      </c>
      <c r="K78" s="107" t="str">
        <f>VLOOKUP($A78,Brut,K$1,FALSE)</f>
        <v>Moins de 3 MDhs</v>
      </c>
      <c r="L78" s="107" t="str">
        <f>VLOOKUP($A78,Brut,L$1,FALSE)</f>
        <v>Commerce</v>
      </c>
      <c r="M78" s="107" t="str">
        <f>VLOOKUP($A78,Brut,M$1,FALSE)</f>
        <v>Oriental</v>
      </c>
      <c r="N78" s="107" t="str">
        <f>VLOOKUP($A78,Brut,N$1,FALSE)</f>
        <v>Nador</v>
      </c>
      <c r="O78" s="120" t="str">
        <f>VLOOKUP($A78,Brut,O$1,FALSE)</f>
        <v>Commerce</v>
      </c>
      <c r="P78" s="120" t="str">
        <f>VLOOKUP($A78,Brut,P$1,FALSE)</f>
        <v>تثمين وتسويق المنتجات الفلاحية</v>
      </c>
      <c r="Q78" s="120" t="str">
        <f>VLOOKUP($A78,Brut,Q$1,FALSE)</f>
        <v>BtoC - vente de produits ou services directement aux particuliers en tant que consommateurs finaux</v>
      </c>
      <c r="R78" s="117">
        <f>VLOOKUP($A78,Brut,R$1,FALSE)</f>
        <v>52.5</v>
      </c>
      <c r="S78" s="117">
        <f>VLOOKUP($A78,Brut,S$1,FALSE)</f>
        <v>27.5</v>
      </c>
      <c r="T78" s="117">
        <f>VLOOKUP($A78,Brut,T$1,FALSE)</f>
        <v>50</v>
      </c>
      <c r="U78" s="117">
        <f>VLOOKUP($A78,Brut,U$1,FALSE)</f>
        <v>50</v>
      </c>
      <c r="V78" s="117">
        <f>VLOOKUP($A78,Brut,V$1,FALSE)</f>
        <v>35</v>
      </c>
      <c r="W78" s="117">
        <f>VLOOKUP($A78,Brut,W$1,FALSE)</f>
        <v>12.5</v>
      </c>
      <c r="X78" s="117">
        <f>AVERAGE(R78:W78)</f>
        <v>37.916666666666664</v>
      </c>
      <c r="Y78" s="117" t="str">
        <f>IF(X78&lt;25,"Débutant",IF(X78&lt;=50,"Émergent",IF(X78&lt;=75,"Challenger","Leader")))</f>
        <v>Émergent</v>
      </c>
      <c r="Z78" s="148" t="s">
        <v>2927</v>
      </c>
      <c r="AA78" s="117" t="s">
        <v>2925</v>
      </c>
      <c r="AB78" s="117" t="s">
        <v>720</v>
      </c>
      <c r="AC78" s="117"/>
      <c r="AD78" s="117"/>
      <c r="AE78" s="120" t="str" cm="1">
        <f t="array" ref="AE78">_xlfn.TEXTJOIN(CHAR(10)&amp;"-",TRUE,IF(_xlfn.XLOOKUP(A78, Brut!$A$2:$A$158, Brut!$S$2:$Y$158)=1,Brut!$S$2:$Y$2,""))</f>
        <v>Recruter, former et fidéliser des talents qualifiés,
-Exploiter les nouvelles technologies pour améliorer la compétitivité,
-Améliorer le recouvrement des créances,</v>
      </c>
      <c r="AF78" s="120" t="str">
        <f>VLOOKUP($A78,Brut,AF$1,FALSE)</f>
        <v>ترتيب مواعيد العمل ،إستخلاص الأداءات،إنجاز المحاسبات المالية،جلب العملاء وولوج الاسواق الدولية</v>
      </c>
      <c r="AG78" s="120" t="str" cm="1">
        <f t="array" ref="AG78">_xlfn.TEXTJOIN(CHAR(10)&amp;"-",TRUE,IF(_xlfn.XLOOKUP($A78,Brut!$A$2:$A$158,Brut!$AJ$2:$AP$158)=1,Brut!$AJ$2:$AP$2,""))&amp;CHAR(10)&amp;CHAR(10)&amp;VLOOKUP($A78,Brut,AG$1,FALSE)</f>
        <v xml:space="preserve">Aucune action concrète
</v>
      </c>
      <c r="AH78" s="120" t="str" cm="1">
        <f t="array" ref="AH78">_xlfn.TEXTJOIN(CHAR(10)&amp;"-",TRUE,IF(_xlfn.XLOOKUP($A78,Brut!$A$2:$A$158,Brut!$AY$2:$BF$158)=1,Brut!$AY$2:$BF$2,""))&amp;CHAR(10)&amp;CHAR(10)&amp;VLOOKUP($A78,Brut,AH$1,FALSE)</f>
        <v xml:space="preserve">Difficulté à utiliser des équipements et du matériel technologique (Serveurs, terminaux,...)
-Difficultés à trouver des prestataires qualifiés au niveau du digital
</v>
      </c>
      <c r="AI78" s="120" t="str" cm="1">
        <f t="array" ref="AI78">_xlfn.TEXTJOIN(CHAR(10)&amp;"-",TRUE,IF(_xlfn.XLOOKUP($A78,Brut!$A$2:$A$158,Brut!$BX$2:$CU$158)="Existant et je suis satisfait(e)",Brut!$BX$2:$CU$2,""))</f>
        <v/>
      </c>
      <c r="AJ78" s="120" t="str" cm="1">
        <f t="array" ref="AJ78">_xlfn.TEXTJOIN(CHAR(10)&amp;"-",TRUE,IF(_xlfn.XLOOKUP($A78,Brut!$A$2:$A$158,Brut!$BX$2:$CU$158)="Existant mais je ne suis pas satisfait(e)",Brut!$BX$2:$CU$2,""))</f>
        <v>Présence en ligne  - Présence sur les réseaux sociaux</v>
      </c>
      <c r="AK78" s="120" t="str" cm="1">
        <f t="array" ref="AK78">_xlfn.TEXTJOIN(CHAR(10)&amp;"-",TRUE,IF(_xlfn.XLOOKUP($A78,Brut!$A$2:$A$158,Brut!$BX$2:$CU$158)="Inexistant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-Présence en ligne  - Boutique vitrine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-Processus internes  - Messagerie électronique et instantanée (Mails, WhatsApp business...)
-Technologies émergentes  - Intelligence artificielle générative
-Technologies émergentes  - Outils pour l'efficacité énergétique
-Technologies émergentes  - Industrie 5.0
-Technologies émergentes  - IoT (Internet of things)</v>
      </c>
      <c r="AL78" s="120" t="str" cm="1">
        <f t="array" ref="AL78">_xlfn.TEXTJOIN(CHAR(10)&amp;"-",TRUE,IF(_xlfn.XLOOKUP($A78,Brut!$A$2:$A$158,Brut!$BX$2:$CU$158)="Je ne sais pas en quoi cela consiste",Brut!$BX$2:$CU$2,""))</f>
        <v/>
      </c>
    </row>
    <row r="79" spans="1:38" ht="330" x14ac:dyDescent="0.25">
      <c r="A79">
        <v>158</v>
      </c>
      <c r="B79" s="107" t="str">
        <f>CONCATENATE("ID",IF(A79&lt;10,CONCATENATE("0",A79),A79),"_FdR_",C79,"_v2")</f>
        <v>ID158_FdR_WEBICH_v2</v>
      </c>
      <c r="C79" s="107" t="str">
        <f>VLOOKUP($A79,Brut,C$1,FALSE)</f>
        <v>WEBICH</v>
      </c>
      <c r="D79" s="107" t="str">
        <f>VLOOKUP($A79,Brut,D$1,FALSE)</f>
        <v>Dirigeant(e) - Gérant(e)</v>
      </c>
      <c r="E79" s="107" t="str">
        <f>VLOOKUP($A79,Brut,E$1,FALSE)</f>
        <v>Auto-entrepreneur</v>
      </c>
      <c r="F79" s="127">
        <f>2025-VLOOKUP($A79,Brut,F$1,FALSE)</f>
        <v>1</v>
      </c>
      <c r="G79" s="127">
        <f>VLOOKUP($A79,Brut,G$1,FALSE)</f>
        <v>3</v>
      </c>
      <c r="H79" s="120" t="str">
        <f>VLOOKUP($A79,Brut,H$1,FALSE)</f>
        <v>Faible (Moins de 25% du personnel)</v>
      </c>
      <c r="I79" s="120" t="str">
        <f>VLOOKUP($A79,Brut,I$1,FALSE)</f>
        <v>Moyennes</v>
      </c>
      <c r="J79" s="107" t="str">
        <f>VLOOKUP($A79,Brut,J$1,FALSE)</f>
        <v>Moins de 5%</v>
      </c>
      <c r="K79" s="107" t="str">
        <f>VLOOKUP($A79,Brut,K$1,FALSE)</f>
        <v>Entre 3 et 10 MDhs</v>
      </c>
      <c r="L79" s="107" t="str">
        <f>VLOOKUP($A79,Brut,L$1,FALSE)</f>
        <v>Services</v>
      </c>
      <c r="M79" s="107" t="str">
        <f>VLOOKUP($A79,Brut,M$1,FALSE)</f>
        <v>Oriental</v>
      </c>
      <c r="N79" s="107" t="str">
        <f>VLOOKUP($A79,Brut,N$1,FALSE)</f>
        <v>Nador</v>
      </c>
      <c r="O79" s="120" t="str">
        <f>VLOOKUP($A79,Brut,O$1,FALSE)</f>
        <v>Information et communication</v>
      </c>
      <c r="P79" s="120" t="str">
        <f>VLOOKUP($A79,Brut,P$1,FALSE)</f>
        <v>تأسست WEBICH برؤية واضحة لتحويل الأفكار إلى واقع افتراضي وإثراء الويب بتجارب مبتكرة ومميزة. تتمثل أهدافنا في تقديم خدمات تصميم المواقع وتطوير البرمجيات التي تلبي احتياجات عملائنا بشكل مبتكر واحترافي</v>
      </c>
      <c r="Q79" s="120" t="str">
        <f>VLOOKUP($A79,Brut,Q$1,FALSE)</f>
        <v>Les deux</v>
      </c>
      <c r="R79" s="117">
        <f>VLOOKUP($A79,Brut,R$1,FALSE)</f>
        <v>60</v>
      </c>
      <c r="S79" s="117">
        <f>VLOOKUP($A79,Brut,S$1,FALSE)</f>
        <v>50</v>
      </c>
      <c r="T79" s="117">
        <f>VLOOKUP($A79,Brut,T$1,FALSE)</f>
        <v>50</v>
      </c>
      <c r="U79" s="117">
        <f>VLOOKUP($A79,Brut,U$1,FALSE)</f>
        <v>50</v>
      </c>
      <c r="V79" s="117">
        <f>VLOOKUP($A79,Brut,V$1,FALSE)</f>
        <v>50</v>
      </c>
      <c r="W79" s="117">
        <f>VLOOKUP($A79,Brut,W$1,FALSE)</f>
        <v>37.5</v>
      </c>
      <c r="X79" s="117">
        <f>AVERAGE(R79:W79)</f>
        <v>49.583333333333336</v>
      </c>
      <c r="Y79" s="117" t="str">
        <f>IF(X79&lt;25,"Débutant",IF(X79&lt;=50,"Émergent",IF(X79&lt;=75,"Challenger","Leader")))</f>
        <v>Émergent</v>
      </c>
      <c r="Z79" s="148" t="s">
        <v>2939</v>
      </c>
      <c r="AA79" s="117" t="s">
        <v>2935</v>
      </c>
      <c r="AB79" s="117" t="s">
        <v>2961</v>
      </c>
      <c r="AC79" s="117"/>
      <c r="AD79" s="117"/>
      <c r="AE79" s="120" t="str" cm="1">
        <f t="array" ref="AE79">_xlfn.TEXTJOIN(CHAR(10)&amp;"-",TRUE,IF(_xlfn.XLOOKUP(A79, Brut!$A$2:$A$158, Brut!$S$2:$Y$158)=1,Brut!$S$2:$Y$2,""))</f>
        <v>- Attirer de nouveaux clients et se différencier face à la concurrence, 
-Recruter, former et fidéliser des talents qualifiés,
-Exploiter les nouvelles technologies pour améliorer la compétitivité,</v>
      </c>
      <c r="AF79" s="120" t="str">
        <f>VLOOKUP($A79,Brut,AF$1,FALSE)</f>
        <v>اجد ان الموارد البشرية الغير قادرة على تطور مع الرقمنة هو تحدي مرتبط خاصة بمشروعي</v>
      </c>
      <c r="AG79" s="120" t="str" cm="1">
        <f t="array" ref="AG79">_xlfn.TEXTJOIN(CHAR(10)&amp;"-",TRUE,IF(_xlfn.XLOOKUP($A79,Brut!$A$2:$A$158,Brut!$AJ$2:$AP$158)=1,Brut!$AJ$2:$AP$2,""))&amp;CHAR(10)&amp;CHAR(10)&amp;VLOOKUP($A79,Brut,AG$1,FALSE)</f>
        <v xml:space="preserve">Suivre des formations sur les outils et solutions digitales
-Acquérir ou intégrer des solutions digitales (CRM, site web, etc.)
-Définir et mettre en œuvre une stratégie de digitalisation
</v>
      </c>
      <c r="AH79" s="120" t="str" cm="1">
        <f t="array" ref="AH79">_xlfn.TEXTJOIN(CHAR(10)&amp;"-",TRUE,IF(_xlfn.XLOOKUP($A79,Brut!$A$2:$A$158,Brut!$AY$2:$BF$158)=1,Brut!$AY$2:$BF$2,""))&amp;CHAR(10)&amp;CHAR(10)&amp;VLOOKUP($A79,Brut,AH$1,FALSE)</f>
        <v xml:space="preserve">Compétences inégales (Certains sont à l'aise, d'autres non)
-Difficultés à trouver des prestataires qualifiés au niveau du digital
</v>
      </c>
      <c r="AI79" s="120" t="str" cm="1">
        <f t="array" ref="AI79">_xlfn.TEXTJOIN(CHAR(10)&amp;"-",TRUE,IF(_xlfn.XLOOKUP($A79,Brut!$A$2:$A$158,Brut!$BX$2:$CU$158)="Existant et je suis satisfait(e)",Brut!$BX$2:$CU$2,""))</f>
        <v/>
      </c>
      <c r="AJ79" s="120" t="str" cm="1">
        <f t="array" ref="AJ79">_xlfn.TEXTJOIN(CHAR(10)&amp;"-",TRUE,IF(_xlfn.XLOOKUP($A79,Brut!$A$2:$A$158,Brut!$BX$2:$CU$158)="Existant mais je ne suis pas satisfait(e)",Brut!$BX$2:$CU$2,""))</f>
        <v>Présence en ligne  - Présence sur les réseaux sociaux
-Processus internes  - Tableurs (Excel)
-Processus internes  - Outil de gestion documentaire et des archivages
-Processus internes  - Outils collaboratifs (Google Workspace, Teams...)
-Processus internes  - Messagerie électronique et instantanée (Mails, WhatsApp business...)</v>
      </c>
      <c r="AK79" s="120" t="str" cm="1">
        <f t="array" ref="AK79">_xlfn.TEXTJOIN(CHAR(10)&amp;"-",TRUE,IF(_xlfn.XLOOKUP($A79,Brut!$A$2:$A$158,Brut!$BX$2:$CU$158)="Inexistant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-Présence en ligne  - Boutique vitrine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-Processus internes  - Outil de gestion des achats et des stocks
-Processus internes  - Outil de gestion RH
-Processus internes  - Outil de gestion comptable et financière
-Technologies émergentes  - Intelligence artificielle générative
-Technologies émergentes  - IoT (Internet of things)</v>
      </c>
      <c r="AL79" s="120" t="str" cm="1">
        <f t="array" ref="AL79">_xlfn.TEXTJOIN(CHAR(10)&amp;"-",TRUE,IF(_xlfn.XLOOKUP($A79,Brut!$A$2:$A$158,Brut!$BX$2:$CU$158)="Je ne sais pas en quoi cela consiste",Brut!$BX$2:$CU$2,""))</f>
        <v>Technologies émergentes  - Outils pour l'efficacité énergétique
-Technologies émergentes  - Industrie 5.0</v>
      </c>
    </row>
    <row r="80" spans="1:38" ht="225" x14ac:dyDescent="0.25">
      <c r="A80">
        <v>160</v>
      </c>
      <c r="B80" s="107" t="str">
        <f>CONCATENATE("ID",IF(A80&lt;10,CONCATENATE("0",A80),A80),"_FdR_",C80,"_v2")</f>
        <v>ID160_FdR_تعاونية نحالة حاسي بركان _v2</v>
      </c>
      <c r="C80" s="107" t="str">
        <f>VLOOKUP($A80,Brut,C$1,FALSE)</f>
        <v xml:space="preserve">تعاونية نحالة حاسي بركان </v>
      </c>
      <c r="D80" s="107" t="str">
        <f>VLOOKUP($A80,Brut,D$1,FALSE)</f>
        <v>Dirigeant(e) - Gérant(e)</v>
      </c>
      <c r="E80" s="107" t="str">
        <f>VLOOKUP($A80,Brut,E$1,FALSE)</f>
        <v>Coopérative</v>
      </c>
      <c r="F80" s="127">
        <f>2025-VLOOKUP($A80,Brut,F$1,FALSE)</f>
        <v>6</v>
      </c>
      <c r="G80" s="127">
        <f>VLOOKUP($A80,Brut,G$1,FALSE)</f>
        <v>9</v>
      </c>
      <c r="H80" s="120" t="str">
        <f>VLOOKUP($A80,Brut,H$1,FALSE)</f>
        <v>Moyenne (Entre 25% et 50% du personnel)</v>
      </c>
      <c r="I80" s="120" t="str">
        <f>VLOOKUP($A80,Brut,I$1,FALSE)</f>
        <v>Moyennes</v>
      </c>
      <c r="J80" s="107" t="str">
        <f>VLOOKUP($A80,Brut,J$1,FALSE)</f>
        <v>Je ne souhaite pas me prononcer - Je ne sais pas</v>
      </c>
      <c r="K80" s="107" t="str">
        <f>VLOOKUP($A80,Brut,K$1,FALSE)</f>
        <v>Entre 3 et 10 MDhs</v>
      </c>
      <c r="L80" s="107" t="str">
        <f>VLOOKUP($A80,Brut,L$1,FALSE)</f>
        <v>Agriculture</v>
      </c>
      <c r="M80" s="107" t="str">
        <f>VLOOKUP($A80,Brut,M$1,FALSE)</f>
        <v>Oriental</v>
      </c>
      <c r="N80" s="107" t="str">
        <f>VLOOKUP($A80,Brut,N$1,FALSE)</f>
        <v>Nador</v>
      </c>
      <c r="O80" s="120" t="str">
        <f>VLOOKUP($A80,Brut,O$1,FALSE)</f>
        <v>Agriculture, sylviculture et pêche</v>
      </c>
      <c r="P80" s="120" t="str">
        <f>VLOOKUP($A80,Brut,P$1,FALSE)</f>
        <v xml:space="preserve">تربية النحل وإنتاج العسل الطبيعي وتثمين منتجاته وتسويقها </v>
      </c>
      <c r="Q80" s="120" t="str">
        <f>VLOOKUP($A80,Brut,Q$1,FALSE)</f>
        <v>BtoC - vente de produits ou services directement aux particuliers en tant que consommateurs finaux</v>
      </c>
      <c r="R80" s="117">
        <f>VLOOKUP($A80,Brut,R$1,FALSE)</f>
        <v>60</v>
      </c>
      <c r="S80" s="117">
        <f>VLOOKUP($A80,Brut,S$1,FALSE)</f>
        <v>50</v>
      </c>
      <c r="T80" s="117">
        <f>VLOOKUP($A80,Brut,T$1,FALSE)</f>
        <v>32</v>
      </c>
      <c r="U80" s="117">
        <f>VLOOKUP($A80,Brut,U$1,FALSE)</f>
        <v>35</v>
      </c>
      <c r="V80" s="117">
        <f>VLOOKUP($A80,Brut,V$1,FALSE)</f>
        <v>20.5</v>
      </c>
      <c r="W80" s="117">
        <f>VLOOKUP($A80,Brut,W$1,FALSE)</f>
        <v>0</v>
      </c>
      <c r="X80" s="117">
        <f>AVERAGE(R80:W80)</f>
        <v>32.916666666666664</v>
      </c>
      <c r="Y80" s="117" t="str">
        <f>IF(X80&lt;25,"Débutant",IF(X80&lt;=50,"Émergent",IF(X80&lt;=75,"Challenger","Leader")))</f>
        <v>Émergent</v>
      </c>
      <c r="Z80" s="148" t="s">
        <v>2960</v>
      </c>
      <c r="AA80" s="117" t="s">
        <v>2925</v>
      </c>
      <c r="AB80" s="117" t="s">
        <v>720</v>
      </c>
      <c r="AC80" s="117"/>
      <c r="AD80" s="117"/>
      <c r="AE80" s="120" t="str" cm="1">
        <f t="array" ref="AE80">_xlfn.TEXTJOIN(CHAR(10)&amp;"-",TRUE,IF(_xlfn.XLOOKUP(A80, Brut!$A$2:$A$158, Brut!$S$2:$Y$158)=1,Brut!$S$2:$Y$2,""))</f>
        <v>- Attirer de nouveaux clients et se différencier face à la concurrence, 
-Développer une présence à l’international,
-Exploiter les nouvelles technologies pour améliorer la compétitivité,</v>
      </c>
      <c r="AF80" s="120" t="str">
        <f>VLOOKUP($A80,Brut,AF$1,FALSE)</f>
        <v>التسويق واستعمال أدوات الاستخلاص عن بعد-طرق الاشهار-انشاء موقع احترافي-منصات ومواقع احترافية...</v>
      </c>
      <c r="AG80" s="120" t="str" cm="1">
        <f t="array" ref="AG80">_xlfn.TEXTJOIN(CHAR(10)&amp;"-",TRUE,IF(_xlfn.XLOOKUP($A80,Brut!$A$2:$A$158,Brut!$AJ$2:$AP$158)=1,Brut!$AJ$2:$AP$2,""))&amp;CHAR(10)&amp;CHAR(10)&amp;VLOOKUP($A80,Brut,AG$1,FALSE)</f>
        <v xml:space="preserve">Installer de nouveaux équipements (serveurs, ordinateurs, etc.)
-Définir et mettre en œuvre une stratégie de digitalisation
</v>
      </c>
      <c r="AH80" s="120" t="str" cm="1">
        <f t="array" ref="AH80">_xlfn.TEXTJOIN(CHAR(10)&amp;"-",TRUE,IF(_xlfn.XLOOKUP($A80,Brut!$A$2:$A$158,Brut!$AY$2:$BF$158)=1,Brut!$AY$2:$BF$2,""))&amp;CHAR(10)&amp;CHAR(10)&amp;VLOOKUP($A80,Brut,AH$1,FALSE)</f>
        <v xml:space="preserve">Difficulté à utiliser des outils métier ou avancés (ERP, logiciels,...)
-Compétences inégales (Certains sont à l'aise, d'autres non)
</v>
      </c>
      <c r="AI80" s="120" t="str" cm="1">
        <f t="array" ref="AI80">_xlfn.TEXTJOIN(CHAR(10)&amp;"-",TRUE,IF(_xlfn.XLOOKUP($A80,Brut!$A$2:$A$158,Brut!$BX$2:$CU$158)="Existant et je suis satisfait(e)",Brut!$BX$2:$CU$2,""))</f>
        <v/>
      </c>
      <c r="AJ80" s="120" t="str" cm="1">
        <f t="array" ref="AJ80">_xlfn.TEXTJOIN(CHAR(10)&amp;"-",TRUE,IF(_xlfn.XLOOKUP($A80,Brut!$A$2:$A$158,Brut!$BX$2:$CU$158)="Existant mais je ne suis pas satisfait(e)",Brut!$BX$2:$CU$2,""))</f>
        <v>Présence en ligne  - Présence sur les réseaux sociaux
-Processus internes  - Tableurs (Excel)</v>
      </c>
      <c r="AK80" s="120" t="str" cm="1">
        <f t="array" ref="AK80">_xlfn.TEXTJOIN(CHAR(10)&amp;"-",TRUE,IF(_xlfn.XLOOKUP($A80,Brut!$A$2:$A$158,Brut!$BX$2:$CU$158)="Inexistant mais important pour notre activité/dans notre secteur",Brut!$BX$2:$CU$2,""))</f>
        <v>Présence en ligne - Site Web basique 
-Présence en ligne  - Outils de monitoring web
-Présence en ligne  - Outils de gestion et de promotion sur les réseaux sociaux
-Présence en ligne  - Boutique vitrine
-Présence en ligne - Boutique transactionnelle
-Relation client  - TPE basique
-Relation client  - Outils de marketing digital
-Relation client  - Outil de gestion des ventes et des facturations
-Processus internes  - Outil de gestion des achats et des stocks
-Processus internes  - Outil de gestion RH
-Processus internes  - Messagerie électronique et instantanée (Mails, WhatsApp business...)</v>
      </c>
      <c r="AL80" s="120" t="str" cm="1">
        <f t="array" ref="AL80">_xlfn.TEXTJOIN(CHAR(10)&amp;"-",TRUE,IF(_xlfn.XLOOKUP($A80,Brut!$A$2:$A$158,Brut!$BX$2:$CU$158)="Je ne sais pas en quoi cela consiste",Brut!$BX$2:$CU$2,""))</f>
        <v>Relation client  - Paiement en ligne
-Relation client  - CRM
-Relation client  - Outils d'automatisation du parcours client
-Processus internes  - Outil de gestion comptable et financière
-Processus internes  - Outil de gestion documentaire et des archivages
-Processus internes  - Outils collaboratifs (Google Workspace, Teams...)
-Technologies émergentes  - Intelligence artificielle générative
-Technologies émergentes  - Outils pour l'efficacité énergétique
-Technologies émergentes  - Industrie 5.0
-Technologies émergentes  - IoT (Internet of things)</v>
      </c>
    </row>
    <row r="81" spans="1:38" ht="270" x14ac:dyDescent="0.25">
      <c r="A81">
        <v>165</v>
      </c>
      <c r="B81" s="107" t="str">
        <f>CONCATENATE("ID",IF(A81&lt;10,CONCATENATE("0",A81),A81),"_FdR_",C81,"_v2")</f>
        <v>ID165_FdR_KSN TRAVAUX _v2</v>
      </c>
      <c r="C81" s="107" t="str">
        <f>VLOOKUP($A81,Brut,C$1,FALSE)</f>
        <v xml:space="preserve">KSN TRAVAUX </v>
      </c>
      <c r="D81" s="107" t="str">
        <f>VLOOKUP($A81,Brut,D$1,FALSE)</f>
        <v>Dirigeant(e) - Gérant(e)</v>
      </c>
      <c r="E81" s="107" t="str">
        <f>VLOOKUP($A81,Brut,E$1,FALSE)</f>
        <v>SARL AU</v>
      </c>
      <c r="F81" s="127">
        <f>2025-VLOOKUP($A81,Brut,F$1,FALSE)</f>
        <v>3</v>
      </c>
      <c r="G81" s="127">
        <f>VLOOKUP($A81,Brut,G$1,FALSE)</f>
        <v>0</v>
      </c>
      <c r="H81" s="120" t="str">
        <f>VLOOKUP($A81,Brut,H$1,FALSE)</f>
        <v>Moyenne (Entre 25% et 50% du personnel)</v>
      </c>
      <c r="I81" s="120" t="str">
        <f>VLOOKUP($A81,Brut,I$1,FALSE)</f>
        <v>Moyennes</v>
      </c>
      <c r="J81" s="107" t="str">
        <f>VLOOKUP($A81,Brut,J$1,FALSE)</f>
        <v>0%, Pas d'investissement</v>
      </c>
      <c r="K81" s="107" t="str">
        <f>VLOOKUP($A81,Brut,K$1,FALSE)</f>
        <v>Moins de 3 MDhs</v>
      </c>
      <c r="L81" s="107" t="str">
        <f>VLOOKUP($A81,Brut,L$1,FALSE)</f>
        <v>BTP - Environnement</v>
      </c>
      <c r="M81" s="107" t="str">
        <f>VLOOKUP($A81,Brut,M$1,FALSE)</f>
        <v>Oriental</v>
      </c>
      <c r="N81" s="107" t="str">
        <f>VLOOKUP($A81,Brut,N$1,FALSE)</f>
        <v>Berkane</v>
      </c>
      <c r="O81" s="120" t="str">
        <f>VLOOKUP($A81,Brut,O$1,FALSE)</f>
        <v>Construction</v>
      </c>
      <c r="P81" s="120" t="str">
        <f>VLOOKUP($A81,Brut,P$1,FALSE)</f>
        <v>Travaux d'aménagement et construction aménagement. -des espace  vert. -negoce . - travaux et aménagement des espaces agricoles...</v>
      </c>
      <c r="Q81" s="120" t="str">
        <f>VLOOKUP($A81,Brut,Q$1,FALSE)</f>
        <v>BtoB - vente de produits ou services entre entreprises professionnels</v>
      </c>
      <c r="R81" s="117">
        <f>VLOOKUP($A81,Brut,R$1,FALSE)</f>
        <v>44.166666666666664</v>
      </c>
      <c r="S81" s="117">
        <f>VLOOKUP($A81,Brut,S$1,FALSE)</f>
        <v>50</v>
      </c>
      <c r="T81" s="117">
        <f>VLOOKUP($A81,Brut,T$1,FALSE)</f>
        <v>75</v>
      </c>
      <c r="U81" s="117">
        <f>VLOOKUP($A81,Brut,U$1,FALSE)</f>
        <v>50</v>
      </c>
      <c r="V81" s="117">
        <f>VLOOKUP($A81,Brut,V$1,FALSE)</f>
        <v>35</v>
      </c>
      <c r="W81" s="117">
        <f>VLOOKUP($A81,Brut,W$1,FALSE)</f>
        <v>25</v>
      </c>
      <c r="X81" s="117">
        <f>AVERAGE(R81:W81)</f>
        <v>46.527777777777771</v>
      </c>
      <c r="Y81" s="117" t="str">
        <f>IF(X81&lt;25,"Débutant",IF(X81&lt;=50,"Émergent",IF(X81&lt;=75,"Challenger","Leader")))</f>
        <v>Émergent</v>
      </c>
      <c r="Z81" s="148" t="s">
        <v>2930</v>
      </c>
      <c r="AA81" s="117" t="s">
        <v>2925</v>
      </c>
      <c r="AB81" s="117" t="s">
        <v>720</v>
      </c>
      <c r="AC81" s="117"/>
      <c r="AD81" s="117"/>
      <c r="AE81" s="120" t="str" cm="1">
        <f t="array" ref="AE81">_xlfn.TEXTJOIN(CHAR(10)&amp;"-",TRUE,IF(_xlfn.XLOOKUP(A81, Brut!$A$2:$A$158, Brut!$S$2:$Y$158)=1,Brut!$S$2:$Y$2,""))</f>
        <v>Gérer la fiscalité, la sécurité sociale et assurer la conformité réglementaire,
-Recruter, former et fidéliser des talents qualifiés,
-Influencer positivement le climat des affaires et simplifier les démarches administratives.</v>
      </c>
      <c r="AF81" s="120" t="str">
        <f>VLOOKUP($A81,Brut,AF$1,FALSE)</f>
        <v xml:space="preserve">La manipulation de digitalisation pour la soumission électronique </v>
      </c>
      <c r="AG81" s="120" t="str" cm="1">
        <f t="array" ref="AG81">_xlfn.TEXTJOIN(CHAR(10)&amp;"-",TRUE,IF(_xlfn.XLOOKUP($A81,Brut!$A$2:$A$158,Brut!$AJ$2:$AP$158)=1,Brut!$AJ$2:$AP$2,""))&amp;CHAR(10)&amp;CHAR(10)&amp;VLOOKUP($A81,Brut,AG$1,FALSE)</f>
        <v xml:space="preserve">Suivre des formations sur les outils et solutions digitales
</v>
      </c>
      <c r="AH81" s="120" t="str" cm="1">
        <f t="array" ref="AH81">_xlfn.TEXTJOIN(CHAR(10)&amp;"-",TRUE,IF(_xlfn.XLOOKUP($A81,Brut!$A$2:$A$158,Brut!$AY$2:$BF$158)=1,Brut!$AY$2:$BF$2,""))&amp;CHAR(10)&amp;CHAR(10)&amp;VLOOKUP($A81,Brut,AH$1,FALSE)</f>
        <v xml:space="preserve">Difficulté à utiliser des outils métier ou avancés (ERP, logiciels,...)
-Difficultés à maintenir les équipements et logiciels à jour
</v>
      </c>
      <c r="AI81" s="120" t="str" cm="1">
        <f t="array" ref="AI81">_xlfn.TEXTJOIN(CHAR(10)&amp;"-",TRUE,IF(_xlfn.XLOOKUP($A81,Brut!$A$2:$A$158,Brut!$BX$2:$CU$158)="Existant et je suis satisfait(e)",Brut!$BX$2:$CU$2,""))</f>
        <v>Présence en ligne - Site Web basique 
-Relation client  - TPE basique
-Relation client  - Paiement en ligne
-Relation client  - CRM
-Processus internes  - Tableurs (Excel)
-Processus internes  - Outils collaboratifs (Google Workspace, Teams...)
-Processus internes  - Messagerie électronique et instantanée (Mails, WhatsApp business...)</v>
      </c>
      <c r="AJ81" s="120" t="str" cm="1">
        <f t="array" ref="AJ81">_xlfn.TEXTJOIN(CHAR(10)&amp;"-",TRUE,IF(_xlfn.XLOOKUP($A81,Brut!$A$2:$A$158,Brut!$BX$2:$CU$158)="Existant mais je ne suis pas satisfait(e)",Brut!$BX$2:$CU$2,""))</f>
        <v>Présence en ligne  - Outils de monitoring web</v>
      </c>
      <c r="AK81" s="120" t="str" cm="1">
        <f t="array" ref="AK81">_xlfn.TEXTJOIN(CHAR(10)&amp;"-",TRUE,IF(_xlfn.XLOOKUP($A81,Brut!$A$2:$A$158,Brut!$BX$2:$CU$158)="Inexistant mais important pour notre activité/dans notre secteur",Brut!$BX$2:$CU$2,""))</f>
        <v>Présence en ligne - Site web avancé
-Présence en ligne  - Présence sur les réseaux sociaux
-Relation client  - Outils de marketing digital
-Relation client  - Outils d'automatisation du parcours client
-Relation client  - Outil de gestion des ventes et des facturations
-Processus internes  - Outil de gestion des achats et des stocks
-Processus internes  - Outil de gestion RH
-Processus internes  - Outil de gestion comptable et financière
-Processus internes  - Outil de gestion documentaire et des archivages
-Technologies émergentes  - Intelligence artificielle générative
-Technologies émergentes  - Outils pour l'efficacité énergétique
-Technologies émergentes  - IoT (Internet of things)</v>
      </c>
      <c r="AL81" s="120" t="str" cm="1">
        <f t="array" ref="AL81">_xlfn.TEXTJOIN(CHAR(10)&amp;"-",TRUE,IF(_xlfn.XLOOKUP($A81,Brut!$A$2:$A$158,Brut!$BX$2:$CU$158)="Je ne sais pas en quoi cela consiste",Brut!$BX$2:$CU$2,""))</f>
        <v>Présence en ligne - Boutique transactionnelle</v>
      </c>
    </row>
    <row r="82" spans="1:38" ht="330" x14ac:dyDescent="0.25">
      <c r="A82">
        <v>169</v>
      </c>
      <c r="B82" s="107" t="str">
        <f>CONCATENATE("ID",IF(A82&lt;10,CONCATENATE("0",A82),A82),"_FdR_",C82,"_v2")</f>
        <v>ID169_FdR_Coopérative agricole al massira figuig _v2</v>
      </c>
      <c r="C82" s="107" t="str">
        <f>VLOOKUP($A82,Brut,C$1,FALSE)</f>
        <v xml:space="preserve">Coopérative agricole al massira figuig </v>
      </c>
      <c r="D82" s="107" t="str">
        <f>VLOOKUP($A82,Brut,D$1,FALSE)</f>
        <v>Responsable administratif et financier</v>
      </c>
      <c r="E82" s="107" t="str">
        <f>VLOOKUP($A82,Brut,E$1,FALSE)</f>
        <v>Coopérative</v>
      </c>
      <c r="F82" s="127">
        <f>2025-VLOOKUP($A82,Brut,F$1,FALSE)</f>
        <v>44</v>
      </c>
      <c r="G82" s="127">
        <f>VLOOKUP($A82,Brut,G$1,FALSE)</f>
        <v>3</v>
      </c>
      <c r="H82" s="120" t="str">
        <f>VLOOKUP($A82,Brut,H$1,FALSE)</f>
        <v>Faible (Moins de 25% du personnel)</v>
      </c>
      <c r="I82" s="120" t="str">
        <f>VLOOKUP($A82,Brut,I$1,FALSE)</f>
        <v>Faibles</v>
      </c>
      <c r="J82" s="107" t="str">
        <f>VLOOKUP($A82,Brut,J$1,FALSE)</f>
        <v>0%, Pas d'investissement</v>
      </c>
      <c r="K82" s="107" t="str">
        <f>VLOOKUP($A82,Brut,K$1,FALSE)</f>
        <v>Moins de 3 MDhs</v>
      </c>
      <c r="L82" s="107" t="str">
        <f>VLOOKUP($A82,Brut,L$1,FALSE)</f>
        <v>Commerce</v>
      </c>
      <c r="M82" s="107" t="str">
        <f>VLOOKUP($A82,Brut,M$1,FALSE)</f>
        <v>Oriental</v>
      </c>
      <c r="N82" s="107" t="str">
        <f>VLOOKUP($A82,Brut,N$1,FALSE)</f>
        <v>Figuig</v>
      </c>
      <c r="O82" s="120" t="str">
        <f>VLOOKUP($A82,Brut,O$1,FALSE)</f>
        <v>Commerce</v>
      </c>
      <c r="P82" s="120" t="str">
        <f>VLOOKUP($A82,Brut,P$1,FALSE)</f>
        <v xml:space="preserve">Commercialisation des dattes et dérivés et services agricoles </v>
      </c>
      <c r="Q82" s="120" t="str">
        <f>VLOOKUP($A82,Brut,Q$1,FALSE)</f>
        <v>BtoC - vente de produits ou services directement aux particuliers en tant que consommateurs finaux</v>
      </c>
      <c r="R82" s="117">
        <f>VLOOKUP($A82,Brut,R$1,FALSE)</f>
        <v>27.5</v>
      </c>
      <c r="S82" s="117">
        <f>VLOOKUP($A82,Brut,S$1,FALSE)</f>
        <v>5</v>
      </c>
      <c r="T82" s="117">
        <f>VLOOKUP($A82,Brut,T$1,FALSE)</f>
        <v>50</v>
      </c>
      <c r="U82" s="117">
        <f>VLOOKUP($A82,Brut,U$1,FALSE)</f>
        <v>50</v>
      </c>
      <c r="V82" s="117">
        <f>VLOOKUP($A82,Brut,V$1,FALSE)</f>
        <v>20</v>
      </c>
      <c r="W82" s="117">
        <f>VLOOKUP($A82,Brut,W$1,FALSE)</f>
        <v>0</v>
      </c>
      <c r="X82" s="117">
        <f>AVERAGE(R82:W82)</f>
        <v>25.416666666666668</v>
      </c>
      <c r="Y82" s="117" t="str">
        <f>IF(X82&lt;25,"Débutant",IF(X82&lt;=50,"Émergent",IF(X82&lt;=75,"Challenger","Leader")))</f>
        <v>Émergent</v>
      </c>
      <c r="Z82" s="148" t="s">
        <v>2939</v>
      </c>
      <c r="AA82" s="117" t="s">
        <v>2935</v>
      </c>
      <c r="AB82" s="117" t="s">
        <v>2961</v>
      </c>
      <c r="AC82" s="117"/>
      <c r="AD82" s="117"/>
      <c r="AE82" s="120" t="str" cm="1">
        <f t="array" ref="AE82">_xlfn.TEXTJOIN(CHAR(10)&amp;"-",TRUE,IF(_xlfn.XLOOKUP(A82, Brut!$A$2:$A$158, Brut!$S$2:$Y$158)=1,Brut!$S$2:$Y$2,""))</f>
        <v>- Attirer de nouveaux clients et se différencier face à la concurrence, 
-Recruter, former et fidéliser des talents qualifiés,
-Exploiter les nouvelles technologies pour améliorer la compétitivité,</v>
      </c>
      <c r="AF82" s="120">
        <f>VLOOKUP($A82,Brut,AF$1,FALSE)</f>
        <v>0</v>
      </c>
      <c r="AG82" s="120" t="str" cm="1">
        <f t="array" ref="AG82">_xlfn.TEXTJOIN(CHAR(10)&amp;"-",TRUE,IF(_xlfn.XLOOKUP($A82,Brut!$A$2:$A$158,Brut!$AJ$2:$AP$158)=1,Brut!$AJ$2:$AP$2,""))&amp;CHAR(10)&amp;CHAR(10)&amp;VLOOKUP($A82,Brut,AG$1,FALSE)</f>
        <v xml:space="preserve">Aucune action concrète
</v>
      </c>
      <c r="AH82" s="120" t="str" cm="1">
        <f t="array" ref="AH82">_xlfn.TEXTJOIN(CHAR(10)&amp;"-",TRUE,IF(_xlfn.XLOOKUP($A82,Brut!$A$2:$A$158,Brut!$AY$2:$BF$158)=1,Brut!$AY$2:$BF$2,""))&amp;CHAR(10)&amp;CHAR(10)&amp;VLOOKUP($A82,Brut,AH$1,FALSE)</f>
        <v xml:space="preserve">Difficulté à utiliser des outils métier ou avancés (ERP, logiciels,...)
-Résistance au changement - Adaptation lente
</v>
      </c>
      <c r="AI82" s="120" t="str" cm="1">
        <f t="array" ref="AI82">_xlfn.TEXTJOIN(CHAR(10)&amp;"-",TRUE,IF(_xlfn.XLOOKUP($A82,Brut!$A$2:$A$158,Brut!$BX$2:$CU$158)="Existant et je suis satisfait(e)",Brut!$BX$2:$CU$2,""))</f>
        <v/>
      </c>
      <c r="AJ82" s="120" t="str" cm="1">
        <f t="array" ref="AJ82">_xlfn.TEXTJOIN(CHAR(10)&amp;"-",TRUE,IF(_xlfn.XLOOKUP($A82,Brut!$A$2:$A$158,Brut!$BX$2:$CU$158)="Existant mais je ne suis pas satisfait(e)",Brut!$BX$2:$CU$2,""))</f>
        <v>Processus internes  - Outil de gestion documentaire et des archivages
-Processus internes  - Outils collaboratifs (Google Workspace, Teams...)
-Processus internes  - Messagerie électronique et instantanée (Mails, WhatsApp business...)
-Technologies émergentes  - Outils pour l'efficacité énergétique
-Technologies émergentes  - IoT (Internet of things)</v>
      </c>
      <c r="AK82" s="120" t="str" cm="1">
        <f t="array" ref="AK82">_xlfn.TEXTJOIN(CHAR(10)&amp;"-",TRUE,IF(_xlfn.XLOOKUP($A82,Brut!$A$2:$A$158,Brut!$BX$2:$CU$158)="Inexistant mais important pour notre activité/dans notre secteur",Brut!$BX$2:$CU$2,""))</f>
        <v>Présence en ligne - Site Web basique 
-Présence en ligne - Site web avancé
-Présence en ligne  - Outils de monitoring web
-Présence en ligne  - Présence sur les réseaux sociaux
-Présence en ligne  - Outils de gestion et de promotion sur les réseaux sociaux
-Présence en ligne  - Boutique vitrine
-Présence en ligne - Boutique transactionnelle
-Relation client  - TPE basique
-Relation client  - CRM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 de gestion comptable et financière
-Technologies émergentes  - Intelligence artificielle générative</v>
      </c>
      <c r="AL82" s="120" t="str" cm="1">
        <f t="array" ref="AL82">_xlfn.TEXTJOIN(CHAR(10)&amp;"-",TRUE,IF(_xlfn.XLOOKUP($A82,Brut!$A$2:$A$158,Brut!$BX$2:$CU$158)="Je ne sais pas en quoi cela consiste",Brut!$BX$2:$CU$2,""))</f>
        <v>Technologies émergentes  - Industrie 5.0</v>
      </c>
    </row>
    <row r="83" spans="1:38" ht="120" x14ac:dyDescent="0.25">
      <c r="A83">
        <v>170</v>
      </c>
      <c r="B83" s="107" t="str">
        <f>CONCATENATE("ID",IF(A83&lt;10,CONCATENATE("0",A83),A83),"_FdR_",C83,"_v2")</f>
        <v>ID170_FdR_Coopérative Moughl_v2</v>
      </c>
      <c r="C83" s="107" t="str">
        <f>VLOOKUP($A83,Brut,C$1,FALSE)</f>
        <v>Coopérative Moughl</v>
      </c>
      <c r="D83" s="107" t="str">
        <f>VLOOKUP($A83,Brut,D$1,FALSE)</f>
        <v>Dirigeant(e) - Gérant(e)</v>
      </c>
      <c r="E83" s="107" t="str">
        <f>VLOOKUP($A83,Brut,E$1,FALSE)</f>
        <v>Coopérative</v>
      </c>
      <c r="F83" s="127">
        <f>2025-VLOOKUP($A83,Brut,F$1,FALSE)</f>
        <v>9</v>
      </c>
      <c r="G83" s="127">
        <f>VLOOKUP($A83,Brut,G$1,FALSE)</f>
        <v>16</v>
      </c>
      <c r="H83" s="120" t="str">
        <f>VLOOKUP($A83,Brut,H$1,FALSE)</f>
        <v>Faible (Moins de 25% du personnel)</v>
      </c>
      <c r="I83" s="120" t="str">
        <f>VLOOKUP($A83,Brut,I$1,FALSE)</f>
        <v>Moyennes</v>
      </c>
      <c r="J83" s="107" t="str">
        <f>VLOOKUP($A83,Brut,J$1,FALSE)</f>
        <v>0%, Pas d'investissement</v>
      </c>
      <c r="K83" s="107" t="str">
        <f>VLOOKUP($A83,Brut,K$1,FALSE)</f>
        <v>Entre 3 et 10 MDhs</v>
      </c>
      <c r="L83" s="107" t="str">
        <f>VLOOKUP($A83,Brut,L$1,FALSE)</f>
        <v>Commerce</v>
      </c>
      <c r="M83" s="107" t="str">
        <f>VLOOKUP($A83,Brut,M$1,FALSE)</f>
        <v>Oriental</v>
      </c>
      <c r="N83" s="107" t="str">
        <f>VLOOKUP($A83,Brut,N$1,FALSE)</f>
        <v>Figuig</v>
      </c>
      <c r="O83" s="120" t="str">
        <f>VLOOKUP($A83,Brut,O$1,FALSE)</f>
        <v>Commerce</v>
      </c>
      <c r="P83" s="120" t="str">
        <f>VLOOKUP($A83,Brut,P$1,FALSE)</f>
        <v xml:space="preserve">La production électrique la valorisation du cumin beldi </v>
      </c>
      <c r="Q83" s="120" t="str">
        <f>VLOOKUP($A83,Brut,Q$1,FALSE)</f>
        <v>Les deux</v>
      </c>
      <c r="R83" s="117">
        <f>VLOOKUP($A83,Brut,R$1,FALSE)</f>
        <v>60</v>
      </c>
      <c r="S83" s="117">
        <f>VLOOKUP($A83,Brut,S$1,FALSE)</f>
        <v>50</v>
      </c>
      <c r="T83" s="117">
        <f>VLOOKUP($A83,Brut,T$1,FALSE)</f>
        <v>23</v>
      </c>
      <c r="U83" s="117">
        <f>VLOOKUP($A83,Brut,U$1,FALSE)</f>
        <v>5</v>
      </c>
      <c r="V83" s="117">
        <f>VLOOKUP($A83,Brut,V$1,FALSE)</f>
        <v>40.5</v>
      </c>
      <c r="W83" s="117">
        <f>VLOOKUP($A83,Brut,W$1,FALSE)</f>
        <v>0</v>
      </c>
      <c r="X83" s="117">
        <f>AVERAGE(R83:W83)</f>
        <v>29.75</v>
      </c>
      <c r="Y83" s="117" t="str">
        <f>IF(X83&lt;25,"Débutant",IF(X83&lt;=50,"Émergent",IF(X83&lt;=75,"Challenger","Leader")))</f>
        <v>Émergent</v>
      </c>
      <c r="Z83" s="148" t="s">
        <v>2939</v>
      </c>
      <c r="AA83" s="117" t="s">
        <v>2935</v>
      </c>
      <c r="AB83" s="117" t="s">
        <v>2961</v>
      </c>
      <c r="AC83" s="117"/>
      <c r="AD83" s="117"/>
      <c r="AE83" s="120" t="str" cm="1">
        <f t="array" ref="AE83">_xlfn.TEXTJOIN(CHAR(10)&amp;"-",TRUE,IF(_xlfn.XLOOKUP(A83, Brut!$A$2:$A$158, Brut!$S$2:$Y$158)=1,Brut!$S$2:$Y$2,""))</f>
        <v>- Attirer de nouveaux clients et se différencier face à la concurrence, 
-Développer une présence à l’international,
-Exploiter les nouvelles technologies pour améliorer la compétitivité,</v>
      </c>
      <c r="AF83" s="120" t="str">
        <f>VLOOKUP($A83,Brut,AF$1,FALSE)</f>
        <v>Facebook instagram</v>
      </c>
      <c r="AG83" s="120" t="str" cm="1">
        <f t="array" ref="AG83">_xlfn.TEXTJOIN(CHAR(10)&amp;"-",TRUE,IF(_xlfn.XLOOKUP($A83,Brut!$A$2:$A$158,Brut!$AJ$2:$AP$158)=1,Brut!$AJ$2:$AP$2,""))&amp;CHAR(10)&amp;CHAR(10)&amp;VLOOKUP($A83,Brut,AG$1,FALSE)</f>
        <v xml:space="preserve">Suivre des formations sur les outils et solutions digitales
-Installer de nouveaux équipements (serveurs, ordinateurs, etc.)
-Définir et mettre en œuvre une stratégie de digitalisation
</v>
      </c>
      <c r="AH83" s="120" t="str" cm="1">
        <f t="array" ref="AH83">_xlfn.TEXTJOIN(CHAR(10)&amp;"-",TRUE,IF(_xlfn.XLOOKUP($A83,Brut!$A$2:$A$158,Brut!$AY$2:$BF$158)=1,Brut!$AY$2:$BF$2,""))&amp;CHAR(10)&amp;CHAR(10)&amp;VLOOKUP($A83,Brut,AH$1,FALSE)</f>
        <v xml:space="preserve">Difficulté à utiliser des outils métier ou avancés (ERP, logiciels,...)
-Compétences inégales (Certains sont à l'aise, d'autres non)
</v>
      </c>
      <c r="AI83" s="120" t="str" cm="1">
        <f t="array" ref="AI83">_xlfn.TEXTJOIN(CHAR(10)&amp;"-",TRUE,IF(_xlfn.XLOOKUP($A83,Brut!$A$2:$A$158,Brut!$BX$2:$CU$158)="Existant et je suis satisfait(e)",Brut!$BX$2:$CU$2,""))</f>
        <v/>
      </c>
      <c r="AJ83" s="120" t="str" cm="1">
        <f t="array" ref="AJ83">_xlfn.TEXTJOIN(CHAR(10)&amp;"-",TRUE,IF(_xlfn.XLOOKUP($A83,Brut!$A$2:$A$158,Brut!$BX$2:$CU$158)="Existant mais je ne suis pas satisfait(e)",Brut!$BX$2:$CU$2,""))</f>
        <v>Présence en ligne  - Présence sur les réseaux sociaux
-Processus internes  - Messagerie électronique et instantanée (Mails, WhatsApp business...)
-Technologies émergentes  - IoT (Internet of things)</v>
      </c>
      <c r="AK83" s="120" t="str" cm="1">
        <f t="array" ref="AK83">_xlfn.TEXTJOIN(CHAR(10)&amp;"-",TRUE,IF(_xlfn.XLOOKUP($A83,Brut!$A$2:$A$158,Brut!$BX$2:$CU$158)="Inexistant mais important pour notre activité/dans notre secteur",Brut!$BX$2:$CU$2,""))</f>
        <v xml:space="preserve">Présence en ligne - Site Web basique </v>
      </c>
      <c r="AL83" s="120" t="str" cm="1">
        <f t="array" ref="AL83">_xlfn.TEXTJOIN(CHAR(10)&amp;"-",TRUE,IF(_xlfn.XLOOKUP($A83,Brut!$A$2:$A$158,Brut!$BX$2:$CU$158)="Je ne sais pas en quoi cela consiste",Brut!$BX$2:$CU$2,""))</f>
        <v>Présence en ligne  - Boutique vitrine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-Technologies émergentes  - Intelligence artificielle générative
-Technologies émergentes  - Outils pour l'efficacité énergétique
-Technologies émergentes  - Industrie 5.0</v>
      </c>
    </row>
    <row r="84" spans="1:38" ht="255" x14ac:dyDescent="0.25">
      <c r="A84">
        <v>172</v>
      </c>
      <c r="B84" s="107" t="str">
        <f>CONCATENATE("ID",IF(A84&lt;10,CONCATENATE("0",A84),A84),"_FdR_",C84,"_v2")</f>
        <v>ID172_FdR_تعاونية ازطا_v2</v>
      </c>
      <c r="C84" s="107" t="str">
        <f>VLOOKUP($A84,Brut,C$1,FALSE)</f>
        <v>تعاونية ازطا</v>
      </c>
      <c r="D84" s="107" t="str">
        <f>VLOOKUP($A84,Brut,D$1,FALSE)</f>
        <v>Dirigeant(e) - Gérant(e)</v>
      </c>
      <c r="E84" s="107" t="str">
        <f>VLOOKUP($A84,Brut,E$1,FALSE)</f>
        <v>Coopérative</v>
      </c>
      <c r="F84" s="127">
        <f>2025-VLOOKUP($A84,Brut,F$1,FALSE)</f>
        <v>8</v>
      </c>
      <c r="G84" s="127">
        <f>VLOOKUP($A84,Brut,G$1,FALSE)</f>
        <v>8</v>
      </c>
      <c r="H84" s="120" t="str">
        <f>VLOOKUP($A84,Brut,H$1,FALSE)</f>
        <v>Faible (Moins de 25% du personnel)</v>
      </c>
      <c r="I84" s="120" t="str">
        <f>VLOOKUP($A84,Brut,I$1,FALSE)</f>
        <v>Faibles</v>
      </c>
      <c r="J84" s="107" t="str">
        <f>VLOOKUP($A84,Brut,J$1,FALSE)</f>
        <v>Je ne souhaite pas me prononcer - Je ne sais pas</v>
      </c>
      <c r="K84" s="107" t="str">
        <f>VLOOKUP($A84,Brut,K$1,FALSE)</f>
        <v>Moins de 3 MDhs</v>
      </c>
      <c r="L84" s="107" t="str">
        <f>VLOOKUP($A84,Brut,L$1,FALSE)</f>
        <v>Industrie - Logistique</v>
      </c>
      <c r="M84" s="107" t="str">
        <f>VLOOKUP($A84,Brut,M$1,FALSE)</f>
        <v>Oriental</v>
      </c>
      <c r="N84" s="107" t="str">
        <f>VLOOKUP($A84,Brut,N$1,FALSE)</f>
        <v>Figuig</v>
      </c>
      <c r="O84" s="120" t="str">
        <f>VLOOKUP($A84,Brut,O$1,FALSE)</f>
        <v>Industrie manufacturière</v>
      </c>
      <c r="P84" s="120" t="str">
        <f>VLOOKUP($A84,Brut,P$1,FALSE)</f>
        <v xml:space="preserve">النسيج و الفصالة والخياطة العصرية و التقليدية </v>
      </c>
      <c r="Q84" s="120" t="str">
        <f>VLOOKUP($A84,Brut,Q$1,FALSE)</f>
        <v>Les deux</v>
      </c>
      <c r="R84" s="117">
        <f>VLOOKUP($A84,Brut,R$1,FALSE)</f>
        <v>35</v>
      </c>
      <c r="S84" s="117">
        <f>VLOOKUP($A84,Brut,S$1,FALSE)</f>
        <v>52.5</v>
      </c>
      <c r="T84" s="117">
        <f>VLOOKUP($A84,Brut,T$1,FALSE)</f>
        <v>65</v>
      </c>
      <c r="U84" s="117">
        <f>VLOOKUP($A84,Brut,U$1,FALSE)</f>
        <v>51.666666666666664</v>
      </c>
      <c r="V84" s="117">
        <f>VLOOKUP($A84,Brut,V$1,FALSE)</f>
        <v>25</v>
      </c>
      <c r="W84" s="117">
        <f>VLOOKUP($A84,Brut,W$1,FALSE)</f>
        <v>0</v>
      </c>
      <c r="X84" s="117">
        <f>AVERAGE(R84:W84)</f>
        <v>38.194444444444443</v>
      </c>
      <c r="Y84" s="117" t="str">
        <f>IF(X84&lt;25,"Débutant",IF(X84&lt;=50,"Émergent",IF(X84&lt;=75,"Challenger","Leader")))</f>
        <v>Émergent</v>
      </c>
      <c r="Z84" s="148" t="s">
        <v>2939</v>
      </c>
      <c r="AA84" s="117" t="s">
        <v>2935</v>
      </c>
      <c r="AB84" s="117" t="s">
        <v>2961</v>
      </c>
      <c r="AC84" s="117"/>
      <c r="AD84" s="117"/>
      <c r="AE84" s="120" t="str" cm="1">
        <f t="array" ref="AE84">_xlfn.TEXTJOIN(CHAR(10)&amp;"-",TRUE,IF(_xlfn.XLOOKUP(A84, Brut!$A$2:$A$158, Brut!$S$2:$Y$158)=1,Brut!$S$2:$Y$2,""))</f>
        <v>- Attirer de nouveaux clients et se différencier face à la concurrence, 
-Développer une présence à l’international,
-Recruter, former et fidéliser des talents qualifiés,</v>
      </c>
      <c r="AF84" s="120">
        <f>VLOOKUP($A84,Brut,AF$1,FALSE)</f>
        <v>0</v>
      </c>
      <c r="AG84" s="120" t="str" cm="1">
        <f t="array" ref="AG84">_xlfn.TEXTJOIN(CHAR(10)&amp;"-",TRUE,IF(_xlfn.XLOOKUP($A84,Brut!$A$2:$A$158,Brut!$AJ$2:$AP$158)=1,Brut!$AJ$2:$AP$2,""))&amp;CHAR(10)&amp;CHAR(10)&amp;VLOOKUP($A84,Brut,AG$1,FALSE)</f>
        <v xml:space="preserve">Aucune action concrète
</v>
      </c>
      <c r="AH84" s="120" t="str" cm="1">
        <f t="array" ref="AH84">_xlfn.TEXTJOIN(CHAR(10)&amp;"-",TRUE,IF(_xlfn.XLOOKUP($A84,Brut!$A$2:$A$158,Brut!$AY$2:$BF$158)=1,Brut!$AY$2:$BF$2,""))&amp;CHAR(10)&amp;CHAR(10)&amp;VLOOKUP($A84,Brut,AH$1,FALSE)</f>
        <v xml:space="preserve">Nous n'avons pas de difficultés particulières
</v>
      </c>
      <c r="AI84" s="120" t="str" cm="1">
        <f t="array" ref="AI84">_xlfn.TEXTJOIN(CHAR(10)&amp;"-",TRUE,IF(_xlfn.XLOOKUP($A84,Brut!$A$2:$A$158,Brut!$BX$2:$CU$158)="Existant et je suis satisfait(e)",Brut!$BX$2:$CU$2,""))</f>
        <v>Présence en ligne  - Présence sur les réseaux sociaux
-Relation client  - CRM
-Processus internes  - Outil de gestion RH
-Processus internes  - Outil de gestion documentaire et des archivages
-Processus internes  - Outils collaboratifs (Google Workspace, Teams...)
-Processus internes  - Messagerie électronique et instantanée (Mails, WhatsApp business...)
-Technologies émergentes  - Industrie 5.0
-Technologies émergentes  - IoT (Internet of things)</v>
      </c>
      <c r="AJ84" s="120" t="str" cm="1">
        <f t="array" ref="AJ84">_xlfn.TEXTJOIN(CHAR(10)&amp;"-",TRUE,IF(_xlfn.XLOOKUP($A84,Brut!$A$2:$A$158,Brut!$BX$2:$CU$158)="Existant mais je ne suis pas satisfait(e)",Brut!$BX$2:$CU$2,""))</f>
        <v xml:space="preserve">Présence en ligne - Site Web basique </v>
      </c>
      <c r="AK84" s="120" t="str" cm="1">
        <f t="array" ref="AK84">_xlfn.TEXTJOIN(CHAR(10)&amp;"-",TRUE,IF(_xlfn.XLOOKUP($A84,Brut!$A$2:$A$158,Brut!$BX$2:$CU$158)="Inexistant mais important pour notre activité/dans notre secteur",Brut!$BX$2:$CU$2,""))</f>
        <v>Présence en ligne - Site web avancé
-Présence en ligne  - Outils de monitoring web
-Présence en ligne  - Outils de gestion et de promotion sur les réseaux sociaux
-Présence en ligne  - Boutique vitrine
-Présence en ligne - Boutique transactionnelle
-Relation client  - TPE basique
-Relation client  - Outils de marketing digital
-Relation client  - Outil de gestion des ventes et des facturations
-Processus internes  - Outil de gestion des achats et des stocks</v>
      </c>
      <c r="AL84" s="120" t="str" cm="1">
        <f t="array" ref="AL84">_xlfn.TEXTJOIN(CHAR(10)&amp;"-",TRUE,IF(_xlfn.XLOOKUP($A84,Brut!$A$2:$A$158,Brut!$BX$2:$CU$158)="Je ne sais pas en quoi cela consiste",Brut!$BX$2:$CU$2,""))</f>
        <v>Processus internes  - Outil de gestion comptable et financière
-Technologies émergentes  - Intelligence artificielle générative</v>
      </c>
    </row>
    <row r="85" spans="1:38" ht="240" x14ac:dyDescent="0.25">
      <c r="A85">
        <v>173</v>
      </c>
      <c r="B85" s="107" t="str">
        <f>CONCATENATE("ID",IF(A85&lt;10,CONCATENATE("0",A85),A85),"_FdR_",C85,"_v2")</f>
        <v>ID173_FdR_تعاونية أزغديس_v2</v>
      </c>
      <c r="C85" s="107" t="str">
        <f>VLOOKUP($A85,Brut,C$1,FALSE)</f>
        <v>تعاونية أزغديس</v>
      </c>
      <c r="D85" s="107" t="str">
        <f>VLOOKUP($A85,Brut,D$1,FALSE)</f>
        <v>Dirigeant(e) - Gérant(e)</v>
      </c>
      <c r="E85" s="107" t="str">
        <f>VLOOKUP($A85,Brut,E$1,FALSE)</f>
        <v>Coopérative</v>
      </c>
      <c r="F85" s="127">
        <f>2025-VLOOKUP($A85,Brut,F$1,FALSE)</f>
        <v>4</v>
      </c>
      <c r="G85" s="127">
        <f>VLOOKUP($A85,Brut,G$1,FALSE)</f>
        <v>2</v>
      </c>
      <c r="H85" s="120" t="str">
        <f>VLOOKUP($A85,Brut,H$1,FALSE)</f>
        <v>Faible (Moins de 25% du personnel)</v>
      </c>
      <c r="I85" s="120" t="str">
        <f>VLOOKUP($A85,Brut,I$1,FALSE)</f>
        <v>Faibles</v>
      </c>
      <c r="J85" s="107" t="str">
        <f>VLOOKUP($A85,Brut,J$1,FALSE)</f>
        <v>0%, Pas d'investissement</v>
      </c>
      <c r="K85" s="107" t="str">
        <f>VLOOKUP($A85,Brut,K$1,FALSE)</f>
        <v>Moins de 3 MDhs</v>
      </c>
      <c r="L85" s="107" t="str">
        <f>VLOOKUP($A85,Brut,L$1,FALSE)</f>
        <v>Agriculture</v>
      </c>
      <c r="M85" s="107" t="str">
        <f>VLOOKUP($A85,Brut,M$1,FALSE)</f>
        <v>Oriental</v>
      </c>
      <c r="N85" s="107" t="str">
        <f>VLOOKUP($A85,Brut,N$1,FALSE)</f>
        <v>Figuig</v>
      </c>
      <c r="O85" s="120" t="str">
        <f>VLOOKUP($A85,Brut,O$1,FALSE)</f>
        <v>Agriculture, sylviculture et pêche</v>
      </c>
      <c r="P85" s="120" t="str">
        <f>VLOOKUP($A85,Brut,P$1,FALSE)</f>
        <v xml:space="preserve">تعاونية فلاحية لتثمين تمور أزيزا </v>
      </c>
      <c r="Q85" s="120" t="str">
        <f>VLOOKUP($A85,Brut,Q$1,FALSE)</f>
        <v>Les deux</v>
      </c>
      <c r="R85" s="117">
        <f>VLOOKUP($A85,Brut,R$1,FALSE)</f>
        <v>35</v>
      </c>
      <c r="S85" s="117">
        <f>VLOOKUP($A85,Brut,S$1,FALSE)</f>
        <v>27.5</v>
      </c>
      <c r="T85" s="117">
        <f>VLOOKUP($A85,Brut,T$1,FALSE)</f>
        <v>50</v>
      </c>
      <c r="U85" s="117">
        <f>VLOOKUP($A85,Brut,U$1,FALSE)</f>
        <v>50</v>
      </c>
      <c r="V85" s="117">
        <f>VLOOKUP($A85,Brut,V$1,FALSE)</f>
        <v>55</v>
      </c>
      <c r="W85" s="117">
        <f>VLOOKUP($A85,Brut,W$1,FALSE)</f>
        <v>25</v>
      </c>
      <c r="X85" s="117">
        <f>AVERAGE(R85:W85)</f>
        <v>40.416666666666664</v>
      </c>
      <c r="Y85" s="117" t="str">
        <f>IF(X85&lt;25,"Débutant",IF(X85&lt;=50,"Émergent",IF(X85&lt;=75,"Challenger","Leader")))</f>
        <v>Émergent</v>
      </c>
      <c r="Z85" s="148" t="s">
        <v>2933</v>
      </c>
      <c r="AA85" s="117" t="s">
        <v>2925</v>
      </c>
      <c r="AB85" s="117" t="s">
        <v>720</v>
      </c>
      <c r="AC85" s="117"/>
      <c r="AD85" s="117"/>
      <c r="AE85" s="120" t="str" cm="1">
        <f t="array" ref="AE85">_xlfn.TEXTJOIN(CHAR(10)&amp;"-",TRUE,IF(_xlfn.XLOOKUP(A85, Brut!$A$2:$A$158, Brut!$S$2:$Y$158)=1,Brut!$S$2:$Y$2,""))</f>
        <v>Développer une présence à l’international,
-Exploiter les nouvelles technologies pour améliorer la compétitivité,</v>
      </c>
      <c r="AF85" s="120" t="str">
        <f>VLOOKUP($A85,Brut,AF$1,FALSE)</f>
        <v>عدم الاهتمام بشكل كافي بهدا المجال</v>
      </c>
      <c r="AG85" s="120" t="str" cm="1">
        <f t="array" ref="AG85">_xlfn.TEXTJOIN(CHAR(10)&amp;"-",TRUE,IF(_xlfn.XLOOKUP($A85,Brut!$A$2:$A$158,Brut!$AJ$2:$AP$158)=1,Brut!$AJ$2:$AP$2,""))&amp;CHAR(10)&amp;CHAR(10)&amp;VLOOKUP($A85,Brut,AG$1,FALSE)</f>
        <v xml:space="preserve">Aucune action concrète
</v>
      </c>
      <c r="AH85" s="120" t="str" cm="1">
        <f t="array" ref="AH85">_xlfn.TEXTJOIN(CHAR(10)&amp;"-",TRUE,IF(_xlfn.XLOOKUP($A85,Brut!$A$2:$A$158,Brut!$AY$2:$BF$158)=1,Brut!$AY$2:$BF$2,""))&amp;CHAR(10)&amp;CHAR(10)&amp;VLOOKUP($A85,Brut,AH$1,FALSE)</f>
        <v xml:space="preserve">Difficulté à utiliser des outils métier ou avancés (ERP, logiciels,...)
-Compétences inégales (Certains sont à l'aise, d'autres non)
</v>
      </c>
      <c r="AI85" s="120" t="str" cm="1">
        <f t="array" ref="AI85">_xlfn.TEXTJOIN(CHAR(10)&amp;"-",TRUE,IF(_xlfn.XLOOKUP($A85,Brut!$A$2:$A$158,Brut!$BX$2:$CU$158)="Existant et je suis satisfait(e)",Brut!$BX$2:$CU$2,""))</f>
        <v/>
      </c>
      <c r="AJ85" s="120" t="str" cm="1">
        <f t="array" ref="AJ85">_xlfn.TEXTJOIN(CHAR(10)&amp;"-",TRUE,IF(_xlfn.XLOOKUP($A85,Brut!$A$2:$A$158,Brut!$BX$2:$CU$158)="Existant mais je ne suis pas satisfait(e)",Brut!$BX$2:$CU$2,""))</f>
        <v>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-Processus internes  - Messagerie électronique et instantanée (Mails, WhatsApp business...)
-Technologies émergentes  - Outils pour l'efficacité énergétique</v>
      </c>
      <c r="AK85" s="120" t="str" cm="1">
        <f t="array" ref="AK85">_xlfn.TEXTJOIN(CHAR(10)&amp;"-",TRUE,IF(_xlfn.XLOOKUP($A85,Brut!$A$2:$A$158,Brut!$BX$2:$CU$158)="Inexistant mais important pour notre activité/dans notre secteur",Brut!$BX$2:$CU$2,""))</f>
        <v>Présence en ligne - Site Web basique 
-Présence en ligne - Site web avancé
-Présence en ligne  - Outils de monitoring web
-Présence en ligne  - Présence sur les réseaux sociaux
-Présence en ligne  - Outils de gestion et de promotion sur les réseaux sociaux
-Présence en ligne  - Boutique vitrine
-Présence en ligne - Boutique transactionnelle
-Relation client  - TPE basique
-Relation client  - Paiement en ligne
-Relation client  - CRM
-Relation client  - Outils de marketing digital
-Relation client  - Outils d'automatisation du parcours client
-Technologies émergentes  - Intelligence artificielle générative</v>
      </c>
      <c r="AL85" s="120" t="str" cm="1">
        <f t="array" ref="AL85">_xlfn.TEXTJOIN(CHAR(10)&amp;"-",TRUE,IF(_xlfn.XLOOKUP($A85,Brut!$A$2:$A$158,Brut!$BX$2:$CU$158)="Je ne sais pas en quoi cela consiste",Brut!$BX$2:$CU$2,""))</f>
        <v>Technologies émergentes  - Industrie 5.0
-Technologies émergentes  - IoT (Internet of things)</v>
      </c>
    </row>
    <row r="86" spans="1:38" ht="180" x14ac:dyDescent="0.25">
      <c r="A86">
        <v>177</v>
      </c>
      <c r="B86" s="107" t="str">
        <f>CONCATENATE("ID",IF(A86&lt;10,CONCATENATE("0",A86),A86),"_FdR_",C86,"_v2")</f>
        <v>ID177_FdR_أفراح نجم الشرق _v2</v>
      </c>
      <c r="C86" s="107" t="str">
        <f>VLOOKUP($A86,Brut,C$1,FALSE)</f>
        <v xml:space="preserve">أفراح نجم الشرق </v>
      </c>
      <c r="D86" s="107" t="str">
        <f>VLOOKUP($A86,Brut,D$1,FALSE)</f>
        <v>Dirigeant(e) - Gérant(e)</v>
      </c>
      <c r="E86" s="107" t="str">
        <f>VLOOKUP($A86,Brut,E$1,FALSE)</f>
        <v>Auto-entrepreneur</v>
      </c>
      <c r="F86" s="127">
        <f>2025-VLOOKUP($A86,Brut,F$1,FALSE)</f>
        <v>2</v>
      </c>
      <c r="G86" s="127">
        <f>VLOOKUP($A86,Brut,G$1,FALSE)</f>
        <v>5</v>
      </c>
      <c r="H86" s="120" t="str">
        <f>VLOOKUP($A86,Brut,H$1,FALSE)</f>
        <v>Faible (Moins de 25% du personnel)</v>
      </c>
      <c r="I86" s="120" t="str">
        <f>VLOOKUP($A86,Brut,I$1,FALSE)</f>
        <v>Moyennes</v>
      </c>
      <c r="J86" s="107" t="str">
        <f>VLOOKUP($A86,Brut,J$1,FALSE)</f>
        <v>Entre 5 et 20%</v>
      </c>
      <c r="K86" s="107" t="str">
        <f>VLOOKUP($A86,Brut,K$1,FALSE)</f>
        <v>Entre 3 et 10 MDhs</v>
      </c>
      <c r="L86" s="107" t="str">
        <f>VLOOKUP($A86,Brut,L$1,FALSE)</f>
        <v>Restauration - Tourisme</v>
      </c>
      <c r="M86" s="107" t="str">
        <f>VLOOKUP($A86,Brut,M$1,FALSE)</f>
        <v>Oriental</v>
      </c>
      <c r="N86" s="107" t="str">
        <f>VLOOKUP($A86,Brut,N$1,FALSE)</f>
        <v>Guercif</v>
      </c>
      <c r="O86" s="120" t="str">
        <f>VLOOKUP($A86,Brut,O$1,FALSE)</f>
        <v>Hébergement et restauration</v>
      </c>
      <c r="P86" s="120" t="str">
        <f>VLOOKUP($A86,Brut,P$1,FALSE)</f>
        <v xml:space="preserve">تنظيم و تجهيز جميع الحفلات و المناسبات.( كراء القاعات المتنقلة و الخيام ) </v>
      </c>
      <c r="Q86" s="120" t="str">
        <f>VLOOKUP($A86,Brut,Q$1,FALSE)</f>
        <v>BtoC - vente de produits ou services directement aux particuliers en tant que consommateurs finaux</v>
      </c>
      <c r="R86" s="117">
        <f>VLOOKUP($A86,Brut,R$1,FALSE)</f>
        <v>42.5</v>
      </c>
      <c r="S86" s="117">
        <f>VLOOKUP($A86,Brut,S$1,FALSE)</f>
        <v>50</v>
      </c>
      <c r="T86" s="117">
        <f>VLOOKUP($A86,Brut,T$1,FALSE)</f>
        <v>46</v>
      </c>
      <c r="U86" s="117">
        <f>VLOOKUP($A86,Brut,U$1,FALSE)</f>
        <v>20</v>
      </c>
      <c r="V86" s="117">
        <f>VLOOKUP($A86,Brut,V$1,FALSE)</f>
        <v>20</v>
      </c>
      <c r="W86" s="117">
        <f>VLOOKUP($A86,Brut,W$1,FALSE)</f>
        <v>25</v>
      </c>
      <c r="X86" s="117">
        <f>AVERAGE(R86:W86)</f>
        <v>33.916666666666664</v>
      </c>
      <c r="Y86" s="117" t="str">
        <f>IF(X86&lt;25,"Débutant",IF(X86&lt;=50,"Émergent",IF(X86&lt;=75,"Challenger","Leader")))</f>
        <v>Émergent</v>
      </c>
      <c r="Z86" s="150"/>
      <c r="AA86" s="117" t="s">
        <v>2935</v>
      </c>
      <c r="AB86" s="117" t="s">
        <v>2961</v>
      </c>
      <c r="AC86" s="117"/>
      <c r="AD86" s="117"/>
      <c r="AE86" s="120" t="str" cm="1">
        <f t="array" ref="AE86">_xlfn.TEXTJOIN(CHAR(10)&amp;"-",TRUE,IF(_xlfn.XLOOKUP(A86, Brut!$A$2:$A$158, Brut!$S$2:$Y$158)=1,Brut!$S$2:$Y$2,""))</f>
        <v>- Attirer de nouveaux clients et se différencier face à la concurrence, 
-Gérer la fiscalité, la sécurité sociale et assurer la conformité réglementaire,
-Exploiter les nouvelles technologies pour améliorer la compétitivité,</v>
      </c>
      <c r="AF86" s="120" t="str">
        <f>VLOOKUP($A86,Brut,AF$1,FALSE)</f>
        <v xml:space="preserve">التسويق الالكتروني </v>
      </c>
      <c r="AG86" s="120" t="str" cm="1">
        <f t="array" ref="AG86">_xlfn.TEXTJOIN(CHAR(10)&amp;"-",TRUE,IF(_xlfn.XLOOKUP($A86,Brut!$A$2:$A$158,Brut!$AJ$2:$AP$158)=1,Brut!$AJ$2:$AP$2,""))&amp;CHAR(10)&amp;CHAR(10)&amp;VLOOKUP($A86,Brut,AG$1,FALSE)</f>
        <v xml:space="preserve">Suivre des formations sur les outils et solutions digitales
-Acquérir ou intégrer des solutions digitales (CRM, site web, etc.)
-Définir et mettre en œuvre une stratégie de digitalisation
</v>
      </c>
      <c r="AH86" s="120" t="str" cm="1">
        <f t="array" ref="AH86">_xlfn.TEXTJOIN(CHAR(10)&amp;"-",TRUE,IF(_xlfn.XLOOKUP($A86,Brut!$A$2:$A$158,Brut!$AY$2:$BF$158)=1,Brut!$AY$2:$BF$2,""))&amp;CHAR(10)&amp;CHAR(10)&amp;VLOOKUP($A86,Brut,AH$1,FALSE)</f>
        <v xml:space="preserve">Difficulté à utiliser des outils de base (Bureautique, Office, Internet...)
-Difficulté à utiliser des outils métier ou avancés (ERP, logiciels,...)
</v>
      </c>
      <c r="AI86" s="120" t="str" cm="1">
        <f t="array" ref="AI86">_xlfn.TEXTJOIN(CHAR(10)&amp;"-",TRUE,IF(_xlfn.XLOOKUP($A86,Brut!$A$2:$A$158,Brut!$BX$2:$CU$158)="Existant et je suis satisfait(e)",Brut!$BX$2:$CU$2,""))</f>
        <v>Présence en ligne  - Présence sur les réseaux sociaux</v>
      </c>
      <c r="AJ86" s="120" t="str" cm="1">
        <f t="array" ref="AJ86">_xlfn.TEXTJOIN(CHAR(10)&amp;"-",TRUE,IF(_xlfn.XLOOKUP($A86,Brut!$A$2:$A$158,Brut!$BX$2:$CU$158)="Existant mais je ne suis pas satisfait(e)",Brut!$BX$2:$CU$2,""))</f>
        <v>Relation client  - Outils de marketing digital
-Relation client  - Outils d'automatisation du parcours client
-Relation client  - Outil de gestion des ventes et des facturations
-Processus internes  - Outils collaboratifs (Google Workspace, Teams...)
-Processus internes  - Messagerie électronique et instantanée (Mails, WhatsApp business...)</v>
      </c>
      <c r="AK86" s="120" t="str" cm="1">
        <f t="array" ref="AK86">_xlfn.TEXTJOIN(CHAR(10)&amp;"-",TRUE,IF(_xlfn.XLOOKUP($A86,Brut!$A$2:$A$158,Brut!$BX$2:$CU$158)="Inexistant mais important pour notre activité/dans notre secteur",Brut!$BX$2:$CU$2,""))</f>
        <v>Présence en ligne - Site Web basique 
-Présence en ligne  - Outils de monitoring web
-Présence en ligne  - Outils de gestion et de promotion sur les réseaux sociaux
-Présence en ligne - Boutique transactionnelle
-Relation client  - Paiement en ligne
-Relation client  - CRM
-Processus internes  - Tableurs (Excel)
-Processus internes  - Outil de gestion comptable et financière
-Processus internes  - Outil de gestion documentaire et des archivages</v>
      </c>
      <c r="AL86" s="120" t="str" cm="1">
        <f t="array" ref="AL86">_xlfn.TEXTJOIN(CHAR(10)&amp;"-",TRUE,IF(_xlfn.XLOOKUP($A86,Brut!$A$2:$A$158,Brut!$BX$2:$CU$158)="Je ne sais pas en quoi cela consiste",Brut!$BX$2:$CU$2,""))</f>
        <v>Présence en ligne - Site web avancé
-Présence en ligne  - Boutique vitrine
-Relation client  - TPE basique
-Processus internes  - Outil de gestion des achats et des stocks
-Processus internes  - Outil de gestion RH
-Technologies émergentes  - Intelligence artificielle générative
-Technologies émergentes  - Outils pour l'efficacité énergétique
-Technologies émergentes  - Industrie 5.0
-Technologies émergentes  - IoT (Internet of things)</v>
      </c>
    </row>
    <row r="87" spans="1:38" ht="195" x14ac:dyDescent="0.25">
      <c r="A87">
        <v>178</v>
      </c>
      <c r="B87" s="107" t="str">
        <f>CONCATENATE("ID",IF(A87&lt;10,CONCATENATE("0",A87),A87),"_FdR_",C87,"_v2")</f>
        <v>ID178_FdR_تعاونية تغمة_v2</v>
      </c>
      <c r="C87" s="107" t="str">
        <f>VLOOKUP($A87,Brut,C$1,FALSE)</f>
        <v>تعاونية تغمة</v>
      </c>
      <c r="D87" s="107" t="str">
        <f>VLOOKUP($A87,Brut,D$1,FALSE)</f>
        <v>Dirigeant(e) - Gérant(e)</v>
      </c>
      <c r="E87" s="107" t="str">
        <f>VLOOKUP($A87,Brut,E$1,FALSE)</f>
        <v>Coopérative</v>
      </c>
      <c r="F87" s="127">
        <f>2025-VLOOKUP($A87,Brut,F$1,FALSE)</f>
        <v>6</v>
      </c>
      <c r="G87" s="127">
        <f>VLOOKUP($A87,Brut,G$1,FALSE)</f>
        <v>8</v>
      </c>
      <c r="H87" s="120" t="str">
        <f>VLOOKUP($A87,Brut,H$1,FALSE)</f>
        <v>Faible (Moins de 25% du personnel)</v>
      </c>
      <c r="I87" s="120" t="str">
        <f>VLOOKUP($A87,Brut,I$1,FALSE)</f>
        <v>Moyennes</v>
      </c>
      <c r="J87" s="107" t="str">
        <f>VLOOKUP($A87,Brut,J$1,FALSE)</f>
        <v>Je ne souhaite pas me prononcer - Je ne sais pas</v>
      </c>
      <c r="K87" s="107" t="str">
        <f>VLOOKUP($A87,Brut,K$1,FALSE)</f>
        <v>Moins de 3 MDhs</v>
      </c>
      <c r="L87" s="107" t="str">
        <f>VLOOKUP($A87,Brut,L$1,FALSE)</f>
        <v>Agriculture</v>
      </c>
      <c r="M87" s="107" t="str">
        <f>VLOOKUP($A87,Brut,M$1,FALSE)</f>
        <v>Oriental</v>
      </c>
      <c r="N87" s="107" t="str">
        <f>VLOOKUP($A87,Brut,N$1,FALSE)</f>
        <v>Guercif</v>
      </c>
      <c r="O87" s="120" t="str">
        <f>VLOOKUP($A87,Brut,O$1,FALSE)</f>
        <v>Agriculture, sylviculture et pêche</v>
      </c>
      <c r="P87" s="120" t="str">
        <f>VLOOKUP($A87,Brut,P$1,FALSE)</f>
        <v>فلاحي إنتاج الزعفران والجوز والأعشاب الطبية وبركوكشوللعسل</v>
      </c>
      <c r="Q87" s="120" t="str">
        <f>VLOOKUP($A87,Brut,Q$1,FALSE)</f>
        <v>BtoC - vente de produits ou services directement aux particuliers en tant que consommateurs finaux</v>
      </c>
      <c r="R87" s="117">
        <f>VLOOKUP($A87,Brut,R$1,FALSE)</f>
        <v>52.5</v>
      </c>
      <c r="S87" s="117">
        <f>VLOOKUP($A87,Brut,S$1,FALSE)</f>
        <v>50</v>
      </c>
      <c r="T87" s="117">
        <f>VLOOKUP($A87,Brut,T$1,FALSE)</f>
        <v>55</v>
      </c>
      <c r="U87" s="117">
        <f>VLOOKUP($A87,Brut,U$1,FALSE)</f>
        <v>83.333333333333329</v>
      </c>
      <c r="V87" s="117">
        <f>VLOOKUP($A87,Brut,V$1,FALSE)</f>
        <v>20</v>
      </c>
      <c r="W87" s="117">
        <f>VLOOKUP($A87,Brut,W$1,FALSE)</f>
        <v>0</v>
      </c>
      <c r="X87" s="117">
        <f>AVERAGE(R87:W87)</f>
        <v>43.472222222222221</v>
      </c>
      <c r="Y87" s="117" t="str">
        <f>IF(X87&lt;25,"Débutant",IF(X87&lt;=50,"Émergent",IF(X87&lt;=75,"Challenger","Leader")))</f>
        <v>Émergent</v>
      </c>
      <c r="Z87" s="148" t="s">
        <v>2940</v>
      </c>
      <c r="AA87" s="117" t="s">
        <v>2935</v>
      </c>
      <c r="AB87" s="117" t="s">
        <v>2961</v>
      </c>
      <c r="AC87" s="117"/>
      <c r="AD87" s="117"/>
      <c r="AE87" s="120" t="str" cm="1">
        <f t="array" ref="AE87">_xlfn.TEXTJOIN(CHAR(10)&amp;"-",TRUE,IF(_xlfn.XLOOKUP(A87, Brut!$A$2:$A$158, Brut!$S$2:$Y$158)=1,Brut!$S$2:$Y$2,""))</f>
        <v>- Attirer de nouveaux clients et se différencier face à la concurrence, 
-Développer une présence à l’international,
-Exploiter les nouvelles technologies pour améliorer la compétitivité,</v>
      </c>
      <c r="AF87" s="120" t="str">
        <f>VLOOKUP($A87,Brut,AF$1,FALSE)</f>
        <v xml:space="preserve">تسويق المنتوجات عبر الواتس </v>
      </c>
      <c r="AG87" s="120" t="str" cm="1">
        <f t="array" ref="AG87">_xlfn.TEXTJOIN(CHAR(10)&amp;"-",TRUE,IF(_xlfn.XLOOKUP($A87,Brut!$A$2:$A$158,Brut!$AJ$2:$AP$158)=1,Brut!$AJ$2:$AP$2,""))&amp;CHAR(10)&amp;CHAR(10)&amp;VLOOKUP($A87,Brut,AG$1,FALSE)</f>
        <v xml:space="preserve">Définir et mettre en œuvre une stratégie de digitalisation
</v>
      </c>
      <c r="AH87" s="120" t="str" cm="1">
        <f t="array" ref="AH87">_xlfn.TEXTJOIN(CHAR(10)&amp;"-",TRUE,IF(_xlfn.XLOOKUP($A87,Brut!$A$2:$A$158,Brut!$AY$2:$BF$158)=1,Brut!$AY$2:$BF$2,""))&amp;CHAR(10)&amp;CHAR(10)&amp;VLOOKUP($A87,Brut,AH$1,FALSE)</f>
        <v xml:space="preserve">Difficulté à utiliser des outils de base (Bureautique, Office, Internet...)
</v>
      </c>
      <c r="AI87" s="120" t="str" cm="1">
        <f t="array" ref="AI87">_xlfn.TEXTJOIN(CHAR(10)&amp;"-",TRUE,IF(_xlfn.XLOOKUP($A87,Brut!$A$2:$A$158,Brut!$BX$2:$CU$158)="Existant et je suis satisfait(e)",Brut!$BX$2:$CU$2,""))</f>
        <v>Relation client  - TPE basique
-Relation client  - Outil de gestion des ventes et des facturations
-Processus internes  - Outil de gestion des achats et des stocks
-Processus internes  - Outil de gestion RH
-Processus internes  - Outil de gestion documentaire et des archivages
-Processus internes  - Messagerie électronique et instantanée (Mails, WhatsApp business...)</v>
      </c>
      <c r="AJ87" s="120" t="str" cm="1">
        <f t="array" ref="AJ87">_xlfn.TEXTJOIN(CHAR(10)&amp;"-",TRUE,IF(_xlfn.XLOOKUP($A87,Brut!$A$2:$A$158,Brut!$BX$2:$CU$158)="Existant mais je ne suis pas satisfait(e)",Brut!$BX$2:$CU$2,""))</f>
        <v>Présence en ligne - Site Web basique 
-Présence en ligne  - Présence sur les réseaux sociaux
-Processus internes  - Outil de gestion comptable et financière</v>
      </c>
      <c r="AK87" s="120" t="str" cm="1">
        <f t="array" ref="AK87">_xlfn.TEXTJOIN(CHAR(10)&amp;"-",TRUE,IF(_xlfn.XLOOKUP($A87,Brut!$A$2:$A$158,Brut!$BX$2:$CU$158)="Inexistant mais important pour notre activité/dans notre secteur",Brut!$BX$2:$CU$2,""))</f>
        <v>Présence en ligne - Site web avancé
-Présence en ligne  - Outils de monitoring web
-Présence en ligne  - Outils de gestion et de promotion sur les réseaux sociaux
-Présence en ligne  - Boutique vitrine
-Présence en ligne - Boutique transactionnelle
-Relation client  - Paiement en ligne
-Relation client  - CRM
-Relation client  - Outils de marketing digital
-Relation client  - Outils d'automatisation du parcours client
-Processus internes  - Tableurs (Excel)
-Processus internes  - Outils collaboratifs (Google Workspace, Teams...)</v>
      </c>
      <c r="AL87" s="120" t="str" cm="1">
        <f t="array" ref="AL87">_xlfn.TEXTJOIN(CHAR(10)&amp;"-",TRUE,IF(_xlfn.XLOOKUP($A87,Brut!$A$2:$A$158,Brut!$BX$2:$CU$158)="Je ne sais pas en quoi cela consiste",Brut!$BX$2:$CU$2,""))</f>
        <v>Technologies émergentes  - Intelligence artificielle générative
-Technologies émergentes  - Outils pour l'efficacité énergétique
-Technologies émergentes  - Industrie 5.0
-Technologies émergentes  - IoT (Internet of things)</v>
      </c>
    </row>
    <row r="88" spans="1:38" ht="409.5" x14ac:dyDescent="0.25">
      <c r="A88">
        <v>180</v>
      </c>
      <c r="B88" s="107" t="str">
        <f>CONCATENATE("ID",IF(A88&lt;10,CONCATENATE("0",A88),A88),"_FdR_",C88,"_v2")</f>
        <v>ID180_FdR_StE EL OUANNANY CONSTRUCTION SARL AU _v2</v>
      </c>
      <c r="C88" s="107" t="str">
        <f>VLOOKUP($A88,Brut,C$1,FALSE)</f>
        <v xml:space="preserve">StE EL OUANNANY CONSTRUCTION SARL AU </v>
      </c>
      <c r="D88" s="107" t="str">
        <f>VLOOKUP($A88,Brut,D$1,FALSE)</f>
        <v>Dirigeant(e) - Gérant(e)</v>
      </c>
      <c r="E88" s="107" t="str">
        <f>VLOOKUP($A88,Brut,E$1,FALSE)</f>
        <v>SARL AU</v>
      </c>
      <c r="F88" s="127">
        <f>2025-VLOOKUP($A88,Brut,F$1,FALSE)</f>
        <v>1</v>
      </c>
      <c r="G88" s="127">
        <f>VLOOKUP($A88,Brut,G$1,FALSE)</f>
        <v>1</v>
      </c>
      <c r="H88" s="120" t="str">
        <f>VLOOKUP($A88,Brut,H$1,FALSE)</f>
        <v>Faible (Moins de 25% du personnel)</v>
      </c>
      <c r="I88" s="120" t="str">
        <f>VLOOKUP($A88,Brut,I$1,FALSE)</f>
        <v>Faibles</v>
      </c>
      <c r="J88" s="107" t="str">
        <f>VLOOKUP($A88,Brut,J$1,FALSE)</f>
        <v>0%, Pas d'investissement</v>
      </c>
      <c r="K88" s="107" t="str">
        <f>VLOOKUP($A88,Brut,K$1,FALSE)</f>
        <v>Moins de 3 MDhs</v>
      </c>
      <c r="L88" s="107" t="str">
        <f>VLOOKUP($A88,Brut,L$1,FALSE)</f>
        <v>BTP - Environnement</v>
      </c>
      <c r="M88" s="107" t="str">
        <f>VLOOKUP($A88,Brut,M$1,FALSE)</f>
        <v>Oriental</v>
      </c>
      <c r="N88" s="107" t="str">
        <f>VLOOKUP($A88,Brut,N$1,FALSE)</f>
        <v>Taourirt</v>
      </c>
      <c r="O88" s="120" t="str">
        <f>VLOOKUP($A88,Brut,O$1,FALSE)</f>
        <v>Construction</v>
      </c>
      <c r="P88" s="120" t="str">
        <f>VLOOKUP($A88,Brut,P$1,FALSE)</f>
        <v xml:space="preserve">تخصص البناء وترميم بصفة عامة </v>
      </c>
      <c r="Q88" s="120" t="str">
        <f>VLOOKUP($A88,Brut,Q$1,FALSE)</f>
        <v>Les deux</v>
      </c>
      <c r="R88" s="117">
        <f>VLOOKUP($A88,Brut,R$1,FALSE)</f>
        <v>35</v>
      </c>
      <c r="S88" s="117">
        <f>VLOOKUP($A88,Brut,S$1,FALSE)</f>
        <v>27.5</v>
      </c>
      <c r="T88" s="117">
        <f>VLOOKUP($A88,Brut,T$1,FALSE)</f>
        <v>45.5</v>
      </c>
      <c r="U88" s="117">
        <f>VLOOKUP($A88,Brut,U$1,FALSE)</f>
        <v>50</v>
      </c>
      <c r="V88" s="117">
        <f>VLOOKUP($A88,Brut,V$1,FALSE)</f>
        <v>35</v>
      </c>
      <c r="W88" s="117">
        <f>VLOOKUP($A88,Brut,W$1,FALSE)</f>
        <v>12.5</v>
      </c>
      <c r="X88" s="117">
        <f>AVERAGE(R88:W88)</f>
        <v>34.25</v>
      </c>
      <c r="Y88" s="117" t="str">
        <f>IF(X88&lt;25,"Débutant",IF(X88&lt;=50,"Émergent",IF(X88&lt;=75,"Challenger","Leader")))</f>
        <v>Émergent</v>
      </c>
      <c r="Z88" s="150"/>
      <c r="AA88" s="117" t="s">
        <v>2925</v>
      </c>
      <c r="AB88" s="117" t="s">
        <v>720</v>
      </c>
      <c r="AC88" s="117"/>
      <c r="AD88" s="117"/>
      <c r="AE88" s="120" t="str" cm="1">
        <f t="array" ref="AE88">_xlfn.TEXTJOIN(CHAR(10)&amp;"-",TRUE,IF(_xlfn.XLOOKUP(A88, Brut!$A$2:$A$158, Brut!$S$2:$Y$158)=1,Brut!$S$2:$Y$2,""))</f>
        <v>- Attirer de nouveaux clients et se différencier face à la concurrence, 
-Recruter, former et fidéliser des talents qualifiés,
-Influencer positivement le climat des affaires et simplifier les démarches administratives.</v>
      </c>
      <c r="AF88" s="120">
        <f>VLOOKUP($A88,Brut,AF$1,FALSE)</f>
        <v>0</v>
      </c>
      <c r="AG88" s="120" t="str" cm="1">
        <f t="array" ref="AG88">_xlfn.TEXTJOIN(CHAR(10)&amp;"-",TRUE,IF(_xlfn.XLOOKUP($A88,Brut!$A$2:$A$158,Brut!$AJ$2:$AP$158)=1,Brut!$AJ$2:$AP$2,""))&amp;CHAR(10)&amp;CHAR(10)&amp;VLOOKUP($A88,Brut,AG$1,FALSE)</f>
        <v xml:space="preserve">Aucune action concrète
</v>
      </c>
      <c r="AH88" s="120" t="str" cm="1">
        <f t="array" ref="AH88">_xlfn.TEXTJOIN(CHAR(10)&amp;"-",TRUE,IF(_xlfn.XLOOKUP($A88,Brut!$A$2:$A$158,Brut!$AY$2:$BF$158)=1,Brut!$AY$2:$BF$2,""))&amp;CHAR(10)&amp;CHAR(10)&amp;VLOOKUP($A88,Brut,AH$1,FALSE)</f>
        <v xml:space="preserve">Difficulté à utiliser des outils de base (Bureautique, Office, Internet...)
-Difficulté à utiliser des outils métier ou avancés (ERP, logiciels,...)
</v>
      </c>
      <c r="AI88" s="120" t="str" cm="1">
        <f t="array" ref="AI88">_xlfn.TEXTJOIN(CHAR(10)&amp;"-",TRUE,IF(_xlfn.XLOOKUP($A88,Brut!$A$2:$A$158,Brut!$BX$2:$CU$158)="Existant et je suis satisfait(e)",Brut!$BX$2:$CU$2,""))</f>
        <v/>
      </c>
      <c r="AJ88" s="120" t="str" cm="1">
        <f t="array" ref="AJ88">_xlfn.TEXTJOIN(CHAR(10)&amp;"-",TRUE,IF(_xlfn.XLOOKUP($A88,Brut!$A$2:$A$158,Brut!$BX$2:$CU$158)="Existant mais je ne suis pas satisfait(e)",Brut!$BX$2:$CU$2,""))</f>
        <v/>
      </c>
      <c r="AK88" s="120" t="str" cm="1">
        <f t="array" ref="AK88">_xlfn.TEXTJOIN(CHAR(10)&amp;"-",TRUE,IF(_xlfn.XLOOKUP($A88,Brut!$A$2:$A$158,Brut!$BX$2:$CU$158)="Inexistant mais important pour notre activité/dans notre secteur",Brut!$BX$2:$CU$2,""))</f>
        <v>Présence en ligne - Site web avancé
-Présence en ligne  - Outils de monitoring web
-Présence en ligne  - Présence sur les réseaux sociaux
-Présence en ligne  - Outils de gestion et de promotion sur les réseaux sociaux
-Présence en ligne  - Boutique vitrine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-Processus internes  - Messagerie électronique et instantanée (Mails, WhatsApp business...)
-Technologies émergentes  - Intelligence artificielle générative
-Technologies émergentes  - Outils pour l'efficacité énergétique
-Technologies émergentes  - Industrie 5.0
-Technologies émergentes  - IoT (Internet of things)</v>
      </c>
      <c r="AL88" s="120" t="str" cm="1">
        <f t="array" ref="AL88">_xlfn.TEXTJOIN(CHAR(10)&amp;"-",TRUE,IF(_xlfn.XLOOKUP($A88,Brut!$A$2:$A$158,Brut!$BX$2:$CU$158)="Je ne sais pas en quoi cela consiste",Brut!$BX$2:$CU$2,""))</f>
        <v xml:space="preserve">Présence en ligne - Site Web basique </v>
      </c>
    </row>
    <row r="89" spans="1:38" ht="135" x14ac:dyDescent="0.25">
      <c r="A89">
        <v>181</v>
      </c>
      <c r="B89" s="107" t="str">
        <f>CONCATENATE("ID",IF(A89&lt;10,CONCATENATE("0",A89),A89),"_FdR_",C89,"_v2")</f>
        <v>ID181_FdR_استرن ستييل كومبني _v2</v>
      </c>
      <c r="C89" s="107" t="str">
        <f>VLOOKUP($A89,Brut,C$1,FALSE)</f>
        <v xml:space="preserve">استرن ستييل كومبني </v>
      </c>
      <c r="D89" s="107" t="str">
        <f>VLOOKUP($A89,Brut,D$1,FALSE)</f>
        <v>Chargé(e) de la relation client</v>
      </c>
      <c r="E89" s="107" t="str">
        <f>VLOOKUP($A89,Brut,E$1,FALSE)</f>
        <v>SARL AU</v>
      </c>
      <c r="F89" s="127">
        <f>2025-VLOOKUP($A89,Brut,F$1,FALSE)</f>
        <v>4</v>
      </c>
      <c r="G89" s="127">
        <f>VLOOKUP($A89,Brut,G$1,FALSE)</f>
        <v>3</v>
      </c>
      <c r="H89" s="120" t="str">
        <f>VLOOKUP($A89,Brut,H$1,FALSE)</f>
        <v>Moyenne (Entre 25% et 50% du personnel)</v>
      </c>
      <c r="I89" s="120" t="str">
        <f>VLOOKUP($A89,Brut,I$1,FALSE)</f>
        <v>Moyennes</v>
      </c>
      <c r="J89" s="107" t="str">
        <f>VLOOKUP($A89,Brut,J$1,FALSE)</f>
        <v>Plus de 20 %</v>
      </c>
      <c r="K89" s="107" t="str">
        <f>VLOOKUP($A89,Brut,K$1,FALSE)</f>
        <v>Moins de 3 MDhs</v>
      </c>
      <c r="L89" s="107" t="str">
        <f>VLOOKUP($A89,Brut,L$1,FALSE)</f>
        <v>BTP - Environnement</v>
      </c>
      <c r="M89" s="107" t="str">
        <f>VLOOKUP($A89,Brut,M$1,FALSE)</f>
        <v>Oriental</v>
      </c>
      <c r="N89" s="107" t="str">
        <f>VLOOKUP($A89,Brut,N$1,FALSE)</f>
        <v>Taourirt</v>
      </c>
      <c r="O89" s="120" t="str">
        <f>VLOOKUP($A89,Brut,O$1,FALSE)</f>
        <v>Construction</v>
      </c>
      <c r="P89" s="120" t="str">
        <f>VLOOKUP($A89,Brut,P$1,FALSE)</f>
        <v xml:space="preserve">صناعة وتركيب جميع انواع السياج و الأعمدة الإسمنتية </v>
      </c>
      <c r="Q89" s="120" t="str">
        <f>VLOOKUP($A89,Brut,Q$1,FALSE)</f>
        <v>Les deux</v>
      </c>
      <c r="R89" s="117">
        <f>VLOOKUP($A89,Brut,R$1,FALSE)</f>
        <v>100</v>
      </c>
      <c r="S89" s="117">
        <f>VLOOKUP($A89,Brut,S$1,FALSE)</f>
        <v>50</v>
      </c>
      <c r="T89" s="117">
        <f>VLOOKUP($A89,Brut,T$1,FALSE)</f>
        <v>32</v>
      </c>
      <c r="U89" s="117">
        <f>VLOOKUP($A89,Brut,U$1,FALSE)</f>
        <v>35</v>
      </c>
      <c r="V89" s="117">
        <f>VLOOKUP($A89,Brut,V$1,FALSE)</f>
        <v>20.5</v>
      </c>
      <c r="W89" s="117">
        <f>VLOOKUP($A89,Brut,W$1,FALSE)</f>
        <v>0</v>
      </c>
      <c r="X89" s="117">
        <f>AVERAGE(R89:W89)</f>
        <v>39.583333333333336</v>
      </c>
      <c r="Y89" s="117" t="str">
        <f>IF(X89&lt;25,"Débutant",IF(X89&lt;=50,"Émergent",IF(X89&lt;=75,"Challenger","Leader")))</f>
        <v>Émergent</v>
      </c>
      <c r="Z89" s="148" t="s">
        <v>2939</v>
      </c>
      <c r="AA89" s="117" t="s">
        <v>2935</v>
      </c>
      <c r="AB89" s="117" t="s">
        <v>2961</v>
      </c>
      <c r="AC89" s="117"/>
      <c r="AD89" s="117"/>
      <c r="AE89" s="120" t="str" cm="1">
        <f t="array" ref="AE89">_xlfn.TEXTJOIN(CHAR(10)&amp;"-",TRUE,IF(_xlfn.XLOOKUP(A89, Brut!$A$2:$A$158, Brut!$S$2:$Y$158)=1,Brut!$S$2:$Y$2,""))</f>
        <v>- Attirer de nouveaux clients et se différencier face à la concurrence, 
-Recruter, former et fidéliser des talents qualifiés,
-Exploiter les nouvelles technologies pour améliorer la compétitivité,</v>
      </c>
      <c r="AF89" s="120" t="str">
        <f>VLOOKUP($A89,Brut,AF$1,FALSE)</f>
        <v>عدم وصول التسويق الكافي لجميع الفئات المستهدفة لقطاع خدماتنا ومنتجاتنا</v>
      </c>
      <c r="AG89" s="120" t="str" cm="1">
        <f t="array" ref="AG89">_xlfn.TEXTJOIN(CHAR(10)&amp;"-",TRUE,IF(_xlfn.XLOOKUP($A89,Brut!$A$2:$A$158,Brut!$AJ$2:$AP$158)=1,Brut!$AJ$2:$AP$2,""))&amp;CHAR(10)&amp;CHAR(10)&amp;VLOOKUP($A89,Brut,AG$1,FALSE)</f>
        <v xml:space="preserve">Acquérir ou intégrer des solutions digitales (CRM, site web, etc.)
-Installer de nouveaux équipements (serveurs, ordinateurs, etc.)
-Définir et mettre en œuvre une stratégie de digitalisation
</v>
      </c>
      <c r="AH89" s="120" t="str" cm="1">
        <f t="array" ref="AH89">_xlfn.TEXTJOIN(CHAR(10)&amp;"-",TRUE,IF(_xlfn.XLOOKUP($A89,Brut!$A$2:$A$158,Brut!$AY$2:$BF$158)=1,Brut!$AY$2:$BF$2,""))&amp;CHAR(10)&amp;CHAR(10)&amp;VLOOKUP($A89,Brut,AH$1,FALSE)</f>
        <v xml:space="preserve">Difficulté à utiliser des outils métier ou avancés (ERP, logiciels,...)
-Difficulté à utiliser des équipements et du matériel technologique (Serveurs, terminaux,...)
</v>
      </c>
      <c r="AI89" s="120" t="str" cm="1">
        <f t="array" ref="AI89">_xlfn.TEXTJOIN(CHAR(10)&amp;"-",TRUE,IF(_xlfn.XLOOKUP($A89,Brut!$A$2:$A$158,Brut!$BX$2:$CU$158)="Existant et je suis satisfait(e)",Brut!$BX$2:$CU$2,""))</f>
        <v>Processus internes  - Messagerie électronique et instantanée (Mails, WhatsApp business...)</v>
      </c>
      <c r="AJ89" s="120" t="str" cm="1">
        <f t="array" ref="AJ89">_xlfn.TEXTJOIN(CHAR(10)&amp;"-",TRUE,IF(_xlfn.XLOOKUP($A89,Brut!$A$2:$A$158,Brut!$BX$2:$CU$158)="Existant mais je ne suis pas satisfait(e)",Brut!$BX$2:$CU$2,""))</f>
        <v>Présence en ligne - Site Web basique 
-Présence en ligne - Site web avancé
-Présence en ligne  - Présence sur les réseaux sociaux
-Présence en ligne  - Boutique vitrine
-Relation client  - Outil de gestion des ventes et des facturations
-Processus internes  - Outil de gestion des achats et des stocks</v>
      </c>
      <c r="AK89" s="120" t="str" cm="1">
        <f t="array" ref="AK89">_xlfn.TEXTJOIN(CHAR(10)&amp;"-",TRUE,IF(_xlfn.XLOOKUP($A89,Brut!$A$2:$A$158,Brut!$BX$2:$CU$158)="Inexistant mais important pour notre activité/dans notre secteur",Brut!$BX$2:$CU$2,""))</f>
        <v>Présence en ligne - Boutique transactionnelle
-Relation client  - TPE basique
-Relation client  - Outils d'automatisation du parcours client
-Processus internes  - Outil de gestion RH
-Processus internes  - Outil de gestion documentaire et des archivages</v>
      </c>
      <c r="AL89" s="120" t="str" cm="1">
        <f t="array" ref="AL89">_xlfn.TEXTJOIN(CHAR(10)&amp;"-",TRUE,IF(_xlfn.XLOOKUP($A89,Brut!$A$2:$A$158,Brut!$BX$2:$CU$158)="Je ne sais pas en quoi cela consiste",Brut!$BX$2:$CU$2,""))</f>
        <v>Présence en ligne  - Outils de monitoring web
-Présence en ligne  - Outils de gestion et de promotion sur les réseaux sociaux
-Relation client  - CRM
-Relation client  - Outils de marketing digital
-Processus internes  - Tableurs (Excel)
-Processus internes  - Outil de gestion comptable et financière
-Processus internes  - Outils collaboratifs (Google Workspace, Teams...)
-Technologies émergentes  - Intelligence artificielle générative
-Technologies émergentes  - Outils pour l'efficacité énergétique
-Technologies émergentes  - Industrie 5.0
-Technologies émergentes  - IoT (Internet of things)</v>
      </c>
    </row>
    <row r="90" spans="1:38" ht="409.5" x14ac:dyDescent="0.25">
      <c r="A90">
        <v>183</v>
      </c>
      <c r="B90" s="107" t="str">
        <f>CONCATENATE("ID",IF(A90&lt;10,CONCATENATE("0",A90),A90),"_FdR_",C90,"_v2")</f>
        <v>ID183_FdR_معهد الإبداع الخاص للحلاقة والتجميل _v2</v>
      </c>
      <c r="C90" s="107" t="str">
        <f>VLOOKUP($A90,Brut,C$1,FALSE)</f>
        <v xml:space="preserve">معهد الإبداع الخاص للحلاقة والتجميل </v>
      </c>
      <c r="D90" s="107" t="str">
        <f>VLOOKUP($A90,Brut,D$1,FALSE)</f>
        <v>Dirigeant(e) - Gérant(e)</v>
      </c>
      <c r="E90" s="107" t="str">
        <f>VLOOKUP($A90,Brut,E$1,FALSE)</f>
        <v>SARL AU</v>
      </c>
      <c r="F90" s="127">
        <f>2025-VLOOKUP($A90,Brut,F$1,FALSE)</f>
        <v>2</v>
      </c>
      <c r="G90" s="127">
        <f>VLOOKUP($A90,Brut,G$1,FALSE)</f>
        <v>4</v>
      </c>
      <c r="H90" s="120" t="str">
        <f>VLOOKUP($A90,Brut,H$1,FALSE)</f>
        <v>Moyenne (Entre 25% et 50% du personnel)</v>
      </c>
      <c r="I90" s="120" t="str">
        <f>VLOOKUP($A90,Brut,I$1,FALSE)</f>
        <v>Moyennes</v>
      </c>
      <c r="J90" s="107" t="str">
        <f>VLOOKUP($A90,Brut,J$1,FALSE)</f>
        <v>Plus de 20 %</v>
      </c>
      <c r="K90" s="107" t="str">
        <f>VLOOKUP($A90,Brut,K$1,FALSE)</f>
        <v>Moins de 3 MDhs</v>
      </c>
      <c r="L90" s="107" t="str">
        <f>VLOOKUP($A90,Brut,L$1,FALSE)</f>
        <v>Services</v>
      </c>
      <c r="M90" s="107" t="str">
        <f>VLOOKUP($A90,Brut,M$1,FALSE)</f>
        <v>Oriental</v>
      </c>
      <c r="N90" s="107" t="str">
        <f>VLOOKUP($A90,Brut,N$1,FALSE)</f>
        <v>Taourirt</v>
      </c>
      <c r="O90" s="120" t="str">
        <f>VLOOKUP($A90,Brut,O$1,FALSE)</f>
        <v>Autres activités de services</v>
      </c>
      <c r="P90" s="120" t="str">
        <f>VLOOKUP($A90,Brut,P$1,FALSE)</f>
        <v xml:space="preserve">معهد متخصص في مجال الحلاقة والتجميل </v>
      </c>
      <c r="Q90" s="120" t="str">
        <f>VLOOKUP($A90,Brut,Q$1,FALSE)</f>
        <v>BtoC - vente de produits ou services directement aux particuliers en tant que consommateurs finaux</v>
      </c>
      <c r="R90" s="117">
        <f>VLOOKUP($A90,Brut,R$1,FALSE)</f>
        <v>66.666666666666671</v>
      </c>
      <c r="S90" s="117">
        <f>VLOOKUP($A90,Brut,S$1,FALSE)</f>
        <v>50</v>
      </c>
      <c r="T90" s="117">
        <f>VLOOKUP($A90,Brut,T$1,FALSE)</f>
        <v>55</v>
      </c>
      <c r="U90" s="117">
        <f>VLOOKUP($A90,Brut,U$1,FALSE)</f>
        <v>50</v>
      </c>
      <c r="V90" s="117">
        <f>VLOOKUP($A90,Brut,V$1,FALSE)</f>
        <v>60</v>
      </c>
      <c r="W90" s="117">
        <f>VLOOKUP($A90,Brut,W$1,FALSE)</f>
        <v>0</v>
      </c>
      <c r="X90" s="117">
        <f>AVERAGE(R90:W90)</f>
        <v>46.94444444444445</v>
      </c>
      <c r="Y90" s="117" t="str">
        <f>IF(X90&lt;25,"Débutant",IF(X90&lt;=50,"Émergent",IF(X90&lt;=75,"Challenger","Leader")))</f>
        <v>Émergent</v>
      </c>
      <c r="Z90" s="117"/>
      <c r="AA90" s="117"/>
      <c r="AB90" s="117"/>
      <c r="AC90" s="117"/>
      <c r="AD90" s="117"/>
      <c r="AE90" s="120" t="str" cm="1">
        <f t="array" ref="AE90">_xlfn.TEXTJOIN(CHAR(10)&amp;"-",TRUE,IF(_xlfn.XLOOKUP(A90, Brut!$A$2:$A$158, Brut!$S$2:$Y$158)=1,Brut!$S$2:$Y$2,""))</f>
        <v>Gérer la fiscalité, la sécurité sociale et assurer la conformité réglementaire,
-Recruter, former et fidéliser des talents qualifiés,
-Améliorer le recouvrement des créances,</v>
      </c>
      <c r="AF90" s="120">
        <f>VLOOKUP($A90,Brut,AF$1,FALSE)</f>
        <v>0</v>
      </c>
      <c r="AG90" s="120" t="str" cm="1">
        <f t="array" ref="AG90">_xlfn.TEXTJOIN(CHAR(10)&amp;"-",TRUE,IF(_xlfn.XLOOKUP($A90,Brut!$A$2:$A$158,Brut!$AJ$2:$AP$158)=1,Brut!$AJ$2:$AP$2,""))&amp;CHAR(10)&amp;CHAR(10)&amp;VLOOKUP($A90,Brut,AG$1,FALSE)</f>
        <v xml:space="preserve">Aucune action concrète
</v>
      </c>
      <c r="AH90" s="120" t="str" cm="1">
        <f t="array" ref="AH90">_xlfn.TEXTJOIN(CHAR(10)&amp;"-",TRUE,IF(_xlfn.XLOOKUP($A90,Brut!$A$2:$A$158,Brut!$AY$2:$BF$158)=1,Brut!$AY$2:$BF$2,""))&amp;CHAR(10)&amp;CHAR(10)&amp;VLOOKUP($A90,Brut,AH$1,FALSE)</f>
        <v xml:space="preserve">Difficultés à maintenir les équipements et logiciels à jour
-Difficultés à trouver des prestataires qualifiés au niveau du digital
</v>
      </c>
      <c r="AI90" s="120" t="str" cm="1">
        <f t="array" ref="AI90">_xlfn.TEXTJOIN(CHAR(10)&amp;"-",TRUE,IF(_xlfn.XLOOKUP($A90,Brut!$A$2:$A$158,Brut!$BX$2:$CU$158)="Existant et je suis satisfait(e)",Brut!$BX$2:$CU$2,""))</f>
        <v>Présence en ligne  - Présence sur les réseaux sociaux
-Processus internes  - Tableurs (Excel)
-Processus internes  - Outil de gestion documentaire et des archivages</v>
      </c>
      <c r="AJ90" s="120" t="str" cm="1">
        <f t="array" ref="AJ90">_xlfn.TEXTJOIN(CHAR(10)&amp;"-",TRUE,IF(_xlfn.XLOOKUP($A90,Brut!$A$2:$A$158,Brut!$BX$2:$CU$158)="Existant mais je ne suis pas satisfait(e)",Brut!$BX$2:$CU$2,""))</f>
        <v/>
      </c>
      <c r="AK90" s="120" t="str" cm="1">
        <f t="array" ref="AK90">_xlfn.TEXTJOIN(CHAR(10)&amp;"-",TRUE,IF(_xlfn.XLOOKUP($A90,Brut!$A$2:$A$158,Brut!$BX$2:$CU$158)="Inexistant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-Présence en ligne  - Boutique vitrine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-Processus internes  - Outil de gestion des achats et des stocks
-Processus internes  - Outil de gestion RH
-Processus internes  - Outil de gestion comptable et financière
-Processus internes  - Outils collaboratifs (Google Workspace, Teams...)
-Processus internes  - Messagerie électronique et instantanée (Mails, WhatsApp business...)
-Technologies émergentes  - Intelligence artificielle générative
-Technologies émergentes  - Outils pour l'efficacité énergétique
-Technologies émergentes  - Industrie 5.0
-Technologies émergentes  - IoT (Internet of things)</v>
      </c>
      <c r="AL90" s="120" t="str" cm="1">
        <f t="array" ref="AL90">_xlfn.TEXTJOIN(CHAR(10)&amp;"-",TRUE,IF(_xlfn.XLOOKUP($A90,Brut!$A$2:$A$158,Brut!$BX$2:$CU$158)="Je ne sais pas en quoi cela consiste",Brut!$BX$2:$CU$2,""))</f>
        <v/>
      </c>
    </row>
    <row r="91" spans="1:38" ht="285" x14ac:dyDescent="0.25">
      <c r="A91">
        <v>186</v>
      </c>
      <c r="B91" s="107" t="str">
        <f>CONCATENATE("ID",IF(A91&lt;10,CONCATENATE("0",A91),A91),"_FdR_",C91,"_v2")</f>
        <v>ID186_FdR_mada kids_v2</v>
      </c>
      <c r="C91" s="107" t="str">
        <f>VLOOKUP($A91,Brut,C$1,FALSE)</f>
        <v>mada kids</v>
      </c>
      <c r="D91" s="107" t="str">
        <f>VLOOKUP($A91,Brut,D$1,FALSE)</f>
        <v>Dirigeant(e) - Gérant(e)</v>
      </c>
      <c r="E91" s="107" t="str">
        <f>VLOOKUP($A91,Brut,E$1,FALSE)</f>
        <v>SARL</v>
      </c>
      <c r="F91" s="127">
        <f>2025-VLOOKUP($A91,Brut,F$1,FALSE)</f>
        <v>3</v>
      </c>
      <c r="G91" s="127">
        <f>VLOOKUP($A91,Brut,G$1,FALSE)</f>
        <v>2</v>
      </c>
      <c r="H91" s="120" t="str">
        <f>VLOOKUP($A91,Brut,H$1,FALSE)</f>
        <v>Moyenne (Entre 25% et 50% du personnel)</v>
      </c>
      <c r="I91" s="120" t="str">
        <f>VLOOKUP($A91,Brut,I$1,FALSE)</f>
        <v>Moyennes</v>
      </c>
      <c r="J91" s="107" t="str">
        <f>VLOOKUP($A91,Brut,J$1,FALSE)</f>
        <v>Plus de 20 %</v>
      </c>
      <c r="K91" s="107" t="str">
        <f>VLOOKUP($A91,Brut,K$1,FALSE)</f>
        <v>Moins de 3 MDhs</v>
      </c>
      <c r="L91" s="107" t="str">
        <f>VLOOKUP($A91,Brut,L$1,FALSE)</f>
        <v>Industrie - Logistique</v>
      </c>
      <c r="M91" s="107" t="str">
        <f>VLOOKUP($A91,Brut,M$1,FALSE)</f>
        <v>Oriental</v>
      </c>
      <c r="N91" s="107" t="str">
        <f>VLOOKUP($A91,Brut,N$1,FALSE)</f>
        <v>Taourirt</v>
      </c>
      <c r="O91" s="120" t="str">
        <f>VLOOKUP($A91,Brut,O$1,FALSE)</f>
        <v>Industrie manufacturière</v>
      </c>
      <c r="P91" s="120" t="str">
        <f>VLOOKUP($A91,Brut,P$1,FALSE)</f>
        <v>صناعة الالعاب التعليمية بالخشب</v>
      </c>
      <c r="Q91" s="120" t="str">
        <f>VLOOKUP($A91,Brut,Q$1,FALSE)</f>
        <v>Les deux</v>
      </c>
      <c r="R91" s="117">
        <f>VLOOKUP($A91,Brut,R$1,FALSE)</f>
        <v>100</v>
      </c>
      <c r="S91" s="117">
        <f>VLOOKUP($A91,Brut,S$1,FALSE)</f>
        <v>50</v>
      </c>
      <c r="T91" s="117">
        <f>VLOOKUP($A91,Brut,T$1,FALSE)</f>
        <v>50</v>
      </c>
      <c r="U91" s="117">
        <f>VLOOKUP($A91,Brut,U$1,FALSE)</f>
        <v>50</v>
      </c>
      <c r="V91" s="117">
        <f>VLOOKUP($A91,Brut,V$1,FALSE)</f>
        <v>15</v>
      </c>
      <c r="W91" s="117">
        <f>VLOOKUP($A91,Brut,W$1,FALSE)</f>
        <v>0</v>
      </c>
      <c r="X91" s="117">
        <f>AVERAGE(R91:W91)</f>
        <v>44.166666666666664</v>
      </c>
      <c r="Y91" s="117" t="str">
        <f>IF(X91&lt;25,"Débutant",IF(X91&lt;=50,"Émergent",IF(X91&lt;=75,"Challenger","Leader")))</f>
        <v>Émergent</v>
      </c>
      <c r="Z91" s="117"/>
      <c r="AA91" s="117"/>
      <c r="AB91" s="117"/>
      <c r="AC91" s="117"/>
      <c r="AD91" s="117"/>
      <c r="AE91" s="120" t="str" cm="1">
        <f t="array" ref="AE91">_xlfn.TEXTJOIN(CHAR(10)&amp;"-",TRUE,IF(_xlfn.XLOOKUP(A91, Brut!$A$2:$A$158, Brut!$S$2:$Y$158)=1,Brut!$S$2:$Y$2,""))</f>
        <v>- Attirer de nouveaux clients et se différencier face à la concurrence, 
-Développer une présence à l’international,</v>
      </c>
      <c r="AF91" s="120">
        <f>VLOOKUP($A91,Brut,AF$1,FALSE)</f>
        <v>0</v>
      </c>
      <c r="AG91" s="120" t="str" cm="1">
        <f t="array" ref="AG91">_xlfn.TEXTJOIN(CHAR(10)&amp;"-",TRUE,IF(_xlfn.XLOOKUP($A91,Brut!$A$2:$A$158,Brut!$AJ$2:$AP$158)=1,Brut!$AJ$2:$AP$2,""))&amp;CHAR(10)&amp;CHAR(10)&amp;VLOOKUP($A91,Brut,AG$1,FALSE)</f>
        <v xml:space="preserve">Acquérir ou intégrer des solutions digitales (CRM, site web, etc.)
</v>
      </c>
      <c r="AH91" s="120" t="str" cm="1">
        <f t="array" ref="AH91">_xlfn.TEXTJOIN(CHAR(10)&amp;"-",TRUE,IF(_xlfn.XLOOKUP($A91,Brut!$A$2:$A$158,Brut!$AY$2:$BF$158)=1,Brut!$AY$2:$BF$2,""))&amp;CHAR(10)&amp;CHAR(10)&amp;VLOOKUP($A91,Brut,AH$1,FALSE)</f>
        <v xml:space="preserve">Difficultés à maintenir les équipements et logiciels à jour
</v>
      </c>
      <c r="AI91" s="120" t="str" cm="1">
        <f t="array" ref="AI91">_xlfn.TEXTJOIN(CHAR(10)&amp;"-",TRUE,IF(_xlfn.XLOOKUP($A91,Brut!$A$2:$A$158,Brut!$BX$2:$CU$158)="Existant et je suis satisfait(e)",Brut!$BX$2:$CU$2,""))</f>
        <v/>
      </c>
      <c r="AJ91" s="120" t="str" cm="1">
        <f t="array" ref="AJ91">_xlfn.TEXTJOIN(CHAR(10)&amp;"-",TRUE,IF(_xlfn.XLOOKUP($A91,Brut!$A$2:$A$158,Brut!$BX$2:$CU$158)="Existant mais je ne suis pas satisfait(e)",Brut!$BX$2:$CU$2,""))</f>
        <v>Présence en ligne - Site Web basique 
-Présence en ligne  - Présence sur les réseaux sociaux
-Présence en ligne  - Boutique vitrine
-Relation client  - Outils de marketing digital
-Processus internes  - Outils collaboratifs (Google Workspace, Teams...)
-Processus internes  - Messagerie électronique et instantanée (Mails, WhatsApp business...)</v>
      </c>
      <c r="AK91" s="120" t="str" cm="1">
        <f t="array" ref="AK91">_xlfn.TEXTJOIN(CHAR(10)&amp;"-",TRUE,IF(_xlfn.XLOOKUP($A91,Brut!$A$2:$A$158,Brut!$BX$2:$CU$158)="Inexistant mais important pour notre activité/dans notre secteur",Brut!$BX$2:$CU$2,""))</f>
        <v>Présence en ligne - Site web avancé
-Présence en ligne  - Outils de monitoring web
-Présence en ligne  - Outils de gestion et de promotion sur les réseaux sociaux
-Présence en ligne - Boutique transactionnelle
-Relation client  - TPE basique
-Relation client  - Paiement en ligne
-Relation client  - CRM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v>
      </c>
      <c r="AL91" s="120" t="str" cm="1">
        <f t="array" ref="AL91">_xlfn.TEXTJOIN(CHAR(10)&amp;"-",TRUE,IF(_xlfn.XLOOKUP($A91,Brut!$A$2:$A$158,Brut!$BX$2:$CU$158)="Je ne sais pas en quoi cela consiste",Brut!$BX$2:$CU$2,""))</f>
        <v>Technologies émergentes  - Intelligence artificielle générative
-Technologies émergentes  - Outils pour l'efficacité énergétique
-Technologies émergentes  - Industrie 5.0
-Technologies émergentes  - IoT (Internet of things)</v>
      </c>
    </row>
    <row r="92" spans="1:38" ht="390" x14ac:dyDescent="0.25">
      <c r="A92">
        <v>187</v>
      </c>
      <c r="B92" s="107" t="str">
        <f>CONCATENATE("ID",IF(A92&lt;10,CONCATENATE("0",A92),A92),"_FdR_",C92,"_v2")</f>
        <v>ID187_FdR_Majala multiservices _v2</v>
      </c>
      <c r="C92" s="107" t="str">
        <f>VLOOKUP($A92,Brut,C$1,FALSE)</f>
        <v xml:space="preserve">Majala multiservices </v>
      </c>
      <c r="D92" s="107" t="str">
        <f>VLOOKUP($A92,Brut,D$1,FALSE)</f>
        <v>Dirigeant(e) - Gérant(e)</v>
      </c>
      <c r="E92" s="107" t="str">
        <f>VLOOKUP($A92,Brut,E$1,FALSE)</f>
        <v>SARL AU</v>
      </c>
      <c r="F92" s="127">
        <f>2025-VLOOKUP($A92,Brut,F$1,FALSE)</f>
        <v>2</v>
      </c>
      <c r="G92" s="127">
        <f>VLOOKUP($A92,Brut,G$1,FALSE)</f>
        <v>1</v>
      </c>
      <c r="H92" s="120" t="str">
        <f>VLOOKUP($A92,Brut,H$1,FALSE)</f>
        <v>Moyenne (Entre 25% et 50% du personnel)</v>
      </c>
      <c r="I92" s="120" t="str">
        <f>VLOOKUP($A92,Brut,I$1,FALSE)</f>
        <v>Moyennes</v>
      </c>
      <c r="J92" s="107" t="str">
        <f>VLOOKUP($A92,Brut,J$1,FALSE)</f>
        <v>Moins de 5%</v>
      </c>
      <c r="K92" s="107" t="str">
        <f>VLOOKUP($A92,Brut,K$1,FALSE)</f>
        <v>Moins de 3 MDhs</v>
      </c>
      <c r="L92" s="107" t="str">
        <f>VLOOKUP($A92,Brut,L$1,FALSE)</f>
        <v>Services</v>
      </c>
      <c r="M92" s="107" t="str">
        <f>VLOOKUP($A92,Brut,M$1,FALSE)</f>
        <v>Oriental</v>
      </c>
      <c r="N92" s="107" t="str">
        <f>VLOOKUP($A92,Brut,N$1,FALSE)</f>
        <v>Taourirt</v>
      </c>
      <c r="O92" s="120" t="str">
        <f>VLOOKUP($A92,Brut,O$1,FALSE)</f>
        <v>Activités de services administratifs et de soutien</v>
      </c>
      <c r="P92" s="120" t="str">
        <f>VLOOKUP($A92,Brut,P$1,FALSE)</f>
        <v xml:space="preserve">خدمات </v>
      </c>
      <c r="Q92" s="120" t="str">
        <f>VLOOKUP($A92,Brut,Q$1,FALSE)</f>
        <v>BtoB - vente de produits ou services entre entreprises professionnels</v>
      </c>
      <c r="R92" s="117">
        <f>VLOOKUP($A92,Brut,R$1,FALSE)</f>
        <v>60</v>
      </c>
      <c r="S92" s="117">
        <f>VLOOKUP($A92,Brut,S$1,FALSE)</f>
        <v>50</v>
      </c>
      <c r="T92" s="117">
        <f>VLOOKUP($A92,Brut,T$1,FALSE)</f>
        <v>50</v>
      </c>
      <c r="U92" s="117">
        <f>VLOOKUP($A92,Brut,U$1,FALSE)</f>
        <v>50</v>
      </c>
      <c r="V92" s="117">
        <f>VLOOKUP($A92,Brut,V$1,FALSE)</f>
        <v>25</v>
      </c>
      <c r="W92" s="117">
        <f>VLOOKUP($A92,Brut,W$1,FALSE)</f>
        <v>0</v>
      </c>
      <c r="X92" s="117">
        <f>AVERAGE(R92:W92)</f>
        <v>39.166666666666664</v>
      </c>
      <c r="Y92" s="117" t="str">
        <f>IF(X92&lt;25,"Débutant",IF(X92&lt;=50,"Émergent",IF(X92&lt;=75,"Challenger","Leader")))</f>
        <v>Émergent</v>
      </c>
      <c r="Z92" s="117"/>
      <c r="AA92" s="117"/>
      <c r="AB92" s="117"/>
      <c r="AC92" s="117"/>
      <c r="AD92" s="117"/>
      <c r="AE92" s="120" t="str" cm="1">
        <f t="array" ref="AE92">_xlfn.TEXTJOIN(CHAR(10)&amp;"-",TRUE,IF(_xlfn.XLOOKUP(A92, Brut!$A$2:$A$158, Brut!$S$2:$Y$158)=1,Brut!$S$2:$Y$2,""))</f>
        <v>Recruter, former et fidéliser des talents qualifiés,
-Exploiter les nouvelles technologies pour améliorer la compétitivité,
-Influencer positivement le climat des affaires et simplifier les démarches administratives.</v>
      </c>
      <c r="AF92" s="120" t="str">
        <f>VLOOKUP($A92,Brut,AF$1,FALSE)</f>
        <v xml:space="preserve"> مثلا في التواصل </v>
      </c>
      <c r="AG92" s="120" t="str" cm="1">
        <f t="array" ref="AG92">_xlfn.TEXTJOIN(CHAR(10)&amp;"-",TRUE,IF(_xlfn.XLOOKUP($A92,Brut!$A$2:$A$158,Brut!$AJ$2:$AP$158)=1,Brut!$AJ$2:$AP$2,""))&amp;CHAR(10)&amp;CHAR(10)&amp;VLOOKUP($A92,Brut,AG$1,FALSE)</f>
        <v xml:space="preserve">Installer de nouveaux équipements (serveurs, ordinateurs, etc.)
</v>
      </c>
      <c r="AH92" s="120" t="str" cm="1">
        <f t="array" ref="AH92">_xlfn.TEXTJOIN(CHAR(10)&amp;"-",TRUE,IF(_xlfn.XLOOKUP($A92,Brut!$A$2:$A$158,Brut!$AY$2:$BF$158)=1,Brut!$AY$2:$BF$2,""))&amp;CHAR(10)&amp;CHAR(10)&amp;VLOOKUP($A92,Brut,AH$1,FALSE)</f>
        <v xml:space="preserve">Difficulté à utiliser des outils métier ou avancés (ERP, logiciels,...)
-Compétences inégales (Certains sont à l'aise, d'autres non)
</v>
      </c>
      <c r="AI92" s="120" t="str" cm="1">
        <f t="array" ref="AI92">_xlfn.TEXTJOIN(CHAR(10)&amp;"-",TRUE,IF(_xlfn.XLOOKUP($A92,Brut!$A$2:$A$158,Brut!$BX$2:$CU$158)="Existant et je suis satisfait(e)",Brut!$BX$2:$CU$2,""))</f>
        <v/>
      </c>
      <c r="AJ92" s="120" t="str" cm="1">
        <f t="array" ref="AJ92">_xlfn.TEXTJOIN(CHAR(10)&amp;"-",TRUE,IF(_xlfn.XLOOKUP($A92,Brut!$A$2:$A$158,Brut!$BX$2:$CU$158)="Existant mais je ne suis pas satisfait(e)",Brut!$BX$2:$CU$2,""))</f>
        <v>Présence en ligne - Site Web basique 
-Présence en ligne  - Présence sur les réseaux sociaux
-Processus internes  - Tableurs (Excel)
-Processus internes  - Outils collaboratifs (Google Workspace, Teams...)
-Processus internes  - Messagerie électronique et instantanée (Mails, WhatsApp business...)</v>
      </c>
      <c r="AK92" s="120" t="str" cm="1">
        <f t="array" ref="AK92">_xlfn.TEXTJOIN(CHAR(10)&amp;"-",TRUE,IF(_xlfn.XLOOKUP($A92,Brut!$A$2:$A$158,Brut!$BX$2:$CU$158)="Inexistant mais important pour notre activité/dans notre secteur",Brut!$BX$2:$CU$2,""))</f>
        <v>Présence en ligne - Site web avancé
-Présence en ligne  - Outils de monitoring web
-Présence en ligne  - Outils de gestion et de promotion sur les réseaux sociaux
-Présence en ligne  - Boutique vitrine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-Processus internes  - Outil de gestion des achats et des stocks
-Processus internes  - Outil de gestion RH
-Processus internes  - Outil de gestion comptable et financière
-Processus internes  - Outil de gestion documentaire et des archivages
-Technologies émergentes  - Intelligence artificielle générative
-Technologies émergentes  - Outils pour l'efficacité énergétique
-Technologies émergentes  - Industrie 5.0
-Technologies émergentes  - IoT (Internet of things)</v>
      </c>
      <c r="AL92" s="120" t="str" cm="1">
        <f t="array" ref="AL92">_xlfn.TEXTJOIN(CHAR(10)&amp;"-",TRUE,IF(_xlfn.XLOOKUP($A92,Brut!$A$2:$A$158,Brut!$BX$2:$CU$158)="Je ne sais pas en quoi cela consiste",Brut!$BX$2:$CU$2,""))</f>
        <v/>
      </c>
    </row>
    <row r="93" spans="1:38" ht="315" x14ac:dyDescent="0.25">
      <c r="A93">
        <v>196</v>
      </c>
      <c r="B93" s="107" t="str">
        <f>CONCATENATE("ID",IF(A93&lt;10,CONCATENATE("0",A93),A93),"_FdR_",C93,"_v2")</f>
        <v>ID196_FdR_تعاونية بيان لاعشاب العطرية والطبية _v2</v>
      </c>
      <c r="C93" s="107" t="str">
        <f>VLOOKUP($A93,Brut,C$1,FALSE)</f>
        <v xml:space="preserve">تعاونية بيان لاعشاب العطرية والطبية </v>
      </c>
      <c r="D93" s="107" t="str">
        <f>VLOOKUP($A93,Brut,D$1,FALSE)</f>
        <v>Dirigeant(e) - Gérant(e)</v>
      </c>
      <c r="E93" s="107" t="str">
        <f>VLOOKUP($A93,Brut,E$1,FALSE)</f>
        <v>Coopérative</v>
      </c>
      <c r="F93" s="127">
        <f>2025-VLOOKUP($A93,Brut,F$1,FALSE)</f>
        <v>3</v>
      </c>
      <c r="G93" s="127">
        <f>VLOOKUP($A93,Brut,G$1,FALSE)</f>
        <v>3</v>
      </c>
      <c r="H93" s="120" t="str">
        <f>VLOOKUP($A93,Brut,H$1,FALSE)</f>
        <v>Moyenne (Entre 25% et 50% du personnel)</v>
      </c>
      <c r="I93" s="120" t="str">
        <f>VLOOKUP($A93,Brut,I$1,FALSE)</f>
        <v>Moyennes</v>
      </c>
      <c r="J93" s="107" t="str">
        <f>VLOOKUP($A93,Brut,J$1,FALSE)</f>
        <v>Moins de 5%</v>
      </c>
      <c r="K93" s="107" t="str">
        <f>VLOOKUP($A93,Brut,K$1,FALSE)</f>
        <v>Entre 3 et 10 MDhs</v>
      </c>
      <c r="L93" s="107" t="str">
        <f>VLOOKUP($A93,Brut,L$1,FALSE)</f>
        <v>Agriculture</v>
      </c>
      <c r="M93" s="107" t="str">
        <f>VLOOKUP($A93,Brut,M$1,FALSE)</f>
        <v>Oriental</v>
      </c>
      <c r="N93" s="107" t="str">
        <f>VLOOKUP($A93,Brut,N$1,FALSE)</f>
        <v>Taourirt</v>
      </c>
      <c r="O93" s="120" t="str">
        <f>VLOOKUP($A93,Brut,O$1,FALSE)</f>
        <v>Agriculture, sylviculture et pêche</v>
      </c>
      <c r="P93" s="120" t="str">
        <f>VLOOKUP($A93,Brut,P$1,FALSE)</f>
        <v xml:space="preserve">تعمل تعاونية بيان لاعشاب العطرية والطبية المتواجدة بجهة العيون سيدي ملوك على تثمين الاعشاب العطرية والطبية خاصة المضادة للالتهاب والبكتيريا وتوضيفيها في منتجات العناية الجسدية وكذلك ادماج النساء المعيلة في وضعية هشة التي تتراوح اعمارهم من 18لسنة الي 40سنة اقتصاديا واجتماعيا عن طريق توفير فرص عمل لهم وفي نفس الوقت تقديم دورات تكوينية في هذا المجال من اجل المساهمة في الاستثمار النافع للغطاء النباتي التي تزخر به جهة الشرق والمساهمة في تحسين المعيشي </v>
      </c>
      <c r="Q93" s="120" t="str">
        <f>VLOOKUP($A93,Brut,Q$1,FALSE)</f>
        <v>BtoC - vente de produits ou services directement aux particuliers en tant que consommateurs finaux</v>
      </c>
      <c r="R93" s="117">
        <f>VLOOKUP($A93,Brut,R$1,FALSE)</f>
        <v>52.5</v>
      </c>
      <c r="S93" s="117">
        <f>VLOOKUP($A93,Brut,S$1,FALSE)</f>
        <v>50</v>
      </c>
      <c r="T93" s="117">
        <f>VLOOKUP($A93,Brut,T$1,FALSE)</f>
        <v>50</v>
      </c>
      <c r="U93" s="117">
        <f>VLOOKUP($A93,Brut,U$1,FALSE)</f>
        <v>50</v>
      </c>
      <c r="V93" s="117">
        <f>VLOOKUP($A93,Brut,V$1,FALSE)</f>
        <v>50</v>
      </c>
      <c r="W93" s="117">
        <f>VLOOKUP($A93,Brut,W$1,FALSE)</f>
        <v>25</v>
      </c>
      <c r="X93" s="117">
        <f>AVERAGE(R93:W93)</f>
        <v>46.25</v>
      </c>
      <c r="Y93" s="117" t="str">
        <f>IF(X93&lt;25,"Débutant",IF(X93&lt;=50,"Émergent",IF(X93&lt;=75,"Challenger","Leader")))</f>
        <v>Émergent</v>
      </c>
      <c r="Z93" s="148" t="s">
        <v>2939</v>
      </c>
      <c r="AA93" s="117" t="s">
        <v>2935</v>
      </c>
      <c r="AB93" s="117" t="s">
        <v>2961</v>
      </c>
      <c r="AC93" s="117"/>
      <c r="AD93" s="117"/>
      <c r="AE93" s="120" t="str" cm="1">
        <f t="array" ref="AE93">_xlfn.TEXTJOIN(CHAR(10)&amp;"-",TRUE,IF(_xlfn.XLOOKUP(A93, Brut!$A$2:$A$158, Brut!$S$2:$Y$158)=1,Brut!$S$2:$Y$2,""))</f>
        <v>Développer une présence à l’international,
-Exploiter les nouvelles technologies pour améliorer la compétitivité,
-Influencer positivement le climat des affaires et simplifier les démarches administratives.</v>
      </c>
      <c r="AF93" s="120" t="str">
        <f>VLOOKUP($A93,Brut,AF$1,FALSE)</f>
        <v xml:space="preserve">في التيسير الإداري، تسويق، </v>
      </c>
      <c r="AG93" s="120" t="str" cm="1">
        <f t="array" ref="AG93">_xlfn.TEXTJOIN(CHAR(10)&amp;"-",TRUE,IF(_xlfn.XLOOKUP($A93,Brut!$A$2:$A$158,Brut!$AJ$2:$AP$158)=1,Brut!$AJ$2:$AP$2,""))&amp;CHAR(10)&amp;CHAR(10)&amp;VLOOKUP($A93,Brut,AG$1,FALSE)</f>
        <v xml:space="preserve">Suivre des formations sur les outils et solutions digitales
-Acquérir ou intégrer des solutions digitales (CRM, site web, etc.)
-Installer de nouveaux équipements (serveurs, ordinateurs, etc.)
-Définir et mettre en œuvre une stratégie de digitalisation
</v>
      </c>
      <c r="AH93" s="120" t="str" cm="1">
        <f t="array" ref="AH93">_xlfn.TEXTJOIN(CHAR(10)&amp;"-",TRUE,IF(_xlfn.XLOOKUP($A93,Brut!$A$2:$A$158,Brut!$AY$2:$BF$158)=1,Brut!$AY$2:$BF$2,""))&amp;CHAR(10)&amp;CHAR(10)&amp;VLOOKUP($A93,Brut,AH$1,FALSE)</f>
        <v xml:space="preserve">Difficulté à utiliser des outils métier ou avancés (ERP, logiciels,...)
-Difficulté à utiliser des équipements et du matériel technologique (Serveurs, terminaux,...)
</v>
      </c>
      <c r="AI93" s="120" t="str" cm="1">
        <f t="array" ref="AI93">_xlfn.TEXTJOIN(CHAR(10)&amp;"-",TRUE,IF(_xlfn.XLOOKUP($A93,Brut!$A$2:$A$158,Brut!$BX$2:$CU$158)="Existant et je suis satisfait(e)",Brut!$BX$2:$CU$2,""))</f>
        <v>Processus internes  - Messagerie électronique et instantanée (Mails, WhatsApp business...)</v>
      </c>
      <c r="AJ93" s="120" t="str" cm="1">
        <f t="array" ref="AJ93">_xlfn.TEXTJOIN(CHAR(10)&amp;"-",TRUE,IF(_xlfn.XLOOKUP($A93,Brut!$A$2:$A$158,Brut!$BX$2:$CU$158)="Existant mais je ne suis pas satisfait(e)",Brut!$BX$2:$CU$2,""))</f>
        <v>Présence en ligne - Site Web basique 
-Présence en ligne  - Outils de monitoring web
-Présence en ligne  - Présence sur les réseaux sociaux
-Relation client  - Outils de marketing digital
-Processus internes  - Tableurs (Excel)
-Technologies émergentes  - Intelligence artificielle générative
-Technologies émergentes  - Outils pour l'efficacité énergétique
-Technologies émergentes  - IoT (Internet of things)</v>
      </c>
      <c r="AK93" s="120" t="str" cm="1">
        <f t="array" ref="AK93">_xlfn.TEXTJOIN(CHAR(10)&amp;"-",TRUE,IF(_xlfn.XLOOKUP($A93,Brut!$A$2:$A$158,Brut!$BX$2:$CU$158)="Inexistant mais important pour notre activité/dans notre secteur",Brut!$BX$2:$CU$2,""))</f>
        <v>Présence en ligne - Site web avancé
-Présence en ligne  - Outils de gestion et de promotion sur les réseaux sociaux
-Présence en ligne  - Boutique vitrine
-Présence en ligne - Boutique transactionnelle
-Relation client  - TPE basique
-Relation client  - Paiement en ligne
-Relation client  - CRM
-Relation client  - Outils d'automatisation du parcours client
-Relation client  - Outil de gestion des ventes et des facturations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-Technologies émergentes  - Industrie 5.0</v>
      </c>
      <c r="AL93" s="120" t="str" cm="1">
        <f t="array" ref="AL93">_xlfn.TEXTJOIN(CHAR(10)&amp;"-",TRUE,IF(_xlfn.XLOOKUP($A93,Brut!$A$2:$A$158,Brut!$BX$2:$CU$158)="Je ne sais pas en quoi cela consiste",Brut!$BX$2:$CU$2,""))</f>
        <v/>
      </c>
    </row>
    <row r="94" spans="1:38" ht="285" x14ac:dyDescent="0.25">
      <c r="A94">
        <v>199</v>
      </c>
      <c r="B94" s="107" t="str">
        <f>CONCATENATE("ID",IF(A94&lt;10,CONCATENATE("0",A94),A94),"_FdR_",C94,"_v2")</f>
        <v>ID199_FdR_AS create_v2</v>
      </c>
      <c r="C94" s="107" t="str">
        <f>VLOOKUP($A94,Brut,C$1,FALSE)</f>
        <v>AS create</v>
      </c>
      <c r="D94" s="107" t="str">
        <f>VLOOKUP($A94,Brut,D$1,FALSE)</f>
        <v>Dirigeant(e) - Gérant(e)</v>
      </c>
      <c r="E94" s="107" t="str">
        <f>VLOOKUP($A94,Brut,E$1,FALSE)</f>
        <v>Auto-entrepreneur</v>
      </c>
      <c r="F94" s="127">
        <f>2025-VLOOKUP($A94,Brut,F$1,FALSE)</f>
        <v>6</v>
      </c>
      <c r="G94" s="127">
        <f>VLOOKUP($A94,Brut,G$1,FALSE)</f>
        <v>1</v>
      </c>
      <c r="H94" s="120" t="str">
        <f>VLOOKUP($A94,Brut,H$1,FALSE)</f>
        <v>Forte (Plus de 50% du personnel)</v>
      </c>
      <c r="I94" s="120" t="str">
        <f>VLOOKUP($A94,Brut,I$1,FALSE)</f>
        <v>Moyennes</v>
      </c>
      <c r="J94" s="107" t="str">
        <f>VLOOKUP($A94,Brut,J$1,FALSE)</f>
        <v>Entre 5 et 20%</v>
      </c>
      <c r="K94" s="107" t="str">
        <f>VLOOKUP($A94,Brut,K$1,FALSE)</f>
        <v>Moins de 3 MDhs</v>
      </c>
      <c r="L94" s="107" t="str">
        <f>VLOOKUP($A94,Brut,L$1,FALSE)</f>
        <v>Industrie - Logistique</v>
      </c>
      <c r="M94" s="107" t="str">
        <f>VLOOKUP($A94,Brut,M$1,FALSE)</f>
        <v>Marrakech-Safi</v>
      </c>
      <c r="N94" s="107" t="str">
        <f>VLOOKUP($A94,Brut,N$1,FALSE)</f>
        <v>Safi</v>
      </c>
      <c r="O94" s="120" t="str">
        <f>VLOOKUP($A94,Brut,O$1,FALSE)</f>
        <v>Industrie manufacturière</v>
      </c>
      <c r="P94" s="120" t="str">
        <f>VLOOKUP($A94,Brut,P$1,FALSE)</f>
        <v xml:space="preserve">réalisation d'aricles de décoration et de mode </v>
      </c>
      <c r="Q94" s="120" t="str">
        <f>VLOOKUP($A94,Brut,Q$1,FALSE)</f>
        <v>Les deux</v>
      </c>
      <c r="R94" s="117">
        <f>VLOOKUP($A94,Brut,R$1,FALSE)</f>
        <v>50</v>
      </c>
      <c r="S94" s="117">
        <f>VLOOKUP($A94,Brut,S$1,FALSE)</f>
        <v>50</v>
      </c>
      <c r="T94" s="117">
        <f>VLOOKUP($A94,Brut,T$1,FALSE)</f>
        <v>55</v>
      </c>
      <c r="U94" s="117">
        <f>VLOOKUP($A94,Brut,U$1,FALSE)</f>
        <v>50</v>
      </c>
      <c r="V94" s="117">
        <f>VLOOKUP($A94,Brut,V$1,FALSE)</f>
        <v>25</v>
      </c>
      <c r="W94" s="117">
        <f>VLOOKUP($A94,Brut,W$1,FALSE)</f>
        <v>37.5</v>
      </c>
      <c r="X94" s="117">
        <f>AVERAGE(R94:W94)</f>
        <v>44.583333333333336</v>
      </c>
      <c r="Y94" s="117" t="str">
        <f>IF(X94&lt;25,"Débutant",IF(X94&lt;=50,"Émergent",IF(X94&lt;=75,"Challenger","Leader")))</f>
        <v>Émergent</v>
      </c>
      <c r="Z94" s="117"/>
      <c r="AA94" s="117"/>
      <c r="AB94" s="117"/>
      <c r="AC94" s="117"/>
      <c r="AD94" s="117"/>
      <c r="AE94" s="120" t="str" cm="1">
        <f t="array" ref="AE94">_xlfn.TEXTJOIN(CHAR(10)&amp;"-",TRUE,IF(_xlfn.XLOOKUP(A94, Brut!$A$2:$A$158, Brut!$S$2:$Y$158)=1,Brut!$S$2:$Y$2,""))</f>
        <v>Exploiter les nouvelles technologies pour améliorer la compétitivité,</v>
      </c>
      <c r="AF94" s="120" t="str">
        <f>VLOOKUP($A94,Brut,AF$1,FALSE)</f>
        <v xml:space="preserve">des outifs technologiques pour la conception de mes modéles </v>
      </c>
      <c r="AG94" s="120" t="str" cm="1">
        <f t="array" ref="AG94">_xlfn.TEXTJOIN(CHAR(10)&amp;"-",TRUE,IF(_xlfn.XLOOKUP($A94,Brut!$A$2:$A$158,Brut!$AJ$2:$AP$158)=1,Brut!$AJ$2:$AP$2,""))&amp;CHAR(10)&amp;CHAR(10)&amp;VLOOKUP($A94,Brut,AG$1,FALSE)</f>
        <v xml:space="preserve">Suivre des formations sur les outils et solutions digitales
-Acquérir ou intégrer des solutions digitales (CRM, site web, etc.)
</v>
      </c>
      <c r="AH94" s="120" t="str" cm="1">
        <f t="array" ref="AH94">_xlfn.TEXTJOIN(CHAR(10)&amp;"-",TRUE,IF(_xlfn.XLOOKUP($A94,Brut!$A$2:$A$158,Brut!$AY$2:$BF$158)=1,Brut!$AY$2:$BF$2,""))&amp;CHAR(10)&amp;CHAR(10)&amp;VLOOKUP($A94,Brut,AH$1,FALSE)</f>
        <v xml:space="preserve">Difficulté à utiliser des outils métier ou avancés (ERP, logiciels,...)
-Difficultés à maintenir les équipements et logiciels à jour
</v>
      </c>
      <c r="AI94" s="120" t="str" cm="1">
        <f t="array" ref="AI94">_xlfn.TEXTJOIN(CHAR(10)&amp;"-",TRUE,IF(_xlfn.XLOOKUP($A94,Brut!$A$2:$A$158,Brut!$BX$2:$CU$158)="Existant et je suis satisfait(e)",Brut!$BX$2:$CU$2,""))</f>
        <v>Présence en ligne - Site Web basique 
-Présence en ligne  - Boutique vitrine
-Processus internes  - Tableurs (Excel)</v>
      </c>
      <c r="AJ94" s="120" t="str" cm="1">
        <f t="array" ref="AJ94">_xlfn.TEXTJOIN(CHAR(10)&amp;"-",TRUE,IF(_xlfn.XLOOKUP($A94,Brut!$A$2:$A$158,Brut!$BX$2:$CU$158)="Existant mais je ne suis pas satisfait(e)",Brut!$BX$2:$CU$2,""))</f>
        <v>Présence en ligne  - Présence sur les réseaux sociaux
-Processus internes  - Outil de gestion des achats et des stocks
-Processus internes  - Messagerie électronique et instantanée (Mails, WhatsApp business...)</v>
      </c>
      <c r="AK94" s="120" t="str" cm="1">
        <f t="array" ref="AK94">_xlfn.TEXTJOIN(CHAR(10)&amp;"-",TRUE,IF(_xlfn.XLOOKUP($A94,Brut!$A$2:$A$158,Brut!$BX$2:$CU$158)="Inexistant mais important pour notre activité/dans notre secteur",Brut!$BX$2:$CU$2,""))</f>
        <v>Présence en ligne - Site web avancé
-Présence en ligne  - Outils de monitoring web
-Présence en ligne  - Outils de gestion et de promotion sur les réseaux sociaux
-Relation client  - Outils de marketing digital
-Relation client  - Outil de gestion des ventes et des facturations
-Processus internes  - Outil de gestion comptable et financière
-Processus internes  - Outil de gestion documentaire et des archivages
-Processus internes  - Outils collaboratifs (Google Workspace, Teams...)
-Technologies émergentes  - Intelligence artificielle générative
-Technologies émergentes  - Outils pour l'efficacité énergétique
-Technologies émergentes  - Industrie 5.0
-Technologies émergentes  - IoT (Internet of things)</v>
      </c>
      <c r="AL94" s="120" t="str" cm="1">
        <f t="array" ref="AL94">_xlfn.TEXTJOIN(CHAR(10)&amp;"-",TRUE,IF(_xlfn.XLOOKUP($A94,Brut!$A$2:$A$158,Brut!$BX$2:$CU$158)="Je ne sais pas en quoi cela consiste",Brut!$BX$2:$CU$2,""))</f>
        <v/>
      </c>
    </row>
    <row r="95" spans="1:38" ht="315" x14ac:dyDescent="0.25">
      <c r="A95">
        <v>200</v>
      </c>
      <c r="B95" s="107" t="str">
        <f>CONCATENATE("ID",IF(A95&lt;10,CONCATENATE("0",A95),A95),"_FdR_",C95,"_v2")</f>
        <v>ID200_FdR_Espace olives SARL au_v2</v>
      </c>
      <c r="C95" s="107" t="str">
        <f>VLOOKUP($A95,Brut,C$1,FALSE)</f>
        <v>Espace olives SARL au</v>
      </c>
      <c r="D95" s="107" t="str">
        <f>VLOOKUP($A95,Brut,D$1,FALSE)</f>
        <v>Dirigeant(e) - Gérant(e)</v>
      </c>
      <c r="E95" s="107" t="str">
        <f>VLOOKUP($A95,Brut,E$1,FALSE)</f>
        <v>SARL AU</v>
      </c>
      <c r="F95" s="127">
        <f>2025-VLOOKUP($A95,Brut,F$1,FALSE)</f>
        <v>5</v>
      </c>
      <c r="G95" s="127">
        <f>VLOOKUP($A95,Brut,G$1,FALSE)</f>
        <v>2</v>
      </c>
      <c r="H95" s="120" t="str">
        <f>VLOOKUP($A95,Brut,H$1,FALSE)</f>
        <v>Faible (Moins de 25% du personnel)</v>
      </c>
      <c r="I95" s="120" t="str">
        <f>VLOOKUP($A95,Brut,I$1,FALSE)</f>
        <v>Moyennes</v>
      </c>
      <c r="J95" s="107" t="str">
        <f>VLOOKUP($A95,Brut,J$1,FALSE)</f>
        <v>Moins de 5%</v>
      </c>
      <c r="K95" s="107" t="str">
        <f>VLOOKUP($A95,Brut,K$1,FALSE)</f>
        <v>Moins de 3 MDhs</v>
      </c>
      <c r="L95" s="107" t="str">
        <f>VLOOKUP($A95,Brut,L$1,FALSE)</f>
        <v>Industrie - Logistique</v>
      </c>
      <c r="M95" s="107" t="str">
        <f>VLOOKUP($A95,Brut,M$1,FALSE)</f>
        <v>Marrakech-Safi</v>
      </c>
      <c r="N95" s="107" t="str">
        <f>VLOOKUP($A95,Brut,N$1,FALSE)</f>
        <v>Safi</v>
      </c>
      <c r="O95" s="120" t="str">
        <f>VLOOKUP($A95,Brut,O$1,FALSE)</f>
        <v>Industrie manufacturière</v>
      </c>
      <c r="P95" s="120" t="str">
        <f>VLOOKUP($A95,Brut,P$1,FALSE)</f>
        <v xml:space="preserve">Production et commercialisation des olives de table </v>
      </c>
      <c r="Q95" s="120" t="str">
        <f>VLOOKUP($A95,Brut,Q$1,FALSE)</f>
        <v>BtoC - vente de produits ou services directement aux particuliers en tant que consommateurs finaux</v>
      </c>
      <c r="R95" s="117">
        <f>VLOOKUP($A95,Brut,R$1,FALSE)</f>
        <v>60</v>
      </c>
      <c r="S95" s="117">
        <f>VLOOKUP($A95,Brut,S$1,FALSE)</f>
        <v>50</v>
      </c>
      <c r="T95" s="117">
        <f>VLOOKUP($A95,Brut,T$1,FALSE)</f>
        <v>50</v>
      </c>
      <c r="U95" s="117">
        <f>VLOOKUP($A95,Brut,U$1,FALSE)</f>
        <v>50</v>
      </c>
      <c r="V95" s="117">
        <f>VLOOKUP($A95,Brut,V$1,FALSE)</f>
        <v>60</v>
      </c>
      <c r="W95" s="117">
        <f>VLOOKUP($A95,Brut,W$1,FALSE)</f>
        <v>0</v>
      </c>
      <c r="X95" s="117">
        <f>AVERAGE(R95:W95)</f>
        <v>45</v>
      </c>
      <c r="Y95" s="117" t="str">
        <f>IF(X95&lt;25,"Débutant",IF(X95&lt;=50,"Émergent",IF(X95&lt;=75,"Challenger","Leader")))</f>
        <v>Émergent</v>
      </c>
      <c r="Z95" s="117"/>
      <c r="AA95" s="117"/>
      <c r="AB95" s="117"/>
      <c r="AC95" s="117"/>
      <c r="AD95" s="117"/>
      <c r="AE95" s="120" t="str" cm="1">
        <f t="array" ref="AE95">_xlfn.TEXTJOIN(CHAR(10)&amp;"-",TRUE,IF(_xlfn.XLOOKUP(A95, Brut!$A$2:$A$158, Brut!$S$2:$Y$158)=1,Brut!$S$2:$Y$2,""))</f>
        <v>- Attirer de nouveaux clients et se différencier face à la concurrence, 
-Exploiter les nouvelles technologies pour améliorer la compétitivité,</v>
      </c>
      <c r="AF95" s="120">
        <f>VLOOKUP($A95,Brut,AF$1,FALSE)</f>
        <v>0</v>
      </c>
      <c r="AG95" s="120" t="str" cm="1">
        <f t="array" ref="AG95">_xlfn.TEXTJOIN(CHAR(10)&amp;"-",TRUE,IF(_xlfn.XLOOKUP($A95,Brut!$A$2:$A$158,Brut!$AJ$2:$AP$158)=1,Brut!$AJ$2:$AP$2,""))&amp;CHAR(10)&amp;CHAR(10)&amp;VLOOKUP($A95,Brut,AG$1,FALSE)</f>
        <v xml:space="preserve">Suivre des formations sur les outils et solutions digitales
-Définir et mettre en œuvre une stratégie de digitalisation
</v>
      </c>
      <c r="AH95" s="120" t="str" cm="1">
        <f t="array" ref="AH95">_xlfn.TEXTJOIN(CHAR(10)&amp;"-",TRUE,IF(_xlfn.XLOOKUP($A95,Brut!$A$2:$A$158,Brut!$AY$2:$BF$158)=1,Brut!$AY$2:$BF$2,""))&amp;CHAR(10)&amp;CHAR(10)&amp;VLOOKUP($A95,Brut,AH$1,FALSE)</f>
        <v xml:space="preserve">Difficulté à utiliser des outils métier ou avancés (ERP, logiciels,...)
-Difficulté à utiliser des équipements et du matériel technologique (Serveurs, terminaux,...)
</v>
      </c>
      <c r="AI95" s="120" t="str" cm="1">
        <f t="array" ref="AI95">_xlfn.TEXTJOIN(CHAR(10)&amp;"-",TRUE,IF(_xlfn.XLOOKUP($A95,Brut!$A$2:$A$158,Brut!$BX$2:$CU$158)="Existant et je suis satisfait(e)",Brut!$BX$2:$CU$2,""))</f>
        <v/>
      </c>
      <c r="AJ95" s="120" t="str" cm="1">
        <f t="array" ref="AJ95">_xlfn.TEXTJOIN(CHAR(10)&amp;"-",TRUE,IF(_xlfn.XLOOKUP($A95,Brut!$A$2:$A$158,Brut!$BX$2:$CU$158)="Existant mais je ne suis pas satisfait(e)",Brut!$BX$2:$CU$2,""))</f>
        <v>Présence en ligne - Site Web basique 
-Présence en ligne - Site web avancé
-Présence en ligne  - Présence sur les réseaux sociaux
-Processus internes  - Tableurs (Excel)
-Processus internes  - Outil de gestion des achats et des stocks
-Processus internes  - Messagerie électronique et instantanée (Mails, WhatsApp business...)</v>
      </c>
      <c r="AK95" s="120" t="str" cm="1">
        <f t="array" ref="AK95">_xlfn.TEXTJOIN(CHAR(10)&amp;"-",TRUE,IF(_xlfn.XLOOKUP($A95,Brut!$A$2:$A$158,Brut!$BX$2:$CU$158)="Inexistant mais important pour notre activité/dans notre secteur",Brut!$BX$2:$CU$2,""))</f>
        <v>Présence en ligne  - Outils de gestion et de promotion sur les réseaux sociaux
-Présence en ligne  - Boutique vitrine
-Relation client  - TPE basique
-Relation client  - Paiement en ligne
-Relation client  - CRM
-Relation client  - Outils de marketing digital
-Relation client  - Outils d'automatisation du parcours client
-Relation client  - Outil de gestion des ventes et des facturations
-Processus internes  - Outil de gestion RH
-Processus internes  - Outil de gestion comptable et financière
-Processus internes  - Outil de gestion documentaire et des archivages
-Processus internes  - Outils collaboratifs (Google Workspace, Teams...)
-Technologies émergentes  - Intelligence artificielle générative
-Technologies émergentes  - Outils pour l'efficacité énergétique</v>
      </c>
      <c r="AL95" s="120" t="str" cm="1">
        <f t="array" ref="AL95">_xlfn.TEXTJOIN(CHAR(10)&amp;"-",TRUE,IF(_xlfn.XLOOKUP($A95,Brut!$A$2:$A$158,Brut!$BX$2:$CU$158)="Je ne sais pas en quoi cela consiste",Brut!$BX$2:$CU$2,""))</f>
        <v>Présence en ligne  - Outils de monitoring web
-Technologies émergentes  - Industrie 5.0
-Technologies émergentes  - IoT (Internet of things)</v>
      </c>
    </row>
    <row r="96" spans="1:38" ht="360" x14ac:dyDescent="0.25">
      <c r="A96">
        <v>203</v>
      </c>
      <c r="B96" s="107" t="str">
        <f>CONCATENATE("ID",IF(A96&lt;10,CONCATENATE("0",A96),A96),"_FdR_",C96,"_v2")</f>
        <v>ID203_FdR_IGHOULOGE _v2</v>
      </c>
      <c r="C96" s="107" t="str">
        <f>VLOOKUP($A96,Brut,C$1,FALSE)</f>
        <v xml:space="preserve">IGHOULOGE </v>
      </c>
      <c r="D96" s="107" t="str">
        <f>VLOOKUP($A96,Brut,D$1,FALSE)</f>
        <v>Dirigeant(e) - Gérant(e)</v>
      </c>
      <c r="E96" s="107" t="str">
        <f>VLOOKUP($A96,Brut,E$1,FALSE)</f>
        <v>SARL AU</v>
      </c>
      <c r="F96" s="127">
        <f>2025-VLOOKUP($A96,Brut,F$1,FALSE)</f>
        <v>1</v>
      </c>
      <c r="G96" s="127">
        <f>VLOOKUP($A96,Brut,G$1,FALSE)</f>
        <v>4</v>
      </c>
      <c r="H96" s="120" t="str">
        <f>VLOOKUP($A96,Brut,H$1,FALSE)</f>
        <v>Faible (Moins de 25% du personnel)</v>
      </c>
      <c r="I96" s="120" t="str">
        <f>VLOOKUP($A96,Brut,I$1,FALSE)</f>
        <v>Moyennes</v>
      </c>
      <c r="J96" s="107" t="str">
        <f>VLOOKUP($A96,Brut,J$1,FALSE)</f>
        <v>0%, Pas d'investissement</v>
      </c>
      <c r="K96" s="107" t="str">
        <f>VLOOKUP($A96,Brut,K$1,FALSE)</f>
        <v>Moins de 3 MDhs</v>
      </c>
      <c r="L96" s="107" t="str">
        <f>VLOOKUP($A96,Brut,L$1,FALSE)</f>
        <v>Restauration - Tourisme</v>
      </c>
      <c r="M96" s="107" t="str">
        <f>VLOOKUP($A96,Brut,M$1,FALSE)</f>
        <v>Marrakech-Safi</v>
      </c>
      <c r="N96" s="107" t="str">
        <f>VLOOKUP($A96,Brut,N$1,FALSE)</f>
        <v>Safi</v>
      </c>
      <c r="O96" s="120" t="str">
        <f>VLOOKUP($A96,Brut,O$1,FALSE)</f>
        <v>Hébergement et restauration</v>
      </c>
      <c r="P96" s="120" t="str">
        <f>VLOOKUP($A96,Brut,P$1,FALSE)</f>
        <v>Offrir des services d’hébergement et des activités de loisirs.</v>
      </c>
      <c r="Q96" s="120" t="str">
        <f>VLOOKUP($A96,Brut,Q$1,FALSE)</f>
        <v>BtoC - vente de produits ou services directement aux particuliers en tant que consommateurs finaux</v>
      </c>
      <c r="R96" s="117">
        <f>VLOOKUP($A96,Brut,R$1,FALSE)</f>
        <v>51.666666666666664</v>
      </c>
      <c r="S96" s="117">
        <f>VLOOKUP($A96,Brut,S$1,FALSE)</f>
        <v>50</v>
      </c>
      <c r="T96" s="117">
        <f>VLOOKUP($A96,Brut,T$1,FALSE)</f>
        <v>36.5</v>
      </c>
      <c r="U96" s="117">
        <f>VLOOKUP($A96,Brut,U$1,FALSE)</f>
        <v>50</v>
      </c>
      <c r="V96" s="117">
        <f>VLOOKUP($A96,Brut,V$1,FALSE)</f>
        <v>10.5</v>
      </c>
      <c r="W96" s="117">
        <f>VLOOKUP($A96,Brut,W$1,FALSE)</f>
        <v>25</v>
      </c>
      <c r="X96" s="117">
        <f>AVERAGE(R96:W96)</f>
        <v>37.277777777777779</v>
      </c>
      <c r="Y96" s="117" t="str">
        <f>IF(X96&lt;25,"Débutant",IF(X96&lt;=50,"Émergent",IF(X96&lt;=75,"Challenger","Leader")))</f>
        <v>Émergent</v>
      </c>
      <c r="Z96" s="117" t="s">
        <v>2940</v>
      </c>
      <c r="AA96" s="117" t="s">
        <v>2935</v>
      </c>
      <c r="AB96" s="151" t="s">
        <v>2948</v>
      </c>
      <c r="AC96" s="117"/>
      <c r="AD96" s="117"/>
      <c r="AE96" s="120" t="str" cm="1">
        <f t="array" ref="AE96">_xlfn.TEXTJOIN(CHAR(10)&amp;"-",TRUE,IF(_xlfn.XLOOKUP(A96, Brut!$A$2:$A$158, Brut!$S$2:$Y$158)=1,Brut!$S$2:$Y$2,""))</f>
        <v>- Attirer de nouveaux clients et se différencier face à la concurrence, 
-Exploiter les nouvelles technologies pour améliorer la compétitivité,
-Améliorer le recouvrement des créances,</v>
      </c>
      <c r="AF96" s="120" t="str">
        <f>VLOOKUP($A96,Brut,AF$1,FALSE)</f>
        <v>Mon entreprise se trouve dans le milieu rural ,  les employés seront de la région donc j aurait besoin plus de formation.</v>
      </c>
      <c r="AG96" s="120" t="str" cm="1">
        <f t="array" ref="AG96">_xlfn.TEXTJOIN(CHAR(10)&amp;"-",TRUE,IF(_xlfn.XLOOKUP($A96,Brut!$A$2:$A$158,Brut!$AJ$2:$AP$158)=1,Brut!$AJ$2:$AP$2,""))&amp;CHAR(10)&amp;CHAR(10)&amp;VLOOKUP($A96,Brut,AG$1,FALSE)</f>
        <v xml:space="preserve">Aucune action concrète
</v>
      </c>
      <c r="AH96" s="120" t="str" cm="1">
        <f t="array" ref="AH96">_xlfn.TEXTJOIN(CHAR(10)&amp;"-",TRUE,IF(_xlfn.XLOOKUP($A96,Brut!$A$2:$A$158,Brut!$AY$2:$BF$158)=1,Brut!$AY$2:$BF$2,""))&amp;CHAR(10)&amp;CHAR(10)&amp;VLOOKUP($A96,Brut,AH$1,FALSE)</f>
        <v xml:space="preserve">Difficulté à utiliser des outils de base (Bureautique, Office, Internet...)
-Difficulté à utiliser des équipements et du matériel technologique (Serveurs, terminaux,...)
</v>
      </c>
      <c r="AI96" s="120" t="str" cm="1">
        <f t="array" ref="AI96">_xlfn.TEXTJOIN(CHAR(10)&amp;"-",TRUE,IF(_xlfn.XLOOKUP($A96,Brut!$A$2:$A$158,Brut!$BX$2:$CU$158)="Existant et je suis satisfait(e)",Brut!$BX$2:$CU$2,""))</f>
        <v/>
      </c>
      <c r="AJ96" s="120" t="str" cm="1">
        <f t="array" ref="AJ96">_xlfn.TEXTJOIN(CHAR(10)&amp;"-",TRUE,IF(_xlfn.XLOOKUP($A96,Brut!$A$2:$A$158,Brut!$BX$2:$CU$158)="Existant mais je ne suis pas satisfait(e)",Brut!$BX$2:$CU$2,""))</f>
        <v>Processus internes  - Tableurs (Excel)</v>
      </c>
      <c r="AK96" s="120" t="str" cm="1">
        <f t="array" ref="AK96">_xlfn.TEXTJOIN(CHAR(10)&amp;"-",TRUE,IF(_xlfn.XLOOKUP($A96,Brut!$A$2:$A$158,Brut!$BX$2:$CU$158)="Inexistant mais important pour notre activité/dans notre secteur",Brut!$BX$2:$CU$2,""))</f>
        <v>Présence en ligne - Site Web basique 
-Présence en ligne - Site web avancé
-Présence en ligne  - Présence sur les réseaux sociaux
-Présence en ligne  - Boutique vitrine
-Présence en ligne - Boutique transactionnelle
-Relation client  - TPE basique
-Relation client  - Paiement en ligne
-Relation client  - Outils de marketing digital
-Relation client  - Outils d'automatisation du parcours client
-Relation client  - Outil de gestion des ventes et des facturations
-Processus internes  - Outil de gestion des achats et des stocks
-Processus internes  - Outil de gestion RH
-Processus internes  - Outil de gestion comptable et financière
-Processus internes  - Outil de gestion documentaire et des archivages
-Processus internes  - Messagerie électronique et instantanée (Mails, WhatsApp business...)
-Technologies émergentes  - Intelligence artificielle générative
-Technologies émergentes  - Outils pour l'efficacité énergétique</v>
      </c>
      <c r="AL96" s="120" t="str" cm="1">
        <f t="array" ref="AL96">_xlfn.TEXTJOIN(CHAR(10)&amp;"-",TRUE,IF(_xlfn.XLOOKUP($A96,Brut!$A$2:$A$158,Brut!$BX$2:$CU$158)="Je ne sais pas en quoi cela consiste",Brut!$BX$2:$CU$2,""))</f>
        <v>Présence en ligne  - Outils de gestion et de promotion sur les réseaux sociaux
-Relation client  - CRM
-Processus internes  - Outils collaboratifs (Google Workspace, Teams...)
-Technologies émergentes  - IoT (Internet of things)</v>
      </c>
    </row>
    <row r="97" spans="1:38" ht="165" x14ac:dyDescent="0.25">
      <c r="A97">
        <v>204</v>
      </c>
      <c r="B97" s="107" t="str">
        <f>CONCATENATE("ID",IF(A97&lt;10,CONCATENATE("0",A97),A97),"_FdR_",C97,"_v2")</f>
        <v>ID204_FdR_ILM BUSINNESS SARL AU_v2</v>
      </c>
      <c r="C97" s="107" t="str">
        <f>VLOOKUP($A97,Brut,C$1,FALSE)</f>
        <v>ILM BUSINNESS SARL AU</v>
      </c>
      <c r="D97" s="107" t="str">
        <f>VLOOKUP($A97,Brut,D$1,FALSE)</f>
        <v>Dirigeant(e) - Gérant(e)</v>
      </c>
      <c r="E97" s="107" t="str">
        <f>VLOOKUP($A97,Brut,E$1,FALSE)</f>
        <v>SARL AU</v>
      </c>
      <c r="F97" s="127">
        <f>2025-VLOOKUP($A97,Brut,F$1,FALSE)</f>
        <v>5</v>
      </c>
      <c r="G97" s="127">
        <f>VLOOKUP($A97,Brut,G$1,FALSE)</f>
        <v>4</v>
      </c>
      <c r="H97" s="120" t="str">
        <f>VLOOKUP($A97,Brut,H$1,FALSE)</f>
        <v>Faible (Moins de 25% du personnel)</v>
      </c>
      <c r="I97" s="120" t="str">
        <f>VLOOKUP($A97,Brut,I$1,FALSE)</f>
        <v>Faibles</v>
      </c>
      <c r="J97" s="107" t="str">
        <f>VLOOKUP($A97,Brut,J$1,FALSE)</f>
        <v>Plus de 20 %</v>
      </c>
      <c r="K97" s="107" t="str">
        <f>VLOOKUP($A97,Brut,K$1,FALSE)</f>
        <v>Moins de 3 MDhs</v>
      </c>
      <c r="L97" s="107" t="str">
        <f>VLOOKUP($A97,Brut,L$1,FALSE)</f>
        <v>Restauration - Tourisme</v>
      </c>
      <c r="M97" s="107" t="str">
        <f>VLOOKUP($A97,Brut,M$1,FALSE)</f>
        <v>Marrakech-Safi</v>
      </c>
      <c r="N97" s="107" t="str">
        <f>VLOOKUP($A97,Brut,N$1,FALSE)</f>
        <v>Safi</v>
      </c>
      <c r="O97" s="120" t="str">
        <f>VLOOKUP($A97,Brut,O$1,FALSE)</f>
        <v>Hébergement et restauration</v>
      </c>
      <c r="P97" s="120" t="str">
        <f>VLOOKUP($A97,Brut,P$1,FALSE)</f>
        <v xml:space="preserve">ORGANISATION D'évènement professionnelle est privé, Restauration, prestation de service.... </v>
      </c>
      <c r="Q97" s="120" t="str">
        <f>VLOOKUP($A97,Brut,Q$1,FALSE)</f>
        <v>Les deux</v>
      </c>
      <c r="R97" s="117">
        <f>VLOOKUP($A97,Brut,R$1,FALSE)</f>
        <v>84.166666666666671</v>
      </c>
      <c r="S97" s="117">
        <f>VLOOKUP($A97,Brut,S$1,FALSE)</f>
        <v>27.5</v>
      </c>
      <c r="T97" s="117">
        <f>VLOOKUP($A97,Brut,T$1,FALSE)</f>
        <v>32</v>
      </c>
      <c r="U97" s="117">
        <f>VLOOKUP($A97,Brut,U$1,FALSE)</f>
        <v>66.666666666666671</v>
      </c>
      <c r="V97" s="117">
        <f>VLOOKUP($A97,Brut,V$1,FALSE)</f>
        <v>20</v>
      </c>
      <c r="W97" s="117">
        <f>VLOOKUP($A97,Brut,W$1,FALSE)</f>
        <v>56.25</v>
      </c>
      <c r="X97" s="117">
        <f>AVERAGE(R97:W97)</f>
        <v>47.763888888888893</v>
      </c>
      <c r="Y97" s="117" t="str">
        <f>IF(X97&lt;25,"Débutant",IF(X97&lt;=50,"Émergent",IF(X97&lt;=75,"Challenger","Leader")))</f>
        <v>Émergent</v>
      </c>
      <c r="Z97" s="117" t="s">
        <v>2940</v>
      </c>
      <c r="AA97" s="117" t="s">
        <v>2935</v>
      </c>
      <c r="AB97" s="151" t="s">
        <v>2948</v>
      </c>
      <c r="AC97" s="117"/>
      <c r="AD97" s="117"/>
      <c r="AE97" s="120" t="str" cm="1">
        <f t="array" ref="AE97">_xlfn.TEXTJOIN(CHAR(10)&amp;"-",TRUE,IF(_xlfn.XLOOKUP(A97, Brut!$A$2:$A$158, Brut!$S$2:$Y$158)=1,Brut!$S$2:$Y$2,""))</f>
        <v>- Attirer de nouveaux clients et se différencier face à la concurrence, 
-Développer une présence à l’international,
-Recruter, former et fidéliser des talents qualifiés,</v>
      </c>
      <c r="AF97" s="120" t="str">
        <f>VLOOKUP($A97,Brut,AF$1,FALSE)</f>
        <v>manque des prestations-le mode du marche traditionnelle</v>
      </c>
      <c r="AG97" s="120" t="str" cm="1">
        <f t="array" ref="AG97">_xlfn.TEXTJOIN(CHAR(10)&amp;"-",TRUE,IF(_xlfn.XLOOKUP($A97,Brut!$A$2:$A$158,Brut!$AJ$2:$AP$158)=1,Brut!$AJ$2:$AP$2,""))&amp;CHAR(10)&amp;CHAR(10)&amp;VLOOKUP($A97,Brut,AG$1,FALSE)</f>
        <v xml:space="preserve">Acquérir ou intégrer des solutions digitales (CRM, site web, etc.)
</v>
      </c>
      <c r="AH97" s="120" t="str" cm="1">
        <f t="array" ref="AH97">_xlfn.TEXTJOIN(CHAR(10)&amp;"-",TRUE,IF(_xlfn.XLOOKUP($A97,Brut!$A$2:$A$158,Brut!$AY$2:$BF$158)=1,Brut!$AY$2:$BF$2,""))&amp;CHAR(10)&amp;CHAR(10)&amp;VLOOKUP($A97,Brut,AH$1,FALSE)</f>
        <v xml:space="preserve">Difficulté à utiliser des outils de base (Bureautique, Office, Internet...)
-Difficulté à utiliser des outils métier ou avancés (ERP, logiciels,...)
</v>
      </c>
      <c r="AI97" s="120" t="str" cm="1">
        <f t="array" ref="AI97">_xlfn.TEXTJOIN(CHAR(10)&amp;"-",TRUE,IF(_xlfn.XLOOKUP($A97,Brut!$A$2:$A$158,Brut!$BX$2:$CU$158)="Existant et je suis satisfait(e)",Brut!$BX$2:$CU$2,""))</f>
        <v>Processus internes  - Tableurs (Excel)
-Processus internes  - Outil de gestion des achats et des stocks
-Processus internes  - Messagerie électronique et instantanée (Mails, WhatsApp business...)</v>
      </c>
      <c r="AJ97" s="120" t="str" cm="1">
        <f t="array" ref="AJ97">_xlfn.TEXTJOIN(CHAR(10)&amp;"-",TRUE,IF(_xlfn.XLOOKUP($A97,Brut!$A$2:$A$158,Brut!$BX$2:$CU$158)="Existant mais je ne suis pas satisfait(e)",Brut!$BX$2:$CU$2,""))</f>
        <v>Présence en ligne  - Présence sur les réseaux sociaux
-Relation client  - Outil de gestion des ventes et des facturations
-Processus internes  - Outil de gestion RH
-Processus internes  - Outil de gestion comptable et financière
-Processus internes  - Outil de gestion documentaire et des archivages
-Processus internes  - Outils collaboratifs (Google Workspace, Teams...)</v>
      </c>
      <c r="AK97" s="120" t="str" cm="1">
        <f t="array" ref="AK97">_xlfn.TEXTJOIN(CHAR(10)&amp;"-",TRUE,IF(_xlfn.XLOOKUP($A97,Brut!$A$2:$A$158,Brut!$BX$2:$CU$158)="Inexistant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-Présence en ligne  - Boutique vitrine
-Présence en ligne - Boutique transactionnelle
-Relation client  - Paiement en ligne</v>
      </c>
      <c r="AL97" s="120" t="str" cm="1">
        <f t="array" ref="AL97">_xlfn.TEXTJOIN(CHAR(10)&amp;"-",TRUE,IF(_xlfn.XLOOKUP($A97,Brut!$A$2:$A$158,Brut!$BX$2:$CU$158)="Je ne sais pas en quoi cela consiste",Brut!$BX$2:$CU$2,""))</f>
        <v>Relation client  - CRM
-Relation client  - Outils de marketing digital
-Relation client  - Outils d'automatisation du parcours client
-Technologies émergentes  - Intelligence artificielle générative
-Technologies émergentes  - Outils pour l'efficacité énergétique
-Technologies émergentes  - Industrie 5.0
-Technologies émergentes  - IoT (Internet of things)</v>
      </c>
    </row>
    <row r="98" spans="1:38" ht="285" x14ac:dyDescent="0.25">
      <c r="A98">
        <v>205</v>
      </c>
      <c r="B98" s="107" t="str">
        <f>CONCATENATE("ID",IF(A98&lt;10,CONCATENATE("0",A98),A98),"_FdR_",C98,"_v2")</f>
        <v>ID205_FdR_Naoufal Selmani Photography_v2</v>
      </c>
      <c r="C98" s="107" t="str">
        <f>VLOOKUP($A98,Brut,C$1,FALSE)</f>
        <v>Naoufal Selmani Photography</v>
      </c>
      <c r="D98" s="107" t="str">
        <f>VLOOKUP($A98,Brut,D$1,FALSE)</f>
        <v>Dirigeant(e) - Gérant(e)</v>
      </c>
      <c r="E98" s="107" t="str">
        <f>VLOOKUP($A98,Brut,E$1,FALSE)</f>
        <v>Auto-entrepreneur</v>
      </c>
      <c r="F98" s="127">
        <f>2025-VLOOKUP($A98,Brut,F$1,FALSE)</f>
        <v>4</v>
      </c>
      <c r="G98" s="127">
        <f>VLOOKUP($A98,Brut,G$1,FALSE)</f>
        <v>0</v>
      </c>
      <c r="H98" s="120" t="str">
        <f>VLOOKUP($A98,Brut,H$1,FALSE)</f>
        <v>Forte (Plus de 50% du personnel)</v>
      </c>
      <c r="I98" s="120" t="str">
        <f>VLOOKUP($A98,Brut,I$1,FALSE)</f>
        <v>Moyennes</v>
      </c>
      <c r="J98" s="107" t="str">
        <f>VLOOKUP($A98,Brut,J$1,FALSE)</f>
        <v>Entre 5 et 20%</v>
      </c>
      <c r="K98" s="107" t="str">
        <f>VLOOKUP($A98,Brut,K$1,FALSE)</f>
        <v>Moins de 3 MDhs</v>
      </c>
      <c r="L98" s="107" t="str">
        <f>VLOOKUP($A98,Brut,L$1,FALSE)</f>
        <v>Services</v>
      </c>
      <c r="M98" s="107" t="str">
        <f>VLOOKUP($A98,Brut,M$1,FALSE)</f>
        <v>Marrakech-Safi</v>
      </c>
      <c r="N98" s="107" t="str">
        <f>VLOOKUP($A98,Brut,N$1,FALSE)</f>
        <v>Safi</v>
      </c>
      <c r="O98" s="120" t="str">
        <f>VLOOKUP($A98,Brut,O$1,FALSE)</f>
        <v>Activités spécialisées, scientifiques et techniques</v>
      </c>
      <c r="P98" s="120" t="str">
        <f>VLOOKUP($A98,Brut,P$1,FALSE)</f>
        <v>Photographie</v>
      </c>
      <c r="Q98" s="120" t="str">
        <f>VLOOKUP($A98,Brut,Q$1,FALSE)</f>
        <v>Les deux</v>
      </c>
      <c r="R98" s="117">
        <f>VLOOKUP($A98,Brut,R$1,FALSE)</f>
        <v>75</v>
      </c>
      <c r="S98" s="117">
        <f>VLOOKUP($A98,Brut,S$1,FALSE)</f>
        <v>50</v>
      </c>
      <c r="T98" s="117">
        <f>VLOOKUP($A98,Brut,T$1,FALSE)</f>
        <v>55</v>
      </c>
      <c r="U98" s="117">
        <f>VLOOKUP($A98,Brut,U$1,FALSE)</f>
        <v>50</v>
      </c>
      <c r="V98" s="117">
        <f>VLOOKUP($A98,Brut,V$1,FALSE)</f>
        <v>55</v>
      </c>
      <c r="W98" s="117">
        <f>VLOOKUP($A98,Brut,W$1,FALSE)</f>
        <v>37.5</v>
      </c>
      <c r="X98" s="117">
        <f>AVERAGE(R98:W98)</f>
        <v>53.75</v>
      </c>
      <c r="Y98" s="117" t="str">
        <f>IF(X98&lt;25,"Débutant",IF(X98&lt;=50,"Émergent",IF(X98&lt;=75,"Challenger","Leader")))</f>
        <v>Challenger</v>
      </c>
      <c r="Z98" s="148" t="s">
        <v>2939</v>
      </c>
      <c r="AA98" s="147" t="s">
        <v>2946</v>
      </c>
      <c r="AB98" s="147" t="s">
        <v>2944</v>
      </c>
      <c r="AC98" s="117"/>
      <c r="AD98" s="117"/>
      <c r="AE98" s="120" t="str" cm="1">
        <f t="array" ref="AE98">_xlfn.TEXTJOIN(CHAR(10)&amp;"-",TRUE,IF(_xlfn.XLOOKUP(A98, Brut!$A$2:$A$158, Brut!$S$2:$Y$158)=1,Brut!$S$2:$Y$2,""))</f>
        <v>- Attirer de nouveaux clients et se différencier face à la concurrence, 
-Recruter, former et fidéliser des talents qualifiés,
-Exploiter les nouvelles technologies pour améliorer la compétitivité,</v>
      </c>
      <c r="AF98" s="120" t="str">
        <f>VLOOKUP($A98,Brut,AF$1,FALSE)</f>
        <v>La conception de plateforme digitale</v>
      </c>
      <c r="AG98" s="120" t="str" cm="1">
        <f t="array" ref="AG98">_xlfn.TEXTJOIN(CHAR(10)&amp;"-",TRUE,IF(_xlfn.XLOOKUP($A98,Brut!$A$2:$A$158,Brut!$AJ$2:$AP$158)=1,Brut!$AJ$2:$AP$2,""))&amp;CHAR(10)&amp;CHAR(10)&amp;VLOOKUP($A98,Brut,AG$1,FALSE)</f>
        <v xml:space="preserve">Suivre des formations sur les outils et solutions digitales
-Installer de nouveaux équipements (serveurs, ordinateurs, etc.)
-Définir et mettre en œuvre une stratégie de digitalisation
</v>
      </c>
      <c r="AH98" s="120" t="str" cm="1">
        <f t="array" ref="AH98">_xlfn.TEXTJOIN(CHAR(10)&amp;"-",TRUE,IF(_xlfn.XLOOKUP($A98,Brut!$A$2:$A$158,Brut!$AY$2:$BF$158)=1,Brut!$AY$2:$BF$2,""))&amp;CHAR(10)&amp;CHAR(10)&amp;VLOOKUP($A98,Brut,AH$1,FALSE)</f>
        <v xml:space="preserve">Difficulté à utiliser des équipements et du matériel technologique (Serveurs, terminaux,...)
-Difficultés à maintenir les équipements et logiciels à jour
</v>
      </c>
      <c r="AI98" s="120" t="str" cm="1">
        <f t="array" ref="AI98">_xlfn.TEXTJOIN(CHAR(10)&amp;"-",TRUE,IF(_xlfn.XLOOKUP($A98,Brut!$A$2:$A$158,Brut!$BX$2:$CU$158)="Existant et je suis satisfait(e)",Brut!$BX$2:$CU$2,""))</f>
        <v>Relation client  - Paiement en ligne</v>
      </c>
      <c r="AJ98" s="120" t="str" cm="1">
        <f t="array" ref="AJ98">_xlfn.TEXTJOIN(CHAR(10)&amp;"-",TRUE,IF(_xlfn.XLOOKUP($A98,Brut!$A$2:$A$158,Brut!$BX$2:$CU$158)="Existant mais je ne suis pas satisfait(e)",Brut!$BX$2:$CU$2,""))</f>
        <v>Présence en ligne  - Présence sur les réseaux sociaux
-Processus internes  - Tableurs (Excel)
-Processus internes  - Outil de gestion documentaire et des archivages
-Processus internes  - Outils collaboratifs (Google Workspace, Teams...)
-Processus internes  - Messagerie électronique et instantanée (Mails, WhatsApp business...)
-Technologies émergentes  - Intelligence artificielle générative</v>
      </c>
      <c r="AK98" s="120" t="str" cm="1">
        <f t="array" ref="AK98">_xlfn.TEXTJOIN(CHAR(10)&amp;"-",TRUE,IF(_xlfn.XLOOKUP($A98,Brut!$A$2:$A$158,Brut!$BX$2:$CU$158)="Inexistant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-Présence en ligne  - Boutique vitrine
-Relation client  - TPE basique
-Relation client  - CRM
-Relation client  - Outils de marketing digital
-Relation client  - Outils d'automatisation du parcours client
-Relation client  - Outil de gestion des ventes et des facturations
-Processus internes  - Outil de gestion des achats et des stocks
-Processus internes  - Outil de gestion comptable et financière
-Technologies émergentes  - Outils pour l'efficacité énergétique
-Technologies émergentes  - Industrie 5.0</v>
      </c>
      <c r="AL98" s="120" t="str" cm="1">
        <f t="array" ref="AL98">_xlfn.TEXTJOIN(CHAR(10)&amp;"-",TRUE,IF(_xlfn.XLOOKUP($A98,Brut!$A$2:$A$158,Brut!$BX$2:$CU$158)="Je ne sais pas en quoi cela consiste",Brut!$BX$2:$CU$2,""))</f>
        <v/>
      </c>
    </row>
    <row r="99" spans="1:38" ht="330" x14ac:dyDescent="0.25">
      <c r="A99">
        <v>206</v>
      </c>
      <c r="B99" s="107" t="str">
        <f>CONCATENATE("ID",IF(A99&lt;10,CONCATENATE("0",A99),A99),"_FdR_",C99,"_v2")</f>
        <v>ID206_FdR_Payprint.ma_v2</v>
      </c>
      <c r="C99" s="107" t="str">
        <f>VLOOKUP($A99,Brut,C$1,FALSE)</f>
        <v>Payprint.ma</v>
      </c>
      <c r="D99" s="107" t="str">
        <f>VLOOKUP($A99,Brut,D$1,FALSE)</f>
        <v>Dirigeant(e) - Gérant(e)</v>
      </c>
      <c r="E99" s="107" t="str">
        <f>VLOOKUP($A99,Brut,E$1,FALSE)</f>
        <v>Auto-entrepreneur</v>
      </c>
      <c r="F99" s="127">
        <f>2025-VLOOKUP($A99,Brut,F$1,FALSE)</f>
        <v>1</v>
      </c>
      <c r="G99" s="127">
        <f>VLOOKUP($A99,Brut,G$1,FALSE)</f>
        <v>2</v>
      </c>
      <c r="H99" s="120" t="str">
        <f>VLOOKUP($A99,Brut,H$1,FALSE)</f>
        <v>Forte (Plus de 50% du personnel)</v>
      </c>
      <c r="I99" s="120" t="str">
        <f>VLOOKUP($A99,Brut,I$1,FALSE)</f>
        <v>Elevées</v>
      </c>
      <c r="J99" s="107" t="str">
        <f>VLOOKUP($A99,Brut,J$1,FALSE)</f>
        <v>Entre 5 et 20%</v>
      </c>
      <c r="K99" s="107" t="str">
        <f>VLOOKUP($A99,Brut,K$1,FALSE)</f>
        <v>Moins de 3 MDhs</v>
      </c>
      <c r="L99" s="107" t="str">
        <f>VLOOKUP($A99,Brut,L$1,FALSE)</f>
        <v>Industrie - Logistique</v>
      </c>
      <c r="M99" s="107" t="str">
        <f>VLOOKUP($A99,Brut,M$1,FALSE)</f>
        <v>Marrakech-Safi</v>
      </c>
      <c r="N99" s="107" t="str">
        <f>VLOOKUP($A99,Brut,N$1,FALSE)</f>
        <v>Safi</v>
      </c>
      <c r="O99" s="120" t="str">
        <f>VLOOKUP($A99,Brut,O$1,FALSE)</f>
        <v>Industrie manufacturière</v>
      </c>
      <c r="P99" s="120" t="str">
        <f>VLOOKUP($A99,Brut,P$1,FALSE)</f>
        <v>Fabrication des imprimantes self-service</v>
      </c>
      <c r="Q99" s="120" t="str">
        <f>VLOOKUP($A99,Brut,Q$1,FALSE)</f>
        <v>BtoC - vente de produits ou services directement aux particuliers en tant que consommateurs finaux</v>
      </c>
      <c r="R99" s="117">
        <f>VLOOKUP($A99,Brut,R$1,FALSE)</f>
        <v>75</v>
      </c>
      <c r="S99" s="117">
        <f>VLOOKUP($A99,Brut,S$1,FALSE)</f>
        <v>100</v>
      </c>
      <c r="T99" s="117">
        <f>VLOOKUP($A99,Brut,T$1,FALSE)</f>
        <v>45.5</v>
      </c>
      <c r="U99" s="117">
        <f>VLOOKUP($A99,Brut,U$1,FALSE)</f>
        <v>50</v>
      </c>
      <c r="V99" s="117">
        <f>VLOOKUP($A99,Brut,V$1,FALSE)</f>
        <v>20</v>
      </c>
      <c r="W99" s="117">
        <f>VLOOKUP($A99,Brut,W$1,FALSE)</f>
        <v>37.5</v>
      </c>
      <c r="X99" s="117">
        <f>AVERAGE(R99:W99)</f>
        <v>54.666666666666664</v>
      </c>
      <c r="Y99" s="117" t="str">
        <f>IF(X99&lt;25,"Débutant",IF(X99&lt;=50,"Émergent",IF(X99&lt;=75,"Challenger","Leader")))</f>
        <v>Challenger</v>
      </c>
      <c r="Z99" s="148" t="s">
        <v>2920</v>
      </c>
      <c r="AA99" s="117" t="s">
        <v>2925</v>
      </c>
      <c r="AB99" s="117" t="s">
        <v>720</v>
      </c>
      <c r="AC99" s="117"/>
      <c r="AD99" s="117"/>
      <c r="AE99" s="120" t="str" cm="1">
        <f t="array" ref="AE99">_xlfn.TEXTJOIN(CHAR(10)&amp;"-",TRUE,IF(_xlfn.XLOOKUP(A99, Brut!$A$2:$A$158, Brut!$S$2:$Y$158)=1,Brut!$S$2:$Y$2,""))</f>
        <v>- Attirer de nouveaux clients et se différencier face à la concurrence, 
-Développer une présence à l’international,</v>
      </c>
      <c r="AF99" s="120" t="str">
        <f>VLOOKUP($A99,Brut,AF$1,FALSE)</f>
        <v xml:space="preserve">Le payement en ligne </v>
      </c>
      <c r="AG99" s="120" t="str" cm="1">
        <f t="array" ref="AG99">_xlfn.TEXTJOIN(CHAR(10)&amp;"-",TRUE,IF(_xlfn.XLOOKUP($A99,Brut!$A$2:$A$158,Brut!$AJ$2:$AP$158)=1,Brut!$AJ$2:$AP$2,""))&amp;CHAR(10)&amp;CHAR(10)&amp;VLOOKUP($A99,Brut,AG$1,FALSE)</f>
        <v xml:space="preserve">Acquérir ou intégrer des solutions digitales (CRM, site web, etc.)
</v>
      </c>
      <c r="AH99" s="120" t="str" cm="1">
        <f t="array" ref="AH99">_xlfn.TEXTJOIN(CHAR(10)&amp;"-",TRUE,IF(_xlfn.XLOOKUP($A99,Brut!$A$2:$A$158,Brut!$AY$2:$BF$158)=1,Brut!$AY$2:$BF$2,""))&amp;CHAR(10)&amp;CHAR(10)&amp;VLOOKUP($A99,Brut,AH$1,FALSE)</f>
        <v xml:space="preserve">Nous n'avons pas de difficultés particulières
</v>
      </c>
      <c r="AI99" s="120" t="str" cm="1">
        <f t="array" ref="AI99">_xlfn.TEXTJOIN(CHAR(10)&amp;"-",TRUE,IF(_xlfn.XLOOKUP($A99,Brut!$A$2:$A$158,Brut!$BX$2:$CU$158)="Existant et je suis satisfait(e)",Brut!$BX$2:$CU$2,""))</f>
        <v>Technologies émergentes  - IoT (Internet of things)</v>
      </c>
      <c r="AJ99" s="120" t="str" cm="1">
        <f t="array" ref="AJ99">_xlfn.TEXTJOIN(CHAR(10)&amp;"-",TRUE,IF(_xlfn.XLOOKUP($A99,Brut!$A$2:$A$158,Brut!$BX$2:$CU$158)="Existant mais je ne suis pas satisfait(e)",Brut!$BX$2:$CU$2,""))</f>
        <v>Présence en ligne - Site Web basique 
-Présence en ligne - Site web avancé
-Présence en ligne  - Boutique vitrine
-Processus internes  - Tableurs (Excel)
-Processus internes  - Messagerie électronique et instantanée (Mails, WhatsApp business...)</v>
      </c>
      <c r="AK99" s="120" t="str" cm="1">
        <f t="array" ref="AK99">_xlfn.TEXTJOIN(CHAR(10)&amp;"-",TRUE,IF(_xlfn.XLOOKUP($A99,Brut!$A$2:$A$158,Brut!$BX$2:$CU$158)="Inexistant mais important pour notre activité/dans notre secteur",Brut!$BX$2:$CU$2,""))</f>
        <v>Présence en ligne  - Présence sur les réseaux sociaux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-Technologies émergentes  - Intelligence artificielle générative
-Technologies émergentes  - Outils pour l'efficacité énergétique</v>
      </c>
      <c r="AL99" s="120" t="str" cm="1">
        <f t="array" ref="AL99">_xlfn.TEXTJOIN(CHAR(10)&amp;"-",TRUE,IF(_xlfn.XLOOKUP($A99,Brut!$A$2:$A$158,Brut!$BX$2:$CU$158)="Je ne sais pas en quoi cela consiste",Brut!$BX$2:$CU$2,""))</f>
        <v>Présence en ligne  - Outils de monitoring web
-Présence en ligne  - Outils de gestion et de promotion sur les réseaux sociaux
-Technologies émergentes  - Industrie 5.0</v>
      </c>
    </row>
    <row r="100" spans="1:38" ht="409.5" x14ac:dyDescent="0.25">
      <c r="A100">
        <v>208</v>
      </c>
      <c r="B100" s="107" t="str">
        <f>CONCATENATE("ID",IF(A100&lt;10,CONCATENATE("0",A100),A100),"_FdR_",C100,"_v2")</f>
        <v>ID208_FdR_SMMTC_v2</v>
      </c>
      <c r="C100" s="107" t="str">
        <f>VLOOKUP($A100,Brut,C$1,FALSE)</f>
        <v>SMMTC</v>
      </c>
      <c r="D100" s="107" t="str">
        <f>VLOOKUP($A100,Brut,D$1,FALSE)</f>
        <v>Dirigeant(e) - Gérant(e)</v>
      </c>
      <c r="E100" s="107" t="str">
        <f>VLOOKUP($A100,Brut,E$1,FALSE)</f>
        <v>SARL AU</v>
      </c>
      <c r="F100" s="127">
        <f>2025-VLOOKUP($A100,Brut,F$1,FALSE)</f>
        <v>5</v>
      </c>
      <c r="G100" s="127">
        <f>VLOOKUP($A100,Brut,G$1,FALSE)</f>
        <v>13</v>
      </c>
      <c r="H100" s="120" t="str">
        <f>VLOOKUP($A100,Brut,H$1,FALSE)</f>
        <v>Faible (Moins de 25% du personnel)</v>
      </c>
      <c r="I100" s="120" t="str">
        <f>VLOOKUP($A100,Brut,I$1,FALSE)</f>
        <v>Faibles</v>
      </c>
      <c r="J100" s="107" t="str">
        <f>VLOOKUP($A100,Brut,J$1,FALSE)</f>
        <v>Moins de 5%</v>
      </c>
      <c r="K100" s="107" t="str">
        <f>VLOOKUP($A100,Brut,K$1,FALSE)</f>
        <v>Entre 10 et 50 MDhs</v>
      </c>
      <c r="L100" s="107" t="str">
        <f>VLOOKUP($A100,Brut,L$1,FALSE)</f>
        <v>BTP - Environnement</v>
      </c>
      <c r="M100" s="107" t="str">
        <f>VLOOKUP($A100,Brut,M$1,FALSE)</f>
        <v>Marrakech-Safi</v>
      </c>
      <c r="N100" s="107" t="str">
        <f>VLOOKUP($A100,Brut,N$1,FALSE)</f>
        <v>Safi</v>
      </c>
      <c r="O100" s="120" t="str">
        <f>VLOOKUP($A100,Brut,O$1,FALSE)</f>
        <v>Construction</v>
      </c>
      <c r="P100" s="120" t="str">
        <f>VLOOKUP($A100,Brut,P$1,FALSE)</f>
        <v>انتاج</v>
      </c>
      <c r="Q100" s="120" t="str">
        <f>VLOOKUP($A100,Brut,Q$1,FALSE)</f>
        <v>Les deux</v>
      </c>
      <c r="R100" s="117">
        <f>VLOOKUP($A100,Brut,R$1,FALSE)</f>
        <v>36.666666666666664</v>
      </c>
      <c r="S100" s="117">
        <f>VLOOKUP($A100,Brut,S$1,FALSE)</f>
        <v>27.5</v>
      </c>
      <c r="T100" s="117">
        <f>VLOOKUP($A100,Brut,T$1,FALSE)</f>
        <v>50</v>
      </c>
      <c r="U100" s="117">
        <f>VLOOKUP($A100,Brut,U$1,FALSE)</f>
        <v>50</v>
      </c>
      <c r="V100" s="117">
        <f>VLOOKUP($A100,Brut,V$1,FALSE)</f>
        <v>40</v>
      </c>
      <c r="W100" s="117">
        <f>VLOOKUP($A100,Brut,W$1,FALSE)</f>
        <v>0</v>
      </c>
      <c r="X100" s="117">
        <f>AVERAGE(R100:W100)</f>
        <v>34.027777777777779</v>
      </c>
      <c r="Y100" s="117" t="str">
        <f>IF(X100&lt;25,"Débutant",IF(X100&lt;=50,"Émergent",IF(X100&lt;=75,"Challenger","Leader")))</f>
        <v>Émergent</v>
      </c>
      <c r="Z100" s="148" t="s">
        <v>2939</v>
      </c>
      <c r="AA100" s="147" t="s">
        <v>2946</v>
      </c>
      <c r="AB100" s="117" t="s">
        <v>2941</v>
      </c>
      <c r="AC100" s="117"/>
      <c r="AD100" s="117"/>
      <c r="AE100" s="120" t="str" cm="1">
        <f t="array" ref="AE100">_xlfn.TEXTJOIN(CHAR(10)&amp;"-",TRUE,IF(_xlfn.XLOOKUP(A100, Brut!$A$2:$A$158, Brut!$S$2:$Y$158)=1,Brut!$S$2:$Y$2,""))</f>
        <v>- Attirer de nouveaux clients et se différencier face à la concurrence, 
-Exploiter les nouvelles technologies pour améliorer la compétitivité,
-Améliorer le recouvrement des créances,</v>
      </c>
      <c r="AF100" s="120" t="str">
        <f>VLOOKUP($A100,Brut,AF$1,FALSE)</f>
        <v>لا</v>
      </c>
      <c r="AG100" s="120" t="str" cm="1">
        <f t="array" ref="AG100">_xlfn.TEXTJOIN(CHAR(10)&amp;"-",TRUE,IF(_xlfn.XLOOKUP($A100,Brut!$A$2:$A$158,Brut!$AJ$2:$AP$158)=1,Brut!$AJ$2:$AP$2,""))&amp;CHAR(10)&amp;CHAR(10)&amp;VLOOKUP($A100,Brut,AG$1,FALSE)</f>
        <v xml:space="preserve">Aucune action concrète
</v>
      </c>
      <c r="AH100" s="120" t="str" cm="1">
        <f t="array" ref="AH100">_xlfn.TEXTJOIN(CHAR(10)&amp;"-",TRUE,IF(_xlfn.XLOOKUP($A100,Brut!$A$2:$A$158,Brut!$AY$2:$BF$158)=1,Brut!$AY$2:$BF$2,""))&amp;CHAR(10)&amp;CHAR(10)&amp;VLOOKUP($A100,Brut,AH$1,FALSE)</f>
        <v xml:space="preserve">Difficulté à utiliser des outils de base (Bureautique, Office, Internet...)
-Difficulté à utiliser des outils métier ou avancés (ERP, logiciels,...)
</v>
      </c>
      <c r="AI100" s="120" t="str" cm="1">
        <f t="array" ref="AI100">_xlfn.TEXTJOIN(CHAR(10)&amp;"-",TRUE,IF(_xlfn.XLOOKUP($A100,Brut!$A$2:$A$158,Brut!$BX$2:$CU$158)="Existant et je suis satisfait(e)",Brut!$BX$2:$CU$2,""))</f>
        <v/>
      </c>
      <c r="AJ100" s="120" t="str" cm="1">
        <f t="array" ref="AJ100">_xlfn.TEXTJOIN(CHAR(10)&amp;"-",TRUE,IF(_xlfn.XLOOKUP($A100,Brut!$A$2:$A$158,Brut!$BX$2:$CU$158)="Existant mais je ne suis pas satisfait(e)",Brut!$BX$2:$CU$2,""))</f>
        <v/>
      </c>
      <c r="AK100" s="120" t="str" cm="1">
        <f t="array" ref="AK100">_xlfn.TEXTJOIN(CHAR(10)&amp;"-",TRUE,IF(_xlfn.XLOOKUP($A100,Brut!$A$2:$A$158,Brut!$BX$2:$CU$158)="Inexistant mais important pour notre activité/dans notre secteur",Brut!$BX$2:$CU$2,""))</f>
        <v>Présence en ligne - Site Web basique 
-Présence en ligne - Site web avancé
-Présence en ligne  - Outils de monitoring web
-Présence en ligne  - Présence sur les réseaux sociaux
-Présence en ligne  - Outils de gestion et de promotion sur les réseaux sociaux
-Présence en ligne  - Boutique vitrine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-Processus internes  - Messagerie électronique et instantanée (Mails, WhatsApp business...)
-Technologies émergentes  - Intelligence artificielle générative
-Technologies émergentes  - Outils pour l'efficacité énergétique
-Technologies émergentes  - Industrie 5.0
-Technologies émergentes  - IoT (Internet of things)</v>
      </c>
      <c r="AL100" s="120" t="str" cm="1">
        <f t="array" ref="AL100">_xlfn.TEXTJOIN(CHAR(10)&amp;"-",TRUE,IF(_xlfn.XLOOKUP($A100,Brut!$A$2:$A$158,Brut!$BX$2:$CU$158)="Je ne sais pas en quoi cela consiste",Brut!$BX$2:$CU$2,""))</f>
        <v/>
      </c>
    </row>
    <row r="101" spans="1:38" ht="90" x14ac:dyDescent="0.25">
      <c r="A101">
        <v>209</v>
      </c>
      <c r="B101" s="107" t="str">
        <f>CONCATENATE("ID",IF(A101&lt;10,CONCATENATE("0",A101),A101),"_FdR_",C101,"_v2")</f>
        <v>ID209_FdR_Ste de jardinage rachidi SARL au_v2</v>
      </c>
      <c r="C101" s="107" t="str">
        <f>VLOOKUP($A101,Brut,C$1,FALSE)</f>
        <v>Ste de jardinage rachidi SARL au</v>
      </c>
      <c r="D101" s="107" t="str">
        <f>VLOOKUP($A101,Brut,D$1,FALSE)</f>
        <v>Dirigeant(e) - Gérant(e)</v>
      </c>
      <c r="E101" s="107" t="str">
        <f>VLOOKUP($A101,Brut,E$1,FALSE)</f>
        <v>SARL AU</v>
      </c>
      <c r="F101" s="127">
        <f>2025-VLOOKUP($A101,Brut,F$1,FALSE)</f>
        <v>9</v>
      </c>
      <c r="G101" s="127">
        <f>VLOOKUP($A101,Brut,G$1,FALSE)</f>
        <v>8</v>
      </c>
      <c r="H101" s="120" t="str">
        <f>VLOOKUP($A101,Brut,H$1,FALSE)</f>
        <v>Faible (Moins de 25% du personnel)</v>
      </c>
      <c r="I101" s="120" t="str">
        <f>VLOOKUP($A101,Brut,I$1,FALSE)</f>
        <v>Moyennes</v>
      </c>
      <c r="J101" s="107" t="str">
        <f>VLOOKUP($A101,Brut,J$1,FALSE)</f>
        <v>0%, Pas d'investissement</v>
      </c>
      <c r="K101" s="107" t="str">
        <f>VLOOKUP($A101,Brut,K$1,FALSE)</f>
        <v>Entre 10 et 50 MDhs</v>
      </c>
      <c r="L101" s="107" t="str">
        <f>VLOOKUP($A101,Brut,L$1,FALSE)</f>
        <v>Services</v>
      </c>
      <c r="M101" s="107" t="str">
        <f>VLOOKUP($A101,Brut,M$1,FALSE)</f>
        <v>Marrakech-Safi</v>
      </c>
      <c r="N101" s="107" t="str">
        <f>VLOOKUP($A101,Brut,N$1,FALSE)</f>
        <v>Safi</v>
      </c>
      <c r="O101" s="120" t="str">
        <f>VLOOKUP($A101,Brut,O$1,FALSE)</f>
        <v>Activités de services administratifs et de soutien</v>
      </c>
      <c r="P101" s="120" t="str">
        <f>VLOOKUP($A101,Brut,P$1,FALSE)</f>
        <v xml:space="preserve">شركة خدماتية في جميع المجلات </v>
      </c>
      <c r="Q101" s="120" t="str">
        <f>VLOOKUP($A101,Brut,Q$1,FALSE)</f>
        <v>Les deux</v>
      </c>
      <c r="R101" s="117">
        <f>VLOOKUP($A101,Brut,R$1,FALSE)</f>
        <v>60</v>
      </c>
      <c r="S101" s="117">
        <f>VLOOKUP($A101,Brut,S$1,FALSE)</f>
        <v>50</v>
      </c>
      <c r="T101" s="117">
        <f>VLOOKUP($A101,Brut,T$1,FALSE)</f>
        <v>23.5</v>
      </c>
      <c r="U101" s="117">
        <f>VLOOKUP($A101,Brut,U$1,FALSE)</f>
        <v>5</v>
      </c>
      <c r="V101" s="117">
        <f>VLOOKUP($A101,Brut,V$1,FALSE)</f>
        <v>15.5</v>
      </c>
      <c r="W101" s="117">
        <f>VLOOKUP($A101,Brut,W$1,FALSE)</f>
        <v>0</v>
      </c>
      <c r="X101" s="117">
        <f>AVERAGE(R101:W101)</f>
        <v>25.666666666666668</v>
      </c>
      <c r="Y101" s="117" t="str">
        <f>IF(X101&lt;25,"Débutant",IF(X101&lt;=50,"Émergent",IF(X101&lt;=75,"Challenger","Leader")))</f>
        <v>Émergent</v>
      </c>
      <c r="Z101" s="148" t="s">
        <v>2939</v>
      </c>
      <c r="AA101" s="147" t="s">
        <v>2946</v>
      </c>
      <c r="AB101" s="117" t="s">
        <v>2941</v>
      </c>
      <c r="AC101" s="117"/>
      <c r="AD101" s="117"/>
      <c r="AE101" s="120" t="str" cm="1">
        <f t="array" ref="AE101">_xlfn.TEXTJOIN(CHAR(10)&amp;"-",TRUE,IF(_xlfn.XLOOKUP(A101, Brut!$A$2:$A$158, Brut!$S$2:$Y$158)=1,Brut!$S$2:$Y$2,""))</f>
        <v xml:space="preserve">- Attirer de nouveaux clients et se différencier face à la concurrence, </v>
      </c>
      <c r="AF101" s="120" t="str">
        <f>VLOOKUP($A101,Brut,AF$1,FALSE)</f>
        <v xml:space="preserve">التسويق </v>
      </c>
      <c r="AG101" s="120" t="str" cm="1">
        <f t="array" ref="AG101">_xlfn.TEXTJOIN(CHAR(10)&amp;"-",TRUE,IF(_xlfn.XLOOKUP($A101,Brut!$A$2:$A$158,Brut!$AJ$2:$AP$158)=1,Brut!$AJ$2:$AP$2,""))&amp;CHAR(10)&amp;CHAR(10)&amp;VLOOKUP($A101,Brut,AG$1,FALSE)</f>
        <v xml:space="preserve">Suivre des formations sur les outils et solutions digitales
-Installer de nouveaux équipements (serveurs, ordinateurs, etc.)
</v>
      </c>
      <c r="AH101" s="120" t="str" cm="1">
        <f t="array" ref="AH101">_xlfn.TEXTJOIN(CHAR(10)&amp;"-",TRUE,IF(_xlfn.XLOOKUP($A101,Brut!$A$2:$A$158,Brut!$AY$2:$BF$158)=1,Brut!$AY$2:$BF$2,""))&amp;CHAR(10)&amp;CHAR(10)&amp;VLOOKUP($A101,Brut,AH$1,FALSE)</f>
        <v xml:space="preserve">Difficultés à maintenir les équipements et logiciels à jour
</v>
      </c>
      <c r="AI101" s="120" t="str" cm="1">
        <f t="array" ref="AI101">_xlfn.TEXTJOIN(CHAR(10)&amp;"-",TRUE,IF(_xlfn.XLOOKUP($A101,Brut!$A$2:$A$158,Brut!$BX$2:$CU$158)="Existant et je suis satisfait(e)",Brut!$BX$2:$CU$2,""))</f>
        <v xml:space="preserve">Présence en ligne - Site Web basique </v>
      </c>
      <c r="AJ101" s="120" t="str" cm="1">
        <f t="array" ref="AJ101">_xlfn.TEXTJOIN(CHAR(10)&amp;"-",TRUE,IF(_xlfn.XLOOKUP($A101,Brut!$A$2:$A$158,Brut!$BX$2:$CU$158)="Existant mais je ne suis pas satisfait(e)",Brut!$BX$2:$CU$2,""))</f>
        <v>Présence en ligne  - Présence sur les réseaux sociaux
-Processus internes  - Messagerie électronique et instantanée (Mails, WhatsApp business...)</v>
      </c>
      <c r="AK101" s="120" t="str" cm="1">
        <f t="array" ref="AK101">_xlfn.TEXTJOIN(CHAR(10)&amp;"-",TRUE,IF(_xlfn.XLOOKUP($A101,Brut!$A$2:$A$158,Brut!$BX$2:$CU$158)="Inexistant mais important pour notre activité/dans notre secteur",Brut!$BX$2:$CU$2,""))</f>
        <v>Présence en ligne - Site web avancé
-Présence en ligne  - Boutique vitrine
-Présence en ligne - Boutique transactionnelle
-Technologies émergentes  - Intelligence artificielle générative</v>
      </c>
      <c r="AL101" s="120" t="str" cm="1">
        <f t="array" ref="AL101">_xlfn.TEXTJOIN(CHAR(10)&amp;"-",TRUE,IF(_xlfn.XLOOKUP($A101,Brut!$A$2:$A$158,Brut!$BX$2:$CU$158)="Je ne sais pas en quoi cela consiste",Brut!$BX$2:$CU$2,""))</f>
        <v>Présence en ligne  - Outils de monitoring web
-Présence en ligne  - Outils de gestion et de promotion sur les réseaux sociaux
-Relation client  - TPE basique
-Relation client  - Paiement en ligne
-Relation client  - CRM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-Technologies émergentes  - Outils pour l'efficacité énergétique
-Technologies émergentes  - Industrie 5.0
-Technologies émergentes  - IoT (Internet of things)</v>
      </c>
    </row>
    <row r="102" spans="1:38" ht="165" x14ac:dyDescent="0.25">
      <c r="A102">
        <v>211</v>
      </c>
      <c r="B102" s="107" t="str">
        <f>CONCATENATE("ID",IF(A102&lt;10,CONCATENATE("0",A102),A102),"_FdR_",C102,"_v2")</f>
        <v>ID211_FdR_تعاونية أمواج الخير_v2</v>
      </c>
      <c r="C102" s="107" t="str">
        <f>VLOOKUP($A102,Brut,C$1,FALSE)</f>
        <v>تعاونية أمواج الخير</v>
      </c>
      <c r="D102" s="107" t="str">
        <f>VLOOKUP($A102,Brut,D$1,FALSE)</f>
        <v>Dirigeant(e) - Gérant(e)</v>
      </c>
      <c r="E102" s="107" t="str">
        <f>VLOOKUP($A102,Brut,E$1,FALSE)</f>
        <v>Coopérative</v>
      </c>
      <c r="F102" s="127">
        <f>2025-VLOOKUP($A102,Brut,F$1,FALSE)</f>
        <v>5</v>
      </c>
      <c r="G102" s="127">
        <f>VLOOKUP($A102,Brut,G$1,FALSE)</f>
        <v>20</v>
      </c>
      <c r="H102" s="120" t="str">
        <f>VLOOKUP($A102,Brut,H$1,FALSE)</f>
        <v>Moyenne (Entre 25% et 50% du personnel)</v>
      </c>
      <c r="I102" s="120" t="str">
        <f>VLOOKUP($A102,Brut,I$1,FALSE)</f>
        <v>Moyennes</v>
      </c>
      <c r="J102" s="107" t="str">
        <f>VLOOKUP($A102,Brut,J$1,FALSE)</f>
        <v>Moins de 5%</v>
      </c>
      <c r="K102" s="107" t="str">
        <f>VLOOKUP($A102,Brut,K$1,FALSE)</f>
        <v>Moins de 3 MDhs</v>
      </c>
      <c r="L102" s="107" t="str">
        <f>VLOOKUP($A102,Brut,L$1,FALSE)</f>
        <v>Restauration - Tourisme</v>
      </c>
      <c r="M102" s="107" t="str">
        <f>VLOOKUP($A102,Brut,M$1,FALSE)</f>
        <v>Marrakech-Safi</v>
      </c>
      <c r="N102" s="107" t="str">
        <f>VLOOKUP($A102,Brut,N$1,FALSE)</f>
        <v>Safi</v>
      </c>
      <c r="O102" s="120" t="str">
        <f>VLOOKUP($A102,Brut,O$1,FALSE)</f>
        <v>Hébergement et restauration</v>
      </c>
      <c r="P102" s="120" t="str">
        <f>VLOOKUP($A102,Brut,P$1,FALSE)</f>
        <v>تعاونية أمواج الخير الحلويات تقدم جميع أنواع الحلويات التقليدية والعصرية بشكل صحي</v>
      </c>
      <c r="Q102" s="120" t="str">
        <f>VLOOKUP($A102,Brut,Q$1,FALSE)</f>
        <v>Les deux</v>
      </c>
      <c r="R102" s="117">
        <f>VLOOKUP($A102,Brut,R$1,FALSE)</f>
        <v>5</v>
      </c>
      <c r="S102" s="117">
        <f>VLOOKUP($A102,Brut,S$1,FALSE)</f>
        <v>50</v>
      </c>
      <c r="T102" s="117">
        <f>VLOOKUP($A102,Brut,T$1,FALSE)</f>
        <v>36.5</v>
      </c>
      <c r="U102" s="117">
        <f>VLOOKUP($A102,Brut,U$1,FALSE)</f>
        <v>50</v>
      </c>
      <c r="V102" s="117">
        <f>VLOOKUP($A102,Brut,V$1,FALSE)</f>
        <v>15.5</v>
      </c>
      <c r="W102" s="117">
        <f>VLOOKUP($A102,Brut,W$1,FALSE)</f>
        <v>0</v>
      </c>
      <c r="X102" s="117">
        <f>AVERAGE(R102:W102)</f>
        <v>26.166666666666668</v>
      </c>
      <c r="Y102" s="117" t="str">
        <f>IF(X102&lt;25,"Débutant",IF(X102&lt;=50,"Émergent",IF(X102&lt;=75,"Challenger","Leader")))</f>
        <v>Émergent</v>
      </c>
      <c r="Z102" s="148" t="s">
        <v>2940</v>
      </c>
      <c r="AA102" s="147" t="s">
        <v>2946</v>
      </c>
      <c r="AB102" s="117" t="s">
        <v>2941</v>
      </c>
      <c r="AC102" s="117"/>
      <c r="AD102" s="117"/>
      <c r="AE102" s="120" t="str" cm="1">
        <f t="array" ref="AE102">_xlfn.TEXTJOIN(CHAR(10)&amp;"-",TRUE,IF(_xlfn.XLOOKUP(A102, Brut!$A$2:$A$158, Brut!$S$2:$Y$158)=1,Brut!$S$2:$Y$2,""))</f>
        <v>- Attirer de nouveaux clients et se différencier face à la concurrence, 
-Exploiter les nouvelles technologies pour améliorer la compétitivité,
-Influencer positivement le climat des affaires et simplifier les démarches administratives.</v>
      </c>
      <c r="AF102" s="120" t="str">
        <f>VLOOKUP($A102,Brut,AF$1,FALSE)</f>
        <v>شح في تكوينات في هذا المجال</v>
      </c>
      <c r="AG102" s="120" t="str" cm="1">
        <f t="array" ref="AG102">_xlfn.TEXTJOIN(CHAR(10)&amp;"-",TRUE,IF(_xlfn.XLOOKUP($A102,Brut!$A$2:$A$158,Brut!$AJ$2:$AP$158)=1,Brut!$AJ$2:$AP$2,""))&amp;CHAR(10)&amp;CHAR(10)&amp;VLOOKUP($A102,Brut,AG$1,FALSE)</f>
        <v xml:space="preserve">Définir et mettre en œuvre une stratégie de digitalisation
</v>
      </c>
      <c r="AH102" s="120" t="str" cm="1">
        <f t="array" ref="AH102">_xlfn.TEXTJOIN(CHAR(10)&amp;"-",TRUE,IF(_xlfn.XLOOKUP($A102,Brut!$A$2:$A$158,Brut!$AY$2:$BF$158)=1,Brut!$AY$2:$BF$2,""))&amp;CHAR(10)&amp;CHAR(10)&amp;VLOOKUP($A102,Brut,AH$1,FALSE)</f>
        <v xml:space="preserve">Difficulté à utiliser des outils de base (Bureautique, Office, Internet...)
-Difficulté à utiliser des outils métier ou avancés (ERP, logiciels,...)
</v>
      </c>
      <c r="AI102" s="120" t="str" cm="1">
        <f t="array" ref="AI102">_xlfn.TEXTJOIN(CHAR(10)&amp;"-",TRUE,IF(_xlfn.XLOOKUP($A102,Brut!$A$2:$A$158,Brut!$BX$2:$CU$158)="Existant et je suis satisfait(e)",Brut!$BX$2:$CU$2,""))</f>
        <v>Processus internes  - Messagerie électronique et instantanée (Mails, WhatsApp business...)
-Technologies émergentes  - Intelligence artificielle générative</v>
      </c>
      <c r="AJ102" s="120" t="str" cm="1">
        <f t="array" ref="AJ102">_xlfn.TEXTJOIN(CHAR(10)&amp;"-",TRUE,IF(_xlfn.XLOOKUP($A102,Brut!$A$2:$A$158,Brut!$BX$2:$CU$158)="Existant mais je ne suis pas satisfait(e)",Brut!$BX$2:$CU$2,""))</f>
        <v>Présence en ligne  - Présence sur les réseaux sociaux
-Présence en ligne  - Outils de gestion et de promotion sur les réseaux sociaux
-Processus internes  - Tableurs (Excel)
-Processus internes  - Outil de gestion RH</v>
      </c>
      <c r="AK102" s="120" t="str" cm="1">
        <f t="array" ref="AK102">_xlfn.TEXTJOIN(CHAR(10)&amp;"-",TRUE,IF(_xlfn.XLOOKUP($A102,Brut!$A$2:$A$158,Brut!$BX$2:$CU$158)="Inexistant mais important pour notre activité/dans notre secteur",Brut!$BX$2:$CU$2,""))</f>
        <v>Présence en ligne - Site web avancé
-Présence en ligne  - Outils de monitoring web
-Présence en ligne  - Boutique vitrine
-Relation client  - CRM
-Processus internes  - Outil de gestion des achats et des stocks
-Processus internes  - Outil de gestion comptable et financière
-Processus internes  - Outil de gestion documentaire et des archivages
-Technologies émergentes  - IoT (Internet of things)</v>
      </c>
      <c r="AL102" s="120" t="str" cm="1">
        <f t="array" ref="AL102">_xlfn.TEXTJOIN(CHAR(10)&amp;"-",TRUE,IF(_xlfn.XLOOKUP($A102,Brut!$A$2:$A$158,Brut!$BX$2:$CU$158)="Je ne sais pas en quoi cela consiste",Brut!$BX$2:$CU$2,""))</f>
        <v>Présence en ligne - Boutique transactionnelle
-Relation client  - TPE basique
-Relation client  - Paiement en ligne
-Relation client  - Outils d'automatisation du parcours client
-Relation client  - Outil de gestion des ventes et des facturations
-Processus internes  - Outils collaboratifs (Google Workspace, Teams...)</v>
      </c>
    </row>
    <row r="103" spans="1:38" ht="135" x14ac:dyDescent="0.25">
      <c r="A103">
        <v>213</v>
      </c>
      <c r="B103" s="107" t="str">
        <f>CONCATENATE("ID",IF(A103&lt;10,CONCATENATE("0",A103),A103),"_FdR_",C103,"_v2")</f>
        <v>ID213_FdR_DDS_v2</v>
      </c>
      <c r="C103" s="107" t="str">
        <f>VLOOKUP($A103,Brut,C$1,FALSE)</f>
        <v>DDS</v>
      </c>
      <c r="D103" s="107" t="str">
        <f>VLOOKUP($A103,Brut,D$1,FALSE)</f>
        <v>Chargé(e) de la relation client</v>
      </c>
      <c r="E103" s="107" t="str">
        <f>VLOOKUP($A103,Brut,E$1,FALSE)</f>
        <v>SARL</v>
      </c>
      <c r="F103" s="127">
        <f>2025-VLOOKUP($A103,Brut,F$1,FALSE)</f>
        <v>3</v>
      </c>
      <c r="G103" s="127">
        <f>VLOOKUP($A103,Brut,G$1,FALSE)</f>
        <v>1</v>
      </c>
      <c r="H103" s="120" t="str">
        <f>VLOOKUP($A103,Brut,H$1,FALSE)</f>
        <v>Faible (Moins de 25% du personnel)</v>
      </c>
      <c r="I103" s="120" t="str">
        <f>VLOOKUP($A103,Brut,I$1,FALSE)</f>
        <v>Moyennes</v>
      </c>
      <c r="J103" s="107" t="str">
        <f>VLOOKUP($A103,Brut,J$1,FALSE)</f>
        <v>0%, Pas d'investissement</v>
      </c>
      <c r="K103" s="107" t="str">
        <f>VLOOKUP($A103,Brut,K$1,FALSE)</f>
        <v>Moins de 3 MDhs</v>
      </c>
      <c r="L103" s="107" t="str">
        <f>VLOOKUP($A103,Brut,L$1,FALSE)</f>
        <v>Services</v>
      </c>
      <c r="M103" s="107" t="str">
        <f>VLOOKUP($A103,Brut,M$1,FALSE)</f>
        <v>Marrakech-Safi</v>
      </c>
      <c r="N103" s="107" t="str">
        <f>VLOOKUP($A103,Brut,N$1,FALSE)</f>
        <v>Youssoufia</v>
      </c>
      <c r="O103" s="120" t="str">
        <f>VLOOKUP($A103,Brut,O$1,FALSE)</f>
        <v>Activités spécialisées, scientifiques et techniques</v>
      </c>
      <c r="P103" s="120" t="str">
        <f>VLOOKUP($A103,Brut,P$1,FALSE)</f>
        <v>مكتب الدراسات متخصص في الاستشارات،الدعم،و التكوين في مختلف المجالات</v>
      </c>
      <c r="Q103" s="120" t="str">
        <f>VLOOKUP($A103,Brut,Q$1,FALSE)</f>
        <v>Les deux</v>
      </c>
      <c r="R103" s="117">
        <f>VLOOKUP($A103,Brut,R$1,FALSE)</f>
        <v>60</v>
      </c>
      <c r="S103" s="117">
        <f>VLOOKUP($A103,Brut,S$1,FALSE)</f>
        <v>50</v>
      </c>
      <c r="T103" s="117">
        <f>VLOOKUP($A103,Brut,T$1,FALSE)</f>
        <v>27.5</v>
      </c>
      <c r="U103" s="117">
        <f>VLOOKUP($A103,Brut,U$1,FALSE)</f>
        <v>50</v>
      </c>
      <c r="V103" s="117">
        <f>VLOOKUP($A103,Brut,V$1,FALSE)</f>
        <v>15</v>
      </c>
      <c r="W103" s="117">
        <f>VLOOKUP($A103,Brut,W$1,FALSE)</f>
        <v>0</v>
      </c>
      <c r="X103" s="117">
        <f>AVERAGE(R103:W103)</f>
        <v>33.75</v>
      </c>
      <c r="Y103" s="117" t="str">
        <f>IF(X103&lt;25,"Débutant",IF(X103&lt;=50,"Émergent",IF(X103&lt;=75,"Challenger","Leader")))</f>
        <v>Émergent</v>
      </c>
      <c r="Z103" s="148" t="s">
        <v>2920</v>
      </c>
      <c r="AA103" s="117" t="s">
        <v>2925</v>
      </c>
      <c r="AB103" s="117" t="s">
        <v>720</v>
      </c>
      <c r="AC103" s="117"/>
      <c r="AD103" s="117"/>
      <c r="AE103" s="120" t="str" cm="1">
        <f t="array" ref="AE103">_xlfn.TEXTJOIN(CHAR(10)&amp;"-",TRUE,IF(_xlfn.XLOOKUP(A103, Brut!$A$2:$A$158, Brut!$S$2:$Y$158)=1,Brut!$S$2:$Y$2,""))</f>
        <v>- Attirer de nouveaux clients et se différencier face à la concurrence, 
-Recruter, former et fidéliser des talents qualifiés,
-Exploiter les nouvelles technologies pour améliorer la compétitivité,</v>
      </c>
      <c r="AF103" s="120">
        <f>VLOOKUP($A103,Brut,AF$1,FALSE)</f>
        <v>0</v>
      </c>
      <c r="AG103" s="120" t="str" cm="1">
        <f t="array" ref="AG103">_xlfn.TEXTJOIN(CHAR(10)&amp;"-",TRUE,IF(_xlfn.XLOOKUP($A103,Brut!$A$2:$A$158,Brut!$AJ$2:$AP$158)=1,Brut!$AJ$2:$AP$2,""))&amp;CHAR(10)&amp;CHAR(10)&amp;VLOOKUP($A103,Brut,AG$1,FALSE)</f>
        <v xml:space="preserve">Ne souhaite pas se prononcer
</v>
      </c>
      <c r="AH103" s="120" t="str" cm="1">
        <f t="array" ref="AH103">_xlfn.TEXTJOIN(CHAR(10)&amp;"-",TRUE,IF(_xlfn.XLOOKUP($A103,Brut!$A$2:$A$158,Brut!$AY$2:$BF$158)=1,Brut!$AY$2:$BF$2,""))&amp;CHAR(10)&amp;CHAR(10)&amp;VLOOKUP($A103,Brut,AH$1,FALSE)</f>
        <v xml:space="preserve">Difficulté à utiliser des outils métier ou avancés (ERP, logiciels,...)
-Difficultés à maintenir les équipements et logiciels à jour
</v>
      </c>
      <c r="AI103" s="120" t="str" cm="1">
        <f t="array" ref="AI103">_xlfn.TEXTJOIN(CHAR(10)&amp;"-",TRUE,IF(_xlfn.XLOOKUP($A103,Brut!$A$2:$A$158,Brut!$BX$2:$CU$158)="Existant et je suis satisfait(e)",Brut!$BX$2:$CU$2,""))</f>
        <v>Processus internes  - Messagerie électronique et instantanée (Mails, WhatsApp business...)</v>
      </c>
      <c r="AJ103" s="120" t="str" cm="1">
        <f t="array" ref="AJ103">_xlfn.TEXTJOIN(CHAR(10)&amp;"-",TRUE,IF(_xlfn.XLOOKUP($A103,Brut!$A$2:$A$158,Brut!$BX$2:$CU$158)="Existant mais je ne suis pas satisfait(e)",Brut!$BX$2:$CU$2,""))</f>
        <v>Présence en ligne  - Présence sur les réseaux sociaux
-Processus internes  - Tableurs (Excel)
-Processus internes  - Outil de gestion documentaire et des archivages
-Processus internes  - Outils collaboratifs (Google Workspace, Teams...)</v>
      </c>
      <c r="AK103" s="120" t="str" cm="1">
        <f t="array" ref="AK103">_xlfn.TEXTJOIN(CHAR(10)&amp;"-",TRUE,IF(_xlfn.XLOOKUP($A103,Brut!$A$2:$A$158,Brut!$BX$2:$CU$158)="Inexistant mais important pour notre activité/dans notre secteur",Brut!$BX$2:$CU$2,""))</f>
        <v>Présence en ligne - Site Web basique 
-Présence en ligne - Site web avancé
-Présence en ligne  - Boutique vitrine
-Présence en ligne - Boutique transactionnelle
-Relation client  - TPE basique
-Relation client  - Paiement en ligne
-Processus internes  - Outil de gestion RH
-Processus internes  - Outil de gestion comptable et financière</v>
      </c>
      <c r="AL103" s="120" t="str" cm="1">
        <f t="array" ref="AL103">_xlfn.TEXTJOIN(CHAR(10)&amp;"-",TRUE,IF(_xlfn.XLOOKUP($A103,Brut!$A$2:$A$158,Brut!$BX$2:$CU$158)="Je ne sais pas en quoi cela consiste",Brut!$BX$2:$CU$2,""))</f>
        <v>Présence en ligne  - Outils de monitoring web
-Présence en ligne  - Outils de gestion et de promotion sur les réseaux sociaux
-Relation client  - CRM
-Relation client  - Outils de marketing digital
-Relation client  - Outils d'automatisation du parcours client
-Relation client  - Outil de gestion des ventes et des facturations
-Technologies émergentes  - Intelligence artificielle générative
-Technologies émergentes  - Outils pour l'efficacité énergétique
-Technologies émergentes  - Industrie 5.0
-Technologies émergentes  - IoT (Internet of things)</v>
      </c>
    </row>
    <row r="104" spans="1:38" ht="300" x14ac:dyDescent="0.25">
      <c r="A104">
        <v>219</v>
      </c>
      <c r="B104" s="107" t="str">
        <f>CONCATENATE("ID",IF(A104&lt;10,CONCATENATE("0",A104),A104),"_FdR_",C104,"_v2")</f>
        <v>ID219_FdR_دنون زهراء_v2</v>
      </c>
      <c r="C104" s="107" t="str">
        <f>VLOOKUP($A104,Brut,C$1,FALSE)</f>
        <v>دنون زهراء</v>
      </c>
      <c r="D104" s="107" t="str">
        <f>VLOOKUP($A104,Brut,D$1,FALSE)</f>
        <v>Dirigeant(e) - Gérant(e)</v>
      </c>
      <c r="E104" s="107" t="str">
        <f>VLOOKUP($A104,Brut,E$1,FALSE)</f>
        <v>Auto-entrepreneur</v>
      </c>
      <c r="F104" s="127">
        <f>2025-VLOOKUP($A104,Brut,F$1,FALSE)</f>
        <v>2</v>
      </c>
      <c r="G104" s="127">
        <f>VLOOKUP($A104,Brut,G$1,FALSE)</f>
        <v>3</v>
      </c>
      <c r="H104" s="120" t="str">
        <f>VLOOKUP($A104,Brut,H$1,FALSE)</f>
        <v>Faible (Moins de 25% du personnel)</v>
      </c>
      <c r="I104" s="120" t="str">
        <f>VLOOKUP($A104,Brut,I$1,FALSE)</f>
        <v>Elevées</v>
      </c>
      <c r="J104" s="107" t="str">
        <f>VLOOKUP($A104,Brut,J$1,FALSE)</f>
        <v>Entre 5 et 20%</v>
      </c>
      <c r="K104" s="107" t="str">
        <f>VLOOKUP($A104,Brut,K$1,FALSE)</f>
        <v>Moins de 3 MDhs</v>
      </c>
      <c r="L104" s="107" t="str">
        <f>VLOOKUP($A104,Brut,L$1,FALSE)</f>
        <v>Industrie - Logistique</v>
      </c>
      <c r="M104" s="107" t="str">
        <f>VLOOKUP($A104,Brut,M$1,FALSE)</f>
        <v>Marrakech-Safi</v>
      </c>
      <c r="N104" s="107" t="str">
        <f>VLOOKUP($A104,Brut,N$1,FALSE)</f>
        <v>Youssoufia</v>
      </c>
      <c r="O104" s="120" t="str">
        <f>VLOOKUP($A104,Brut,O$1,FALSE)</f>
        <v>Industrie manufacturière</v>
      </c>
      <c r="P104" s="120" t="str">
        <f>VLOOKUP($A104,Brut,P$1,FALSE)</f>
        <v>الخياطة والتسويق</v>
      </c>
      <c r="Q104" s="120" t="str">
        <f>VLOOKUP($A104,Brut,Q$1,FALSE)</f>
        <v>Les deux</v>
      </c>
      <c r="R104" s="117">
        <f>VLOOKUP($A104,Brut,R$1,FALSE)</f>
        <v>67.5</v>
      </c>
      <c r="S104" s="117">
        <f>VLOOKUP($A104,Brut,S$1,FALSE)</f>
        <v>75</v>
      </c>
      <c r="T104" s="117">
        <f>VLOOKUP($A104,Brut,T$1,FALSE)</f>
        <v>50</v>
      </c>
      <c r="U104" s="117">
        <f>VLOOKUP($A104,Brut,U$1,FALSE)</f>
        <v>50</v>
      </c>
      <c r="V104" s="117">
        <f>VLOOKUP($A104,Brut,V$1,FALSE)</f>
        <v>40</v>
      </c>
      <c r="W104" s="117">
        <f>VLOOKUP($A104,Brut,W$1,FALSE)</f>
        <v>0</v>
      </c>
      <c r="X104" s="117">
        <f>AVERAGE(R104:W104)</f>
        <v>47.083333333333336</v>
      </c>
      <c r="Y104" s="117" t="str">
        <f>IF(X104&lt;25,"Débutant",IF(X104&lt;=50,"Émergent",IF(X104&lt;=75,"Challenger","Leader")))</f>
        <v>Émergent</v>
      </c>
      <c r="Z104" s="117" t="s">
        <v>2940</v>
      </c>
      <c r="AA104" s="117" t="s">
        <v>2935</v>
      </c>
      <c r="AB104" s="151" t="s">
        <v>2948</v>
      </c>
      <c r="AC104" s="117"/>
      <c r="AD104" s="117"/>
      <c r="AE104" s="120" t="str" cm="1">
        <f t="array" ref="AE104">_xlfn.TEXTJOIN(CHAR(10)&amp;"-",TRUE,IF(_xlfn.XLOOKUP(A104, Brut!$A$2:$A$158, Brut!$S$2:$Y$158)=1,Brut!$S$2:$Y$2,""))</f>
        <v>- Attirer de nouveaux clients et se différencier face à la concurrence, 
-Recruter, former et fidéliser des talents qualifiés,
-Exploiter les nouvelles technologies pour améliorer la compétitivité,</v>
      </c>
      <c r="AF104" s="120" t="str">
        <f>VLOOKUP($A104,Brut,AF$1,FALSE)</f>
        <v>الاشهار للتعريف بالمنتوجات والتسويق لها</v>
      </c>
      <c r="AG104" s="120" t="str" cm="1">
        <f t="array" ref="AG104">_xlfn.TEXTJOIN(CHAR(10)&amp;"-",TRUE,IF(_xlfn.XLOOKUP($A104,Brut!$A$2:$A$158,Brut!$AJ$2:$AP$158)=1,Brut!$AJ$2:$AP$2,""))&amp;CHAR(10)&amp;CHAR(10)&amp;VLOOKUP($A104,Brut,AG$1,FALSE)</f>
        <v xml:space="preserve">Suivre des formations sur les outils et solutions digitales
-Installer de nouveaux équipements (serveurs, ordinateurs, etc.)
-Définir et mettre en œuvre une stratégie de digitalisation
</v>
      </c>
      <c r="AH104" s="120" t="str" cm="1">
        <f t="array" ref="AH104">_xlfn.TEXTJOIN(CHAR(10)&amp;"-",TRUE,IF(_xlfn.XLOOKUP($A104,Brut!$A$2:$A$158,Brut!$AY$2:$BF$158)=1,Brut!$AY$2:$BF$2,""))&amp;CHAR(10)&amp;CHAR(10)&amp;VLOOKUP($A104,Brut,AH$1,FALSE)</f>
        <v xml:space="preserve">Difficulté à utiliser des équipements et du matériel technologique (Serveurs, terminaux,...)
-Compétences inégales (Certains sont à l'aise, d'autres non)
</v>
      </c>
      <c r="AI104" s="120" t="str" cm="1">
        <f t="array" ref="AI104">_xlfn.TEXTJOIN(CHAR(10)&amp;"-",TRUE,IF(_xlfn.XLOOKUP($A104,Brut!$A$2:$A$158,Brut!$BX$2:$CU$158)="Existant et je suis satisfait(e)",Brut!$BX$2:$CU$2,""))</f>
        <v/>
      </c>
      <c r="AJ104" s="120" t="str" cm="1">
        <f t="array" ref="AJ104">_xlfn.TEXTJOIN(CHAR(10)&amp;"-",TRUE,IF(_xlfn.XLOOKUP($A104,Brut!$A$2:$A$158,Brut!$BX$2:$CU$158)="Existant mais je ne suis pas satisfait(e)",Brut!$BX$2:$CU$2,""))</f>
        <v>Présence en ligne  - Présence sur les réseaux sociaux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-Processus internes  - Messagerie électronique et instantanée (Mails, WhatsApp business...)</v>
      </c>
      <c r="AK104" s="120" t="str" cm="1">
        <f t="array" ref="AK104">_xlfn.TEXTJOIN(CHAR(10)&amp;"-",TRUE,IF(_xlfn.XLOOKUP($A104,Brut!$A$2:$A$158,Brut!$BX$2:$CU$158)="Inexistant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-Présence en ligne  - Boutique vitrine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-Technologies émergentes  - Intelligence artificielle générative
-Technologies émergentes  - Outils pour l'efficacité énergétique
-Technologies émergentes  - Industrie 5.0
-Technologies émergentes  - IoT (Internet of things)</v>
      </c>
      <c r="AL104" s="120" t="str" cm="1">
        <f t="array" ref="AL104">_xlfn.TEXTJOIN(CHAR(10)&amp;"-",TRUE,IF(_xlfn.XLOOKUP($A104,Brut!$A$2:$A$158,Brut!$BX$2:$CU$158)="Je ne sais pas en quoi cela consiste",Brut!$BX$2:$CU$2,""))</f>
        <v/>
      </c>
    </row>
    <row r="105" spans="1:38" ht="285" x14ac:dyDescent="0.25">
      <c r="A105">
        <v>221</v>
      </c>
      <c r="B105" s="107" t="str">
        <f>CONCATENATE("ID",IF(A105&lt;10,CONCATENATE("0",A105),A105),"_FdR_",C105,"_v2")</f>
        <v>ID221_FdR_تعاونية ربابة افراح_v2</v>
      </c>
      <c r="C105" s="107" t="str">
        <f>VLOOKUP($A105,Brut,C$1,FALSE)</f>
        <v>تعاونية ربابة افراح</v>
      </c>
      <c r="D105" s="107" t="str">
        <f>VLOOKUP($A105,Brut,D$1,FALSE)</f>
        <v>Dirigeant(e) - Gérant(e)</v>
      </c>
      <c r="E105" s="107" t="str">
        <f>VLOOKUP($A105,Brut,E$1,FALSE)</f>
        <v>Coopérative</v>
      </c>
      <c r="F105" s="127">
        <f>2025-VLOOKUP($A105,Brut,F$1,FALSE)</f>
        <v>2</v>
      </c>
      <c r="G105" s="127">
        <f>VLOOKUP($A105,Brut,G$1,FALSE)</f>
        <v>5</v>
      </c>
      <c r="H105" s="120" t="str">
        <f>VLOOKUP($A105,Brut,H$1,FALSE)</f>
        <v>Moyenne (Entre 25% et 50% du personnel)</v>
      </c>
      <c r="I105" s="120" t="str">
        <f>VLOOKUP($A105,Brut,I$1,FALSE)</f>
        <v>Elevées</v>
      </c>
      <c r="J105" s="107" t="str">
        <f>VLOOKUP($A105,Brut,J$1,FALSE)</f>
        <v>Moins de 5%</v>
      </c>
      <c r="K105" s="107" t="str">
        <f>VLOOKUP($A105,Brut,K$1,FALSE)</f>
        <v>Moins de 3 MDhs</v>
      </c>
      <c r="L105" s="107" t="str">
        <f>VLOOKUP($A105,Brut,L$1,FALSE)</f>
        <v>Restauration - Tourisme</v>
      </c>
      <c r="M105" s="107" t="str">
        <f>VLOOKUP($A105,Brut,M$1,FALSE)</f>
        <v>Marrakech-Safi</v>
      </c>
      <c r="N105" s="107" t="str">
        <f>VLOOKUP($A105,Brut,N$1,FALSE)</f>
        <v>Youssoufia</v>
      </c>
      <c r="O105" s="120" t="str">
        <f>VLOOKUP($A105,Brut,O$1,FALSE)</f>
        <v>Hébergement et restauration</v>
      </c>
      <c r="P105" s="120" t="str">
        <f>VLOOKUP($A105,Brut,P$1,FALSE)</f>
        <v>تمويل الحفلات من ماكولات وحلويات حتى الادوات اللازمة للحفا</v>
      </c>
      <c r="Q105" s="120" t="str">
        <f>VLOOKUP($A105,Brut,Q$1,FALSE)</f>
        <v>BtoC - vente de produits ou services directement aux particuliers en tant que consommateurs finaux</v>
      </c>
      <c r="R105" s="117">
        <f>VLOOKUP($A105,Brut,R$1,FALSE)</f>
        <v>52.5</v>
      </c>
      <c r="S105" s="117">
        <f>VLOOKUP($A105,Brut,S$1,FALSE)</f>
        <v>75</v>
      </c>
      <c r="T105" s="117">
        <f>VLOOKUP($A105,Brut,T$1,FALSE)</f>
        <v>50</v>
      </c>
      <c r="U105" s="117">
        <f>VLOOKUP($A105,Brut,U$1,FALSE)</f>
        <v>100</v>
      </c>
      <c r="V105" s="117">
        <f>VLOOKUP($A105,Brut,V$1,FALSE)</f>
        <v>70</v>
      </c>
      <c r="W105" s="117">
        <f>VLOOKUP($A105,Brut,W$1,FALSE)</f>
        <v>37.5</v>
      </c>
      <c r="X105" s="117">
        <f>AVERAGE(R105:W105)</f>
        <v>64.166666666666671</v>
      </c>
      <c r="Y105" s="117" t="str">
        <f>IF(X105&lt;25,"Débutant",IF(X105&lt;=50,"Émergent",IF(X105&lt;=75,"Challenger","Leader")))</f>
        <v>Challenger</v>
      </c>
      <c r="Z105" s="148" t="s">
        <v>2940</v>
      </c>
      <c r="AA105" s="117" t="s">
        <v>2925</v>
      </c>
      <c r="AB105" s="117" t="s">
        <v>720</v>
      </c>
      <c r="AC105" s="117"/>
      <c r="AD105" s="117"/>
      <c r="AE105" s="120" t="str" cm="1">
        <f t="array" ref="AE105">_xlfn.TEXTJOIN(CHAR(10)&amp;"-",TRUE,IF(_xlfn.XLOOKUP(A105, Brut!$A$2:$A$158, Brut!$S$2:$Y$158)=1,Brut!$S$2:$Y$2,""))</f>
        <v>- Attirer de nouveaux clients et se différencier face à la concurrence, 
-Recruter, former et fidéliser des talents qualifiés,
-Améliorer le recouvrement des créances,</v>
      </c>
      <c r="AF105" s="120" t="str">
        <f>VLOOKUP($A105,Brut,AF$1,FALSE)</f>
        <v xml:space="preserve">نحاول ولكن يجب تأهيل الاعزاء في التعاونية </v>
      </c>
      <c r="AG105" s="120" t="str" cm="1">
        <f t="array" ref="AG105">_xlfn.TEXTJOIN(CHAR(10)&amp;"-",TRUE,IF(_xlfn.XLOOKUP($A105,Brut!$A$2:$A$158,Brut!$AJ$2:$AP$158)=1,Brut!$AJ$2:$AP$2,""))&amp;CHAR(10)&amp;CHAR(10)&amp;VLOOKUP($A105,Brut,AG$1,FALSE)</f>
        <v xml:space="preserve">Suivre des formations sur les outils et solutions digitales
-Acquérir ou intégrer des solutions digitales (CRM, site web, etc.)
-Installer de nouveaux équipements (serveurs, ordinateurs, etc.)
-Définir et mettre en œuvre une stratégie de digitalisation
</v>
      </c>
      <c r="AH105" s="120" t="str" cm="1">
        <f t="array" ref="AH105">_xlfn.TEXTJOIN(CHAR(10)&amp;"-",TRUE,IF(_xlfn.XLOOKUP($A105,Brut!$A$2:$A$158,Brut!$AY$2:$BF$158)=1,Brut!$AY$2:$BF$2,""))&amp;CHAR(10)&amp;CHAR(10)&amp;VLOOKUP($A105,Brut,AH$1,FALSE)</f>
        <v xml:space="preserve">Difficulté à utiliser des outils de base (Bureautique, Office, Internet...)
-Difficulté à utiliser des outils métier ou avancés (ERP, logiciels,...)
</v>
      </c>
      <c r="AI105" s="120" t="str" cm="1">
        <f t="array" ref="AI105">_xlfn.TEXTJOIN(CHAR(10)&amp;"-",TRUE,IF(_xlfn.XLOOKUP($A105,Brut!$A$2:$A$158,Brut!$BX$2:$CU$158)="Existant et je suis satisfait(e)",Brut!$BX$2:$CU$2,""))</f>
        <v>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-Processus internes  - Messagerie électronique et instantanée (Mails, WhatsApp business...)
-Technologies émergentes  - Intelligence artificielle générative
-Technologies émergentes  - Outils pour l'efficacité énergétique</v>
      </c>
      <c r="AJ105" s="120" t="str" cm="1">
        <f t="array" ref="AJ105">_xlfn.TEXTJOIN(CHAR(10)&amp;"-",TRUE,IF(_xlfn.XLOOKUP($A105,Brut!$A$2:$A$158,Brut!$BX$2:$CU$158)="Existant mais je ne suis pas satisfait(e)",Brut!$BX$2:$CU$2,""))</f>
        <v>Présence en ligne - Site Web basique 
-Présence en ligne - Site web avancé
-Présence en ligne  - Présence sur les réseaux sociaux
-Relation client  - TPE basique
-Relation client  - Paiement en ligne
-Technologies émergentes  - IoT (Internet of things)</v>
      </c>
      <c r="AK105" s="120" t="str" cm="1">
        <f t="array" ref="AK105">_xlfn.TEXTJOIN(CHAR(10)&amp;"-",TRUE,IF(_xlfn.XLOOKUP($A105,Brut!$A$2:$A$158,Brut!$BX$2:$CU$158)="Inexistant mais important pour notre activité/dans notre secteur",Brut!$BX$2:$CU$2,""))</f>
        <v>Présence en ligne  - Outils de monitoring web
-Présence en ligne  - Outils de gestion et de promotion sur les réseaux sociaux
-Présence en ligne  - Boutique vitrine
-Présence en ligne - Boutique transactionnelle
-Relation client  - CRM
-Relation client  - Outils de marketing digital
-Relation client  - Outils d'automatisation du parcours client
-Relation client  - Outil de gestion des ventes et des facturations</v>
      </c>
      <c r="AL105" s="120" t="str" cm="1">
        <f t="array" ref="AL105">_xlfn.TEXTJOIN(CHAR(10)&amp;"-",TRUE,IF(_xlfn.XLOOKUP($A105,Brut!$A$2:$A$158,Brut!$BX$2:$CU$158)="Je ne sais pas en quoi cela consiste",Brut!$BX$2:$CU$2,""))</f>
        <v>Technologies émergentes  - Industrie 5.0</v>
      </c>
    </row>
    <row r="106" spans="1:38" ht="240" x14ac:dyDescent="0.25">
      <c r="A106">
        <v>223</v>
      </c>
      <c r="B106" s="107" t="str">
        <f>CONCATENATE("ID",IF(A106&lt;10,CONCATENATE("0",A106),A106),"_FdR_",C106,"_v2")</f>
        <v>ID223_FdR_Agri Phyto consulting services _v2</v>
      </c>
      <c r="C106" s="107" t="str">
        <f>VLOOKUP($A106,Brut,C$1,FALSE)</f>
        <v xml:space="preserve">Agri Phyto consulting services </v>
      </c>
      <c r="D106" s="107" t="str">
        <f>VLOOKUP($A106,Brut,D$1,FALSE)</f>
        <v>Dirigeant(e) - Gérant(e)</v>
      </c>
      <c r="E106" s="107" t="str">
        <f>VLOOKUP($A106,Brut,E$1,FALSE)</f>
        <v>SARL AU</v>
      </c>
      <c r="F106" s="127">
        <f>2025-VLOOKUP($A106,Brut,F$1,FALSE)</f>
        <v>3</v>
      </c>
      <c r="G106" s="127">
        <f>VLOOKUP($A106,Brut,G$1,FALSE)</f>
        <v>2</v>
      </c>
      <c r="H106" s="120" t="str">
        <f>VLOOKUP($A106,Brut,H$1,FALSE)</f>
        <v>Faible (Moins de 25% du personnel)</v>
      </c>
      <c r="I106" s="120" t="str">
        <f>VLOOKUP($A106,Brut,I$1,FALSE)</f>
        <v>Moyennes</v>
      </c>
      <c r="J106" s="107" t="str">
        <f>VLOOKUP($A106,Brut,J$1,FALSE)</f>
        <v>Moins de 5%</v>
      </c>
      <c r="K106" s="107" t="str">
        <f>VLOOKUP($A106,Brut,K$1,FALSE)</f>
        <v>Moins de 3 MDhs</v>
      </c>
      <c r="L106" s="107" t="str">
        <f>VLOOKUP($A106,Brut,L$1,FALSE)</f>
        <v>Commerce</v>
      </c>
      <c r="M106" s="107" t="str">
        <f>VLOOKUP($A106,Brut,M$1,FALSE)</f>
        <v>Marrakech-Safi</v>
      </c>
      <c r="N106" s="107" t="str">
        <f>VLOOKUP($A106,Brut,N$1,FALSE)</f>
        <v>Essaouira</v>
      </c>
      <c r="O106" s="120" t="str">
        <f>VLOOKUP($A106,Brut,O$1,FALSE)</f>
        <v>Commerce</v>
      </c>
      <c r="P106" s="120" t="str">
        <f>VLOOKUP($A106,Brut,P$1,FALSE)</f>
        <v xml:space="preserve">Commercialisation </v>
      </c>
      <c r="Q106" s="120" t="str">
        <f>VLOOKUP($A106,Brut,Q$1,FALSE)</f>
        <v>Les deux</v>
      </c>
      <c r="R106" s="117">
        <f>VLOOKUP($A106,Brut,R$1,FALSE)</f>
        <v>51.666666666666664</v>
      </c>
      <c r="S106" s="117">
        <f>VLOOKUP($A106,Brut,S$1,FALSE)</f>
        <v>50</v>
      </c>
      <c r="T106" s="117">
        <f>VLOOKUP($A106,Brut,T$1,FALSE)</f>
        <v>32</v>
      </c>
      <c r="U106" s="117">
        <f>VLOOKUP($A106,Brut,U$1,FALSE)</f>
        <v>50</v>
      </c>
      <c r="V106" s="117">
        <f>VLOOKUP($A106,Brut,V$1,FALSE)</f>
        <v>35.5</v>
      </c>
      <c r="W106" s="117">
        <f>VLOOKUP($A106,Brut,W$1,FALSE)</f>
        <v>25</v>
      </c>
      <c r="X106" s="117">
        <f>AVERAGE(R106:W106)</f>
        <v>40.694444444444443</v>
      </c>
      <c r="Y106" s="117" t="str">
        <f>IF(X106&lt;25,"Débutant",IF(X106&lt;=50,"Émergent",IF(X106&lt;=75,"Challenger","Leader")))</f>
        <v>Émergent</v>
      </c>
      <c r="Z106" s="148" t="s">
        <v>2934</v>
      </c>
      <c r="AA106" s="147" t="s">
        <v>2946</v>
      </c>
      <c r="AB106" s="147" t="s">
        <v>2942</v>
      </c>
      <c r="AC106" s="117"/>
      <c r="AD106" s="117"/>
      <c r="AE106" s="120" t="str" cm="1">
        <f t="array" ref="AE106">_xlfn.TEXTJOIN(CHAR(10)&amp;"-",TRUE,IF(_xlfn.XLOOKUP(A106, Brut!$A$2:$A$158, Brut!$S$2:$Y$158)=1,Brut!$S$2:$Y$2,""))</f>
        <v>- Attirer de nouveaux clients et se différencier face à la concurrence, 
-Exploiter les nouvelles technologies pour améliorer la compétitivité,
-Améliorer le recouvrement des créances,</v>
      </c>
      <c r="AF106" s="120" t="str">
        <f>VLOOKUP($A106,Brut,AF$1,FALSE)</f>
        <v>التكلفة والادوات الازمة و المواكبة من طرف متمرسين و اصحاب المهنة</v>
      </c>
      <c r="AG106" s="120" t="str" cm="1">
        <f t="array" ref="AG106">_xlfn.TEXTJOIN(CHAR(10)&amp;"-",TRUE,IF(_xlfn.XLOOKUP($A106,Brut!$A$2:$A$158,Brut!$AJ$2:$AP$158)=1,Brut!$AJ$2:$AP$2,""))&amp;CHAR(10)&amp;CHAR(10)&amp;VLOOKUP($A106,Brut,AG$1,FALSE)</f>
        <v xml:space="preserve">Acquérir ou intégrer des solutions digitales (CRM, site web, etc.)
-Installer de nouveaux équipements (serveurs, ordinateurs, etc.)
</v>
      </c>
      <c r="AH106" s="120" t="str" cm="1">
        <f t="array" ref="AH106">_xlfn.TEXTJOIN(CHAR(10)&amp;"-",TRUE,IF(_xlfn.XLOOKUP($A106,Brut!$A$2:$A$158,Brut!$AY$2:$BF$158)=1,Brut!$AY$2:$BF$2,""))&amp;CHAR(10)&amp;CHAR(10)&amp;VLOOKUP($A106,Brut,AH$1,FALSE)</f>
        <v xml:space="preserve">Difficulté à utiliser des outils de base (Bureautique, Office, Internet...)
-Difficultés à maintenir les équipements et logiciels à jour
</v>
      </c>
      <c r="AI106" s="120" t="str" cm="1">
        <f t="array" ref="AI106">_xlfn.TEXTJOIN(CHAR(10)&amp;"-",TRUE,IF(_xlfn.XLOOKUP($A106,Brut!$A$2:$A$158,Brut!$BX$2:$CU$158)="Existant et je suis satisfait(e)",Brut!$BX$2:$CU$2,""))</f>
        <v/>
      </c>
      <c r="AJ106" s="120" t="str" cm="1">
        <f t="array" ref="AJ106">_xlfn.TEXTJOIN(CHAR(10)&amp;"-",TRUE,IF(_xlfn.XLOOKUP($A106,Brut!$A$2:$A$158,Brut!$BX$2:$CU$158)="Existant mais je ne suis pas satisfait(e)",Brut!$BX$2:$CU$2,""))</f>
        <v>Relation client  - Paiement en ligne
-Processus internes  - Tableurs (Excel)
-Processus internes  - Messagerie électronique et instantanée (Mails, WhatsApp business...)</v>
      </c>
      <c r="AK106" s="120" t="str" cm="1">
        <f t="array" ref="AK106">_xlfn.TEXTJOIN(CHAR(10)&amp;"-",TRUE,IF(_xlfn.XLOOKUP($A106,Brut!$A$2:$A$158,Brut!$BX$2:$CU$158)="Inexistant mais important pour notre activité/dans notre secteur",Brut!$BX$2:$CU$2,""))</f>
        <v>Présence en ligne - Site Web basique 
-Présence en ligne - Site web avancé
-Présence en ligne  - Outils de monitoring web
-Présence en ligne  - Présence sur les réseaux sociaux
-Présence en ligne  - Boutique vitrine
-Présence en ligne - Boutique transactionnelle
-Relation client  - TPE basique
-Relation client  - Outils de marketing digital
-Relation client  - Outil de gestion des ventes et des facturations
-Processus internes  - Outil de gestion des achats et des stocks
-Processus internes  - Outil de gestion comptable et financière
-Processus internes  - Outil de gestion documentaire et des archivages</v>
      </c>
      <c r="AL106" s="120" t="str" cm="1">
        <f t="array" ref="AL106">_xlfn.TEXTJOIN(CHAR(10)&amp;"-",TRUE,IF(_xlfn.XLOOKUP($A106,Brut!$A$2:$A$158,Brut!$BX$2:$CU$158)="Je ne sais pas en quoi cela consiste",Brut!$BX$2:$CU$2,""))</f>
        <v>Présence en ligne  - Outils de gestion et de promotion sur les réseaux sociaux
-Relation client  - CRM
-Relation client  - Outils d'automatisation du parcours client
-Processus internes  - Outils collaboratifs (Google Workspace, Teams...)
-Technologies émergentes  - Intelligence artificielle générative
-Technologies émergentes  - Outils pour l'efficacité énergétique
-Technologies émergentes  - Industrie 5.0
-Technologies émergentes  - IoT (Internet of things)</v>
      </c>
    </row>
    <row r="107" spans="1:38" ht="345" x14ac:dyDescent="0.25">
      <c r="A107">
        <v>228</v>
      </c>
      <c r="B107" s="107" t="str">
        <f>CONCATENATE("ID",IF(A107&lt;10,CONCATENATE("0",A107),A107),"_FdR_",C107,"_v2")</f>
        <v>ID228_FdR_إصابيجو شيك_v2</v>
      </c>
      <c r="C107" s="107" t="str">
        <f>VLOOKUP($A107,Brut,C$1,FALSE)</f>
        <v>إصابيجو شيك</v>
      </c>
      <c r="D107" s="107" t="str">
        <f>VLOOKUP($A107,Brut,D$1,FALSE)</f>
        <v>Dirigeant(e) - Gérant(e)</v>
      </c>
      <c r="E107" s="107" t="str">
        <f>VLOOKUP($A107,Brut,E$1,FALSE)</f>
        <v>Coopérative</v>
      </c>
      <c r="F107" s="127">
        <f>2025-VLOOKUP($A107,Brut,F$1,FALSE)</f>
        <v>25</v>
      </c>
      <c r="G107" s="127">
        <f>VLOOKUP($A107,Brut,G$1,FALSE)</f>
        <v>1</v>
      </c>
      <c r="H107" s="120" t="str">
        <f>VLOOKUP($A107,Brut,H$1,FALSE)</f>
        <v>Faible (Moins de 25% du personnel)</v>
      </c>
      <c r="I107" s="120" t="str">
        <f>VLOOKUP($A107,Brut,I$1,FALSE)</f>
        <v>Moyennes</v>
      </c>
      <c r="J107" s="107" t="str">
        <f>VLOOKUP($A107,Brut,J$1,FALSE)</f>
        <v>Entre 5 et 20%</v>
      </c>
      <c r="K107" s="107" t="str">
        <f>VLOOKUP($A107,Brut,K$1,FALSE)</f>
        <v>Moins de 3 MDhs</v>
      </c>
      <c r="L107" s="107" t="str">
        <f>VLOOKUP($A107,Brut,L$1,FALSE)</f>
        <v>Industrie - Logistique</v>
      </c>
      <c r="M107" s="107" t="str">
        <f>VLOOKUP($A107,Brut,M$1,FALSE)</f>
        <v>Marrakech-Safi</v>
      </c>
      <c r="N107" s="107" t="str">
        <f>VLOOKUP($A107,Brut,N$1,FALSE)</f>
        <v>Essaouira</v>
      </c>
      <c r="O107" s="120" t="str">
        <f>VLOOKUP($A107,Brut,O$1,FALSE)</f>
        <v>Industrie manufacturière</v>
      </c>
      <c r="P107" s="120" t="str">
        <f>VLOOKUP($A107,Brut,P$1,FALSE)</f>
        <v>إصابيجو شيك هي تعاونية تعنى بصناعة مجوهرات من الفظة بطريقة تقليدية و المعروف بمدينة الصويرة بالدك الصويري</v>
      </c>
      <c r="Q107" s="120" t="str">
        <f>VLOOKUP($A107,Brut,Q$1,FALSE)</f>
        <v>Les deux</v>
      </c>
      <c r="R107" s="117">
        <f>VLOOKUP($A107,Brut,R$1,FALSE)</f>
        <v>83.333333333333329</v>
      </c>
      <c r="S107" s="117">
        <f>VLOOKUP($A107,Brut,S$1,FALSE)</f>
        <v>50</v>
      </c>
      <c r="T107" s="117">
        <f>VLOOKUP($A107,Brut,T$1,FALSE)</f>
        <v>55.5</v>
      </c>
      <c r="U107" s="117">
        <f>VLOOKUP($A107,Brut,U$1,FALSE)</f>
        <v>50</v>
      </c>
      <c r="V107" s="117">
        <f>VLOOKUP($A107,Brut,V$1,FALSE)</f>
        <v>35</v>
      </c>
      <c r="W107" s="117">
        <f>VLOOKUP($A107,Brut,W$1,FALSE)</f>
        <v>0</v>
      </c>
      <c r="X107" s="117">
        <f>AVERAGE(R107:W107)</f>
        <v>45.638888888888886</v>
      </c>
      <c r="Y107" s="117" t="str">
        <f>IF(X107&lt;25,"Débutant",IF(X107&lt;=50,"Émergent",IF(X107&lt;=75,"Challenger","Leader")))</f>
        <v>Émergent</v>
      </c>
      <c r="Z107" s="117"/>
      <c r="AA107" s="117"/>
      <c r="AB107" s="117"/>
      <c r="AC107" s="117"/>
      <c r="AD107" s="117"/>
      <c r="AE107" s="120" t="str" cm="1">
        <f t="array" ref="AE107">_xlfn.TEXTJOIN(CHAR(10)&amp;"-",TRUE,IF(_xlfn.XLOOKUP(A107, Brut!$A$2:$A$158, Brut!$S$2:$Y$158)=1,Brut!$S$2:$Y$2,""))</f>
        <v>- Attirer de nouveaux clients et se différencier face à la concurrence, 
-Développer une présence à l’international,
-Exploiter les nouvelles technologies pour améliorer la compétitivité,</v>
      </c>
      <c r="AF107" s="120">
        <f>VLOOKUP($A107,Brut,AF$1,FALSE)</f>
        <v>0</v>
      </c>
      <c r="AG107" s="120" t="str" cm="1">
        <f t="array" ref="AG107">_xlfn.TEXTJOIN(CHAR(10)&amp;"-",TRUE,IF(_xlfn.XLOOKUP($A107,Brut!$A$2:$A$158,Brut!$AJ$2:$AP$158)=1,Brut!$AJ$2:$AP$2,""))&amp;CHAR(10)&amp;CHAR(10)&amp;VLOOKUP($A107,Brut,AG$1,FALSE)</f>
        <v xml:space="preserve">Suivre des formations sur les outils et solutions digitales
-Acquérir ou intégrer des solutions digitales (CRM, site web, etc.)
-Définir et mettre en œuvre une stratégie de digitalisation
</v>
      </c>
      <c r="AH107" s="120" t="str" cm="1">
        <f t="array" ref="AH107">_xlfn.TEXTJOIN(CHAR(10)&amp;"-",TRUE,IF(_xlfn.XLOOKUP($A107,Brut!$A$2:$A$158,Brut!$AY$2:$BF$158)=1,Brut!$AY$2:$BF$2,""))&amp;CHAR(10)&amp;CHAR(10)&amp;VLOOKUP($A107,Brut,AH$1,FALSE)</f>
        <v xml:space="preserve">Difficulté à utiliser des outils de base (Bureautique, Office, Internet...)
-Compétences inégales (Certains sont à l'aise, d'autres non)
</v>
      </c>
      <c r="AI107" s="120" t="str" cm="1">
        <f t="array" ref="AI107">_xlfn.TEXTJOIN(CHAR(10)&amp;"-",TRUE,IF(_xlfn.XLOOKUP($A107,Brut!$A$2:$A$158,Brut!$BX$2:$CU$158)="Existant et je suis satisfait(e)",Brut!$BX$2:$CU$2,""))</f>
        <v>Présence en ligne - Site web avancé
-Présence en ligne - Boutique transactionnelle
-Relation client  - TPE basique</v>
      </c>
      <c r="AJ107" s="120" t="str" cm="1">
        <f t="array" ref="AJ107">_xlfn.TEXTJOIN(CHAR(10)&amp;"-",TRUE,IF(_xlfn.XLOOKUP($A107,Brut!$A$2:$A$158,Brut!$BX$2:$CU$158)="Existant mais je ne suis pas satisfait(e)",Brut!$BX$2:$CU$2,""))</f>
        <v>Présence en ligne  - Présence sur les réseaux sociaux
-Relation client  - Outils de marketing digital
-Processus internes  - Messagerie électronique et instantanée (Mails, WhatsApp business...)</v>
      </c>
      <c r="AK107" s="120" t="str" cm="1">
        <f t="array" ref="AK107">_xlfn.TEXTJOIN(CHAR(10)&amp;"-",TRUE,IF(_xlfn.XLOOKUP($A107,Brut!$A$2:$A$158,Brut!$BX$2:$CU$158)="Inexistant mais important pour notre activité/dans notre secteur",Brut!$BX$2:$CU$2,""))</f>
        <v>Présence en ligne  - Outils de monitoring web
-Présence en ligne  - Outils de gestion et de promotion sur les réseaux sociaux
-Relation client  - Paiement en ligne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-Technologies émergentes  - Intelligence artificielle générative
-Technologies émergentes  - Outils pour l'efficacité énergétique
-Technologies émergentes  - Industrie 5.0
-Technologies émergentes  - IoT (Internet of things)</v>
      </c>
      <c r="AL107" s="120" t="str" cm="1">
        <f t="array" ref="AL107">_xlfn.TEXTJOIN(CHAR(10)&amp;"-",TRUE,IF(_xlfn.XLOOKUP($A107,Brut!$A$2:$A$158,Brut!$BX$2:$CU$158)="Je ne sais pas en quoi cela consiste",Brut!$BX$2:$CU$2,""))</f>
        <v xml:space="preserve">Présence en ligne - Site Web basique </v>
      </c>
    </row>
    <row r="108" spans="1:38" ht="105" x14ac:dyDescent="0.25">
      <c r="A108">
        <v>232</v>
      </c>
      <c r="B108" s="107" t="str">
        <f>CONCATENATE("ID",IF(A108&lt;10,CONCATENATE("0",A108),A108),"_FdR_",C108,"_v2")</f>
        <v>ID232_FdR_Oum anas_v2</v>
      </c>
      <c r="C108" s="107" t="str">
        <f>VLOOKUP($A108,Brut,C$1,FALSE)</f>
        <v>Oum anas</v>
      </c>
      <c r="D108" s="107" t="str">
        <f>VLOOKUP($A108,Brut,D$1,FALSE)</f>
        <v>Dirigeant(e) - Gérant(e)</v>
      </c>
      <c r="E108" s="107" t="str">
        <f>VLOOKUP($A108,Brut,E$1,FALSE)</f>
        <v>Auto-entrepreneur</v>
      </c>
      <c r="F108" s="127">
        <f>2025-VLOOKUP($A108,Brut,F$1,FALSE)</f>
        <v>4</v>
      </c>
      <c r="G108" s="127">
        <f>VLOOKUP($A108,Brut,G$1,FALSE)</f>
        <v>1</v>
      </c>
      <c r="H108" s="120" t="str">
        <f>VLOOKUP($A108,Brut,H$1,FALSE)</f>
        <v>Faible (Moins de 25% du personnel)</v>
      </c>
      <c r="I108" s="120" t="str">
        <f>VLOOKUP($A108,Brut,I$1,FALSE)</f>
        <v>Faibles</v>
      </c>
      <c r="J108" s="107" t="str">
        <f>VLOOKUP($A108,Brut,J$1,FALSE)</f>
        <v>0%, Pas d'investissement</v>
      </c>
      <c r="K108" s="107" t="str">
        <f>VLOOKUP($A108,Brut,K$1,FALSE)</f>
        <v>Moins de 3 MDhs</v>
      </c>
      <c r="L108" s="107" t="str">
        <f>VLOOKUP($A108,Brut,L$1,FALSE)</f>
        <v>Industrie - Logistique</v>
      </c>
      <c r="M108" s="107" t="str">
        <f>VLOOKUP($A108,Brut,M$1,FALSE)</f>
        <v>Marrakech-Safi</v>
      </c>
      <c r="N108" s="107" t="str">
        <f>VLOOKUP($A108,Brut,N$1,FALSE)</f>
        <v>Essaouira</v>
      </c>
      <c r="O108" s="120" t="str">
        <f>VLOOKUP($A108,Brut,O$1,FALSE)</f>
        <v>Industrie manufacturière</v>
      </c>
      <c r="P108" s="120" t="str">
        <f>VLOOKUP($A108,Brut,P$1,FALSE)</f>
        <v xml:space="preserve">صناعة الصابون الصلب  باليد بالزيوت والأعشاب طبيعي وصديق للبيئة </v>
      </c>
      <c r="Q108" s="120" t="str">
        <f>VLOOKUP($A108,Brut,Q$1,FALSE)</f>
        <v>BtoC - vente de produits ou services directement aux particuliers en tant que consommateurs finaux</v>
      </c>
      <c r="R108" s="117">
        <f>VLOOKUP($A108,Brut,R$1,FALSE)</f>
        <v>35</v>
      </c>
      <c r="S108" s="117">
        <f>VLOOKUP($A108,Brut,S$1,FALSE)</f>
        <v>27.5</v>
      </c>
      <c r="T108" s="117">
        <f>VLOOKUP($A108,Brut,T$1,FALSE)</f>
        <v>37</v>
      </c>
      <c r="U108" s="117">
        <f>VLOOKUP($A108,Brut,U$1,FALSE)</f>
        <v>5</v>
      </c>
      <c r="V108" s="117">
        <f>VLOOKUP($A108,Brut,V$1,FALSE)</f>
        <v>20</v>
      </c>
      <c r="W108" s="117">
        <f>VLOOKUP($A108,Brut,W$1,FALSE)</f>
        <v>0</v>
      </c>
      <c r="X108" s="117">
        <f>AVERAGE(R108:W108)</f>
        <v>20.75</v>
      </c>
      <c r="Y108" s="117" t="str">
        <f>IF(X108&lt;25,"Débutant",IF(X108&lt;=50,"Émergent",IF(X108&lt;=75,"Challenger","Leader")))</f>
        <v>Débutant</v>
      </c>
      <c r="Z108" s="117"/>
      <c r="AA108" s="117"/>
      <c r="AB108" s="117"/>
      <c r="AC108" s="117"/>
      <c r="AD108" s="117"/>
      <c r="AE108" s="120" t="str" cm="1">
        <f t="array" ref="AE108">_xlfn.TEXTJOIN(CHAR(10)&amp;"-",TRUE,IF(_xlfn.XLOOKUP(A108, Brut!$A$2:$A$158, Brut!$S$2:$Y$158)=1,Brut!$S$2:$Y$2,""))</f>
        <v>- Attirer de nouveaux clients et se différencier face à la concurrence, 
-Exploiter les nouvelles technologies pour améliorer la compétitivité,</v>
      </c>
      <c r="AF108" s="120" t="str">
        <f>VLOOKUP($A108,Brut,AF$1,FALSE)</f>
        <v>نقص الخبرة التقنية – قد يواجه العاملون صعوبة في التكيف مع الأدوات الرقمية مثل إدارة المخزون الآلي أو التسويق الإلكتروني.</v>
      </c>
      <c r="AG108" s="120" t="str" cm="1">
        <f t="array" ref="AG108">_xlfn.TEXTJOIN(CHAR(10)&amp;"-",TRUE,IF(_xlfn.XLOOKUP($A108,Brut!$A$2:$A$158,Brut!$AJ$2:$AP$158)=1,Brut!$AJ$2:$AP$2,""))&amp;CHAR(10)&amp;CHAR(10)&amp;VLOOKUP($A108,Brut,AG$1,FALSE)</f>
        <v xml:space="preserve">Aucune action concrète
</v>
      </c>
      <c r="AH108" s="120" t="str" cm="1">
        <f t="array" ref="AH108">_xlfn.TEXTJOIN(CHAR(10)&amp;"-",TRUE,IF(_xlfn.XLOOKUP($A108,Brut!$A$2:$A$158,Brut!$AY$2:$BF$158)=1,Brut!$AY$2:$BF$2,""))&amp;CHAR(10)&amp;CHAR(10)&amp;VLOOKUP($A108,Brut,AH$1,FALSE)</f>
        <v xml:space="preserve">Difficulté à utiliser des outils métier ou avancés (ERP, logiciels,...)
</v>
      </c>
      <c r="AI108" s="120" t="str" cm="1">
        <f t="array" ref="AI108">_xlfn.TEXTJOIN(CHAR(10)&amp;"-",TRUE,IF(_xlfn.XLOOKUP($A108,Brut!$A$2:$A$158,Brut!$BX$2:$CU$158)="Existant et je suis satisfait(e)",Brut!$BX$2:$CU$2,""))</f>
        <v>Présence en ligne  - Présence sur les réseaux sociaux
-Processus internes  - Messagerie électronique et instantanée (Mails, WhatsApp business...)</v>
      </c>
      <c r="AJ108" s="120" t="str" cm="1">
        <f t="array" ref="AJ108">_xlfn.TEXTJOIN(CHAR(10)&amp;"-",TRUE,IF(_xlfn.XLOOKUP($A108,Brut!$A$2:$A$158,Brut!$BX$2:$CU$158)="Existant mais je ne suis pas satisfait(e)",Brut!$BX$2:$CU$2,""))</f>
        <v>Présence en ligne  - Outils de gestion et de promotion sur les réseaux sociaux
-Relation client  - Paiement en ligne
-Processus internes  - Outils collaboratifs (Google Workspace, Teams...)
-Technologies émergentes  - IoT (Internet of things)</v>
      </c>
      <c r="AK108" s="120" t="str" cm="1">
        <f t="array" ref="AK108">_xlfn.TEXTJOIN(CHAR(10)&amp;"-",TRUE,IF(_xlfn.XLOOKUP($A108,Brut!$A$2:$A$158,Brut!$BX$2:$CU$158)="Inexistant mais important pour notre activité/dans notre secteur",Brut!$BX$2:$CU$2,""))</f>
        <v>Présence en ligne - Site Web basique 
-Présence en ligne - Site web avancé
-Présence en ligne  - Boutique vitrine
-Présence en ligne - Boutique transactionnelle
-Relation client  - TPE basique
-Technologies émergentes  - Intelligence artificielle générative</v>
      </c>
      <c r="AL108" s="120" t="str" cm="1">
        <f t="array" ref="AL108">_xlfn.TEXTJOIN(CHAR(10)&amp;"-",TRUE,IF(_xlfn.XLOOKUP($A108,Brut!$A$2:$A$158,Brut!$BX$2:$CU$158)="Je ne sais pas en quoi cela consiste",Brut!$BX$2:$CU$2,""))</f>
        <v>Présence en ligne  - Outils de monitoring web
-Relation client  - CRM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-Technologies émergentes  - Outils pour l'efficacité énergétique
-Technologies émergentes  - Industrie 5.0</v>
      </c>
    </row>
    <row r="109" spans="1:38" ht="345" x14ac:dyDescent="0.25">
      <c r="A109">
        <v>233</v>
      </c>
      <c r="B109" s="107" t="str">
        <f>CONCATENATE("ID",IF(A109&lt;10,CONCATENATE("0",A109),A109),"_FdR_",C109,"_v2")</f>
        <v>ID233_FdR_تعاونية الصولجان_v2</v>
      </c>
      <c r="C109" s="107" t="str">
        <f>VLOOKUP($A109,Brut,C$1,FALSE)</f>
        <v>تعاونية الصولجان</v>
      </c>
      <c r="D109" s="107" t="str">
        <f>VLOOKUP($A109,Brut,D$1,FALSE)</f>
        <v>Dirigeant(e) - Gérant(e)</v>
      </c>
      <c r="E109" s="107" t="str">
        <f>VLOOKUP($A109,Brut,E$1,FALSE)</f>
        <v>Coopérative</v>
      </c>
      <c r="F109" s="127">
        <f>2025-VLOOKUP($A109,Brut,F$1,FALSE)</f>
        <v>9</v>
      </c>
      <c r="G109" s="127">
        <f>VLOOKUP($A109,Brut,G$1,FALSE)</f>
        <v>5</v>
      </c>
      <c r="H109" s="120" t="str">
        <f>VLOOKUP($A109,Brut,H$1,FALSE)</f>
        <v>Faible (Moins de 25% du personnel)</v>
      </c>
      <c r="I109" s="120" t="str">
        <f>VLOOKUP($A109,Brut,I$1,FALSE)</f>
        <v>Faibles</v>
      </c>
      <c r="J109" s="107" t="str">
        <f>VLOOKUP($A109,Brut,J$1,FALSE)</f>
        <v>0%, Pas d'investissement</v>
      </c>
      <c r="K109" s="107" t="str">
        <f>VLOOKUP($A109,Brut,K$1,FALSE)</f>
        <v>Moins de 3 MDhs</v>
      </c>
      <c r="L109" s="107" t="str">
        <f>VLOOKUP($A109,Brut,L$1,FALSE)</f>
        <v>Industrie - Logistique</v>
      </c>
      <c r="M109" s="107" t="str">
        <f>VLOOKUP($A109,Brut,M$1,FALSE)</f>
        <v>Marrakech-Safi</v>
      </c>
      <c r="N109" s="107" t="str">
        <f>VLOOKUP($A109,Brut,N$1,FALSE)</f>
        <v>Essaouira</v>
      </c>
      <c r="O109" s="120" t="str">
        <f>VLOOKUP($A109,Brut,O$1,FALSE)</f>
        <v>Industrie manufacturière</v>
      </c>
      <c r="P109" s="120" t="str">
        <f>VLOOKUP($A109,Brut,P$1,FALSE)</f>
        <v>إنتاج زيت اركان و املو</v>
      </c>
      <c r="Q109" s="120" t="str">
        <f>VLOOKUP($A109,Brut,Q$1,FALSE)</f>
        <v>Les deux</v>
      </c>
      <c r="R109" s="117">
        <f>VLOOKUP($A109,Brut,R$1,FALSE)</f>
        <v>52.5</v>
      </c>
      <c r="S109" s="117">
        <f>VLOOKUP($A109,Brut,S$1,FALSE)</f>
        <v>5</v>
      </c>
      <c r="T109" s="117">
        <f>VLOOKUP($A109,Brut,T$1,FALSE)</f>
        <v>50</v>
      </c>
      <c r="U109" s="117">
        <f>VLOOKUP($A109,Brut,U$1,FALSE)</f>
        <v>50</v>
      </c>
      <c r="V109" s="117">
        <f>VLOOKUP($A109,Brut,V$1,FALSE)</f>
        <v>40</v>
      </c>
      <c r="W109" s="117">
        <f>VLOOKUP($A109,Brut,W$1,FALSE)</f>
        <v>25</v>
      </c>
      <c r="X109" s="117">
        <f>AVERAGE(R109:W109)</f>
        <v>37.083333333333336</v>
      </c>
      <c r="Y109" s="117" t="str">
        <f>IF(X109&lt;25,"Débutant",IF(X109&lt;=50,"Émergent",IF(X109&lt;=75,"Challenger","Leader")))</f>
        <v>Émergent</v>
      </c>
      <c r="Z109" s="117"/>
      <c r="AA109" s="117"/>
      <c r="AB109" s="117"/>
      <c r="AC109" s="117"/>
      <c r="AD109" s="117"/>
      <c r="AE109" s="120" t="str" cm="1">
        <f t="array" ref="AE109">_xlfn.TEXTJOIN(CHAR(10)&amp;"-",TRUE,IF(_xlfn.XLOOKUP(A109, Brut!$A$2:$A$158, Brut!$S$2:$Y$158)=1,Brut!$S$2:$Y$2,""))</f>
        <v>Développer une présence à l’international,
-Recruter, former et fidéliser des talents qualifiés,
-Exploiter les nouvelles technologies pour améliorer la compétitivité,</v>
      </c>
      <c r="AF109" s="120" t="str">
        <f>VLOOKUP($A109,Brut,AF$1,FALSE)</f>
        <v>قلة الخبرة و انعدام المعلومة</v>
      </c>
      <c r="AG109" s="120" t="str" cm="1">
        <f t="array" ref="AG109">_xlfn.TEXTJOIN(CHAR(10)&amp;"-",TRUE,IF(_xlfn.XLOOKUP($A109,Brut!$A$2:$A$158,Brut!$AJ$2:$AP$158)=1,Brut!$AJ$2:$AP$2,""))&amp;CHAR(10)&amp;CHAR(10)&amp;VLOOKUP($A109,Brut,AG$1,FALSE)</f>
        <v xml:space="preserve">Aucune action concrète
</v>
      </c>
      <c r="AH109" s="120" t="str" cm="1">
        <f t="array" ref="AH109">_xlfn.TEXTJOIN(CHAR(10)&amp;"-",TRUE,IF(_xlfn.XLOOKUP($A109,Brut!$A$2:$A$158,Brut!$AY$2:$BF$158)=1,Brut!$AY$2:$BF$2,""))&amp;CHAR(10)&amp;CHAR(10)&amp;VLOOKUP($A109,Brut,AH$1,FALSE)</f>
        <v xml:space="preserve">Résistance au changement - Adaptation lente
-Difficultés à trouver des prestataires qualifiés au niveau du digital
</v>
      </c>
      <c r="AI109" s="120" t="str" cm="1">
        <f t="array" ref="AI109">_xlfn.TEXTJOIN(CHAR(10)&amp;"-",TRUE,IF(_xlfn.XLOOKUP($A109,Brut!$A$2:$A$158,Brut!$BX$2:$CU$158)="Existant et je suis satisfait(e)",Brut!$BX$2:$CU$2,""))</f>
        <v>Technologies émergentes  - IoT (Internet of things)</v>
      </c>
      <c r="AJ109" s="120" t="str" cm="1">
        <f t="array" ref="AJ109">_xlfn.TEXTJOIN(CHAR(10)&amp;"-",TRUE,IF(_xlfn.XLOOKUP($A109,Brut!$A$2:$A$158,Brut!$BX$2:$CU$158)="Existant mais je ne suis pas satisfait(e)",Brut!$BX$2:$CU$2,""))</f>
        <v>Processus internes  - Outil de gestion documentaire et des archivages
-Processus internes  - Outils collaboratifs (Google Workspace, Teams...)
-Processus internes  - Messagerie électronique et instantanée (Mails, WhatsApp business...)
-Technologies émergentes  - Intelligence artificielle générative
-Technologies émergentes  - Industrie 5.0</v>
      </c>
      <c r="AK109" s="120" t="str" cm="1">
        <f t="array" ref="AK109">_xlfn.TEXTJOIN(CHAR(10)&amp;"-",TRUE,IF(_xlfn.XLOOKUP($A109,Brut!$A$2:$A$158,Brut!$BX$2:$CU$158)="Inexistant mais important pour notre activité/dans notre secteur",Brut!$BX$2:$CU$2,""))</f>
        <v>Présence en ligne - Site Web basique 
-Présence en ligne - Site web avancé
-Présence en ligne  - Outils de monitoring web
-Présence en ligne  - Présence sur les réseaux sociaux
-Présence en ligne  - Outils de gestion et de promotion sur les réseaux sociaux
-Présence en ligne  - Boutique vitrine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 de gestion comptable et financière
-Technologies émergentes  - Outils pour l'efficacité énergétique</v>
      </c>
      <c r="AL109" s="120" t="str" cm="1">
        <f t="array" ref="AL109">_xlfn.TEXTJOIN(CHAR(10)&amp;"-",TRUE,IF(_xlfn.XLOOKUP($A109,Brut!$A$2:$A$158,Brut!$BX$2:$CU$158)="Je ne sais pas en quoi cela consiste",Brut!$BX$2:$CU$2,""))</f>
        <v/>
      </c>
    </row>
    <row r="110" spans="1:38" ht="255" x14ac:dyDescent="0.25">
      <c r="A110">
        <v>234</v>
      </c>
      <c r="B110" s="107" t="str">
        <f>CONCATENATE("ID",IF(A110&lt;10,CONCATENATE("0",A110),A110),"_FdR_",C110,"_v2")</f>
        <v>ID234_FdR_Tazoult mod_v2</v>
      </c>
      <c r="C110" s="107" t="str">
        <f>VLOOKUP($A110,Brut,C$1,FALSE)</f>
        <v>Tazoult mod</v>
      </c>
      <c r="D110" s="107" t="str">
        <f>VLOOKUP($A110,Brut,D$1,FALSE)</f>
        <v>Dirigeant(e) - Gérant(e)</v>
      </c>
      <c r="E110" s="107" t="str">
        <f>VLOOKUP($A110,Brut,E$1,FALSE)</f>
        <v>SARL AU</v>
      </c>
      <c r="F110" s="127">
        <f>2025-VLOOKUP($A110,Brut,F$1,FALSE)</f>
        <v>1</v>
      </c>
      <c r="G110" s="127">
        <f>VLOOKUP($A110,Brut,G$1,FALSE)</f>
        <v>2</v>
      </c>
      <c r="H110" s="120" t="str">
        <f>VLOOKUP($A110,Brut,H$1,FALSE)</f>
        <v>Faible (Moins de 25% du personnel)</v>
      </c>
      <c r="I110" s="120" t="str">
        <f>VLOOKUP($A110,Brut,I$1,FALSE)</f>
        <v>Moyennes</v>
      </c>
      <c r="J110" s="107" t="str">
        <f>VLOOKUP($A110,Brut,J$1,FALSE)</f>
        <v>Moins de 5%</v>
      </c>
      <c r="K110" s="107" t="str">
        <f>VLOOKUP($A110,Brut,K$1,FALSE)</f>
        <v>Entre 3 et 10 MDhs</v>
      </c>
      <c r="L110" s="107" t="str">
        <f>VLOOKUP($A110,Brut,L$1,FALSE)</f>
        <v>Industrie - Logistique</v>
      </c>
      <c r="M110" s="107" t="str">
        <f>VLOOKUP($A110,Brut,M$1,FALSE)</f>
        <v>Marrakech-Safi</v>
      </c>
      <c r="N110" s="107" t="str">
        <f>VLOOKUP($A110,Brut,N$1,FALSE)</f>
        <v>Essaouira</v>
      </c>
      <c r="O110" s="120" t="str">
        <f>VLOOKUP($A110,Brut,O$1,FALSE)</f>
        <v>Industrie manufacturière</v>
      </c>
      <c r="P110" s="120" t="str">
        <f>VLOOKUP($A110,Brut,P$1,FALSE)</f>
        <v>فصالة وخياطة الملابس التقليدية والعصرية</v>
      </c>
      <c r="Q110" s="120" t="str">
        <f>VLOOKUP($A110,Brut,Q$1,FALSE)</f>
        <v>BtoC - vente de produits ou services directement aux particuliers en tant que consommateurs finaux</v>
      </c>
      <c r="R110" s="117">
        <f>VLOOKUP($A110,Brut,R$1,FALSE)</f>
        <v>27.5</v>
      </c>
      <c r="S110" s="117">
        <f>VLOOKUP($A110,Brut,S$1,FALSE)</f>
        <v>50</v>
      </c>
      <c r="T110" s="117">
        <f>VLOOKUP($A110,Brut,T$1,FALSE)</f>
        <v>36.5</v>
      </c>
      <c r="U110" s="117">
        <f>VLOOKUP($A110,Brut,U$1,FALSE)</f>
        <v>50</v>
      </c>
      <c r="V110" s="117">
        <f>VLOOKUP($A110,Brut,V$1,FALSE)</f>
        <v>15</v>
      </c>
      <c r="W110" s="117">
        <f>VLOOKUP($A110,Brut,W$1,FALSE)</f>
        <v>0</v>
      </c>
      <c r="X110" s="117">
        <f>AVERAGE(R110:W110)</f>
        <v>29.833333333333332</v>
      </c>
      <c r="Y110" s="117" t="str">
        <f>IF(X110&lt;25,"Débutant",IF(X110&lt;=50,"Émergent",IF(X110&lt;=75,"Challenger","Leader")))</f>
        <v>Émergent</v>
      </c>
      <c r="Z110" s="150"/>
      <c r="AA110" s="117" t="s">
        <v>2925</v>
      </c>
      <c r="AB110" s="117" t="s">
        <v>720</v>
      </c>
      <c r="AC110" s="117"/>
      <c r="AD110" s="117"/>
      <c r="AE110" s="120" t="str" cm="1">
        <f t="array" ref="AE110">_xlfn.TEXTJOIN(CHAR(10)&amp;"-",TRUE,IF(_xlfn.XLOOKUP(A110, Brut!$A$2:$A$158, Brut!$S$2:$Y$158)=1,Brut!$S$2:$Y$2,""))</f>
        <v xml:space="preserve">- Attirer de nouveaux clients et se différencier face à la concurrence, </v>
      </c>
      <c r="AF110" s="120" t="str">
        <f>VLOOKUP($A110,Brut,AF$1,FALSE)</f>
        <v>استعمال الرقمنة في التسويق للمنتجات</v>
      </c>
      <c r="AG110" s="120" t="str" cm="1">
        <f t="array" ref="AG110">_xlfn.TEXTJOIN(CHAR(10)&amp;"-",TRUE,IF(_xlfn.XLOOKUP($A110,Brut!$A$2:$A$158,Brut!$AJ$2:$AP$158)=1,Brut!$AJ$2:$AP$2,""))&amp;CHAR(10)&amp;CHAR(10)&amp;VLOOKUP($A110,Brut,AG$1,FALSE)</f>
        <v xml:space="preserve">Définir et mettre en œuvre une stratégie de digitalisation
</v>
      </c>
      <c r="AH110" s="120" t="str" cm="1">
        <f t="array" ref="AH110">_xlfn.TEXTJOIN(CHAR(10)&amp;"-",TRUE,IF(_xlfn.XLOOKUP($A110,Brut!$A$2:$A$158,Brut!$AY$2:$BF$158)=1,Brut!$AY$2:$BF$2,""))&amp;CHAR(10)&amp;CHAR(10)&amp;VLOOKUP($A110,Brut,AH$1,FALSE)</f>
        <v xml:space="preserve">Difficulté à utiliser des outils métier ou avancés (ERP, logiciels,...)
-Difficultés à maintenir les équipements et logiciels à jour
</v>
      </c>
      <c r="AI110" s="120" t="str" cm="1">
        <f t="array" ref="AI110">_xlfn.TEXTJOIN(CHAR(10)&amp;"-",TRUE,IF(_xlfn.XLOOKUP($A110,Brut!$A$2:$A$158,Brut!$BX$2:$CU$158)="Existant et je suis satisfait(e)",Brut!$BX$2:$CU$2,""))</f>
        <v/>
      </c>
      <c r="AJ110" s="120" t="str" cm="1">
        <f t="array" ref="AJ110">_xlfn.TEXTJOIN(CHAR(10)&amp;"-",TRUE,IF(_xlfn.XLOOKUP($A110,Brut!$A$2:$A$158,Brut!$BX$2:$CU$158)="Existant mais je ne suis pas satisfait(e)",Brut!$BX$2:$CU$2,""))</f>
        <v>Présence en ligne - Site Web basique 
-Présence en ligne  - Présence sur les réseaux sociaux
-Présence en ligne  - Boutique vitrine
-Processus internes  - Messagerie électronique et instantanée (Mails, WhatsApp business...)</v>
      </c>
      <c r="AK110" s="120" t="str" cm="1">
        <f t="array" ref="AK110">_xlfn.TEXTJOIN(CHAR(10)&amp;"-",TRUE,IF(_xlfn.XLOOKUP($A110,Brut!$A$2:$A$158,Brut!$BX$2:$CU$158)="Inexistant mais important pour notre activité/dans notre secteur",Brut!$BX$2:$CU$2,""))</f>
        <v>Présence en ligne - Site web avancé
-Présence en ligne  - Outils de gestion et de promotion sur les réseaux sociaux
-Présence en ligne - Boutique transactionnelle
-Relation client  - Outils de marketing digital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v>
      </c>
      <c r="AL110" s="120" t="str" cm="1">
        <f t="array" ref="AL110">_xlfn.TEXTJOIN(CHAR(10)&amp;"-",TRUE,IF(_xlfn.XLOOKUP($A110,Brut!$A$2:$A$158,Brut!$BX$2:$CU$158)="Je ne sais pas en quoi cela consiste",Brut!$BX$2:$CU$2,""))</f>
        <v>Présence en ligne  - Outils de monitoring web
-Relation client  - CRM
-Relation client  - Outils d'automatisation du parcours client
-Technologies émergentes  - Intelligence artificielle générative
-Technologies émergentes  - Outils pour l'efficacité énergétique
-Technologies émergentes  - Industrie 5.0
-Technologies émergentes  - IoT (Internet of things)</v>
      </c>
    </row>
    <row r="111" spans="1:38" ht="345" x14ac:dyDescent="0.25">
      <c r="A111">
        <v>235</v>
      </c>
      <c r="B111" s="107" t="str">
        <f>CONCATENATE("ID",IF(A111&lt;10,CONCATENATE("0",A111),A111),"_FdR_",C111,"_v2")</f>
        <v>ID235_FdR_Crafts looms_v2</v>
      </c>
      <c r="C111" s="107" t="str">
        <f>VLOOKUP($A111,Brut,C$1,FALSE)</f>
        <v>Crafts looms</v>
      </c>
      <c r="D111" s="107" t="str">
        <f>VLOOKUP($A111,Brut,D$1,FALSE)</f>
        <v>Dirigeant(e) - Gérant(e)</v>
      </c>
      <c r="E111" s="107" t="str">
        <f>VLOOKUP($A111,Brut,E$1,FALSE)</f>
        <v>SARL AU</v>
      </c>
      <c r="F111" s="127">
        <f>2025-VLOOKUP($A111,Brut,F$1,FALSE)</f>
        <v>1</v>
      </c>
      <c r="G111" s="127">
        <f>VLOOKUP($A111,Brut,G$1,FALSE)</f>
        <v>8</v>
      </c>
      <c r="H111" s="120" t="str">
        <f>VLOOKUP($A111,Brut,H$1,FALSE)</f>
        <v>Faible (Moins de 25% du personnel)</v>
      </c>
      <c r="I111" s="120" t="str">
        <f>VLOOKUP($A111,Brut,I$1,FALSE)</f>
        <v>Moyennes</v>
      </c>
      <c r="J111" s="107" t="str">
        <f>VLOOKUP($A111,Brut,J$1,FALSE)</f>
        <v>Moins de 5%</v>
      </c>
      <c r="K111" s="107" t="str">
        <f>VLOOKUP($A111,Brut,K$1,FALSE)</f>
        <v>Moins de 3 MDhs</v>
      </c>
      <c r="L111" s="107" t="str">
        <f>VLOOKUP($A111,Brut,L$1,FALSE)</f>
        <v>Industrie - Logistique</v>
      </c>
      <c r="M111" s="107" t="str">
        <f>VLOOKUP($A111,Brut,M$1,FALSE)</f>
        <v>Marrakech-Safi</v>
      </c>
      <c r="N111" s="107" t="str">
        <f>VLOOKUP($A111,Brut,N$1,FALSE)</f>
        <v>Essaouira</v>
      </c>
      <c r="O111" s="120" t="str">
        <f>VLOOKUP($A111,Brut,O$1,FALSE)</f>
        <v>Industrie manufacturière</v>
      </c>
      <c r="P111" s="120" t="str">
        <f>VLOOKUP($A111,Brut,P$1,FALSE)</f>
        <v xml:space="preserve">الصناعة التقليدية </v>
      </c>
      <c r="Q111" s="120" t="str">
        <f>VLOOKUP($A111,Brut,Q$1,FALSE)</f>
        <v>Les deux</v>
      </c>
      <c r="R111" s="117">
        <f>VLOOKUP($A111,Brut,R$1,FALSE)</f>
        <v>60</v>
      </c>
      <c r="S111" s="117">
        <f>VLOOKUP($A111,Brut,S$1,FALSE)</f>
        <v>27.5</v>
      </c>
      <c r="T111" s="117">
        <f>VLOOKUP($A111,Brut,T$1,FALSE)</f>
        <v>50</v>
      </c>
      <c r="U111" s="117">
        <f>VLOOKUP($A111,Brut,U$1,FALSE)</f>
        <v>50</v>
      </c>
      <c r="V111" s="117">
        <f>VLOOKUP($A111,Brut,V$1,FALSE)</f>
        <v>30</v>
      </c>
      <c r="W111" s="117">
        <f>VLOOKUP($A111,Brut,W$1,FALSE)</f>
        <v>0</v>
      </c>
      <c r="X111" s="117">
        <f>AVERAGE(R111:W111)</f>
        <v>36.25</v>
      </c>
      <c r="Y111" s="117" t="str">
        <f>IF(X111&lt;25,"Débutant",IF(X111&lt;=50,"Émergent",IF(X111&lt;=75,"Challenger","Leader")))</f>
        <v>Émergent</v>
      </c>
      <c r="Z111" s="117"/>
      <c r="AA111" s="117"/>
      <c r="AB111" s="117"/>
      <c r="AC111" s="117"/>
      <c r="AD111" s="117"/>
      <c r="AE111" s="120" t="str" cm="1">
        <f t="array" ref="AE111">_xlfn.TEXTJOIN(CHAR(10)&amp;"-",TRUE,IF(_xlfn.XLOOKUP(A111, Brut!$A$2:$A$158, Brut!$S$2:$Y$158)=1,Brut!$S$2:$Y$2,""))</f>
        <v>- Attirer de nouveaux clients et se différencier face à la concurrence, 
-Développer une présence à l’international,
-Exploiter les nouvelles technologies pour améliorer la compétitivité,</v>
      </c>
      <c r="AF111" s="120">
        <f>VLOOKUP($A111,Brut,AF$1,FALSE)</f>
        <v>0</v>
      </c>
      <c r="AG111" s="120" t="str" cm="1">
        <f t="array" ref="AG111">_xlfn.TEXTJOIN(CHAR(10)&amp;"-",TRUE,IF(_xlfn.XLOOKUP($A111,Brut!$A$2:$A$158,Brut!$AJ$2:$AP$158)=1,Brut!$AJ$2:$AP$2,""))&amp;CHAR(10)&amp;CHAR(10)&amp;VLOOKUP($A111,Brut,AG$1,FALSE)</f>
        <v xml:space="preserve">Suivre des formations sur les outils et solutions digitales
-Installer de nouveaux équipements (serveurs, ordinateurs, etc.)
</v>
      </c>
      <c r="AH111" s="120" t="str" cm="1">
        <f t="array" ref="AH111">_xlfn.TEXTJOIN(CHAR(10)&amp;"-",TRUE,IF(_xlfn.XLOOKUP($A111,Brut!$A$2:$A$158,Brut!$AY$2:$BF$158)=1,Brut!$AY$2:$BF$2,""))&amp;CHAR(10)&amp;CHAR(10)&amp;VLOOKUP($A111,Brut,AH$1,FALSE)</f>
        <v xml:space="preserve">Résistance au changement - Adaptation lente
-Compétences inégales (Certains sont à l'aise, d'autres non)
</v>
      </c>
      <c r="AI111" s="120" t="str" cm="1">
        <f t="array" ref="AI111">_xlfn.TEXTJOIN(CHAR(10)&amp;"-",TRUE,IF(_xlfn.XLOOKUP($A111,Brut!$A$2:$A$158,Brut!$BX$2:$CU$158)="Existant et je suis satisfait(e)",Brut!$BX$2:$CU$2,""))</f>
        <v>Processus internes  - Messagerie électronique et instantanée (Mails, WhatsApp business...)</v>
      </c>
      <c r="AJ111" s="120" t="str" cm="1">
        <f t="array" ref="AJ111">_xlfn.TEXTJOIN(CHAR(10)&amp;"-",TRUE,IF(_xlfn.XLOOKUP($A111,Brut!$A$2:$A$158,Brut!$BX$2:$CU$158)="Existant mais je ne suis pas satisfait(e)",Brut!$BX$2:$CU$2,""))</f>
        <v>Présence en ligne  - Présence sur les réseaux sociaux
-Relation client  - Outils de marketing digital
-Relation client  - Outil de gestion des ventes et des facturations
-Technologies émergentes  - Industrie 5.0
-Technologies émergentes  - IoT (Internet of things)</v>
      </c>
      <c r="AK111" s="120" t="str" cm="1">
        <f t="array" ref="AK111">_xlfn.TEXTJOIN(CHAR(10)&amp;"-",TRUE,IF(_xlfn.XLOOKUP($A111,Brut!$A$2:$A$158,Brut!$BX$2:$CU$158)="Inexistant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-Présence en ligne  - Boutique vitrine
-Présence en ligne - Boutique transactionnelle
-Relation client  - TPE basique
-Relation client  - Paiement en ligne
-Relation client  - CRM
-Relation client  - Outils d'automatisation du parcours client
-Processus internes  - Tableurs (Excel)
-Processus internes  - Outil de gestion RH
-Processus internes  - Outil de gestion comptable et financière
-Processus internes  - Outil de gestion documentaire et des archivages
-Processus internes  - Outils collaboratifs (Google Workspace, Teams...)
-Technologies émergentes  - Intelligence artificielle générative
-Technologies émergentes  - Outils pour l'efficacité énergétique</v>
      </c>
      <c r="AL111" s="120" t="str" cm="1">
        <f t="array" ref="AL111">_xlfn.TEXTJOIN(CHAR(10)&amp;"-",TRUE,IF(_xlfn.XLOOKUP($A111,Brut!$A$2:$A$158,Brut!$BX$2:$CU$158)="Je ne sais pas en quoi cela consiste",Brut!$BX$2:$CU$2,""))</f>
        <v/>
      </c>
    </row>
    <row r="112" spans="1:38" ht="315" x14ac:dyDescent="0.25">
      <c r="A112">
        <v>237</v>
      </c>
      <c r="B112" s="107" t="str">
        <f>CONCATENATE("ID",IF(A112&lt;10,CONCATENATE("0",A112),A112),"_FdR_",C112,"_v2")</f>
        <v>ID237_FdR_تعاونية الأناقة للخياطة والتطريز _v2</v>
      </c>
      <c r="C112" s="107" t="str">
        <f>VLOOKUP($A112,Brut,C$1,FALSE)</f>
        <v xml:space="preserve">تعاونية الأناقة للخياطة والتطريز </v>
      </c>
      <c r="D112" s="107" t="str">
        <f>VLOOKUP($A112,Brut,D$1,FALSE)</f>
        <v>Dirigeant(e) - Gérant(e)</v>
      </c>
      <c r="E112" s="107" t="str">
        <f>VLOOKUP($A112,Brut,E$1,FALSE)</f>
        <v>Coopérative</v>
      </c>
      <c r="F112" s="127">
        <f>2025-VLOOKUP($A112,Brut,F$1,FALSE)</f>
        <v>9</v>
      </c>
      <c r="G112" s="127">
        <f>VLOOKUP($A112,Brut,G$1,FALSE)</f>
        <v>5</v>
      </c>
      <c r="H112" s="120" t="str">
        <f>VLOOKUP($A112,Brut,H$1,FALSE)</f>
        <v>Moyenne (Entre 25% et 50% du personnel)</v>
      </c>
      <c r="I112" s="120" t="str">
        <f>VLOOKUP($A112,Brut,I$1,FALSE)</f>
        <v>Moyennes</v>
      </c>
      <c r="J112" s="107" t="str">
        <f>VLOOKUP($A112,Brut,J$1,FALSE)</f>
        <v>Entre 5 et 20%</v>
      </c>
      <c r="K112" s="107" t="str">
        <f>VLOOKUP($A112,Brut,K$1,FALSE)</f>
        <v>Moins de 3 MDhs</v>
      </c>
      <c r="L112" s="107" t="str">
        <f>VLOOKUP($A112,Brut,L$1,FALSE)</f>
        <v>Industrie - Logistique</v>
      </c>
      <c r="M112" s="107" t="str">
        <f>VLOOKUP($A112,Brut,M$1,FALSE)</f>
        <v>Marrakech-Safi</v>
      </c>
      <c r="N112" s="107" t="str">
        <f>VLOOKUP($A112,Brut,N$1,FALSE)</f>
        <v>Essaouira</v>
      </c>
      <c r="O112" s="120" t="str">
        <f>VLOOKUP($A112,Brut,O$1,FALSE)</f>
        <v>Industrie manufacturière</v>
      </c>
      <c r="P112" s="120" t="str">
        <f>VLOOKUP($A112,Brut,P$1,FALSE)</f>
        <v xml:space="preserve">يعتمد نشاطنا على تسويق المنتجات التي تصنعها بأيدينا من الفصالة والخياطة والتطريز و الكروشيه في المحلات الخاصة بنا وعبر وسائل التواصل الاجتماعي </v>
      </c>
      <c r="Q112" s="120" t="str">
        <f>VLOOKUP($A112,Brut,Q$1,FALSE)</f>
        <v>Les deux</v>
      </c>
      <c r="R112" s="117">
        <f>VLOOKUP($A112,Brut,R$1,FALSE)</f>
        <v>58.333333333333336</v>
      </c>
      <c r="S112" s="117">
        <f>VLOOKUP($A112,Brut,S$1,FALSE)</f>
        <v>50</v>
      </c>
      <c r="T112" s="117">
        <f>VLOOKUP($A112,Brut,T$1,FALSE)</f>
        <v>36.5</v>
      </c>
      <c r="U112" s="117">
        <f>VLOOKUP($A112,Brut,U$1,FALSE)</f>
        <v>50</v>
      </c>
      <c r="V112" s="117">
        <f>VLOOKUP($A112,Brut,V$1,FALSE)</f>
        <v>20</v>
      </c>
      <c r="W112" s="117">
        <f>VLOOKUP($A112,Brut,W$1,FALSE)</f>
        <v>12.5</v>
      </c>
      <c r="X112" s="117">
        <f>AVERAGE(R112:W112)</f>
        <v>37.888888888888893</v>
      </c>
      <c r="Y112" s="117" t="str">
        <f>IF(X112&lt;25,"Débutant",IF(X112&lt;=50,"Émergent",IF(X112&lt;=75,"Challenger","Leader")))</f>
        <v>Émergent</v>
      </c>
      <c r="Z112" s="148" t="s">
        <v>2934</v>
      </c>
      <c r="AA112" s="147" t="s">
        <v>2946</v>
      </c>
      <c r="AB112" s="147" t="s">
        <v>2942</v>
      </c>
      <c r="AC112" s="117"/>
      <c r="AD112" s="117"/>
      <c r="AE112" s="120" t="str" cm="1">
        <f t="array" ref="AE112">_xlfn.TEXTJOIN(CHAR(10)&amp;"-",TRUE,IF(_xlfn.XLOOKUP(A112, Brut!$A$2:$A$158, Brut!$S$2:$Y$158)=1,Brut!$S$2:$Y$2,""))</f>
        <v>- Attirer de nouveaux clients et se différencier face à la concurrence, 
-Recruter, former et fidéliser des talents qualifiés,
-Influencer positivement le climat des affaires et simplifier les démarches administratives.</v>
      </c>
      <c r="AF112" s="120" t="str">
        <f>VLOOKUP($A112,Brut,AF$1,FALSE)</f>
        <v>نريد تعلم التسويق الالكتروني وكيفية جذب الزبناء من خلال موقع الكتروني أو متجر الكتروني</v>
      </c>
      <c r="AG112" s="120" t="str" cm="1">
        <f t="array" ref="AG112">_xlfn.TEXTJOIN(CHAR(10)&amp;"-",TRUE,IF(_xlfn.XLOOKUP($A112,Brut!$A$2:$A$158,Brut!$AJ$2:$AP$158)=1,Brut!$AJ$2:$AP$2,""))&amp;CHAR(10)&amp;CHAR(10)&amp;VLOOKUP($A112,Brut,AG$1,FALSE)</f>
        <v xml:space="preserve">Acquérir ou intégrer des solutions digitales (CRM, site web, etc.)
-Installer de nouveaux équipements (serveurs, ordinateurs, etc.)
</v>
      </c>
      <c r="AH112" s="120" t="str" cm="1">
        <f t="array" ref="AH112">_xlfn.TEXTJOIN(CHAR(10)&amp;"-",TRUE,IF(_xlfn.XLOOKUP($A112,Brut!$A$2:$A$158,Brut!$AY$2:$BF$158)=1,Brut!$AY$2:$BF$2,""))&amp;CHAR(10)&amp;CHAR(10)&amp;VLOOKUP($A112,Brut,AH$1,FALSE)</f>
        <v xml:space="preserve">Difficulté à utiliser des équipements et du matériel technologique (Serveurs, terminaux,...)
-Difficultés à maintenir les équipements et logiciels à jour
</v>
      </c>
      <c r="AI112" s="120" t="str" cm="1">
        <f t="array" ref="AI112">_xlfn.TEXTJOIN(CHAR(10)&amp;"-",TRUE,IF(_xlfn.XLOOKUP($A112,Brut!$A$2:$A$158,Brut!$BX$2:$CU$158)="Existant et je suis satisfait(e)",Brut!$BX$2:$CU$2,""))</f>
        <v>Processus internes  - Messagerie électronique et instantanée (Mails, WhatsApp business...)</v>
      </c>
      <c r="AJ112" s="120" t="str" cm="1">
        <f t="array" ref="AJ112">_xlfn.TEXTJOIN(CHAR(10)&amp;"-",TRUE,IF(_xlfn.XLOOKUP($A112,Brut!$A$2:$A$158,Brut!$BX$2:$CU$158)="Existant mais je ne suis pas satisfait(e)",Brut!$BX$2:$CU$2,""))</f>
        <v>Présence en ligne  - Outils de monitoring web
-Présence en ligne  - Présence sur les réseaux sociaux
-Relation client  - TPE basique
-Relation client  - Outils de marketing digital</v>
      </c>
      <c r="AK112" s="120" t="str" cm="1">
        <f t="array" ref="AK112">_xlfn.TEXTJOIN(CHAR(10)&amp;"-",TRUE,IF(_xlfn.XLOOKUP($A112,Brut!$A$2:$A$158,Brut!$BX$2:$CU$158)="Inexistant mais important pour notre activité/dans notre secteur",Brut!$BX$2:$CU$2,""))</f>
        <v>Présence en ligne - Site Web basique 
-Présence en ligne - Site web avancé
-Présence en ligne  - Outils de gestion et de promotion sur les réseaux sociaux
-Présence en ligne  - Boutique vitrine
-Présence en ligne - Boutique transactionnelle
-Relation client  - Paiement en ligne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-Technologies émergentes  - Intelligence artificielle générative</v>
      </c>
      <c r="AL112" s="120" t="str" cm="1">
        <f t="array" ref="AL112">_xlfn.TEXTJOIN(CHAR(10)&amp;"-",TRUE,IF(_xlfn.XLOOKUP($A112,Brut!$A$2:$A$158,Brut!$BX$2:$CU$158)="Je ne sais pas en quoi cela consiste",Brut!$BX$2:$CU$2,""))</f>
        <v>Relation client  - CRM
-Relation client  - Outils d'automatisation du parcours client
-Technologies émergentes  - Outils pour l'efficacité énergétique
-Technologies émergentes  - Industrie 5.0
-Technologies émergentes  - IoT (Internet of things)</v>
      </c>
    </row>
    <row r="113" spans="1:38" ht="240" x14ac:dyDescent="0.25">
      <c r="A113">
        <v>238</v>
      </c>
      <c r="B113" s="107" t="str">
        <f>CONCATENATE("ID",IF(A113&lt;10,CONCATENATE("0",A113),A113),"_FdR_",C113,"_v2")</f>
        <v>ID238_FdR_ALMAHSSAR _v2</v>
      </c>
      <c r="C113" s="107" t="str">
        <f>VLOOKUP($A113,Brut,C$1,FALSE)</f>
        <v xml:space="preserve">ALMAHSSAR </v>
      </c>
      <c r="D113" s="107" t="str">
        <f>VLOOKUP($A113,Brut,D$1,FALSE)</f>
        <v>Dirigeant(e) - Gérant(e)</v>
      </c>
      <c r="E113" s="107" t="str">
        <f>VLOOKUP($A113,Brut,E$1,FALSE)</f>
        <v>SARL AU</v>
      </c>
      <c r="F113" s="127">
        <f>2025-VLOOKUP($A113,Brut,F$1,FALSE)</f>
        <v>2</v>
      </c>
      <c r="G113" s="127">
        <f>VLOOKUP($A113,Brut,G$1,FALSE)</f>
        <v>3</v>
      </c>
      <c r="H113" s="120" t="str">
        <f>VLOOKUP($A113,Brut,H$1,FALSE)</f>
        <v>Faible (Moins de 25% du personnel)</v>
      </c>
      <c r="I113" s="120" t="str">
        <f>VLOOKUP($A113,Brut,I$1,FALSE)</f>
        <v>Moyennes</v>
      </c>
      <c r="J113" s="107" t="str">
        <f>VLOOKUP($A113,Brut,J$1,FALSE)</f>
        <v>Moins de 5%</v>
      </c>
      <c r="K113" s="107" t="str">
        <f>VLOOKUP($A113,Brut,K$1,FALSE)</f>
        <v>Moins de 3 MDhs</v>
      </c>
      <c r="L113" s="107" t="str">
        <f>VLOOKUP($A113,Brut,L$1,FALSE)</f>
        <v>Commerce</v>
      </c>
      <c r="M113" s="107" t="str">
        <f>VLOOKUP($A113,Brut,M$1,FALSE)</f>
        <v>Marrakech-Safi</v>
      </c>
      <c r="N113" s="107" t="str">
        <f>VLOOKUP($A113,Brut,N$1,FALSE)</f>
        <v>Marrakech</v>
      </c>
      <c r="O113" s="120" t="str">
        <f>VLOOKUP($A113,Brut,O$1,FALSE)</f>
        <v>Commerce</v>
      </c>
      <c r="P113" s="120" t="str">
        <f>VLOOKUP($A113,Brut,P$1,FALSE)</f>
        <v xml:space="preserve">Entreprise spécialisée dans la distribution de produits liés à l'utilisation de l'eau, notamment des dispositifs d'arrosage intelligents pour les champs agricoles, les espaces verts et les jardins extérieurs. Ainsi elle intervient dans le domaine de l’ingénierie liée à l’eau et l’environnement : Etudes, Assistance Technique, Réalisation et Suivi de Travaux Hydrauliques. </v>
      </c>
      <c r="Q113" s="120" t="str">
        <f>VLOOKUP($A113,Brut,Q$1,FALSE)</f>
        <v>Les deux</v>
      </c>
      <c r="R113" s="117">
        <f>VLOOKUP($A113,Brut,R$1,FALSE)</f>
        <v>60</v>
      </c>
      <c r="S113" s="117">
        <f>VLOOKUP($A113,Brut,S$1,FALSE)</f>
        <v>50</v>
      </c>
      <c r="T113" s="117">
        <f>VLOOKUP($A113,Brut,T$1,FALSE)</f>
        <v>45.5</v>
      </c>
      <c r="U113" s="117">
        <f>VLOOKUP($A113,Brut,U$1,FALSE)</f>
        <v>50</v>
      </c>
      <c r="V113" s="117">
        <f>VLOOKUP($A113,Brut,V$1,FALSE)</f>
        <v>20</v>
      </c>
      <c r="W113" s="117">
        <f>VLOOKUP($A113,Brut,W$1,FALSE)</f>
        <v>25</v>
      </c>
      <c r="X113" s="117">
        <f>AVERAGE(R113:W113)</f>
        <v>41.75</v>
      </c>
      <c r="Y113" s="117" t="str">
        <f>IF(X113&lt;25,"Débutant",IF(X113&lt;=50,"Émergent",IF(X113&lt;=75,"Challenger","Leader")))</f>
        <v>Émergent</v>
      </c>
      <c r="Z113" s="117" t="s">
        <v>2950</v>
      </c>
      <c r="AA113" s="117" t="s">
        <v>2935</v>
      </c>
      <c r="AB113" s="152" t="s">
        <v>2949</v>
      </c>
      <c r="AC113" s="117"/>
      <c r="AD113" s="117"/>
      <c r="AE113" s="120" t="str" cm="1">
        <f t="array" ref="AE113">_xlfn.TEXTJOIN(CHAR(10)&amp;"-",TRUE,IF(_xlfn.XLOOKUP(A113, Brut!$A$2:$A$158, Brut!$S$2:$Y$158)=1,Brut!$S$2:$Y$2,""))</f>
        <v>- Attirer de nouveaux clients et se différencier face à la concurrence, 
-Développer une présence à l’international,
-Recruter, former et fidéliser des talents qualifiés,</v>
      </c>
      <c r="AF113" s="120" t="str">
        <f>VLOOKUP($A113,Brut,AF$1,FALSE)</f>
        <v xml:space="preserve">1.Les environnements digitaux pour garantir la protection des données personnelles, en accord avec le Règlement général sur la protection des données. 2.La cybersécurité. 3, certain nombre d’investissements financiers. Cela comprend la mise en place de nouveaux logiciels, de matériel performant, la formation du personnel ou bien le recrutement de talents qualifiés. </v>
      </c>
      <c r="AG113" s="120" t="str" cm="1">
        <f t="array" ref="AG113">_xlfn.TEXTJOIN(CHAR(10)&amp;"-",TRUE,IF(_xlfn.XLOOKUP($A113,Brut!$A$2:$A$158,Brut!$AJ$2:$AP$158)=1,Brut!$AJ$2:$AP$2,""))&amp;CHAR(10)&amp;CHAR(10)&amp;VLOOKUP($A113,Brut,AG$1,FALSE)</f>
        <v xml:space="preserve">Suivre des formations sur les outils et solutions digitales
-Acquérir ou intégrer des solutions digitales (CRM, site web, etc.)
-Installer de nouveaux équipements (serveurs, ordinateurs, etc.)
-Définir et mettre en œuvre une stratégie de digitalisation
</v>
      </c>
      <c r="AH113" s="120" t="str" cm="1">
        <f t="array" ref="AH113">_xlfn.TEXTJOIN(CHAR(10)&amp;"-",TRUE,IF(_xlfn.XLOOKUP($A113,Brut!$A$2:$A$158,Brut!$AY$2:$BF$158)=1,Brut!$AY$2:$BF$2,""))&amp;CHAR(10)&amp;CHAR(10)&amp;VLOOKUP($A113,Brut,AH$1,FALSE)</f>
        <v xml:space="preserve">Difficulté à utiliser des outils métier ou avancés (ERP, logiciels,...)
-Difficultés à trouver des prestataires qualifiés au niveau du digital
</v>
      </c>
      <c r="AI113" s="120" t="str" cm="1">
        <f t="array" ref="AI113">_xlfn.TEXTJOIN(CHAR(10)&amp;"-",TRUE,IF(_xlfn.XLOOKUP($A113,Brut!$A$2:$A$158,Brut!$BX$2:$CU$158)="Existant et je suis satisfait(e)",Brut!$BX$2:$CU$2,""))</f>
        <v/>
      </c>
      <c r="AJ113" s="120" t="str" cm="1">
        <f t="array" ref="AJ113">_xlfn.TEXTJOIN(CHAR(10)&amp;"-",TRUE,IF(_xlfn.XLOOKUP($A113,Brut!$A$2:$A$158,Brut!$BX$2:$CU$158)="Existant mais je ne suis pas satisfait(e)",Brut!$BX$2:$CU$2,""))</f>
        <v>Présence en ligne - Site Web basique 
-Présence en ligne - Site web avancé
-Présence en ligne  - Présence sur les réseaux sociaux
-Présence en ligne - Boutique transactionnelle
-Relation client  - Paiement en ligne
-Processus internes  - Tableurs (Excel)
-Processus internes  - Outil de gestion comptable et financière
-Processus internes  - Outil de gestion documentaire et des archivages
-Processus internes  - Outils collaboratifs (Google Workspace, Teams...)
-Processus internes  - Messagerie électronique et instantanée (Mails, WhatsApp business...)</v>
      </c>
      <c r="AK113" s="120" t="str" cm="1">
        <f t="array" ref="AK113">_xlfn.TEXTJOIN(CHAR(10)&amp;"-",TRUE,IF(_xlfn.XLOOKUP($A113,Brut!$A$2:$A$158,Brut!$BX$2:$CU$158)="Inexistant mais important pour notre activité/dans notre secteur",Brut!$BX$2:$CU$2,""))</f>
        <v>Présence en ligne  - Outils de monitoring web
-Présence en ligne  - Boutique vitrine
-Relation client  - TPE basique
-Relation client  - CRM
-Relation client  - Outils de marketing digital
-Relation client  - Outils d'automatisation du parcours client
-Relation client  - Outil de gestion des ventes et des facturations
-Processus internes  - Outil de gestion des achats et des stocks
-Processus internes  - Outil de gestion RH
-Technologies émergentes  - Intelligence artificielle générative
-Technologies émergentes  - Outils pour l'efficacité énergétique
-Technologies émergentes  - Industrie 5.0</v>
      </c>
      <c r="AL113" s="120" t="str" cm="1">
        <f t="array" ref="AL113">_xlfn.TEXTJOIN(CHAR(10)&amp;"-",TRUE,IF(_xlfn.XLOOKUP($A113,Brut!$A$2:$A$158,Brut!$BX$2:$CU$158)="Je ne sais pas en quoi cela consiste",Brut!$BX$2:$CU$2,""))</f>
        <v>Présence en ligne  - Outils de gestion et de promotion sur les réseaux sociaux
-Technologies émergentes  - IoT (Internet of things)</v>
      </c>
    </row>
    <row r="114" spans="1:38" ht="180" x14ac:dyDescent="0.25">
      <c r="A114">
        <v>239</v>
      </c>
      <c r="B114" s="107" t="str">
        <f>CONCATENATE("ID",IF(A114&lt;10,CONCATENATE("0",A114),A114),"_FdR_",C114,"_v2")</f>
        <v>ID239_FdR_Autosolve AI_v2</v>
      </c>
      <c r="C114" s="107" t="str">
        <f>VLOOKUP($A114,Brut,C$1,FALSE)</f>
        <v>Autosolve AI</v>
      </c>
      <c r="D114" s="107" t="str">
        <f>VLOOKUP($A114,Brut,D$1,FALSE)</f>
        <v>Dirigeant(e) - Gérant(e)</v>
      </c>
      <c r="E114" s="107" t="str">
        <f>VLOOKUP($A114,Brut,E$1,FALSE)</f>
        <v>Auto-entrepreneur</v>
      </c>
      <c r="F114" s="127">
        <f>2025-VLOOKUP($A114,Brut,F$1,FALSE)</f>
        <v>1</v>
      </c>
      <c r="G114" s="127">
        <f>VLOOKUP($A114,Brut,G$1,FALSE)</f>
        <v>1</v>
      </c>
      <c r="H114" s="120" t="str">
        <f>VLOOKUP($A114,Brut,H$1,FALSE)</f>
        <v>Forte (Plus de 50% du personnel)</v>
      </c>
      <c r="I114" s="120" t="str">
        <f>VLOOKUP($A114,Brut,I$1,FALSE)</f>
        <v>Moyennes</v>
      </c>
      <c r="J114" s="107" t="str">
        <f>VLOOKUP($A114,Brut,J$1,FALSE)</f>
        <v>Je ne souhaite pas me prononcer - Je ne sais pas</v>
      </c>
      <c r="K114" s="107" t="str">
        <f>VLOOKUP($A114,Brut,K$1,FALSE)</f>
        <v>Moins de 3 MDhs</v>
      </c>
      <c r="L114" s="107" t="str">
        <f>VLOOKUP($A114,Brut,L$1,FALSE)</f>
        <v>Services</v>
      </c>
      <c r="M114" s="107" t="str">
        <f>VLOOKUP($A114,Brut,M$1,FALSE)</f>
        <v>Marrakech-Safi</v>
      </c>
      <c r="N114" s="107" t="str">
        <f>VLOOKUP($A114,Brut,N$1,FALSE)</f>
        <v>Marrakech</v>
      </c>
      <c r="O114" s="120" t="str">
        <f>VLOOKUP($A114,Brut,O$1,FALSE)</f>
        <v>Information et communication</v>
      </c>
      <c r="P114" s="120" t="str">
        <f>VLOOKUP($A114,Brut,P$1,FALSE)</f>
        <v>Agence d'automatisation par l'intelligence artificielle</v>
      </c>
      <c r="Q114" s="120" t="str">
        <f>VLOOKUP($A114,Brut,Q$1,FALSE)</f>
        <v>BtoB - vente de produits ou services entre entreprises professionnels</v>
      </c>
      <c r="R114" s="117">
        <f>VLOOKUP($A114,Brut,R$1,FALSE)</f>
        <v>60</v>
      </c>
      <c r="S114" s="117">
        <f>VLOOKUP($A114,Brut,S$1,FALSE)</f>
        <v>50</v>
      </c>
      <c r="T114" s="117">
        <f>VLOOKUP($A114,Brut,T$1,FALSE)</f>
        <v>55</v>
      </c>
      <c r="U114" s="117">
        <f>VLOOKUP($A114,Brut,U$1,FALSE)</f>
        <v>50</v>
      </c>
      <c r="V114" s="117">
        <f>VLOOKUP($A114,Brut,V$1,FALSE)</f>
        <v>15</v>
      </c>
      <c r="W114" s="117">
        <f>VLOOKUP($A114,Brut,W$1,FALSE)</f>
        <v>37.5</v>
      </c>
      <c r="X114" s="117">
        <f>AVERAGE(R114:W114)</f>
        <v>44.583333333333336</v>
      </c>
      <c r="Y114" s="117" t="str">
        <f>IF(X114&lt;25,"Débutant",IF(X114&lt;=50,"Émergent",IF(X114&lt;=75,"Challenger","Leader")))</f>
        <v>Émergent</v>
      </c>
      <c r="Z114" s="148" t="s">
        <v>2920</v>
      </c>
      <c r="AA114" s="117" t="s">
        <v>2925</v>
      </c>
      <c r="AB114" s="117" t="s">
        <v>720</v>
      </c>
      <c r="AC114" s="117"/>
      <c r="AD114" s="117"/>
      <c r="AE114" s="120" t="str" cm="1">
        <f t="array" ref="AE114">_xlfn.TEXTJOIN(CHAR(10)&amp;"-",TRUE,IF(_xlfn.XLOOKUP(A114, Brut!$A$2:$A$158, Brut!$S$2:$Y$158)=1,Brut!$S$2:$Y$2,""))</f>
        <v>- Attirer de nouveaux clients et se différencier face à la concurrence, 
-Recruter, former et fidéliser des talents qualifiés,
-Influencer positivement le climat des affaires et simplifier les démarches administratives.</v>
      </c>
      <c r="AF114" s="120">
        <f>VLOOKUP($A114,Brut,AF$1,FALSE)</f>
        <v>0</v>
      </c>
      <c r="AG114" s="120" t="str" cm="1">
        <f t="array" ref="AG114">_xlfn.TEXTJOIN(CHAR(10)&amp;"-",TRUE,IF(_xlfn.XLOOKUP($A114,Brut!$A$2:$A$158,Brut!$AJ$2:$AP$158)=1,Brut!$AJ$2:$AP$2,""))&amp;CHAR(10)&amp;CHAR(10)&amp;VLOOKUP($A114,Brut,AG$1,FALSE)</f>
        <v xml:space="preserve">Suivre des formations sur les outils et solutions digitales
-Acquérir ou intégrer des solutions digitales (CRM, site web, etc.)
</v>
      </c>
      <c r="AH114" s="120" t="str" cm="1">
        <f t="array" ref="AH114">_xlfn.TEXTJOIN(CHAR(10)&amp;"-",TRUE,IF(_xlfn.XLOOKUP($A114,Brut!$A$2:$A$158,Brut!$AY$2:$BF$158)=1,Brut!$AY$2:$BF$2,""))&amp;CHAR(10)&amp;CHAR(10)&amp;VLOOKUP($A114,Brut,AH$1,FALSE)</f>
        <v xml:space="preserve">Difficultés à trouver des prestataires qualifiés au niveau du digital
</v>
      </c>
      <c r="AI114" s="120" t="str" cm="1">
        <f t="array" ref="AI114">_xlfn.TEXTJOIN(CHAR(10)&amp;"-",TRUE,IF(_xlfn.XLOOKUP($A114,Brut!$A$2:$A$158,Brut!$BX$2:$CU$158)="Existant et je suis satisfait(e)",Brut!$BX$2:$CU$2,""))</f>
        <v>Relation client  - Outils d'automatisation du parcours client
-Relation client  - Outil de gestion des ventes et des facturations
-Processus internes  - Tableurs (Excel)
-Technologies émergentes  - Intelligence artificielle générative</v>
      </c>
      <c r="AJ114" s="120" t="str" cm="1">
        <f t="array" ref="AJ114">_xlfn.TEXTJOIN(CHAR(10)&amp;"-",TRUE,IF(_xlfn.XLOOKUP($A114,Brut!$A$2:$A$158,Brut!$BX$2:$CU$158)="Existant mais je ne suis pas satisfait(e)",Brut!$BX$2:$CU$2,""))</f>
        <v>Présence en ligne - Site Web basique 
-Présence en ligne  - Présence sur les réseaux sociaux
-Présence en ligne  - Boutique vitrine
-Processus internes  - Messagerie électronique et instantanée (Mails, WhatsApp business...)</v>
      </c>
      <c r="AK114" s="120" t="str" cm="1">
        <f t="array" ref="AK114">_xlfn.TEXTJOIN(CHAR(10)&amp;"-",TRUE,IF(_xlfn.XLOOKUP($A114,Brut!$A$2:$A$158,Brut!$BX$2:$CU$158)="Inexistant mais important pour notre activité/dans notre secteur",Brut!$BX$2:$CU$2,""))</f>
        <v>Présence en ligne - Site web avancé
-Présence en ligne  - Outils de monitoring web
-Présence en ligne  - Outils de gestion et de promotion sur les réseaux sociaux
-Présence en ligne - Boutique transactionnelle
-Relation client  - TPE basique
-Relation client  - Paiement en ligne
-Relation client  - CRM
-Relation client  - Outils de marketing digital
-Processus internes  - Outil de gestion RH
-Processus internes  - Outils collaboratifs (Google Workspace, Teams...)</v>
      </c>
      <c r="AL114" s="120" t="str" cm="1">
        <f t="array" ref="AL114">_xlfn.TEXTJOIN(CHAR(10)&amp;"-",TRUE,IF(_xlfn.XLOOKUP($A114,Brut!$A$2:$A$158,Brut!$BX$2:$CU$158)="Je ne sais pas en quoi cela consiste",Brut!$BX$2:$CU$2,""))</f>
        <v>Technologies émergentes  - Industrie 5.0</v>
      </c>
    </row>
    <row r="115" spans="1:38" ht="300" x14ac:dyDescent="0.25">
      <c r="A115">
        <v>240</v>
      </c>
      <c r="B115" s="107" t="str">
        <f>CONCATENATE("ID",IF(A115&lt;10,CONCATENATE("0",A115),A115),"_FdR_",C115,"_v2")</f>
        <v>ID240_FdR_Boutique safae _v2</v>
      </c>
      <c r="C115" s="107" t="str">
        <f>VLOOKUP($A115,Brut,C$1,FALSE)</f>
        <v xml:space="preserve">Boutique safae </v>
      </c>
      <c r="D115" s="107" t="str">
        <f>VLOOKUP($A115,Brut,D$1,FALSE)</f>
        <v>Dirigeant(e) - Gérant(e)</v>
      </c>
      <c r="E115" s="107" t="str">
        <f>VLOOKUP($A115,Brut,E$1,FALSE)</f>
        <v>Auto-entrepreneur</v>
      </c>
      <c r="F115" s="127">
        <f>2025-VLOOKUP($A115,Brut,F$1,FALSE)</f>
        <v>2</v>
      </c>
      <c r="G115" s="127">
        <f>VLOOKUP($A115,Brut,G$1,FALSE)</f>
        <v>1</v>
      </c>
      <c r="H115" s="120" t="str">
        <f>VLOOKUP($A115,Brut,H$1,FALSE)</f>
        <v>Forte (Plus de 50% du personnel)</v>
      </c>
      <c r="I115" s="120" t="str">
        <f>VLOOKUP($A115,Brut,I$1,FALSE)</f>
        <v>Moyennes</v>
      </c>
      <c r="J115" s="107" t="str">
        <f>VLOOKUP($A115,Brut,J$1,FALSE)</f>
        <v>0%, Pas d'investissement</v>
      </c>
      <c r="K115" s="107" t="str">
        <f>VLOOKUP($A115,Brut,K$1,FALSE)</f>
        <v>Moins de 3 MDhs</v>
      </c>
      <c r="L115" s="107" t="str">
        <f>VLOOKUP($A115,Brut,L$1,FALSE)</f>
        <v>Commerce</v>
      </c>
      <c r="M115" s="107" t="str">
        <f>VLOOKUP($A115,Brut,M$1,FALSE)</f>
        <v>Marrakech-Safi</v>
      </c>
      <c r="N115" s="107" t="str">
        <f>VLOOKUP($A115,Brut,N$1,FALSE)</f>
        <v>Marrakech</v>
      </c>
      <c r="O115" s="120" t="str">
        <f>VLOOKUP($A115,Brut,O$1,FALSE)</f>
        <v>Commerce</v>
      </c>
      <c r="P115" s="120" t="str">
        <f>VLOOKUP($A115,Brut,P$1,FALSE)</f>
        <v xml:space="preserve">Parfumerie produits de beauté et accessoires et parfums </v>
      </c>
      <c r="Q115" s="120" t="str">
        <f>VLOOKUP($A115,Brut,Q$1,FALSE)</f>
        <v>BtoC - vente de produits ou services directement aux particuliers en tant que consommateurs finaux</v>
      </c>
      <c r="R115" s="117">
        <f>VLOOKUP($A115,Brut,R$1,FALSE)</f>
        <v>60</v>
      </c>
      <c r="S115" s="117">
        <f>VLOOKUP($A115,Brut,S$1,FALSE)</f>
        <v>50</v>
      </c>
      <c r="T115" s="117">
        <f>VLOOKUP($A115,Brut,T$1,FALSE)</f>
        <v>36.5</v>
      </c>
      <c r="U115" s="117">
        <f>VLOOKUP($A115,Brut,U$1,FALSE)</f>
        <v>50</v>
      </c>
      <c r="V115" s="117">
        <f>VLOOKUP($A115,Brut,V$1,FALSE)</f>
        <v>10</v>
      </c>
      <c r="W115" s="117">
        <f>VLOOKUP($A115,Brut,W$1,FALSE)</f>
        <v>0</v>
      </c>
      <c r="X115" s="117">
        <f>AVERAGE(R115:W115)</f>
        <v>34.416666666666664</v>
      </c>
      <c r="Y115" s="117" t="str">
        <f>IF(X115&lt;25,"Débutant",IF(X115&lt;=50,"Émergent",IF(X115&lt;=75,"Challenger","Leader")))</f>
        <v>Émergent</v>
      </c>
      <c r="Z115" s="117" t="s">
        <v>2950</v>
      </c>
      <c r="AA115" s="117" t="s">
        <v>2935</v>
      </c>
      <c r="AB115" s="152" t="s">
        <v>2949</v>
      </c>
      <c r="AC115" s="117"/>
      <c r="AD115" s="117"/>
      <c r="AE115" s="120" t="str" cm="1">
        <f t="array" ref="AE115">_xlfn.TEXTJOIN(CHAR(10)&amp;"-",TRUE,IF(_xlfn.XLOOKUP(A115, Brut!$A$2:$A$158, Brut!$S$2:$Y$158)=1,Brut!$S$2:$Y$2,""))</f>
        <v>- Attirer de nouveaux clients et se différencier face à la concurrence, 
-Exploiter les nouvelles technologies pour améliorer la compétitivité,
-Améliorer le recouvrement des créances,</v>
      </c>
      <c r="AF115" s="120" t="str">
        <f>VLOOKUP($A115,Brut,AF$1,FALSE)</f>
        <v>Je possède un magasin de fournitures de beauté et de parfumerie. Les principaux défis auxquels je fais face, notamment en raison de ma localisation éloignée de la ville, sont :  Trouver des clients et faire connaître mon magasin.  Rencontrer des difficultés pour livrer les produits aux clients.  Avoir des difficultés à recevoir les produits des fournisseurs.</v>
      </c>
      <c r="AG115" s="120" t="str" cm="1">
        <f t="array" ref="AG115">_xlfn.TEXTJOIN(CHAR(10)&amp;"-",TRUE,IF(_xlfn.XLOOKUP($A115,Brut!$A$2:$A$158,Brut!$AJ$2:$AP$158)=1,Brut!$AJ$2:$AP$2,""))&amp;CHAR(10)&amp;CHAR(10)&amp;VLOOKUP($A115,Brut,AG$1,FALSE)</f>
        <v xml:space="preserve">Suivre des formations sur les outils et solutions digitales
-Acquérir ou intégrer des solutions digitales (CRM, site web, etc.)
</v>
      </c>
      <c r="AH115" s="120" t="str" cm="1">
        <f t="array" ref="AH115">_xlfn.TEXTJOIN(CHAR(10)&amp;"-",TRUE,IF(_xlfn.XLOOKUP($A115,Brut!$A$2:$A$158,Brut!$AY$2:$BF$158)=1,Brut!$AY$2:$BF$2,""))&amp;CHAR(10)&amp;CHAR(10)&amp;VLOOKUP($A115,Brut,AH$1,FALSE)</f>
        <v xml:space="preserve">Difficulté à utiliser des équipements et du matériel technologique (Serveurs, terminaux,...)
-Difficultés à trouver des prestataires qualifiés au niveau du digital
</v>
      </c>
      <c r="AI115" s="120" t="str" cm="1">
        <f t="array" ref="AI115">_xlfn.TEXTJOIN(CHAR(10)&amp;"-",TRUE,IF(_xlfn.XLOOKUP($A115,Brut!$A$2:$A$158,Brut!$BX$2:$CU$158)="Existant et je suis satisfait(e)",Brut!$BX$2:$CU$2,""))</f>
        <v/>
      </c>
      <c r="AJ115" s="120" t="str" cm="1">
        <f t="array" ref="AJ115">_xlfn.TEXTJOIN(CHAR(10)&amp;"-",TRUE,IF(_xlfn.XLOOKUP($A115,Brut!$A$2:$A$158,Brut!$BX$2:$CU$158)="Existant mais je ne suis pas satisfait(e)",Brut!$BX$2:$CU$2,""))</f>
        <v>Présence en ligne  - Présence sur les réseaux sociaux
-Présence en ligne  - Outils de gestion et de promotion sur les réseaux sociaux</v>
      </c>
      <c r="AK115" s="120" t="str" cm="1">
        <f t="array" ref="AK115">_xlfn.TEXTJOIN(CHAR(10)&amp;"-",TRUE,IF(_xlfn.XLOOKUP($A115,Brut!$A$2:$A$158,Brut!$BX$2:$CU$158)="Inexistant mais important pour notre activité/dans notre secteur",Brut!$BX$2:$CU$2,""))</f>
        <v>Présence en ligne - Site Web basique 
-Présence en ligne - Site web avancé
-Présence en ligne  - Boutique vitrine
-Présence en ligne - Boutique transactionnelle
-Relation client  - TPE basique
-Relation client  - Outils de marketing digital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-Processus internes  - Messagerie électronique et instantanée (Mails, WhatsApp business...)</v>
      </c>
      <c r="AL115" s="120" t="str" cm="1">
        <f t="array" ref="AL115">_xlfn.TEXTJOIN(CHAR(10)&amp;"-",TRUE,IF(_xlfn.XLOOKUP($A115,Brut!$A$2:$A$158,Brut!$BX$2:$CU$158)="Je ne sais pas en quoi cela consiste",Brut!$BX$2:$CU$2,""))</f>
        <v>Présence en ligne  - Outils de monitoring web
-Relation client  - CRM
-Relation client  - Outils d'automatisation du parcours client
-Technologies émergentes  - Intelligence artificielle générative
-Technologies émergentes  - Outils pour l'efficacité énergétique
-Technologies émergentes  - IoT (Internet of things)</v>
      </c>
    </row>
    <row r="116" spans="1:38" ht="255" x14ac:dyDescent="0.25">
      <c r="A116">
        <v>241</v>
      </c>
      <c r="B116" s="107" t="str">
        <f>CONCATENATE("ID",IF(A116&lt;10,CONCATENATE("0",A116),A116),"_FdR_",C116,"_v2")</f>
        <v>ID241_FdR_Clover Studio_v2</v>
      </c>
      <c r="C116" s="107" t="str">
        <f>VLOOKUP($A116,Brut,C$1,FALSE)</f>
        <v>Clover Studio</v>
      </c>
      <c r="D116" s="107" t="str">
        <f>VLOOKUP($A116,Brut,D$1,FALSE)</f>
        <v>Dirigeant(e) - Gérant(e)</v>
      </c>
      <c r="E116" s="107" t="str">
        <f>VLOOKUP($A116,Brut,E$1,FALSE)</f>
        <v>SARL</v>
      </c>
      <c r="F116" s="127">
        <f>2025-VLOOKUP($A116,Brut,F$1,FALSE)</f>
        <v>4</v>
      </c>
      <c r="G116" s="127">
        <f>VLOOKUP($A116,Brut,G$1,FALSE)</f>
        <v>2</v>
      </c>
      <c r="H116" s="120" t="str">
        <f>VLOOKUP($A116,Brut,H$1,FALSE)</f>
        <v>Forte (Plus de 50% du personnel)</v>
      </c>
      <c r="I116" s="120" t="str">
        <f>VLOOKUP($A116,Brut,I$1,FALSE)</f>
        <v>Elevées</v>
      </c>
      <c r="J116" s="107" t="str">
        <f>VLOOKUP($A116,Brut,J$1,FALSE)</f>
        <v>Plus de 20 %</v>
      </c>
      <c r="K116" s="107" t="str">
        <f>VLOOKUP($A116,Brut,K$1,FALSE)</f>
        <v>Moins de 3 MDhs</v>
      </c>
      <c r="L116" s="107" t="str">
        <f>VLOOKUP($A116,Brut,L$1,FALSE)</f>
        <v>Services</v>
      </c>
      <c r="M116" s="107" t="str">
        <f>VLOOKUP($A116,Brut,M$1,FALSE)</f>
        <v>Marrakech-Safi</v>
      </c>
      <c r="N116" s="107" t="str">
        <f>VLOOKUP($A116,Brut,N$1,FALSE)</f>
        <v>Marrakech</v>
      </c>
      <c r="O116" s="120" t="str">
        <f>VLOOKUP($A116,Brut,O$1,FALSE)</f>
        <v>Arts, spectacles et activités récréatives</v>
      </c>
      <c r="P116" s="120" t="str">
        <f>VLOOKUP($A116,Brut,P$1,FALSE)</f>
        <v>Studio de creation de jeux video</v>
      </c>
      <c r="Q116" s="120" t="str">
        <f>VLOOKUP($A116,Brut,Q$1,FALSE)</f>
        <v>BtoC - vente de produits ou services directement aux particuliers en tant que consommateurs finaux</v>
      </c>
      <c r="R116" s="117">
        <f>VLOOKUP($A116,Brut,R$1,FALSE)</f>
        <v>83.333333333333329</v>
      </c>
      <c r="S116" s="117">
        <f>VLOOKUP($A116,Brut,S$1,FALSE)</f>
        <v>100</v>
      </c>
      <c r="T116" s="117">
        <f>VLOOKUP($A116,Brut,T$1,FALSE)</f>
        <v>65</v>
      </c>
      <c r="U116" s="117">
        <f>VLOOKUP($A116,Brut,U$1,FALSE)</f>
        <v>50</v>
      </c>
      <c r="V116" s="117">
        <f>VLOOKUP($A116,Brut,V$1,FALSE)</f>
        <v>50</v>
      </c>
      <c r="W116" s="117">
        <f>VLOOKUP($A116,Brut,W$1,FALSE)</f>
        <v>37.5</v>
      </c>
      <c r="X116" s="117">
        <f>AVERAGE(R116:W116)</f>
        <v>64.305555555555557</v>
      </c>
      <c r="Y116" s="117" t="str">
        <f>IF(X116&lt;25,"Débutant",IF(X116&lt;=50,"Émergent",IF(X116&lt;=75,"Challenger","Leader")))</f>
        <v>Challenger</v>
      </c>
      <c r="Z116" s="148" t="s">
        <v>2917</v>
      </c>
      <c r="AA116" s="117" t="s">
        <v>2925</v>
      </c>
      <c r="AB116" s="117" t="s">
        <v>720</v>
      </c>
      <c r="AC116" s="117"/>
      <c r="AD116" s="117"/>
      <c r="AE116" s="120" t="str" cm="1">
        <f t="array" ref="AE116">_xlfn.TEXTJOIN(CHAR(10)&amp;"-",TRUE,IF(_xlfn.XLOOKUP(A116, Brut!$A$2:$A$158, Brut!$S$2:$Y$158)=1,Brut!$S$2:$Y$2,""))</f>
        <v>- Attirer de nouveaux clients et se différencier face à la concurrence, 
-Améliorer le recouvrement des créances,</v>
      </c>
      <c r="AF116" s="120" t="str">
        <f>VLOOKUP($A116,Brut,AF$1,FALSE)</f>
        <v>Coûts élevés (matériel, marketing spécifique), évolution techno rapide, piratage.</v>
      </c>
      <c r="AG116" s="120" t="str" cm="1">
        <f t="array" ref="AG116">_xlfn.TEXTJOIN(CHAR(10)&amp;"-",TRUE,IF(_xlfn.XLOOKUP($A116,Brut!$A$2:$A$158,Brut!$AJ$2:$AP$158)=1,Brut!$AJ$2:$AP$2,""))&amp;CHAR(10)&amp;CHAR(10)&amp;VLOOKUP($A116,Brut,AG$1,FALSE)</f>
        <v xml:space="preserve">Suivre des formations sur les outils et solutions digitales
-Acquérir ou intégrer des solutions digitales (CRM, site web, etc.)
-Installer de nouveaux équipements (serveurs, ordinateurs, etc.)
</v>
      </c>
      <c r="AH116" s="120" t="str" cm="1">
        <f t="array" ref="AH116">_xlfn.TEXTJOIN(CHAR(10)&amp;"-",TRUE,IF(_xlfn.XLOOKUP($A116,Brut!$A$2:$A$158,Brut!$AY$2:$BF$158)=1,Brut!$AY$2:$BF$2,""))&amp;CHAR(10)&amp;CHAR(10)&amp;VLOOKUP($A116,Brut,AH$1,FALSE)</f>
        <v xml:space="preserve">Nous n'avons pas de difficultés particulières
</v>
      </c>
      <c r="AI116" s="120" t="str" cm="1">
        <f t="array" ref="AI116">_xlfn.TEXTJOIN(CHAR(10)&amp;"-",TRUE,IF(_xlfn.XLOOKUP($A116,Brut!$A$2:$A$158,Brut!$BX$2:$CU$158)="Existant et je suis satisfait(e)",Brut!$BX$2:$CU$2,""))</f>
        <v>Présence en ligne  - Outils de monitoring web
-Présence en ligne - Boutique transactionnelle
-Relation client  - TPE basique
-Relation client  - Paiement en ligne
-Relation client  - Outils d'automatisation du parcours client
-Relation client  - Outil de gestion des ventes et des facturations
-Processus internes  - Tableurs (Excel)
-Processus internes  - Outils collaboratifs (Google Workspace, Teams...)
-Processus internes  - Messagerie électronique et instantanée (Mails, WhatsApp business...)</v>
      </c>
      <c r="AJ116" s="120" t="str" cm="1">
        <f t="array" ref="AJ116">_xlfn.TEXTJOIN(CHAR(10)&amp;"-",TRUE,IF(_xlfn.XLOOKUP($A116,Brut!$A$2:$A$158,Brut!$BX$2:$CU$158)="Existant mais je ne suis pas satisfait(e)",Brut!$BX$2:$CU$2,""))</f>
        <v>Présence en ligne - Site Web basique 
-Présence en ligne  - Présence sur les réseaux sociaux
-Présence en ligne  - Boutique vitrine
-Technologies émergentes  - Intelligence artificielle générative</v>
      </c>
      <c r="AK116" s="120" t="str" cm="1">
        <f t="array" ref="AK116">_xlfn.TEXTJOIN(CHAR(10)&amp;"-",TRUE,IF(_xlfn.XLOOKUP($A116,Brut!$A$2:$A$158,Brut!$BX$2:$CU$158)="Inexistant mais important pour notre activité/dans notre secteur",Brut!$BX$2:$CU$2,""))</f>
        <v>Présence en ligne - Site web avancé
-Présence en ligne  - Outils de gestion et de promotion sur les réseaux sociaux
-Relation client  - Outils de marketing digital</v>
      </c>
      <c r="AL116" s="120" t="str" cm="1">
        <f t="array" ref="AL116">_xlfn.TEXTJOIN(CHAR(10)&amp;"-",TRUE,IF(_xlfn.XLOOKUP($A116,Brut!$A$2:$A$158,Brut!$BX$2:$CU$158)="Je ne sais pas en quoi cela consiste",Brut!$BX$2:$CU$2,""))</f>
        <v/>
      </c>
    </row>
    <row r="117" spans="1:38" ht="270" x14ac:dyDescent="0.25">
      <c r="A117">
        <v>243</v>
      </c>
      <c r="B117" s="107" t="str">
        <f>CONCATENATE("ID",IF(A117&lt;10,CONCATENATE("0",A117),A117),"_FdR_",C117,"_v2")</f>
        <v>ID243_FdR_IMPELAB _v2</v>
      </c>
      <c r="C117" s="107" t="str">
        <f>VLOOKUP($A117,Brut,C$1,FALSE)</f>
        <v xml:space="preserve">IMPELAB </v>
      </c>
      <c r="D117" s="107" t="str">
        <f>VLOOKUP($A117,Brut,D$1,FALSE)</f>
        <v>Responsable des opérations / production</v>
      </c>
      <c r="E117" s="107" t="str">
        <f>VLOOKUP($A117,Brut,E$1,FALSE)</f>
        <v>SARL</v>
      </c>
      <c r="F117" s="127">
        <f>2025-VLOOKUP($A117,Brut,F$1,FALSE)</f>
        <v>11</v>
      </c>
      <c r="G117" s="127">
        <f>VLOOKUP($A117,Brut,G$1,FALSE)</f>
        <v>14</v>
      </c>
      <c r="H117" s="120" t="str">
        <f>VLOOKUP($A117,Brut,H$1,FALSE)</f>
        <v>Forte (Plus de 50% du personnel)</v>
      </c>
      <c r="I117" s="120" t="str">
        <f>VLOOKUP($A117,Brut,I$1,FALSE)</f>
        <v>Elevées</v>
      </c>
      <c r="J117" s="107" t="str">
        <f>VLOOKUP($A117,Brut,J$1,FALSE)</f>
        <v>Je ne souhaite pas me prononcer - Je ne sais pas</v>
      </c>
      <c r="K117" s="107" t="str">
        <f>VLOOKUP($A117,Brut,K$1,FALSE)</f>
        <v>Moins de 3 MDhs</v>
      </c>
      <c r="L117" s="107" t="str">
        <f>VLOOKUP($A117,Brut,L$1,FALSE)</f>
        <v>Services</v>
      </c>
      <c r="M117" s="107" t="str">
        <f>VLOOKUP($A117,Brut,M$1,FALSE)</f>
        <v>Marrakech-Safi</v>
      </c>
      <c r="N117" s="107" t="str">
        <f>VLOOKUP($A117,Brut,N$1,FALSE)</f>
        <v>Marrakech</v>
      </c>
      <c r="O117" s="120" t="str">
        <f>VLOOKUP($A117,Brut,O$1,FALSE)</f>
        <v>Activités spécialisées, scientifiques et techniques</v>
      </c>
      <c r="P117" s="120" t="str">
        <f>VLOOKUP($A117,Brut,P$1,FALSE)</f>
        <v>Le Centre d'expertise IMPELAB : analyse microbiologiques et chimiques des aliments, conseil et accompagnement, métrologie et formation.</v>
      </c>
      <c r="Q117" s="120" t="str">
        <f>VLOOKUP($A117,Brut,Q$1,FALSE)</f>
        <v>BtoB - vente de produits ou services entre entreprises professionnels</v>
      </c>
      <c r="R117" s="117">
        <f>VLOOKUP($A117,Brut,R$1,FALSE)</f>
        <v>35</v>
      </c>
      <c r="S117" s="117">
        <f>VLOOKUP($A117,Brut,S$1,FALSE)</f>
        <v>75</v>
      </c>
      <c r="T117" s="117">
        <f>VLOOKUP($A117,Brut,T$1,FALSE)</f>
        <v>66</v>
      </c>
      <c r="U117" s="117">
        <f>VLOOKUP($A117,Brut,U$1,FALSE)</f>
        <v>83.333333333333329</v>
      </c>
      <c r="V117" s="117">
        <f>VLOOKUP($A117,Brut,V$1,FALSE)</f>
        <v>80</v>
      </c>
      <c r="W117" s="117">
        <f>VLOOKUP($A117,Brut,W$1,FALSE)</f>
        <v>12.5</v>
      </c>
      <c r="X117" s="117">
        <f>AVERAGE(R117:W117)</f>
        <v>58.638888888888886</v>
      </c>
      <c r="Y117" s="117" t="str">
        <f>IF(X117&lt;25,"Débutant",IF(X117&lt;=50,"Émergent",IF(X117&lt;=75,"Challenger","Leader")))</f>
        <v>Challenger</v>
      </c>
      <c r="Z117" s="148" t="s">
        <v>2947</v>
      </c>
      <c r="AA117" s="117" t="s">
        <v>2925</v>
      </c>
      <c r="AB117" s="117" t="s">
        <v>720</v>
      </c>
      <c r="AC117" s="117"/>
      <c r="AD117" s="117"/>
      <c r="AE117" s="120" t="str" cm="1">
        <f t="array" ref="AE117">_xlfn.TEXTJOIN(CHAR(10)&amp;"-",TRUE,IF(_xlfn.XLOOKUP(A117, Brut!$A$2:$A$158, Brut!$S$2:$Y$158)=1,Brut!$S$2:$Y$2,""))</f>
        <v>- Attirer de nouveaux clients et se différencier face à la concurrence, 
-Exploiter les nouvelles technologies pour améliorer la compétitivité,
-Influencer positivement le climat des affaires et simplifier les démarches administratives.</v>
      </c>
      <c r="AF117" s="120" t="str">
        <f>VLOOKUP($A117,Brut,AF$1,FALSE)</f>
        <v>Financement des projets de digitalisation</v>
      </c>
      <c r="AG117" s="120" t="str" cm="1">
        <f t="array" ref="AG117">_xlfn.TEXTJOIN(CHAR(10)&amp;"-",TRUE,IF(_xlfn.XLOOKUP($A117,Brut!$A$2:$A$158,Brut!$AJ$2:$AP$158)=1,Brut!$AJ$2:$AP$2,""))&amp;CHAR(10)&amp;CHAR(10)&amp;VLOOKUP($A117,Brut,AG$1,FALSE)</f>
        <v xml:space="preserve">Suivre des formations sur les outils et solutions digitales
-Installer de nouveaux équipements (serveurs, ordinateurs, etc.)
-Définir et mettre en œuvre une stratégie de digitalisation
</v>
      </c>
      <c r="AH117" s="120" t="str" cm="1">
        <f t="array" ref="AH117">_xlfn.TEXTJOIN(CHAR(10)&amp;"-",TRUE,IF(_xlfn.XLOOKUP($A117,Brut!$A$2:$A$158,Brut!$AY$2:$BF$158)=1,Brut!$AY$2:$BF$2,""))&amp;CHAR(10)&amp;CHAR(10)&amp;VLOOKUP($A117,Brut,AH$1,FALSE)</f>
        <v xml:space="preserve">Difficulté à utiliser des outils de base (Bureautique, Office, Internet...)
-Difficulté à utiliser des outils métier ou avancés (ERP, logiciels,...)
</v>
      </c>
      <c r="AI117" s="120" t="str" cm="1">
        <f t="array" ref="AI117">_xlfn.TEXTJOIN(CHAR(10)&amp;"-",TRUE,IF(_xlfn.XLOOKUP($A117,Brut!$A$2:$A$158,Brut!$BX$2:$CU$158)="Existant et je suis satisfait(e)",Brut!$BX$2:$CU$2,""))</f>
        <v>Présence en ligne - Site Web basique 
-Présence en ligne - Site web avancé
-Présence en ligne  - Présence sur les réseaux sociaux
-Présence en ligne  - Outils de gestion et de promotion sur les réseaux sociaux
-Relation client  - Paiement en ligne
-Processus internes  - Tableurs (Excel)
-Processus internes  - Outil de gestion des achats et des stocks
-Processus internes  - Outil de gestion RH
-Processus internes  - Outils collaboratifs (Google Workspace, Teams...)
-Processus internes  - Messagerie électronique et instantanée (Mails, WhatsApp business...)</v>
      </c>
      <c r="AJ117" s="120" t="str" cm="1">
        <f t="array" ref="AJ117">_xlfn.TEXTJOIN(CHAR(10)&amp;"-",TRUE,IF(_xlfn.XLOOKUP($A117,Brut!$A$2:$A$158,Brut!$BX$2:$CU$158)="Existant mais je ne suis pas satisfait(e)",Brut!$BX$2:$CU$2,""))</f>
        <v/>
      </c>
      <c r="AK117" s="120" t="str" cm="1">
        <f t="array" ref="AK117">_xlfn.TEXTJOIN(CHAR(10)&amp;"-",TRUE,IF(_xlfn.XLOOKUP($A117,Brut!$A$2:$A$158,Brut!$BX$2:$CU$158)="Inexistant mais important pour notre activité/dans notre secteur",Brut!$BX$2:$CU$2,""))</f>
        <v>Présence en ligne  - Outils de monitoring web
-Présence en ligne  - Boutique vitrine
-Processus internes  - Outil de gestion comptable et financière
-Processus internes  - Outil de gestion documentaire et des archivages
-Technologies émergentes  - Intelligence artificielle générative
-Technologies émergentes  - Outils pour l'efficacité énergétique
-Technologies émergentes  - Industrie 5.0
-Technologies émergentes  - IoT (Internet of things)</v>
      </c>
      <c r="AL117" s="120" t="str" cm="1">
        <f t="array" ref="AL117">_xlfn.TEXTJOIN(CHAR(10)&amp;"-",TRUE,IF(_xlfn.XLOOKUP($A117,Brut!$A$2:$A$158,Brut!$BX$2:$CU$158)="Je ne sais pas en quoi cela consiste",Brut!$BX$2:$CU$2,""))</f>
        <v>Relation client  - CRM</v>
      </c>
    </row>
    <row r="118" spans="1:38" ht="285" x14ac:dyDescent="0.25">
      <c r="A118">
        <v>245</v>
      </c>
      <c r="B118" s="107" t="str">
        <f>CONCATENATE("ID",IF(A118&lt;10,CONCATENATE("0",A118),A118),"_FdR_",C118,"_v2")</f>
        <v>ID245_FdR_Learning Factory 8_v2</v>
      </c>
      <c r="C118" s="107" t="str">
        <f>VLOOKUP($A118,Brut,C$1,FALSE)</f>
        <v>Learning Factory 8</v>
      </c>
      <c r="D118" s="107" t="str">
        <f>VLOOKUP($A118,Brut,D$1,FALSE)</f>
        <v>Dirigeant(e) - Gérant(e)</v>
      </c>
      <c r="E118" s="107" t="str">
        <f>VLOOKUP($A118,Brut,E$1,FALSE)</f>
        <v>SARL</v>
      </c>
      <c r="F118" s="127">
        <f>2025-VLOOKUP($A118,Brut,F$1,FALSE)</f>
        <v>2</v>
      </c>
      <c r="G118" s="127">
        <f>VLOOKUP($A118,Brut,G$1,FALSE)</f>
        <v>1</v>
      </c>
      <c r="H118" s="120" t="str">
        <f>VLOOKUP($A118,Brut,H$1,FALSE)</f>
        <v>Moyenne (Entre 25% et 50% du personnel)</v>
      </c>
      <c r="I118" s="120" t="str">
        <f>VLOOKUP($A118,Brut,I$1,FALSE)</f>
        <v>Moyennes</v>
      </c>
      <c r="J118" s="107" t="str">
        <f>VLOOKUP($A118,Brut,J$1,FALSE)</f>
        <v>Moins de 5%</v>
      </c>
      <c r="K118" s="107" t="str">
        <f>VLOOKUP($A118,Brut,K$1,FALSE)</f>
        <v>Moins de 3 MDhs</v>
      </c>
      <c r="L118" s="107" t="str">
        <f>VLOOKUP($A118,Brut,L$1,FALSE)</f>
        <v>Education - Santé</v>
      </c>
      <c r="M118" s="107" t="str">
        <f>VLOOKUP($A118,Brut,M$1,FALSE)</f>
        <v>Marrakech-Safi</v>
      </c>
      <c r="N118" s="107" t="str">
        <f>VLOOKUP($A118,Brut,N$1,FALSE)</f>
        <v>Marrakech</v>
      </c>
      <c r="O118" s="120" t="str">
        <f>VLOOKUP($A118,Brut,O$1,FALSE)</f>
        <v>Enseignement</v>
      </c>
      <c r="P118" s="120" t="str">
        <f>VLOOKUP($A118,Brut,P$1,FALSE)</f>
        <v>Développer et fournir une formation professionnelle pratique et accélérée dans des domaines qui sont en demande sur le marché du travail. Développer et fournir des programmes extrascolaires visant à réduire les taux d'abandon scolaire tout en augmentant l'employabilité des jeunes.</v>
      </c>
      <c r="Q118" s="120" t="str">
        <f>VLOOKUP($A118,Brut,Q$1,FALSE)</f>
        <v>Les deux</v>
      </c>
      <c r="R118" s="117">
        <f>VLOOKUP($A118,Brut,R$1,FALSE)</f>
        <v>60</v>
      </c>
      <c r="S118" s="117">
        <f>VLOOKUP($A118,Brut,S$1,FALSE)</f>
        <v>50</v>
      </c>
      <c r="T118" s="117">
        <f>VLOOKUP($A118,Brut,T$1,FALSE)</f>
        <v>50</v>
      </c>
      <c r="U118" s="117">
        <f>VLOOKUP($A118,Brut,U$1,FALSE)</f>
        <v>50</v>
      </c>
      <c r="V118" s="117">
        <f>VLOOKUP($A118,Brut,V$1,FALSE)</f>
        <v>20</v>
      </c>
      <c r="W118" s="117">
        <f>VLOOKUP($A118,Brut,W$1,FALSE)</f>
        <v>37.5</v>
      </c>
      <c r="X118" s="117">
        <f>AVERAGE(R118:W118)</f>
        <v>44.583333333333336</v>
      </c>
      <c r="Y118" s="117" t="str">
        <f>IF(X118&lt;25,"Débutant",IF(X118&lt;=50,"Émergent",IF(X118&lt;=75,"Challenger","Leader")))</f>
        <v>Émergent</v>
      </c>
      <c r="Z118" s="117" t="s">
        <v>2950</v>
      </c>
      <c r="AA118" s="117" t="s">
        <v>2935</v>
      </c>
      <c r="AB118" s="152" t="s">
        <v>2949</v>
      </c>
      <c r="AC118" s="117"/>
      <c r="AD118" s="117"/>
      <c r="AE118" s="120" t="str" cm="1">
        <f t="array" ref="AE118">_xlfn.TEXTJOIN(CHAR(10)&amp;"-",TRUE,IF(_xlfn.XLOOKUP(A118, Brut!$A$2:$A$158, Brut!$S$2:$Y$158)=1,Brut!$S$2:$Y$2,""))</f>
        <v>- Attirer de nouveaux clients et se différencier face à la concurrence, 
-Recruter, former et fidéliser des talents qualifiés,
-Exploiter les nouvelles technologies pour améliorer la compétitivité,</v>
      </c>
      <c r="AF118" s="120" t="str">
        <f>VLOOKUP($A118,Brut,AF$1,FALSE)</f>
        <v>Manque de formation et de stratégie de mise en place. Ce domaine change très vite et paraît difficile à suivre. Le développement de logiciel et de plate-forme dans notre secteur est coûteux et demande une expertise.</v>
      </c>
      <c r="AG118" s="120" t="str" cm="1">
        <f t="array" ref="AG118">_xlfn.TEXTJOIN(CHAR(10)&amp;"-",TRUE,IF(_xlfn.XLOOKUP($A118,Brut!$A$2:$A$158,Brut!$AJ$2:$AP$158)=1,Brut!$AJ$2:$AP$2,""))&amp;CHAR(10)&amp;CHAR(10)&amp;VLOOKUP($A118,Brut,AG$1,FALSE)</f>
        <v xml:space="preserve">Suivre des formations sur les outils et solutions digitales
</v>
      </c>
      <c r="AH118" s="120" t="str" cm="1">
        <f t="array" ref="AH118">_xlfn.TEXTJOIN(CHAR(10)&amp;"-",TRUE,IF(_xlfn.XLOOKUP($A118,Brut!$A$2:$A$158,Brut!$AY$2:$BF$158)=1,Brut!$AY$2:$BF$2,""))&amp;CHAR(10)&amp;CHAR(10)&amp;VLOOKUP($A118,Brut,AH$1,FALSE)</f>
        <v xml:space="preserve">Difficulté à utiliser des outils métier ou avancés (ERP, logiciels,...)
-Compétences inégales (Certains sont à l'aise, d'autres non)
</v>
      </c>
      <c r="AI118" s="120" t="str" cm="1">
        <f t="array" ref="AI118">_xlfn.TEXTJOIN(CHAR(10)&amp;"-",TRUE,IF(_xlfn.XLOOKUP($A118,Brut!$A$2:$A$158,Brut!$BX$2:$CU$158)="Existant et je suis satisfait(e)",Brut!$BX$2:$CU$2,""))</f>
        <v/>
      </c>
      <c r="AJ118" s="120" t="str" cm="1">
        <f t="array" ref="AJ118">_xlfn.TEXTJOIN(CHAR(10)&amp;"-",TRUE,IF(_xlfn.XLOOKUP($A118,Brut!$A$2:$A$158,Brut!$BX$2:$CU$158)="Existant mais je ne suis pas satisfait(e)",Brut!$BX$2:$CU$2,""))</f>
        <v>Présence en ligne  - Présence sur les réseaux sociaux
-Processus internes  - Tableurs (Excel)
-Processus internes  - Messagerie électronique et instantanée (Mails, WhatsApp business...)</v>
      </c>
      <c r="AK118" s="120" t="str" cm="1">
        <f t="array" ref="AK118">_xlfn.TEXTJOIN(CHAR(10)&amp;"-",TRUE,IF(_xlfn.XLOOKUP($A118,Brut!$A$2:$A$158,Brut!$BX$2:$CU$158)="Inexistant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-Présence en ligne - Boutique transactionnelle
-Relation client  - Paiement en ligne
-Relation client  - CRM
-Relation client  - Outils de marketing digital
-Relation client  - Outils d'automatisation du parcours client
-Relation client  - Outil de gestion des ventes et des facturations
-Processus internes  - Outil de gestion RH
-Processus internes  - Outil de gestion comptable et financière
-Processus internes  - Outils collaboratifs (Google Workspace, Teams...)
-Technologies émergentes  - Intelligence artificielle générative</v>
      </c>
      <c r="AL118" s="120" t="str" cm="1">
        <f t="array" ref="AL118">_xlfn.TEXTJOIN(CHAR(10)&amp;"-",TRUE,IF(_xlfn.XLOOKUP($A118,Brut!$A$2:$A$158,Brut!$BX$2:$CU$158)="Je ne sais pas en quoi cela consiste",Brut!$BX$2:$CU$2,""))</f>
        <v>Technologies émergentes  - Industrie 5.0
-Technologies émergentes  - IoT (Internet of things)</v>
      </c>
    </row>
    <row r="119" spans="1:38" ht="315" x14ac:dyDescent="0.25">
      <c r="A119">
        <v>246</v>
      </c>
      <c r="B119" s="107" t="str">
        <f>CONCATENATE("ID",IF(A119&lt;10,CONCATENATE("0",A119),A119),"_FdR_",C119,"_v2")</f>
        <v>ID246_FdR_livando_v2</v>
      </c>
      <c r="C119" s="107" t="str">
        <f>VLOOKUP($A119,Brut,C$1,FALSE)</f>
        <v>livando</v>
      </c>
      <c r="D119" s="107" t="str">
        <f>VLOOKUP($A119,Brut,D$1,FALSE)</f>
        <v>Dirigeant(e) - Gérant(e)</v>
      </c>
      <c r="E119" s="107" t="str">
        <f>VLOOKUP($A119,Brut,E$1,FALSE)</f>
        <v>SARL AU</v>
      </c>
      <c r="F119" s="127">
        <f>2025-VLOOKUP($A119,Brut,F$1,FALSE)</f>
        <v>3</v>
      </c>
      <c r="G119" s="127">
        <f>VLOOKUP($A119,Brut,G$1,FALSE)</f>
        <v>6</v>
      </c>
      <c r="H119" s="120" t="str">
        <f>VLOOKUP($A119,Brut,H$1,FALSE)</f>
        <v>Faible (Moins de 25% du personnel)</v>
      </c>
      <c r="I119" s="120" t="str">
        <f>VLOOKUP($A119,Brut,I$1,FALSE)</f>
        <v>Moyennes</v>
      </c>
      <c r="J119" s="107" t="str">
        <f>VLOOKUP($A119,Brut,J$1,FALSE)</f>
        <v>Entre 5 et 20%</v>
      </c>
      <c r="K119" s="107" t="str">
        <f>VLOOKUP($A119,Brut,K$1,FALSE)</f>
        <v>Moins de 3 MDhs</v>
      </c>
      <c r="L119" s="107" t="str">
        <f>VLOOKUP($A119,Brut,L$1,FALSE)</f>
        <v>Industrie - Logistique</v>
      </c>
      <c r="M119" s="107" t="str">
        <f>VLOOKUP($A119,Brut,M$1,FALSE)</f>
        <v>Marrakech-Safi</v>
      </c>
      <c r="N119" s="107" t="str">
        <f>VLOOKUP($A119,Brut,N$1,FALSE)</f>
        <v>Marrakech</v>
      </c>
      <c r="O119" s="120" t="str">
        <f>VLOOKUP($A119,Brut,O$1,FALSE)</f>
        <v>Transports et entreposage</v>
      </c>
      <c r="P119" s="120" t="str">
        <f>VLOOKUP($A119,Brut,P$1,FALSE)</f>
        <v>Service de livraison</v>
      </c>
      <c r="Q119" s="120" t="str">
        <f>VLOOKUP($A119,Brut,Q$1,FALSE)</f>
        <v>Les deux</v>
      </c>
      <c r="R119" s="117">
        <f>VLOOKUP($A119,Brut,R$1,FALSE)</f>
        <v>66.666666666666671</v>
      </c>
      <c r="S119" s="117">
        <f>VLOOKUP($A119,Brut,S$1,FALSE)</f>
        <v>50</v>
      </c>
      <c r="T119" s="117">
        <f>VLOOKUP($A119,Brut,T$1,FALSE)</f>
        <v>50</v>
      </c>
      <c r="U119" s="117">
        <f>VLOOKUP($A119,Brut,U$1,FALSE)</f>
        <v>50</v>
      </c>
      <c r="V119" s="117">
        <f>VLOOKUP($A119,Brut,V$1,FALSE)</f>
        <v>40</v>
      </c>
      <c r="W119" s="117">
        <f>VLOOKUP($A119,Brut,W$1,FALSE)</f>
        <v>12.5</v>
      </c>
      <c r="X119" s="117">
        <f>AVERAGE(R119:W119)</f>
        <v>44.861111111111114</v>
      </c>
      <c r="Y119" s="117" t="str">
        <f>IF(X119&lt;25,"Débutant",IF(X119&lt;=50,"Émergent",IF(X119&lt;=75,"Challenger","Leader")))</f>
        <v>Émergent</v>
      </c>
      <c r="Z119" s="117"/>
      <c r="AA119" s="117"/>
      <c r="AB119" s="117"/>
      <c r="AC119" s="117"/>
      <c r="AD119" s="117"/>
      <c r="AE119" s="120" t="str" cm="1">
        <f t="array" ref="AE119">_xlfn.TEXTJOIN(CHAR(10)&amp;"-",TRUE,IF(_xlfn.XLOOKUP(A119, Brut!$A$2:$A$158, Brut!$S$2:$Y$158)=1,Brut!$S$2:$Y$2,""))</f>
        <v>- Attirer de nouveaux clients et se différencier face à la concurrence, 
-Exploiter les nouvelles technologies pour améliorer la compétitivité,
-Influencer positivement le climat des affaires et simplifier les démarches administratives.</v>
      </c>
      <c r="AF119" s="120" t="str">
        <f>VLOOKUP($A119,Brut,AF$1,FALSE)</f>
        <v>Dans notre domaine, certains processus ne sont pas adaptés aux ressources humaines disponibles. Recruter une personne avec les compétences requises peut être coûteux, mais ce défi peut être surmonté en automatisant certaines tâches. L'automatisation rend les opérations plus simples et moins stressantes, ce qui permet ensuite de les déléguer efficacement à une ressource humaine tout en optimisant les coûts et la productivité.</v>
      </c>
      <c r="AG119" s="120" t="str" cm="1">
        <f t="array" ref="AG119">_xlfn.TEXTJOIN(CHAR(10)&amp;"-",TRUE,IF(_xlfn.XLOOKUP($A119,Brut!$A$2:$A$158,Brut!$AJ$2:$AP$158)=1,Brut!$AJ$2:$AP$2,""))&amp;CHAR(10)&amp;CHAR(10)&amp;VLOOKUP($A119,Brut,AG$1,FALSE)</f>
        <v xml:space="preserve">Acquérir ou intégrer des solutions digitales (CRM, site web, etc.)
-Installer de nouveaux équipements (serveurs, ordinateurs, etc.)
-Définir et mettre en œuvre une stratégie de digitalisation
</v>
      </c>
      <c r="AH119" s="120" t="str" cm="1">
        <f t="array" ref="AH119">_xlfn.TEXTJOIN(CHAR(10)&amp;"-",TRUE,IF(_xlfn.XLOOKUP($A119,Brut!$A$2:$A$158,Brut!$AY$2:$BF$158)=1,Brut!$AY$2:$BF$2,""))&amp;CHAR(10)&amp;CHAR(10)&amp;VLOOKUP($A119,Brut,AH$1,FALSE)</f>
        <v xml:space="preserve">Compétences inégales (Certains sont à l'aise, d'autres non)
</v>
      </c>
      <c r="AI119" s="120" t="str" cm="1">
        <f t="array" ref="AI119">_xlfn.TEXTJOIN(CHAR(10)&amp;"-",TRUE,IF(_xlfn.XLOOKUP($A119,Brut!$A$2:$A$158,Brut!$BX$2:$CU$158)="Existant et je suis satisfait(e)",Brut!$BX$2:$CU$2,""))</f>
        <v/>
      </c>
      <c r="AJ119" s="120" t="str" cm="1">
        <f t="array" ref="AJ119">_xlfn.TEXTJOIN(CHAR(10)&amp;"-",TRUE,IF(_xlfn.XLOOKUP($A119,Brut!$A$2:$A$158,Brut!$BX$2:$CU$158)="Existant mais je ne suis pas satisfait(e)",Brut!$BX$2:$CU$2,""))</f>
        <v>Présence en ligne - Site Web basique 
-Présence en ligne - Site web avancé
-Présence en ligne  - Présence sur les réseaux sociaux
-Présence en ligne  - Boutique vitrine
-Processus internes  - Tableurs (Excel)
-Processus internes  - Outil de gestion des achats et des stocks
-Processus internes  - Outil de gestion RH
-Processus internes  - Outils collaboratifs (Google Workspace, Teams...)
-Processus internes  - Messagerie électronique et instantanée (Mails, WhatsApp business...)</v>
      </c>
      <c r="AK119" s="120" t="str" cm="1">
        <f t="array" ref="AK119">_xlfn.TEXTJOIN(CHAR(10)&amp;"-",TRUE,IF(_xlfn.XLOOKUP($A119,Brut!$A$2:$A$158,Brut!$BX$2:$CU$158)="Inexistant mais important pour notre activité/dans notre secteur",Brut!$BX$2:$CU$2,""))</f>
        <v>Présence en ligne  - Outils de monitoring web
-Présence en ligne  - Outils de gestion et de promotion sur les réseaux sociaux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-Processus internes  - Outil de gestion comptable et financière
-Processus internes  - Outil de gestion documentaire et des archivages
-Technologies émergentes  - Intelligence artificielle générative
-Technologies émergentes  - Outils pour l'efficacité énergétique
-Technologies émergentes  - Industrie 5.0
-Technologies émergentes  - IoT (Internet of things)</v>
      </c>
      <c r="AL119" s="120" t="str" cm="1">
        <f t="array" ref="AL119">_xlfn.TEXTJOIN(CHAR(10)&amp;"-",TRUE,IF(_xlfn.XLOOKUP($A119,Brut!$A$2:$A$158,Brut!$BX$2:$CU$158)="Je ne sais pas en quoi cela consiste",Brut!$BX$2:$CU$2,""))</f>
        <v/>
      </c>
    </row>
    <row r="120" spans="1:38" ht="165" x14ac:dyDescent="0.25">
      <c r="A120">
        <v>247</v>
      </c>
      <c r="B120" s="107" t="str">
        <f>CONCATENATE("ID",IF(A120&lt;10,CONCATENATE("0",A120),A120),"_FdR_",C120,"_v2")</f>
        <v>ID247_FdR_Mr mine deco_v2</v>
      </c>
      <c r="C120" s="107" t="str">
        <f>VLOOKUP($A120,Brut,C$1,FALSE)</f>
        <v>Mr mine deco</v>
      </c>
      <c r="D120" s="107" t="str">
        <f>VLOOKUP($A120,Brut,D$1,FALSE)</f>
        <v>Dirigeant(e) - Gérant(e)</v>
      </c>
      <c r="E120" s="107" t="str">
        <f>VLOOKUP($A120,Brut,E$1,FALSE)</f>
        <v>SARL</v>
      </c>
      <c r="F120" s="127">
        <f>2025-VLOOKUP($A120,Brut,F$1,FALSE)</f>
        <v>4</v>
      </c>
      <c r="G120" s="127">
        <f>VLOOKUP($A120,Brut,G$1,FALSE)</f>
        <v>2</v>
      </c>
      <c r="H120" s="120" t="str">
        <f>VLOOKUP($A120,Brut,H$1,FALSE)</f>
        <v>Moyenne (Entre 25% et 50% du personnel)</v>
      </c>
      <c r="I120" s="120" t="str">
        <f>VLOOKUP($A120,Brut,I$1,FALSE)</f>
        <v>Moyennes</v>
      </c>
      <c r="J120" s="107" t="str">
        <f>VLOOKUP($A120,Brut,J$1,FALSE)</f>
        <v>Entre 5 et 20%</v>
      </c>
      <c r="K120" s="107" t="str">
        <f>VLOOKUP($A120,Brut,K$1,FALSE)</f>
        <v>Moins de 3 MDhs</v>
      </c>
      <c r="L120" s="107" t="str">
        <f>VLOOKUP($A120,Brut,L$1,FALSE)</f>
        <v>Services</v>
      </c>
      <c r="M120" s="107" t="str">
        <f>VLOOKUP($A120,Brut,M$1,FALSE)</f>
        <v>Marrakech-Safi</v>
      </c>
      <c r="N120" s="107" t="str">
        <f>VLOOKUP($A120,Brut,N$1,FALSE)</f>
        <v>Marrakech</v>
      </c>
      <c r="O120" s="120" t="str">
        <f>VLOOKUP($A120,Brut,O$1,FALSE)</f>
        <v>Activités spécialisées, scientifiques et techniques</v>
      </c>
      <c r="P120" s="120" t="str">
        <f>VLOOKUP($A120,Brut,P$1,FALSE)</f>
        <v>Mr. Mine Déco est une entreprise spécialisée en architecture d’intérieur et en décoration personnalisée, basée à Marrakech. Nous transformons vos espaces en véritables œuvres d’art, alliant esthétique, fonctionnalité et innovation.</v>
      </c>
      <c r="Q120" s="120" t="str">
        <f>VLOOKUP($A120,Brut,Q$1,FALSE)</f>
        <v>Les deux</v>
      </c>
      <c r="R120" s="117">
        <f>VLOOKUP($A120,Brut,R$1,FALSE)</f>
        <v>59.166666666666664</v>
      </c>
      <c r="S120" s="117">
        <f>VLOOKUP($A120,Brut,S$1,FALSE)</f>
        <v>50</v>
      </c>
      <c r="T120" s="117">
        <f>VLOOKUP($A120,Brut,T$1,FALSE)</f>
        <v>46.5</v>
      </c>
      <c r="U120" s="117">
        <f>VLOOKUP($A120,Brut,U$1,FALSE)</f>
        <v>66.666666666666671</v>
      </c>
      <c r="V120" s="117">
        <f>VLOOKUP($A120,Brut,V$1,FALSE)</f>
        <v>40</v>
      </c>
      <c r="W120" s="117">
        <f>VLOOKUP($A120,Brut,W$1,FALSE)</f>
        <v>0</v>
      </c>
      <c r="X120" s="117">
        <f>AVERAGE(R120:W120)</f>
        <v>43.722222222222221</v>
      </c>
      <c r="Y120" s="117" t="str">
        <f>IF(X120&lt;25,"Débutant",IF(X120&lt;=50,"Émergent",IF(X120&lt;=75,"Challenger","Leader")))</f>
        <v>Émergent</v>
      </c>
      <c r="Z120" s="117"/>
      <c r="AA120" s="117"/>
      <c r="AB120" s="117"/>
      <c r="AC120" s="117"/>
      <c r="AD120" s="117"/>
      <c r="AE120" s="120" t="str" cm="1">
        <f t="array" ref="AE120">_xlfn.TEXTJOIN(CHAR(10)&amp;"-",TRUE,IF(_xlfn.XLOOKUP(A120, Brut!$A$2:$A$158, Brut!$S$2:$Y$158)=1,Brut!$S$2:$Y$2,""))</f>
        <v>- Attirer de nouveaux clients et se différencier face à la concurrence, 
-Recruter, former et fidéliser des talents qualifiés,
-Exploiter les nouvelles technologies pour améliorer la compétitivité,</v>
      </c>
      <c r="AF120" s="120" t="str">
        <f>VLOOKUP($A120,Brut,AF$1,FALSE)</f>
        <v>Compétences numériques** : Former les employés à maîtriser de nouveaux outils et technologies. *Investissement** : Financer la transition numérique tout en garantissant un retour sur investissement.</v>
      </c>
      <c r="AG120" s="120" t="str" cm="1">
        <f t="array" ref="AG120">_xlfn.TEXTJOIN(CHAR(10)&amp;"-",TRUE,IF(_xlfn.XLOOKUP($A120,Brut!$A$2:$A$158,Brut!$AJ$2:$AP$158)=1,Brut!$AJ$2:$AP$2,""))&amp;CHAR(10)&amp;CHAR(10)&amp;VLOOKUP($A120,Brut,AG$1,FALSE)</f>
        <v xml:space="preserve">Suivre des formations sur les outils et solutions digitales
-Acquérir ou intégrer des solutions digitales (CRM, site web, etc.)
-Définir et mettre en œuvre une stratégie de digitalisation
</v>
      </c>
      <c r="AH120" s="120" t="str" cm="1">
        <f t="array" ref="AH120">_xlfn.TEXTJOIN(CHAR(10)&amp;"-",TRUE,IF(_xlfn.XLOOKUP($A120,Brut!$A$2:$A$158,Brut!$AY$2:$BF$158)=1,Brut!$AY$2:$BF$2,""))&amp;CHAR(10)&amp;CHAR(10)&amp;VLOOKUP($A120,Brut,AH$1,FALSE)</f>
        <v xml:space="preserve">Difficultés à maintenir les équipements et logiciels à jour
-Difficultés à trouver des prestataires qualifiés au niveau du digital
</v>
      </c>
      <c r="AI120" s="120" t="str" cm="1">
        <f t="array" ref="AI120">_xlfn.TEXTJOIN(CHAR(10)&amp;"-",TRUE,IF(_xlfn.XLOOKUP($A120,Brut!$A$2:$A$158,Brut!$BX$2:$CU$158)="Existant et je suis satisfait(e)",Brut!$BX$2:$CU$2,""))</f>
        <v>Présence en ligne - Site Web basique 
-Présence en ligne - Site web avancé
-Processus internes  - Tableurs (Excel)
-Processus internes  - Outil de gestion comptable et financière
-Processus internes  - Outils collaboratifs (Google Workspace, Teams...)
-Processus internes  - Messagerie électronique et instantanée (Mails, WhatsApp business...)</v>
      </c>
      <c r="AJ120" s="120" t="str" cm="1">
        <f t="array" ref="AJ120">_xlfn.TEXTJOIN(CHAR(10)&amp;"-",TRUE,IF(_xlfn.XLOOKUP($A120,Brut!$A$2:$A$158,Brut!$BX$2:$CU$158)="Existant mais je ne suis pas satisfait(e)",Brut!$BX$2:$CU$2,""))</f>
        <v>Présence en ligne  - Outils de monitoring web
-Présence en ligne  - Présence sur les réseaux sociaux
-Relation client  - Outils de marketing digital
-Relation client  - Outil de gestion des ventes et des facturations
-Technologies émergentes  - Outils pour l'efficacité énergétique</v>
      </c>
      <c r="AK120" s="120" t="str" cm="1">
        <f t="array" ref="AK120">_xlfn.TEXTJOIN(CHAR(10)&amp;"-",TRUE,IF(_xlfn.XLOOKUP($A120,Brut!$A$2:$A$158,Brut!$BX$2:$CU$158)="Inexistant mais important pour notre activité/dans notre secteur",Brut!$BX$2:$CU$2,""))</f>
        <v>Relation client  - Paiement en ligne
-Relation client  - Outils d'automatisation du parcours client
-Processus internes  - Outil de gestion RH
-Processus internes  - Outil de gestion documentaire et des archivages
-Technologies émergentes  - Intelligence artificielle générative</v>
      </c>
      <c r="AL120" s="120" t="str" cm="1">
        <f t="array" ref="AL120">_xlfn.TEXTJOIN(CHAR(10)&amp;"-",TRUE,IF(_xlfn.XLOOKUP($A120,Brut!$A$2:$A$158,Brut!$BX$2:$CU$158)="Je ne sais pas en quoi cela consiste",Brut!$BX$2:$CU$2,""))</f>
        <v>Présence en ligne  - Outils de gestion et de promotion sur les réseaux sociaux
-Relation client  - CRM
-Technologies émergentes  - Industrie 5.0
-Technologies émergentes  - IoT (Internet of things)</v>
      </c>
    </row>
    <row r="121" spans="1:38" ht="270" x14ac:dyDescent="0.25">
      <c r="A121">
        <v>249</v>
      </c>
      <c r="B121" s="107" t="str">
        <f>CONCATENATE("ID",IF(A121&lt;10,CONCATENATE("0",A121),A121),"_FdR_",C121,"_v2")</f>
        <v>ID249_FdR_POWER FLEET_v2</v>
      </c>
      <c r="C121" s="107" t="str">
        <f>VLOOKUP($A121,Brut,C$1,FALSE)</f>
        <v>POWER FLEET</v>
      </c>
      <c r="D121" s="107" t="str">
        <f>VLOOKUP($A121,Brut,D$1,FALSE)</f>
        <v>Dirigeant(e) - Gérant(e)</v>
      </c>
      <c r="E121" s="107" t="str">
        <f>VLOOKUP($A121,Brut,E$1,FALSE)</f>
        <v>SARL AU</v>
      </c>
      <c r="F121" s="127">
        <f>2025-VLOOKUP($A121,Brut,F$1,FALSE)</f>
        <v>7</v>
      </c>
      <c r="G121" s="127">
        <f>VLOOKUP($A121,Brut,G$1,FALSE)</f>
        <v>5</v>
      </c>
      <c r="H121" s="120" t="str">
        <f>VLOOKUP($A121,Brut,H$1,FALSE)</f>
        <v>Forte (Plus de 50% du personnel)</v>
      </c>
      <c r="I121" s="120" t="str">
        <f>VLOOKUP($A121,Brut,I$1,FALSE)</f>
        <v>Elevées</v>
      </c>
      <c r="J121" s="107" t="str">
        <f>VLOOKUP($A121,Brut,J$1,FALSE)</f>
        <v>0%, Pas d'investissement</v>
      </c>
      <c r="K121" s="107" t="str">
        <f>VLOOKUP($A121,Brut,K$1,FALSE)</f>
        <v>Moins de 3 MDhs</v>
      </c>
      <c r="L121" s="107" t="str">
        <f>VLOOKUP($A121,Brut,L$1,FALSE)</f>
        <v>Industrie - Logistique</v>
      </c>
      <c r="M121" s="107" t="str">
        <f>VLOOKUP($A121,Brut,M$1,FALSE)</f>
        <v>Marrakech-Safi</v>
      </c>
      <c r="N121" s="107" t="str">
        <f>VLOOKUP($A121,Brut,N$1,FALSE)</f>
        <v>Marrakech</v>
      </c>
      <c r="O121" s="120" t="str">
        <f>VLOOKUP($A121,Brut,O$1,FALSE)</f>
        <v>Transports et entreposage</v>
      </c>
      <c r="P121" s="120" t="str">
        <f>VLOOKUP($A121,Brut,P$1,FALSE)</f>
        <v>Géolocalisation et gestion de la flotte</v>
      </c>
      <c r="Q121" s="120" t="str">
        <f>VLOOKUP($A121,Brut,Q$1,FALSE)</f>
        <v>BtoB - vente de produits ou services entre entreprises professionnels</v>
      </c>
      <c r="R121" s="117">
        <f>VLOOKUP($A121,Brut,R$1,FALSE)</f>
        <v>68.333333333333329</v>
      </c>
      <c r="S121" s="117">
        <f>VLOOKUP($A121,Brut,S$1,FALSE)</f>
        <v>100</v>
      </c>
      <c r="T121" s="117">
        <f>VLOOKUP($A121,Brut,T$1,FALSE)</f>
        <v>45.5</v>
      </c>
      <c r="U121" s="117">
        <f>VLOOKUP($A121,Brut,U$1,FALSE)</f>
        <v>50</v>
      </c>
      <c r="V121" s="117">
        <f>VLOOKUP($A121,Brut,V$1,FALSE)</f>
        <v>55.5</v>
      </c>
      <c r="W121" s="117">
        <f>VLOOKUP($A121,Brut,W$1,FALSE)</f>
        <v>43.75</v>
      </c>
      <c r="X121" s="117">
        <f>AVERAGE(R121:W121)</f>
        <v>60.513888888888886</v>
      </c>
      <c r="Y121" s="117" t="str">
        <f>IF(X121&lt;25,"Débutant",IF(X121&lt;=50,"Émergent",IF(X121&lt;=75,"Challenger","Leader")))</f>
        <v>Challenger</v>
      </c>
      <c r="Z121" s="117" t="s">
        <v>2950</v>
      </c>
      <c r="AA121" s="117" t="s">
        <v>2935</v>
      </c>
      <c r="AB121" s="152" t="s">
        <v>2949</v>
      </c>
      <c r="AC121" s="117"/>
      <c r="AD121" s="117"/>
      <c r="AE121" s="120" t="str" cm="1">
        <f t="array" ref="AE121">_xlfn.TEXTJOIN(CHAR(10)&amp;"-",TRUE,IF(_xlfn.XLOOKUP(A121, Brut!$A$2:$A$158, Brut!$S$2:$Y$158)=1,Brut!$S$2:$Y$2,""))</f>
        <v xml:space="preserve">- Attirer de nouveaux clients et se différencier face à la concurrence, </v>
      </c>
      <c r="AF121" s="120" t="str">
        <f>VLOOKUP($A121,Brut,AF$1,FALSE)</f>
        <v>Les défis incluent la gestion des données, la sécurité, l’interopérabilité, la précision et l’adoption utilisateur.</v>
      </c>
      <c r="AG121" s="120" t="str" cm="1">
        <f t="array" ref="AG121">_xlfn.TEXTJOIN(CHAR(10)&amp;"-",TRUE,IF(_xlfn.XLOOKUP($A121,Brut!$A$2:$A$158,Brut!$AJ$2:$AP$158)=1,Brut!$AJ$2:$AP$2,""))&amp;CHAR(10)&amp;CHAR(10)&amp;VLOOKUP($A121,Brut,AG$1,FALSE)</f>
        <v xml:space="preserve">Suivre des formations sur les outils et solutions digitales
-Acquérir ou intégrer des solutions digitales (CRM, site web, etc.)
</v>
      </c>
      <c r="AH121" s="120" t="str" cm="1">
        <f t="array" ref="AH121">_xlfn.TEXTJOIN(CHAR(10)&amp;"-",TRUE,IF(_xlfn.XLOOKUP($A121,Brut!$A$2:$A$158,Brut!$AY$2:$BF$158)=1,Brut!$AY$2:$BF$2,""))&amp;CHAR(10)&amp;CHAR(10)&amp;VLOOKUP($A121,Brut,AH$1,FALSE)</f>
        <v xml:space="preserve">Nous n'avons pas de difficultés particulières
</v>
      </c>
      <c r="AI121" s="120" t="str" cm="1">
        <f t="array" ref="AI121">_xlfn.TEXTJOIN(CHAR(10)&amp;"-",TRUE,IF(_xlfn.XLOOKUP($A121,Brut!$A$2:$A$158,Brut!$BX$2:$CU$158)="Existant et je suis satisfait(e)",Brut!$BX$2:$CU$2,""))</f>
        <v>Technologies émergentes  - IoT (Internet of things)</v>
      </c>
      <c r="AJ121" s="120" t="str" cm="1">
        <f t="array" ref="AJ121">_xlfn.TEXTJOIN(CHAR(10)&amp;"-",TRUE,IF(_xlfn.XLOOKUP($A121,Brut!$A$2:$A$158,Brut!$BX$2:$CU$158)="Existant mais je ne suis pas satisfait(e)",Brut!$BX$2:$CU$2,""))</f>
        <v>Présence en ligne - Site Web basique 
-Présence en ligne - Site web avancé
-Présence en ligne  - Outils de monitoring web
-Présence en ligne  - Présence sur les réseaux sociaux
-Relation client  - CRM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Messagerie électronique et instantanée (Mails, WhatsApp business...)</v>
      </c>
      <c r="AK121" s="120" t="str" cm="1">
        <f t="array" ref="AK121">_xlfn.TEXTJOIN(CHAR(10)&amp;"-",TRUE,IF(_xlfn.XLOOKUP($A121,Brut!$A$2:$A$158,Brut!$BX$2:$CU$158)="Inexistant mais important pour notre activité/dans notre secteur",Brut!$BX$2:$CU$2,""))</f>
        <v>Présence en ligne  - Outils de gestion et de promotion sur les réseaux sociaux
-Relation client  - Outils de marketing digital
-Technologies émergentes  - Intelligence artificielle générative</v>
      </c>
      <c r="AL121" s="120" t="str" cm="1">
        <f t="array" ref="AL121">_xlfn.TEXTJOIN(CHAR(10)&amp;"-",TRUE,IF(_xlfn.XLOOKUP($A121,Brut!$A$2:$A$158,Brut!$BX$2:$CU$158)="Je ne sais pas en quoi cela consiste",Brut!$BX$2:$CU$2,""))</f>
        <v>Relation client  - Outils d'automatisation du parcours client
-Processus internes  - Outils collaboratifs (Google Workspace, Teams...)
-Technologies émergentes  - Outils pour l'efficacité énergétique
-Technologies émergentes  - Industrie 5.0</v>
      </c>
    </row>
    <row r="122" spans="1:38" ht="330" x14ac:dyDescent="0.25">
      <c r="A122">
        <v>250</v>
      </c>
      <c r="B122" s="107" t="str">
        <f>CONCATENATE("ID",IF(A122&lt;10,CONCATENATE("0",A122),A122),"_FdR_",C122,"_v2")</f>
        <v>ID250_FdR_Coopérative BioAmira _v2</v>
      </c>
      <c r="C122" s="107" t="str">
        <f>VLOOKUP($A122,Brut,C$1,FALSE)</f>
        <v xml:space="preserve">Coopérative BioAmira </v>
      </c>
      <c r="D122" s="107" t="str">
        <f>VLOOKUP($A122,Brut,D$1,FALSE)</f>
        <v>Dirigeant(e) - Gérant(e)</v>
      </c>
      <c r="E122" s="107" t="str">
        <f>VLOOKUP($A122,Brut,E$1,FALSE)</f>
        <v>Coopérative</v>
      </c>
      <c r="F122" s="127">
        <f>2025-VLOOKUP($A122,Brut,F$1,FALSE)</f>
        <v>2</v>
      </c>
      <c r="G122" s="127">
        <f>VLOOKUP($A122,Brut,G$1,FALSE)</f>
        <v>5</v>
      </c>
      <c r="H122" s="120" t="str">
        <f>VLOOKUP($A122,Brut,H$1,FALSE)</f>
        <v>Moyenne (Entre 25% et 50% du personnel)</v>
      </c>
      <c r="I122" s="120" t="str">
        <f>VLOOKUP($A122,Brut,I$1,FALSE)</f>
        <v>Faibles</v>
      </c>
      <c r="J122" s="107" t="str">
        <f>VLOOKUP($A122,Brut,J$1,FALSE)</f>
        <v>Moins de 5%</v>
      </c>
      <c r="K122" s="107" t="str">
        <f>VLOOKUP($A122,Brut,K$1,FALSE)</f>
        <v>Moins de 3 MDhs</v>
      </c>
      <c r="L122" s="107" t="str">
        <f>VLOOKUP($A122,Brut,L$1,FALSE)</f>
        <v>Industrie - Logistique</v>
      </c>
      <c r="M122" s="107" t="str">
        <f>VLOOKUP($A122,Brut,M$1,FALSE)</f>
        <v>Marrakech-Safi</v>
      </c>
      <c r="N122" s="107" t="str">
        <f>VLOOKUP($A122,Brut,N$1,FALSE)</f>
        <v>Marrakech</v>
      </c>
      <c r="O122" s="120" t="str">
        <f>VLOOKUP($A122,Brut,O$1,FALSE)</f>
        <v>Industrie manufacturière</v>
      </c>
      <c r="P122" s="120" t="str">
        <f>VLOOKUP($A122,Brut,P$1,FALSE)</f>
        <v xml:space="preserve">إنتاج وتسويق المنتوجات التجميلية الطبيعية </v>
      </c>
      <c r="Q122" s="120" t="str">
        <f>VLOOKUP($A122,Brut,Q$1,FALSE)</f>
        <v>Les deux</v>
      </c>
      <c r="R122" s="117">
        <f>VLOOKUP($A122,Brut,R$1,FALSE)</f>
        <v>51.666666666666664</v>
      </c>
      <c r="S122" s="117">
        <f>VLOOKUP($A122,Brut,S$1,FALSE)</f>
        <v>27.5</v>
      </c>
      <c r="T122" s="117">
        <f>VLOOKUP($A122,Brut,T$1,FALSE)</f>
        <v>50</v>
      </c>
      <c r="U122" s="117">
        <f>VLOOKUP($A122,Brut,U$1,FALSE)</f>
        <v>50</v>
      </c>
      <c r="V122" s="117">
        <f>VLOOKUP($A122,Brut,V$1,FALSE)</f>
        <v>15</v>
      </c>
      <c r="W122" s="117">
        <f>VLOOKUP($A122,Brut,W$1,FALSE)</f>
        <v>0</v>
      </c>
      <c r="X122" s="117">
        <f>AVERAGE(R122:W122)</f>
        <v>32.361111111111107</v>
      </c>
      <c r="Y122" s="117" t="str">
        <f>IF(X122&lt;25,"Débutant",IF(X122&lt;=50,"Émergent",IF(X122&lt;=75,"Challenger","Leader")))</f>
        <v>Émergent</v>
      </c>
      <c r="Z122" s="117"/>
      <c r="AA122" s="117"/>
      <c r="AB122" s="117"/>
      <c r="AC122" s="117"/>
      <c r="AD122" s="117"/>
      <c r="AE122" s="120" t="str" cm="1">
        <f t="array" ref="AE122">_xlfn.TEXTJOIN(CHAR(10)&amp;"-",TRUE,IF(_xlfn.XLOOKUP(A122, Brut!$A$2:$A$158, Brut!$S$2:$Y$158)=1,Brut!$S$2:$Y$2,""))</f>
        <v>- Attirer de nouveaux clients et se différencier face à la concurrence, 
-Exploiter les nouvelles technologies pour améliorer la compétitivité,</v>
      </c>
      <c r="AF122" s="120" t="str">
        <f>VLOOKUP($A122,Brut,AF$1,FALSE)</f>
        <v xml:space="preserve">نقص في الموارد المالية وكذا الحصول على تكوينات مجانية في هذا المجال </v>
      </c>
      <c r="AG122" s="120" t="str" cm="1">
        <f t="array" ref="AG122">_xlfn.TEXTJOIN(CHAR(10)&amp;"-",TRUE,IF(_xlfn.XLOOKUP($A122,Brut!$A$2:$A$158,Brut!$AJ$2:$AP$158)=1,Brut!$AJ$2:$AP$2,""))&amp;CHAR(10)&amp;CHAR(10)&amp;VLOOKUP($A122,Brut,AG$1,FALSE)</f>
        <v xml:space="preserve">Suivre des formations sur les outils et solutions digitales
-Installer de nouveaux équipements (serveurs, ordinateurs, etc.)
-Définir et mettre en œuvre une stratégie de digitalisation
</v>
      </c>
      <c r="AH122" s="120" t="str" cm="1">
        <f t="array" ref="AH122">_xlfn.TEXTJOIN(CHAR(10)&amp;"-",TRUE,IF(_xlfn.XLOOKUP($A122,Brut!$A$2:$A$158,Brut!$AY$2:$BF$158)=1,Brut!$AY$2:$BF$2,""))&amp;CHAR(10)&amp;CHAR(10)&amp;VLOOKUP($A122,Brut,AH$1,FALSE)</f>
        <v xml:space="preserve">Difficulté à utiliser des outils de base (Bureautique, Office, Internet...)
-Difficulté à utiliser des équipements et du matériel technologique (Serveurs, terminaux,...)
</v>
      </c>
      <c r="AI122" s="120" t="str" cm="1">
        <f t="array" ref="AI122">_xlfn.TEXTJOIN(CHAR(10)&amp;"-",TRUE,IF(_xlfn.XLOOKUP($A122,Brut!$A$2:$A$158,Brut!$BX$2:$CU$158)="Existant et je suis satisfait(e)",Brut!$BX$2:$CU$2,""))</f>
        <v/>
      </c>
      <c r="AJ122" s="120" t="str" cm="1">
        <f t="array" ref="AJ122">_xlfn.TEXTJOIN(CHAR(10)&amp;"-",TRUE,IF(_xlfn.XLOOKUP($A122,Brut!$A$2:$A$158,Brut!$BX$2:$CU$158)="Existant mais je ne suis pas satisfait(e)",Brut!$BX$2:$CU$2,""))</f>
        <v>Présence en ligne  - Outils de monitoring web
-Présence en ligne  - Présence sur les réseaux sociaux
-Processus internes  - Tableurs (Excel)
-Processus internes  - Outil de gestion RH
-Processus internes  - Outil de gestion comptable et financière
-Processus internes  - Messagerie électronique et instantanée (Mails, WhatsApp business...)
-Technologies émergentes  - Intelligence artificielle générative</v>
      </c>
      <c r="AK122" s="120" t="str" cm="1">
        <f t="array" ref="AK122">_xlfn.TEXTJOIN(CHAR(10)&amp;"-",TRUE,IF(_xlfn.XLOOKUP($A122,Brut!$A$2:$A$158,Brut!$BX$2:$CU$158)="Inexistant mais important pour notre activité/dans notre secteur",Brut!$BX$2:$CU$2,""))</f>
        <v>Présence en ligne - Site Web basique 
-Présence en ligne - Site web avancé
-Présence en ligne  - Outils de gestion et de promotion sur les réseaux sociaux
-Présence en ligne  - Boutique vitrine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-Processus internes  - Outil de gestion des achats et des stocks
-Processus internes  - Outil de gestion documentaire et des archivages
-Processus internes  - Outils collaboratifs (Google Workspace, Teams...)
-Technologies émergentes  - Outils pour l'efficacité énergétique
-Technologies émergentes  - Industrie 5.0</v>
      </c>
      <c r="AL122" s="120" t="str" cm="1">
        <f t="array" ref="AL122">_xlfn.TEXTJOIN(CHAR(10)&amp;"-",TRUE,IF(_xlfn.XLOOKUP($A122,Brut!$A$2:$A$158,Brut!$BX$2:$CU$158)="Je ne sais pas en quoi cela consiste",Brut!$BX$2:$CU$2,""))</f>
        <v>Technologies émergentes  - IoT (Internet of things)</v>
      </c>
    </row>
    <row r="123" spans="1:38" ht="390" x14ac:dyDescent="0.25">
      <c r="A123">
        <v>252</v>
      </c>
      <c r="B123" s="107" t="str">
        <f>CONCATENATE("ID",IF(A123&lt;10,CONCATENATE("0",A123),A123),"_FdR_",C123,"_v2")</f>
        <v>ID252_FdR_Godima group _v2</v>
      </c>
      <c r="C123" s="107" t="str">
        <f>VLOOKUP($A123,Brut,C$1,FALSE)</f>
        <v xml:space="preserve">Godima group </v>
      </c>
      <c r="D123" s="107" t="str">
        <f>VLOOKUP($A123,Brut,D$1,FALSE)</f>
        <v>Dirigeant(e) - Gérant(e)</v>
      </c>
      <c r="E123" s="107" t="str">
        <f>VLOOKUP($A123,Brut,E$1,FALSE)</f>
        <v>SARL</v>
      </c>
      <c r="F123" s="127">
        <f>2025-VLOOKUP($A123,Brut,F$1,FALSE)</f>
        <v>1</v>
      </c>
      <c r="G123" s="127">
        <f>VLOOKUP($A123,Brut,G$1,FALSE)</f>
        <v>3</v>
      </c>
      <c r="H123" s="120" t="str">
        <f>VLOOKUP($A123,Brut,H$1,FALSE)</f>
        <v>Faible (Moins de 25% du personnel)</v>
      </c>
      <c r="I123" s="120" t="str">
        <f>VLOOKUP($A123,Brut,I$1,FALSE)</f>
        <v>Moyennes</v>
      </c>
      <c r="J123" s="107" t="str">
        <f>VLOOKUP($A123,Brut,J$1,FALSE)</f>
        <v>Entre 5 et 20%</v>
      </c>
      <c r="K123" s="107" t="str">
        <f>VLOOKUP($A123,Brut,K$1,FALSE)</f>
        <v>Moins de 3 MDhs</v>
      </c>
      <c r="L123" s="107" t="str">
        <f>VLOOKUP($A123,Brut,L$1,FALSE)</f>
        <v>Services</v>
      </c>
      <c r="M123" s="107" t="str">
        <f>VLOOKUP($A123,Brut,M$1,FALSE)</f>
        <v>Marrakech-Safi</v>
      </c>
      <c r="N123" s="107" t="str">
        <f>VLOOKUP($A123,Brut,N$1,FALSE)</f>
        <v>El Kelâa des Sraghna</v>
      </c>
      <c r="O123" s="120" t="str">
        <f>VLOOKUP($A123,Brut,O$1,FALSE)</f>
        <v>Activités immobilières</v>
      </c>
      <c r="P123" s="120" t="str">
        <f>VLOOKUP($A123,Brut,P$1,FALSE)</f>
        <v xml:space="preserve">شركة إعلانات و إشهار و وكالة عقارية </v>
      </c>
      <c r="Q123" s="120" t="str">
        <f>VLOOKUP($A123,Brut,Q$1,FALSE)</f>
        <v>Les deux</v>
      </c>
      <c r="R123" s="117">
        <f>VLOOKUP($A123,Brut,R$1,FALSE)</f>
        <v>75</v>
      </c>
      <c r="S123" s="117">
        <f>VLOOKUP($A123,Brut,S$1,FALSE)</f>
        <v>50</v>
      </c>
      <c r="T123" s="117">
        <f>VLOOKUP($A123,Brut,T$1,FALSE)</f>
        <v>50</v>
      </c>
      <c r="U123" s="117">
        <f>VLOOKUP($A123,Brut,U$1,FALSE)</f>
        <v>50</v>
      </c>
      <c r="V123" s="117">
        <f>VLOOKUP($A123,Brut,V$1,FALSE)</f>
        <v>20</v>
      </c>
      <c r="W123" s="117">
        <f>VLOOKUP($A123,Brut,W$1,FALSE)</f>
        <v>12.5</v>
      </c>
      <c r="X123" s="117">
        <f>AVERAGE(R123:W123)</f>
        <v>42.916666666666664</v>
      </c>
      <c r="Y123" s="117" t="str">
        <f>IF(X123&lt;25,"Débutant",IF(X123&lt;=50,"Émergent",IF(X123&lt;=75,"Challenger","Leader")))</f>
        <v>Émergent</v>
      </c>
      <c r="Z123" s="148" t="s">
        <v>2933</v>
      </c>
      <c r="AA123" s="147" t="s">
        <v>2946</v>
      </c>
      <c r="AB123" s="147" t="s">
        <v>2943</v>
      </c>
      <c r="AC123" s="117"/>
      <c r="AD123" s="117"/>
      <c r="AE123" s="120" t="str" cm="1">
        <f t="array" ref="AE123">_xlfn.TEXTJOIN(CHAR(10)&amp;"-",TRUE,IF(_xlfn.XLOOKUP(A123, Brut!$A$2:$A$158, Brut!$S$2:$Y$158)=1,Brut!$S$2:$Y$2,""))</f>
        <v>- Attirer de nouveaux clients et se différencier face à la concurrence, 
-Recruter, former et fidéliser des talents qualifiés,
-Exploiter les nouvelles technologies pour améliorer la compétitivité,</v>
      </c>
      <c r="AF123" s="120" t="str">
        <f>VLOOKUP($A123,Brut,AF$1,FALSE)</f>
        <v xml:space="preserve">تدريب المستخدمين و التوفر على آليات تساعد في التحول الرقمي </v>
      </c>
      <c r="AG123" s="120" t="str" cm="1">
        <f t="array" ref="AG123">_xlfn.TEXTJOIN(CHAR(10)&amp;"-",TRUE,IF(_xlfn.XLOOKUP($A123,Brut!$A$2:$A$158,Brut!$AJ$2:$AP$158)=1,Brut!$AJ$2:$AP$2,""))&amp;CHAR(10)&amp;CHAR(10)&amp;VLOOKUP($A123,Brut,AG$1,FALSE)</f>
        <v xml:space="preserve">Aucune action concrète
</v>
      </c>
      <c r="AH123" s="120" t="str" cm="1">
        <f t="array" ref="AH123">_xlfn.TEXTJOIN(CHAR(10)&amp;"-",TRUE,IF(_xlfn.XLOOKUP($A123,Brut!$A$2:$A$158,Brut!$AY$2:$BF$158)=1,Brut!$AY$2:$BF$2,""))&amp;CHAR(10)&amp;CHAR(10)&amp;VLOOKUP($A123,Brut,AH$1,FALSE)</f>
        <v xml:space="preserve">Difficulté à utiliser des outils métier ou avancés (ERP, logiciels,...)
-Difficulté à utiliser des équipements et du matériel technologique (Serveurs, terminaux,...)
</v>
      </c>
      <c r="AI123" s="120" t="str" cm="1">
        <f t="array" ref="AI123">_xlfn.TEXTJOIN(CHAR(10)&amp;"-",TRUE,IF(_xlfn.XLOOKUP($A123,Brut!$A$2:$A$158,Brut!$BX$2:$CU$158)="Existant et je suis satisfait(e)",Brut!$BX$2:$CU$2,""))</f>
        <v/>
      </c>
      <c r="AJ123" s="120" t="str" cm="1">
        <f t="array" ref="AJ123">_xlfn.TEXTJOIN(CHAR(10)&amp;"-",TRUE,IF(_xlfn.XLOOKUP($A123,Brut!$A$2:$A$158,Brut!$BX$2:$CU$158)="Existant mais je ne suis pas satisfait(e)",Brut!$BX$2:$CU$2,""))</f>
        <v>Présence en ligne - Site Web basique 
-Présence en ligne  - Présence sur les réseaux sociaux
-Présence en ligne  - Outils de gestion et de promotion sur les réseaux sociaux
-Processus internes  - Messagerie électronique et instantanée (Mails, WhatsApp business...)</v>
      </c>
      <c r="AK123" s="120" t="str" cm="1">
        <f t="array" ref="AK123">_xlfn.TEXTJOIN(CHAR(10)&amp;"-",TRUE,IF(_xlfn.XLOOKUP($A123,Brut!$A$2:$A$158,Brut!$BX$2:$CU$158)="Inexistant mais important pour notre activité/dans notre secteur",Brut!$BX$2:$CU$2,""))</f>
        <v>Présence en ligne - Site web avancé
-Présence en ligne  - Boutique vitrine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-Technologies émergentes  - Intelligence artificielle générative
-Technologies émergentes  - Outils pour l'efficacité énergétique
-Technologies émergentes  - Industrie 5.0
-Technologies émergentes  - IoT (Internet of things)</v>
      </c>
      <c r="AL123" s="120" t="str" cm="1">
        <f t="array" ref="AL123">_xlfn.TEXTJOIN(CHAR(10)&amp;"-",TRUE,IF(_xlfn.XLOOKUP($A123,Brut!$A$2:$A$158,Brut!$BX$2:$CU$158)="Je ne sais pas en quoi cela consiste",Brut!$BX$2:$CU$2,""))</f>
        <v/>
      </c>
    </row>
    <row r="124" spans="1:38" ht="240" x14ac:dyDescent="0.25">
      <c r="A124">
        <v>253</v>
      </c>
      <c r="B124" s="107" t="str">
        <f>CONCATENATE("ID",IF(A124&lt;10,CONCATENATE("0",A124),A124),"_FdR_",C124,"_v2")</f>
        <v>ID253_FdR_Magix-solaire_v2</v>
      </c>
      <c r="C124" s="107" t="str">
        <f>VLOOKUP($A124,Brut,C$1,FALSE)</f>
        <v>Magix-solaire</v>
      </c>
      <c r="D124" s="107" t="str">
        <f>VLOOKUP($A124,Brut,D$1,FALSE)</f>
        <v>Dirigeant(e) - Gérant(e)</v>
      </c>
      <c r="E124" s="107" t="str">
        <f>VLOOKUP($A124,Brut,E$1,FALSE)</f>
        <v>SARL AU</v>
      </c>
      <c r="F124" s="127">
        <f>2025-VLOOKUP($A124,Brut,F$1,FALSE)</f>
        <v>2</v>
      </c>
      <c r="G124" s="127">
        <f>VLOOKUP($A124,Brut,G$1,FALSE)</f>
        <v>3</v>
      </c>
      <c r="H124" s="120" t="str">
        <f>VLOOKUP($A124,Brut,H$1,FALSE)</f>
        <v>Faible (Moins de 25% du personnel)</v>
      </c>
      <c r="I124" s="120" t="str">
        <f>VLOOKUP($A124,Brut,I$1,FALSE)</f>
        <v>Faibles</v>
      </c>
      <c r="J124" s="107" t="str">
        <f>VLOOKUP($A124,Brut,J$1,FALSE)</f>
        <v>0%, Pas d'investissement</v>
      </c>
      <c r="K124" s="107" t="str">
        <f>VLOOKUP($A124,Brut,K$1,FALSE)</f>
        <v>Moins de 3 MDhs</v>
      </c>
      <c r="L124" s="107" t="str">
        <f>VLOOKUP($A124,Brut,L$1,FALSE)</f>
        <v>BTP - Environnement</v>
      </c>
      <c r="M124" s="107" t="str">
        <f>VLOOKUP($A124,Brut,M$1,FALSE)</f>
        <v>Marrakech-Safi</v>
      </c>
      <c r="N124" s="107" t="str">
        <f>VLOOKUP($A124,Brut,N$1,FALSE)</f>
        <v>El Kelâa des Sraghna</v>
      </c>
      <c r="O124" s="120" t="str">
        <f>VLOOKUP($A124,Brut,O$1,FALSE)</f>
        <v>Construction</v>
      </c>
      <c r="P124" s="120" t="str">
        <f>VLOOKUP($A124,Brut,P$1,FALSE)</f>
        <v xml:space="preserve">بيع ،إصلاح و تركيب أنظمة الطاقة الشمسية </v>
      </c>
      <c r="Q124" s="120" t="str">
        <f>VLOOKUP($A124,Brut,Q$1,FALSE)</f>
        <v>BtoC - vente de produits ou services directement aux particuliers en tant que consommateurs finaux</v>
      </c>
      <c r="R124" s="117">
        <f>VLOOKUP($A124,Brut,R$1,FALSE)</f>
        <v>27.5</v>
      </c>
      <c r="S124" s="117">
        <f>VLOOKUP($A124,Brut,S$1,FALSE)</f>
        <v>27.5</v>
      </c>
      <c r="T124" s="117">
        <f>VLOOKUP($A124,Brut,T$1,FALSE)</f>
        <v>32</v>
      </c>
      <c r="U124" s="117">
        <f>VLOOKUP($A124,Brut,U$1,FALSE)</f>
        <v>35</v>
      </c>
      <c r="V124" s="117">
        <f>VLOOKUP($A124,Brut,V$1,FALSE)</f>
        <v>30.5</v>
      </c>
      <c r="W124" s="117">
        <f>VLOOKUP($A124,Brut,W$1,FALSE)</f>
        <v>0</v>
      </c>
      <c r="X124" s="117">
        <f>AVERAGE(R124:W124)</f>
        <v>25.416666666666668</v>
      </c>
      <c r="Y124" s="117" t="str">
        <f>IF(X124&lt;25,"Débutant",IF(X124&lt;=50,"Émergent",IF(X124&lt;=75,"Challenger","Leader")))</f>
        <v>Émergent</v>
      </c>
      <c r="Z124" s="117" t="s">
        <v>2938</v>
      </c>
      <c r="AA124" s="147" t="s">
        <v>2962</v>
      </c>
      <c r="AB124" s="117" t="s">
        <v>2962</v>
      </c>
      <c r="AC124" s="117"/>
      <c r="AD124" s="117"/>
      <c r="AE124" s="120" t="str" cm="1">
        <f t="array" ref="AE124">_xlfn.TEXTJOIN(CHAR(10)&amp;"-",TRUE,IF(_xlfn.XLOOKUP(A124, Brut!$A$2:$A$158, Brut!$S$2:$Y$158)=1,Brut!$S$2:$Y$2,""))</f>
        <v>- Attirer de nouveaux clients et se différencier face à la concurrence, 
-Recruter, former et fidéliser des talents qualifiés,
-Exploiter les nouvelles technologies pour améliorer la compétitivité,</v>
      </c>
      <c r="AF124" s="120">
        <f>VLOOKUP($A124,Brut,AF$1,FALSE)</f>
        <v>0</v>
      </c>
      <c r="AG124" s="120" t="str" cm="1">
        <f t="array" ref="AG124">_xlfn.TEXTJOIN(CHAR(10)&amp;"-",TRUE,IF(_xlfn.XLOOKUP($A124,Brut!$A$2:$A$158,Brut!$AJ$2:$AP$158)=1,Brut!$AJ$2:$AP$2,""))&amp;CHAR(10)&amp;CHAR(10)&amp;VLOOKUP($A124,Brut,AG$1,FALSE)</f>
        <v xml:space="preserve">Acquérir ou intégrer des solutions digitales (CRM, site web, etc.)
-Installer de nouveaux équipements (serveurs, ordinateurs, etc.)
</v>
      </c>
      <c r="AH124" s="120" t="str" cm="1">
        <f t="array" ref="AH124">_xlfn.TEXTJOIN(CHAR(10)&amp;"-",TRUE,IF(_xlfn.XLOOKUP($A124,Brut!$A$2:$A$158,Brut!$AY$2:$BF$158)=1,Brut!$AY$2:$BF$2,""))&amp;CHAR(10)&amp;CHAR(10)&amp;VLOOKUP($A124,Brut,AH$1,FALSE)</f>
        <v xml:space="preserve">Difficulté à utiliser des outils de base (Bureautique, Office, Internet...)
-Compétences inégales (Certains sont à l'aise, d'autres non)
</v>
      </c>
      <c r="AI124" s="120" t="str" cm="1">
        <f t="array" ref="AI124">_xlfn.TEXTJOIN(CHAR(10)&amp;"-",TRUE,IF(_xlfn.XLOOKUP($A124,Brut!$A$2:$A$158,Brut!$BX$2:$CU$158)="Existant et je suis satisfait(e)",Brut!$BX$2:$CU$2,""))</f>
        <v/>
      </c>
      <c r="AJ124" s="120" t="str" cm="1">
        <f t="array" ref="AJ124">_xlfn.TEXTJOIN(CHAR(10)&amp;"-",TRUE,IF(_xlfn.XLOOKUP($A124,Brut!$A$2:$A$158,Brut!$BX$2:$CU$158)="Existant mais je ne suis pas satisfait(e)",Brut!$BX$2:$CU$2,""))</f>
        <v>Processus internes  - Messagerie électronique et instantanée (Mails, WhatsApp business...)</v>
      </c>
      <c r="AK124" s="120" t="str" cm="1">
        <f t="array" ref="AK124">_xlfn.TEXTJOIN(CHAR(10)&amp;"-",TRUE,IF(_xlfn.XLOOKUP($A124,Brut!$A$2:$A$158,Brut!$BX$2:$CU$158)="Inexistant mais important pour notre activité/dans notre secteur",Brut!$BX$2:$CU$2,""))</f>
        <v>Présence en ligne - Site Web basique 
-Présence en ligne - Site web avancé
-Présence en ligne  - Outils de monitoring web
-Présence en ligne  - Présence sur les réseaux sociaux
-Présence en ligne  - Outils de gestion et de promotion sur les réseaux sociaux
-Relation client  - TPE basique
-Relation client  - Paiement en ligne
-Relation client  - Outil de gestion des ventes et des facturations
-Processus internes  - Tableurs (Excel)
-Processus internes  - Outil de gestion des achats et des stocks
-Processus internes  - Outil de gestion RH
-Processus internes  - Outil de gestion documentaire et des archivages</v>
      </c>
      <c r="AL124" s="120" t="str" cm="1">
        <f t="array" ref="AL124">_xlfn.TEXTJOIN(CHAR(10)&amp;"-",TRUE,IF(_xlfn.XLOOKUP($A124,Brut!$A$2:$A$158,Brut!$BX$2:$CU$158)="Je ne sais pas en quoi cela consiste",Brut!$BX$2:$CU$2,""))</f>
        <v>Présence en ligne  - Boutique vitrine
-Relation client  - CRM
-Relation client  - Outils de marketing digital
-Relation client  - Outils d'automatisation du parcours client
-Processus internes  - Outil de gestion comptable et financière
-Processus internes  - Outils collaboratifs (Google Workspace, Teams...)
-Technologies émergentes  - Intelligence artificielle générative
-Technologies émergentes  - Outils pour l'efficacité énergétique
-Technologies émergentes  - Industrie 5.0
-Technologies émergentes  - IoT (Internet of things)</v>
      </c>
    </row>
    <row r="125" spans="1:38" ht="240" x14ac:dyDescent="0.25">
      <c r="A125">
        <v>256</v>
      </c>
      <c r="B125" s="107" t="str">
        <f>CONCATENATE("ID",IF(A125&lt;10,CONCATENATE("0",A125),A125),"_FdR_",C125,"_v2")</f>
        <v>ID256_FdR_تعاونية الإنارة الشمسية _v2</v>
      </c>
      <c r="C125" s="107" t="str">
        <f>VLOOKUP($A125,Brut,C$1,FALSE)</f>
        <v xml:space="preserve">تعاونية الإنارة الشمسية </v>
      </c>
      <c r="D125" s="107" t="str">
        <f>VLOOKUP($A125,Brut,D$1,FALSE)</f>
        <v>Dirigeant(e) - Gérant(e)</v>
      </c>
      <c r="E125" s="107" t="str">
        <f>VLOOKUP($A125,Brut,E$1,FALSE)</f>
        <v>Coopérative</v>
      </c>
      <c r="F125" s="127">
        <f>2025-VLOOKUP($A125,Brut,F$1,FALSE)</f>
        <v>6</v>
      </c>
      <c r="G125" s="127">
        <f>VLOOKUP($A125,Brut,G$1,FALSE)</f>
        <v>6</v>
      </c>
      <c r="H125" s="120" t="str">
        <f>VLOOKUP($A125,Brut,H$1,FALSE)</f>
        <v>Faible (Moins de 25% du personnel)</v>
      </c>
      <c r="I125" s="120" t="str">
        <f>VLOOKUP($A125,Brut,I$1,FALSE)</f>
        <v>Moyennes</v>
      </c>
      <c r="J125" s="107" t="str">
        <f>VLOOKUP($A125,Brut,J$1,FALSE)</f>
        <v>Je ne souhaite pas me prononcer - Je ne sais pas</v>
      </c>
      <c r="K125" s="107" t="str">
        <f>VLOOKUP($A125,Brut,K$1,FALSE)</f>
        <v>Moins de 3 MDhs</v>
      </c>
      <c r="L125" s="107" t="str">
        <f>VLOOKUP($A125,Brut,L$1,FALSE)</f>
        <v>BTP - Environnement</v>
      </c>
      <c r="M125" s="107" t="str">
        <f>VLOOKUP($A125,Brut,M$1,FALSE)</f>
        <v>Marrakech-Safi</v>
      </c>
      <c r="N125" s="107" t="str">
        <f>VLOOKUP($A125,Brut,N$1,FALSE)</f>
        <v>El Kelâa des Sraghna</v>
      </c>
      <c r="O125" s="120" t="str">
        <f>VLOOKUP($A125,Brut,O$1,FALSE)</f>
        <v>Construction</v>
      </c>
      <c r="P125" s="120" t="str">
        <f>VLOOKUP($A125,Brut,P$1,FALSE)</f>
        <v xml:space="preserve">تقديم حلول في الطاقة الشمسية. بيع الخدمة دراسة مشروع التركيب الصيانة غسل وتنظيف الاءلواح الشمسية </v>
      </c>
      <c r="Q125" s="120" t="str">
        <f>VLOOKUP($A125,Brut,Q$1,FALSE)</f>
        <v>BtoC - vente de produits ou services directement aux particuliers en tant que consommateurs finaux</v>
      </c>
      <c r="R125" s="117">
        <f>VLOOKUP($A125,Brut,R$1,FALSE)</f>
        <v>44.166666666666664</v>
      </c>
      <c r="S125" s="117">
        <f>VLOOKUP($A125,Brut,S$1,FALSE)</f>
        <v>50</v>
      </c>
      <c r="T125" s="117">
        <f>VLOOKUP($A125,Brut,T$1,FALSE)</f>
        <v>50</v>
      </c>
      <c r="U125" s="117">
        <f>VLOOKUP($A125,Brut,U$1,FALSE)</f>
        <v>50</v>
      </c>
      <c r="V125" s="117">
        <f>VLOOKUP($A125,Brut,V$1,FALSE)</f>
        <v>35</v>
      </c>
      <c r="W125" s="117">
        <f>VLOOKUP($A125,Brut,W$1,FALSE)</f>
        <v>25</v>
      </c>
      <c r="X125" s="117">
        <f>AVERAGE(R125:W125)</f>
        <v>42.361111111111107</v>
      </c>
      <c r="Y125" s="117" t="str">
        <f>IF(X125&lt;25,"Débutant",IF(X125&lt;=50,"Émergent",IF(X125&lt;=75,"Challenger","Leader")))</f>
        <v>Émergent</v>
      </c>
      <c r="Z125" s="148" t="s">
        <v>2933</v>
      </c>
      <c r="AA125" s="147" t="s">
        <v>2946</v>
      </c>
      <c r="AB125" s="149" t="s">
        <v>2945</v>
      </c>
      <c r="AC125" s="117"/>
      <c r="AD125" s="117"/>
      <c r="AE125" s="120" t="str" cm="1">
        <f t="array" ref="AE125">_xlfn.TEXTJOIN(CHAR(10)&amp;"-",TRUE,IF(_xlfn.XLOOKUP(A125, Brut!$A$2:$A$158, Brut!$S$2:$Y$158)=1,Brut!$S$2:$Y$2,""))</f>
        <v>- Attirer de nouveaux clients et se différencier face à la concurrence, 
-Développer une présence à l’international,
-Exploiter les nouvelles technologies pour améliorer la compétitivité,</v>
      </c>
      <c r="AF125" s="120" t="str">
        <f>VLOOKUP($A125,Brut,AF$1,FALSE)</f>
        <v>المنافسة الغير شريفة واستعمال اءدوات جديدة لتطوير المشروع</v>
      </c>
      <c r="AG125" s="120" t="str" cm="1">
        <f t="array" ref="AG125">_xlfn.TEXTJOIN(CHAR(10)&amp;"-",TRUE,IF(_xlfn.XLOOKUP($A125,Brut!$A$2:$A$158,Brut!$AJ$2:$AP$158)=1,Brut!$AJ$2:$AP$2,""))&amp;CHAR(10)&amp;CHAR(10)&amp;VLOOKUP($A125,Brut,AG$1,FALSE)</f>
        <v xml:space="preserve">Définir et mettre en œuvre une stratégie de digitalisation
</v>
      </c>
      <c r="AH125" s="120" t="str" cm="1">
        <f t="array" ref="AH125">_xlfn.TEXTJOIN(CHAR(10)&amp;"-",TRUE,IF(_xlfn.XLOOKUP($A125,Brut!$A$2:$A$158,Brut!$AY$2:$BF$158)=1,Brut!$AY$2:$BF$2,""))&amp;CHAR(10)&amp;CHAR(10)&amp;VLOOKUP($A125,Brut,AH$1,FALSE)</f>
        <v xml:space="preserve">Difficulté à utiliser des outils métier ou avancés (ERP, logiciels,...)
-Difficultés à maintenir les équipements et logiciels à jour
</v>
      </c>
      <c r="AI125" s="120" t="str" cm="1">
        <f t="array" ref="AI125">_xlfn.TEXTJOIN(CHAR(10)&amp;"-",TRUE,IF(_xlfn.XLOOKUP($A125,Brut!$A$2:$A$158,Brut!$BX$2:$CU$158)="Existant et je suis satisfait(e)",Brut!$BX$2:$CU$2,""))</f>
        <v/>
      </c>
      <c r="AJ125" s="120" t="str" cm="1">
        <f t="array" ref="AJ125">_xlfn.TEXTJOIN(CHAR(10)&amp;"-",TRUE,IF(_xlfn.XLOOKUP($A125,Brut!$A$2:$A$158,Brut!$BX$2:$CU$158)="Existant mais je ne suis pas satisfait(e)",Brut!$BX$2:$CU$2,""))</f>
        <v>Présence en ligne  - Présence sur les réseaux sociaux
-Relation client  - CRM
-Relation client  - Outils d'automatisation du parcours client
-Relation client  - Outil de gestion des ventes et des facturations
-Processus internes  - Tableurs (Excel)
-Processus internes  - Outil de gestion des achats et des stocks
-Processus internes  - Outil de gestion comptable et financière
-Processus internes  - Outil de gestion documentaire et des archivages
-Processus internes  - Messagerie électronique et instantanée (Mails, WhatsApp business...)</v>
      </c>
      <c r="AK125" s="120" t="str" cm="1">
        <f t="array" ref="AK125">_xlfn.TEXTJOIN(CHAR(10)&amp;"-",TRUE,IF(_xlfn.XLOOKUP($A125,Brut!$A$2:$A$158,Brut!$BX$2:$CU$158)="Inexistant mais important pour notre activité/dans notre secteur",Brut!$BX$2:$CU$2,""))</f>
        <v/>
      </c>
      <c r="AL125" s="120" t="str" cm="1">
        <f t="array" ref="AL125">_xlfn.TEXTJOIN(CHAR(10)&amp;"-",TRUE,IF(_xlfn.XLOOKUP($A125,Brut!$A$2:$A$158,Brut!$BX$2:$CU$158)="Je ne sais pas en quoi cela consiste",Brut!$BX$2:$CU$2,""))</f>
        <v>Technologies émergentes  - Intelligence artificielle générative
-Technologies émergentes  - Industrie 5.0</v>
      </c>
    </row>
    <row r="126" spans="1:38" ht="360" x14ac:dyDescent="0.25">
      <c r="A126">
        <v>257</v>
      </c>
      <c r="B126" s="107" t="str">
        <f>CONCATENATE("ID",IF(A126&lt;10,CONCATENATE("0",A126),A126),"_FdR_",C126,"_v2")</f>
        <v>ID257_FdR_coopérative joud_v2</v>
      </c>
      <c r="C126" s="107" t="str">
        <f>VLOOKUP($A126,Brut,C$1,FALSE)</f>
        <v>coopérative joud</v>
      </c>
      <c r="D126" s="107" t="str">
        <f>VLOOKUP($A126,Brut,D$1,FALSE)</f>
        <v>Responsable administratif et financier</v>
      </c>
      <c r="E126" s="107" t="str">
        <f>VLOOKUP($A126,Brut,E$1,FALSE)</f>
        <v>Coopérative</v>
      </c>
      <c r="F126" s="127">
        <f>2025-VLOOKUP($A126,Brut,F$1,FALSE)</f>
        <v>6</v>
      </c>
      <c r="G126" s="127">
        <f>VLOOKUP($A126,Brut,G$1,FALSE)</f>
        <v>28</v>
      </c>
      <c r="H126" s="120" t="str">
        <f>VLOOKUP($A126,Brut,H$1,FALSE)</f>
        <v>Moyenne (Entre 25% et 50% du personnel)</v>
      </c>
      <c r="I126" s="120" t="str">
        <f>VLOOKUP($A126,Brut,I$1,FALSE)</f>
        <v>Faibles</v>
      </c>
      <c r="J126" s="107" t="str">
        <f>VLOOKUP($A126,Brut,J$1,FALSE)</f>
        <v>0%, Pas d'investissement</v>
      </c>
      <c r="K126" s="107" t="str">
        <f>VLOOKUP($A126,Brut,K$1,FALSE)</f>
        <v>Moins de 3 MDhs</v>
      </c>
      <c r="L126" s="107" t="str">
        <f>VLOOKUP($A126,Brut,L$1,FALSE)</f>
        <v>Agriculture</v>
      </c>
      <c r="M126" s="107" t="str">
        <f>VLOOKUP($A126,Brut,M$1,FALSE)</f>
        <v>Marrakech-Safi</v>
      </c>
      <c r="N126" s="107" t="str">
        <f>VLOOKUP($A126,Brut,N$1,FALSE)</f>
        <v>El Kelâa des Sraghna</v>
      </c>
      <c r="O126" s="120" t="str">
        <f>VLOOKUP($A126,Brut,O$1,FALSE)</f>
        <v>Agriculture, sylviculture et pêche</v>
      </c>
      <c r="P126" s="120" t="str">
        <f>VLOOKUP($A126,Brut,P$1,FALSE)</f>
        <v xml:space="preserve">Production d'argane et ses dérivés </v>
      </c>
      <c r="Q126" s="120" t="str">
        <f>VLOOKUP($A126,Brut,Q$1,FALSE)</f>
        <v>BtoC - vente de produits ou services directement aux particuliers en tant que consommateurs finaux</v>
      </c>
      <c r="R126" s="117">
        <f>VLOOKUP($A126,Brut,R$1,FALSE)</f>
        <v>35</v>
      </c>
      <c r="S126" s="117">
        <f>VLOOKUP($A126,Brut,S$1,FALSE)</f>
        <v>52.5</v>
      </c>
      <c r="T126" s="117">
        <f>VLOOKUP($A126,Brut,T$1,FALSE)</f>
        <v>50</v>
      </c>
      <c r="U126" s="117">
        <f>VLOOKUP($A126,Brut,U$1,FALSE)</f>
        <v>50</v>
      </c>
      <c r="V126" s="117">
        <f>VLOOKUP($A126,Brut,V$1,FALSE)</f>
        <v>15</v>
      </c>
      <c r="W126" s="117">
        <f>VLOOKUP($A126,Brut,W$1,FALSE)</f>
        <v>25</v>
      </c>
      <c r="X126" s="117">
        <f>AVERAGE(R126:W126)</f>
        <v>37.916666666666664</v>
      </c>
      <c r="Y126" s="117" t="str">
        <f>IF(X126&lt;25,"Débutant",IF(X126&lt;=50,"Émergent",IF(X126&lt;=75,"Challenger","Leader")))</f>
        <v>Émergent</v>
      </c>
      <c r="Z126" s="148" t="s">
        <v>2924</v>
      </c>
      <c r="AA126" s="117" t="s">
        <v>2935</v>
      </c>
      <c r="AB126" s="152" t="s">
        <v>2949</v>
      </c>
      <c r="AC126" s="117"/>
      <c r="AD126" s="117"/>
      <c r="AE126" s="120" t="str" cm="1">
        <f t="array" ref="AE126">_xlfn.TEXTJOIN(CHAR(10)&amp;"-",TRUE,IF(_xlfn.XLOOKUP(A126, Brut!$A$2:$A$158, Brut!$S$2:$Y$158)=1,Brut!$S$2:$Y$2,""))</f>
        <v>- Attirer de nouveaux clients et se différencier face à la concurrence, 
-Développer une présence à l’international,
-Exploiter les nouvelles technologies pour améliorer la compétitivité,</v>
      </c>
      <c r="AF126" s="120" t="str">
        <f>VLOOKUP($A126,Brut,AF$1,FALSE)</f>
        <v xml:space="preserve">Le manque de formation dans se domaine </v>
      </c>
      <c r="AG126" s="120" t="str" cm="1">
        <f t="array" ref="AG126">_xlfn.TEXTJOIN(CHAR(10)&amp;"-",TRUE,IF(_xlfn.XLOOKUP($A126,Brut!$A$2:$A$158,Brut!$AJ$2:$AP$158)=1,Brut!$AJ$2:$AP$2,""))&amp;CHAR(10)&amp;CHAR(10)&amp;VLOOKUP($A126,Brut,AG$1,FALSE)</f>
        <v xml:space="preserve">Suivre des formations sur les outils et solutions digitales
</v>
      </c>
      <c r="AH126" s="120" t="str" cm="1">
        <f t="array" ref="AH126">_xlfn.TEXTJOIN(CHAR(10)&amp;"-",TRUE,IF(_xlfn.XLOOKUP($A126,Brut!$A$2:$A$158,Brut!$AY$2:$BF$158)=1,Brut!$AY$2:$BF$2,""))&amp;CHAR(10)&amp;CHAR(10)&amp;VLOOKUP($A126,Brut,AH$1,FALSE)</f>
        <v xml:space="preserve">Nous n'avons pas de difficultés particulières
</v>
      </c>
      <c r="AI126" s="120" t="str" cm="1">
        <f t="array" ref="AI126">_xlfn.TEXTJOIN(CHAR(10)&amp;"-",TRUE,IF(_xlfn.XLOOKUP($A126,Brut!$A$2:$A$158,Brut!$BX$2:$CU$158)="Existant et je suis satisfait(e)",Brut!$BX$2:$CU$2,""))</f>
        <v/>
      </c>
      <c r="AJ126" s="120" t="str" cm="1">
        <f t="array" ref="AJ126">_xlfn.TEXTJOIN(CHAR(10)&amp;"-",TRUE,IF(_xlfn.XLOOKUP($A126,Brut!$A$2:$A$158,Brut!$BX$2:$CU$158)="Existant mais je ne suis pas satisfait(e)",Brut!$BX$2:$CU$2,""))</f>
        <v>Présence en ligne  - Présence sur les réseaux sociaux
-Processus internes  - Messagerie électronique et instantanée (Mails, WhatsApp business...)</v>
      </c>
      <c r="AK126" s="120" t="str" cm="1">
        <f t="array" ref="AK126">_xlfn.TEXTJOIN(CHAR(10)&amp;"-",TRUE,IF(_xlfn.XLOOKUP($A126,Brut!$A$2:$A$158,Brut!$BX$2:$CU$158)="Inexistant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-Présence en ligne - Boutique transactionnelle
-Relation client  - TPE basique
-Relation client  - Paiement en ligne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-Technologies émergentes  - Intelligence artificielle générative</v>
      </c>
      <c r="AL126" s="120" t="str" cm="1">
        <f t="array" ref="AL126">_xlfn.TEXTJOIN(CHAR(10)&amp;"-",TRUE,IF(_xlfn.XLOOKUP($A126,Brut!$A$2:$A$158,Brut!$BX$2:$CU$158)="Je ne sais pas en quoi cela consiste",Brut!$BX$2:$CU$2,""))</f>
        <v>Technologies émergentes  - Industrie 5.0
-Technologies émergentes  - IoT (Internet of things)</v>
      </c>
    </row>
    <row r="127" spans="1:38" ht="135" x14ac:dyDescent="0.25">
      <c r="A127">
        <v>258</v>
      </c>
      <c r="B127" s="107" t="str">
        <f>CONCATENATE("ID",IF(A127&lt;10,CONCATENATE("0",A127),A127),"_FdR_",C127,"_v2")</f>
        <v>ID258_FdR_Sibda impression _v2</v>
      </c>
      <c r="C127" s="107" t="str">
        <f>VLOOKUP($A127,Brut,C$1,FALSE)</f>
        <v xml:space="preserve">Sibda impression </v>
      </c>
      <c r="D127" s="107" t="str">
        <f>VLOOKUP($A127,Brut,D$1,FALSE)</f>
        <v>Dirigeant(e) - Gérant(e)</v>
      </c>
      <c r="E127" s="107" t="str">
        <f>VLOOKUP($A127,Brut,E$1,FALSE)</f>
        <v>SARL AU</v>
      </c>
      <c r="F127" s="127">
        <f>2025-VLOOKUP($A127,Brut,F$1,FALSE)</f>
        <v>3</v>
      </c>
      <c r="G127" s="127">
        <f>VLOOKUP($A127,Brut,G$1,FALSE)</f>
        <v>2</v>
      </c>
      <c r="H127" s="120" t="str">
        <f>VLOOKUP($A127,Brut,H$1,FALSE)</f>
        <v>Faible (Moins de 25% du personnel)</v>
      </c>
      <c r="I127" s="120" t="str">
        <f>VLOOKUP($A127,Brut,I$1,FALSE)</f>
        <v>Moyennes</v>
      </c>
      <c r="J127" s="107" t="str">
        <f>VLOOKUP($A127,Brut,J$1,FALSE)</f>
        <v>Je ne souhaite pas me prononcer - Je ne sais pas</v>
      </c>
      <c r="K127" s="107" t="str">
        <f>VLOOKUP($A127,Brut,K$1,FALSE)</f>
        <v>Moins de 3 MDhs</v>
      </c>
      <c r="L127" s="107" t="str">
        <f>VLOOKUP($A127,Brut,L$1,FALSE)</f>
        <v>Industrie - Logistique</v>
      </c>
      <c r="M127" s="107" t="str">
        <f>VLOOKUP($A127,Brut,M$1,FALSE)</f>
        <v>Marrakech-Safi</v>
      </c>
      <c r="N127" s="107" t="str">
        <f>VLOOKUP($A127,Brut,N$1,FALSE)</f>
        <v>El Kelâa des Sraghna</v>
      </c>
      <c r="O127" s="120" t="str">
        <f>VLOOKUP($A127,Brut,O$1,FALSE)</f>
        <v>Industrie manufacturière</v>
      </c>
      <c r="P127" s="120" t="str">
        <f>VLOOKUP($A127,Brut,P$1,FALSE)</f>
        <v>Imprimerie</v>
      </c>
      <c r="Q127" s="120" t="str">
        <f>VLOOKUP($A127,Brut,Q$1,FALSE)</f>
        <v>Les deux</v>
      </c>
      <c r="R127" s="117">
        <f>VLOOKUP($A127,Brut,R$1,FALSE)</f>
        <v>51.666666666666664</v>
      </c>
      <c r="S127" s="117">
        <f>VLOOKUP($A127,Brut,S$1,FALSE)</f>
        <v>50</v>
      </c>
      <c r="T127" s="117">
        <f>VLOOKUP($A127,Brut,T$1,FALSE)</f>
        <v>32</v>
      </c>
      <c r="U127" s="117">
        <f>VLOOKUP($A127,Brut,U$1,FALSE)</f>
        <v>50</v>
      </c>
      <c r="V127" s="117">
        <f>VLOOKUP($A127,Brut,V$1,FALSE)</f>
        <v>65</v>
      </c>
      <c r="W127" s="117">
        <f>VLOOKUP($A127,Brut,W$1,FALSE)</f>
        <v>0</v>
      </c>
      <c r="X127" s="117">
        <f>AVERAGE(R127:W127)</f>
        <v>41.444444444444443</v>
      </c>
      <c r="Y127" s="117" t="str">
        <f>IF(X127&lt;25,"Débutant",IF(X127&lt;=50,"Émergent",IF(X127&lt;=75,"Challenger","Leader")))</f>
        <v>Émergent</v>
      </c>
      <c r="Z127" s="148" t="s">
        <v>2924</v>
      </c>
      <c r="AA127" s="117" t="s">
        <v>2935</v>
      </c>
      <c r="AB127" s="152" t="s">
        <v>2949</v>
      </c>
      <c r="AC127" s="117"/>
      <c r="AD127" s="117"/>
      <c r="AE127" s="120" t="str" cm="1">
        <f t="array" ref="AE127">_xlfn.TEXTJOIN(CHAR(10)&amp;"-",TRUE,IF(_xlfn.XLOOKUP(A127, Brut!$A$2:$A$158, Brut!$S$2:$Y$158)=1,Brut!$S$2:$Y$2,""))</f>
        <v>- Attirer de nouveaux clients et se différencier face à la concurrence, 
-Développer une présence à l’international,
-Exploiter les nouvelles technologies pour améliorer la compétitivité,</v>
      </c>
      <c r="AF127" s="120">
        <f>VLOOKUP($A127,Brut,AF$1,FALSE)</f>
        <v>0</v>
      </c>
      <c r="AG127" s="120" t="str" cm="1">
        <f t="array" ref="AG127">_xlfn.TEXTJOIN(CHAR(10)&amp;"-",TRUE,IF(_xlfn.XLOOKUP($A127,Brut!$A$2:$A$158,Brut!$AJ$2:$AP$158)=1,Brut!$AJ$2:$AP$2,""))&amp;CHAR(10)&amp;CHAR(10)&amp;VLOOKUP($A127,Brut,AG$1,FALSE)</f>
        <v xml:space="preserve">Acquérir ou intégrer des solutions digitales (CRM, site web, etc.)
-Installer de nouveaux équipements (serveurs, ordinateurs, etc.)
</v>
      </c>
      <c r="AH127" s="120" t="str" cm="1">
        <f t="array" ref="AH127">_xlfn.TEXTJOIN(CHAR(10)&amp;"-",TRUE,IF(_xlfn.XLOOKUP($A127,Brut!$A$2:$A$158,Brut!$AY$2:$BF$158)=1,Brut!$AY$2:$BF$2,""))&amp;CHAR(10)&amp;CHAR(10)&amp;VLOOKUP($A127,Brut,AH$1,FALSE)</f>
        <v xml:space="preserve">Difficulté à utiliser des outils métier ou avancés (ERP, logiciels,...)
-Difficultés à maintenir les équipements et logiciels à jour
</v>
      </c>
      <c r="AI127" s="120" t="str" cm="1">
        <f t="array" ref="AI127">_xlfn.TEXTJOIN(CHAR(10)&amp;"-",TRUE,IF(_xlfn.XLOOKUP($A127,Brut!$A$2:$A$158,Brut!$BX$2:$CU$158)="Existant et je suis satisfait(e)",Brut!$BX$2:$CU$2,""))</f>
        <v>Processus internes  - Tableurs (Excel)
-Processus internes  - Outil de gestion documentaire et des archivages
-Processus internes  - Messagerie électronique et instantanée (Mails, WhatsApp business...)</v>
      </c>
      <c r="AJ127" s="120" t="str" cm="1">
        <f t="array" ref="AJ127">_xlfn.TEXTJOIN(CHAR(10)&amp;"-",TRUE,IF(_xlfn.XLOOKUP($A127,Brut!$A$2:$A$158,Brut!$BX$2:$CU$158)="Existant mais je ne suis pas satisfait(e)",Brut!$BX$2:$CU$2,""))</f>
        <v>Présence en ligne - Site Web basique 
-Présence en ligne  - Présence sur les réseaux sociaux
-Présence en ligne  - Boutique vitrine
-Relation client  - TPE basique
-Relation client  - Outil de gestion des ventes et des facturations
-Processus internes  - Outil de gestion comptable et financière</v>
      </c>
      <c r="AK127" s="120" t="str" cm="1">
        <f t="array" ref="AK127">_xlfn.TEXTJOIN(CHAR(10)&amp;"-",TRUE,IF(_xlfn.XLOOKUP($A127,Brut!$A$2:$A$158,Brut!$BX$2:$CU$158)="Inexistant mais important pour notre activité/dans notre secteur",Brut!$BX$2:$CU$2,""))</f>
        <v>Présence en ligne  - Outils de monitoring web
-Présence en ligne - Boutique transactionnelle
-Relation client  - Outils de marketing digital
-Processus internes  - Outil de gestion des achats et des stocks
-Processus internes  - Outil de gestion RH
-Processus internes  - Outils collaboratifs (Google Workspace, Teams...)</v>
      </c>
      <c r="AL127" s="120" t="str" cm="1">
        <f t="array" ref="AL127">_xlfn.TEXTJOIN(CHAR(10)&amp;"-",TRUE,IF(_xlfn.XLOOKUP($A127,Brut!$A$2:$A$158,Brut!$BX$2:$CU$158)="Je ne sais pas en quoi cela consiste",Brut!$BX$2:$CU$2,""))</f>
        <v>Présence en ligne  - Outils de gestion et de promotion sur les réseaux sociaux
-Relation client  - CRM
-Relation client  - Outils d'automatisation du parcours client
-Technologies émergentes  - Intelligence artificielle générative
-Technologies émergentes  - Outils pour l'efficacité énergétique
-Technologies émergentes  - Industrie 5.0
-Technologies émergentes  - IoT (Internet of things)</v>
      </c>
    </row>
    <row r="128" spans="1:38" ht="315" x14ac:dyDescent="0.25">
      <c r="A128">
        <v>261</v>
      </c>
      <c r="B128" s="107" t="str">
        <f>CONCATENATE("ID",IF(A128&lt;10,CONCATENATE("0",A128),A128),"_FdR_",C128,"_v2")</f>
        <v>ID261_FdR_EL ADIB EVENTS_v2</v>
      </c>
      <c r="C128" s="107" t="str">
        <f>VLOOKUP($A128,Brut,C$1,FALSE)</f>
        <v>EL ADIB EVENTS</v>
      </c>
      <c r="D128" s="107" t="str">
        <f>VLOOKUP($A128,Brut,D$1,FALSE)</f>
        <v>Dirigeant(e) - Gérant(e)</v>
      </c>
      <c r="E128" s="107" t="str">
        <f>VLOOKUP($A128,Brut,E$1,FALSE)</f>
        <v>SARL AU</v>
      </c>
      <c r="F128" s="127">
        <f>2025-VLOOKUP($A128,Brut,F$1,FALSE)</f>
        <v>4</v>
      </c>
      <c r="G128" s="127">
        <f>VLOOKUP($A128,Brut,G$1,FALSE)</f>
        <v>1</v>
      </c>
      <c r="H128" s="120" t="str">
        <f>VLOOKUP($A128,Brut,H$1,FALSE)</f>
        <v>Faible (Moins de 25% du personnel)</v>
      </c>
      <c r="I128" s="120" t="str">
        <f>VLOOKUP($A128,Brut,I$1,FALSE)</f>
        <v>Moyennes</v>
      </c>
      <c r="J128" s="107" t="str">
        <f>VLOOKUP($A128,Brut,J$1,FALSE)</f>
        <v>Plus de 20 %</v>
      </c>
      <c r="K128" s="107" t="str">
        <f>VLOOKUP($A128,Brut,K$1,FALSE)</f>
        <v>Moins de 3 MDhs</v>
      </c>
      <c r="L128" s="107" t="str">
        <f>VLOOKUP($A128,Brut,L$1,FALSE)</f>
        <v>Restauration - Tourisme</v>
      </c>
      <c r="M128" s="107" t="str">
        <f>VLOOKUP($A128,Brut,M$1,FALSE)</f>
        <v>Marrakech-Safi</v>
      </c>
      <c r="N128" s="107" t="str">
        <f>VLOOKUP($A128,Brut,N$1,FALSE)</f>
        <v>Chichaoua</v>
      </c>
      <c r="O128" s="120" t="str">
        <f>VLOOKUP($A128,Brut,O$1,FALSE)</f>
        <v>Hébergement et restauration</v>
      </c>
      <c r="P128" s="120" t="str">
        <f>VLOOKUP($A128,Brut,P$1,FALSE)</f>
        <v xml:space="preserve">تموين الحفلات traiteur événementiel </v>
      </c>
      <c r="Q128" s="120" t="str">
        <f>VLOOKUP($A128,Brut,Q$1,FALSE)</f>
        <v>BtoB - vente de produits ou services entre entreprises professionnels</v>
      </c>
      <c r="R128" s="117">
        <f>VLOOKUP($A128,Brut,R$1,FALSE)</f>
        <v>75.833333333333329</v>
      </c>
      <c r="S128" s="117">
        <f>VLOOKUP($A128,Brut,S$1,FALSE)</f>
        <v>27.5</v>
      </c>
      <c r="T128" s="117">
        <f>VLOOKUP($A128,Brut,T$1,FALSE)</f>
        <v>55</v>
      </c>
      <c r="U128" s="117">
        <f>VLOOKUP($A128,Brut,U$1,FALSE)</f>
        <v>66.666666666666671</v>
      </c>
      <c r="V128" s="117">
        <f>VLOOKUP($A128,Brut,V$1,FALSE)</f>
        <v>25</v>
      </c>
      <c r="W128" s="117">
        <f>VLOOKUP($A128,Brut,W$1,FALSE)</f>
        <v>0</v>
      </c>
      <c r="X128" s="117">
        <f>AVERAGE(R128:W128)</f>
        <v>41.666666666666664</v>
      </c>
      <c r="Y128" s="117" t="str">
        <f>IF(X128&lt;25,"Débutant",IF(X128&lt;=50,"Émergent",IF(X128&lt;=75,"Challenger","Leader")))</f>
        <v>Émergent</v>
      </c>
      <c r="Z128" s="148" t="s">
        <v>2915</v>
      </c>
      <c r="AA128" s="117" t="s">
        <v>2935</v>
      </c>
      <c r="AB128" s="152" t="s">
        <v>2949</v>
      </c>
      <c r="AC128" s="117"/>
      <c r="AD128" s="117"/>
      <c r="AE128" s="120" t="str" cm="1">
        <f t="array" ref="AE128">_xlfn.TEXTJOIN(CHAR(10)&amp;"-",TRUE,IF(_xlfn.XLOOKUP(A128, Brut!$A$2:$A$158, Brut!$S$2:$Y$158)=1,Brut!$S$2:$Y$2,""))</f>
        <v>Développer une présence à l’international,
-Gérer la fiscalité, la sécurité sociale et assurer la conformité réglementaire,
-Influencer positivement le climat des affaires et simplifier les démarches administratives.</v>
      </c>
      <c r="AF128" s="120">
        <f>VLOOKUP($A128,Brut,AF$1,FALSE)</f>
        <v>0</v>
      </c>
      <c r="AG128" s="120" t="str" cm="1">
        <f t="array" ref="AG128">_xlfn.TEXTJOIN(CHAR(10)&amp;"-",TRUE,IF(_xlfn.XLOOKUP($A128,Brut!$A$2:$A$158,Brut!$AJ$2:$AP$158)=1,Brut!$AJ$2:$AP$2,""))&amp;CHAR(10)&amp;CHAR(10)&amp;VLOOKUP($A128,Brut,AG$1,FALSE)</f>
        <v xml:space="preserve">Suivre des formations sur les outils et solutions digitales
-Acquérir ou intégrer des solutions digitales (CRM, site web, etc.)
-Définir et mettre en œuvre une stratégie de digitalisation
</v>
      </c>
      <c r="AH128" s="120" t="str" cm="1">
        <f t="array" ref="AH128">_xlfn.TEXTJOIN(CHAR(10)&amp;"-",TRUE,IF(_xlfn.XLOOKUP($A128,Brut!$A$2:$A$158,Brut!$AY$2:$BF$158)=1,Brut!$AY$2:$BF$2,""))&amp;CHAR(10)&amp;CHAR(10)&amp;VLOOKUP($A128,Brut,AH$1,FALSE)</f>
        <v xml:space="preserve">Résistance au changement - Adaptation lente
-Compétences inégales (Certains sont à l'aise, d'autres non)
</v>
      </c>
      <c r="AI128" s="120" t="str" cm="1">
        <f t="array" ref="AI128">_xlfn.TEXTJOIN(CHAR(10)&amp;"-",TRUE,IF(_xlfn.XLOOKUP($A128,Brut!$A$2:$A$158,Brut!$BX$2:$CU$158)="Existant et je suis satisfait(e)",Brut!$BX$2:$CU$2,""))</f>
        <v>Relation client  - Outils de marketing digital
-Processus internes  - Tableurs (Excel)
-Processus internes  - Outil de gestion RH
-Processus internes  - Outil de gestion documentaire et des archivages
-Processus internes  - Messagerie électronique et instantanée (Mails, WhatsApp business...)</v>
      </c>
      <c r="AJ128" s="120" t="str" cm="1">
        <f t="array" ref="AJ128">_xlfn.TEXTJOIN(CHAR(10)&amp;"-",TRUE,IF(_xlfn.XLOOKUP($A128,Brut!$A$2:$A$158,Brut!$BX$2:$CU$158)="Existant mais je ne suis pas satisfait(e)",Brut!$BX$2:$CU$2,""))</f>
        <v>Présence en ligne - Site Web basique 
-Présence en ligne - Site web avancé
-Présence en ligne  - Outils de monitoring web
-Présence en ligne  - Présence sur les réseaux sociaux
-Présence en ligne  - Outils de gestion et de promotion sur les réseaux sociaux
-Relation client  - TPE basique
-Relation client  - Paiement en ligne
-Relation client  - CRM
-Relation client  - Outils d'automatisation du parcours client
-Relation client  - Outil de gestion des ventes et des facturations
-Processus internes  - Outil de gestion comptable et financière
-Technologies émergentes  - Intelligence artificielle générative
-Technologies émergentes  - Outils pour l'efficacité énergétique
-Technologies émergentes  - IoT (Internet of things)</v>
      </c>
      <c r="AK128" s="120" t="str" cm="1">
        <f t="array" ref="AK128">_xlfn.TEXTJOIN(CHAR(10)&amp;"-",TRUE,IF(_xlfn.XLOOKUP($A128,Brut!$A$2:$A$158,Brut!$BX$2:$CU$158)="Inexistant mais important pour notre activité/dans notre secteur",Brut!$BX$2:$CU$2,""))</f>
        <v>Présence en ligne  - Boutique vitrine
-Présence en ligne - Boutique transactionnelle
-Processus internes  - Outil de gestion des achats et des stocks
-Processus internes  - Outils collaboratifs (Google Workspace, Teams...)
-Technologies émergentes  - Industrie 5.0</v>
      </c>
      <c r="AL128" s="120" t="str" cm="1">
        <f t="array" ref="AL128">_xlfn.TEXTJOIN(CHAR(10)&amp;"-",TRUE,IF(_xlfn.XLOOKUP($A128,Brut!$A$2:$A$158,Brut!$BX$2:$CU$158)="Je ne sais pas en quoi cela consiste",Brut!$BX$2:$CU$2,""))</f>
        <v/>
      </c>
    </row>
    <row r="129" spans="1:38" ht="225" x14ac:dyDescent="0.25">
      <c r="A129">
        <v>264</v>
      </c>
      <c r="B129" s="107" t="str">
        <f>CONCATENATE("ID",IF(A129&lt;10,CONCATENATE("0",A129),A129),"_FdR_",C129,"_v2")</f>
        <v>ID264_FdR_Hidan Boulanger _v2</v>
      </c>
      <c r="C129" s="107" t="str">
        <f>VLOOKUP($A129,Brut,C$1,FALSE)</f>
        <v xml:space="preserve">Hidan Boulanger </v>
      </c>
      <c r="D129" s="107" t="str">
        <f>VLOOKUP($A129,Brut,D$1,FALSE)</f>
        <v>Dirigeant(e) - Gérant(e)</v>
      </c>
      <c r="E129" s="107" t="str">
        <f>VLOOKUP($A129,Brut,E$1,FALSE)</f>
        <v>SARL AU</v>
      </c>
      <c r="F129" s="127">
        <f>2025-VLOOKUP($A129,Brut,F$1,FALSE)</f>
        <v>2</v>
      </c>
      <c r="G129" s="127">
        <f>VLOOKUP($A129,Brut,G$1,FALSE)</f>
        <v>7</v>
      </c>
      <c r="H129" s="120" t="str">
        <f>VLOOKUP($A129,Brut,H$1,FALSE)</f>
        <v>Faible (Moins de 25% du personnel)</v>
      </c>
      <c r="I129" s="120" t="str">
        <f>VLOOKUP($A129,Brut,I$1,FALSE)</f>
        <v>Faibles</v>
      </c>
      <c r="J129" s="107" t="str">
        <f>VLOOKUP($A129,Brut,J$1,FALSE)</f>
        <v>0%, Pas d'investissement</v>
      </c>
      <c r="K129" s="107" t="str">
        <f>VLOOKUP($A129,Brut,K$1,FALSE)</f>
        <v>Moins de 3 MDhs</v>
      </c>
      <c r="L129" s="107" t="str">
        <f>VLOOKUP($A129,Brut,L$1,FALSE)</f>
        <v>Commerce</v>
      </c>
      <c r="M129" s="107" t="str">
        <f>VLOOKUP($A129,Brut,M$1,FALSE)</f>
        <v>Marrakech-Safi</v>
      </c>
      <c r="N129" s="107" t="str">
        <f>VLOOKUP($A129,Brut,N$1,FALSE)</f>
        <v>Chichaoua</v>
      </c>
      <c r="O129" s="120" t="str">
        <f>VLOOKUP($A129,Brut,O$1,FALSE)</f>
        <v>Commerce</v>
      </c>
      <c r="P129" s="120" t="str">
        <f>VLOOKUP($A129,Brut,P$1,FALSE)</f>
        <v xml:space="preserve"> الخبز والحلويات </v>
      </c>
      <c r="Q129" s="120" t="str">
        <f>VLOOKUP($A129,Brut,Q$1,FALSE)</f>
        <v>BtoC - vente de produits ou services directement aux particuliers en tant que consommateurs finaux</v>
      </c>
      <c r="R129" s="117">
        <f>VLOOKUP($A129,Brut,R$1,FALSE)</f>
        <v>35</v>
      </c>
      <c r="S129" s="117">
        <f>VLOOKUP($A129,Brut,S$1,FALSE)</f>
        <v>27.5</v>
      </c>
      <c r="T129" s="117">
        <f>VLOOKUP($A129,Brut,T$1,FALSE)</f>
        <v>23</v>
      </c>
      <c r="U129" s="117">
        <f>VLOOKUP($A129,Brut,U$1,FALSE)</f>
        <v>50</v>
      </c>
      <c r="V129" s="117">
        <f>VLOOKUP($A129,Brut,V$1,FALSE)</f>
        <v>15</v>
      </c>
      <c r="W129" s="117">
        <f>VLOOKUP($A129,Brut,W$1,FALSE)</f>
        <v>12.5</v>
      </c>
      <c r="X129" s="117">
        <f>AVERAGE(R129:W129)</f>
        <v>27.166666666666668</v>
      </c>
      <c r="Y129" s="117" t="str">
        <f>IF(X129&lt;25,"Débutant",IF(X129&lt;=50,"Émergent",IF(X129&lt;=75,"Challenger","Leader")))</f>
        <v>Émergent</v>
      </c>
      <c r="Z129" s="148" t="s">
        <v>2915</v>
      </c>
      <c r="AA129" s="117" t="s">
        <v>2925</v>
      </c>
      <c r="AB129" s="117" t="s">
        <v>720</v>
      </c>
      <c r="AC129" s="117"/>
      <c r="AD129" s="117"/>
      <c r="AE129" s="120" t="str" cm="1">
        <f t="array" ref="AE129">_xlfn.TEXTJOIN(CHAR(10)&amp;"-",TRUE,IF(_xlfn.XLOOKUP(A129, Brut!$A$2:$A$158, Brut!$S$2:$Y$158)=1,Brut!$S$2:$Y$2,""))</f>
        <v>- Attirer de nouveaux clients et se différencier face à la concurrence, 
-Recruter, former et fidéliser des talents qualifiés,
-Exploiter les nouvelles technologies pour améliorer la compétitivité,</v>
      </c>
      <c r="AF129" s="120" t="str">
        <f>VLOOKUP($A129,Brut,AF$1,FALSE)</f>
        <v xml:space="preserve">ضعف السائل والمعدات والتقنيات </v>
      </c>
      <c r="AG129" s="120" t="str" cm="1">
        <f t="array" ref="AG129">_xlfn.TEXTJOIN(CHAR(10)&amp;"-",TRUE,IF(_xlfn.XLOOKUP($A129,Brut!$A$2:$A$158,Brut!$AJ$2:$AP$158)=1,Brut!$AJ$2:$AP$2,""))&amp;CHAR(10)&amp;CHAR(10)&amp;VLOOKUP($A129,Brut,AG$1,FALSE)</f>
        <v xml:space="preserve">Aucune action concrète
</v>
      </c>
      <c r="AH129" s="120" t="str" cm="1">
        <f t="array" ref="AH129">_xlfn.TEXTJOIN(CHAR(10)&amp;"-",TRUE,IF(_xlfn.XLOOKUP($A129,Brut!$A$2:$A$158,Brut!$AY$2:$BF$158)=1,Brut!$AY$2:$BF$2,""))&amp;CHAR(10)&amp;CHAR(10)&amp;VLOOKUP($A129,Brut,AH$1,FALSE)</f>
        <v xml:space="preserve">Difficulté à utiliser des outils de base (Bureautique, Office, Internet...)
-Difficulté à utiliser des équipements et du matériel technologique (Serveurs, terminaux,...)
</v>
      </c>
      <c r="AI129" s="120" t="str" cm="1">
        <f t="array" ref="AI129">_xlfn.TEXTJOIN(CHAR(10)&amp;"-",TRUE,IF(_xlfn.XLOOKUP($A129,Brut!$A$2:$A$158,Brut!$BX$2:$CU$158)="Existant et je suis satisfait(e)",Brut!$BX$2:$CU$2,""))</f>
        <v/>
      </c>
      <c r="AJ129" s="120" t="str" cm="1">
        <f t="array" ref="AJ129">_xlfn.TEXTJOIN(CHAR(10)&amp;"-",TRUE,IF(_xlfn.XLOOKUP($A129,Brut!$A$2:$A$158,Brut!$BX$2:$CU$158)="Existant mais je ne suis pas satisfait(e)",Brut!$BX$2:$CU$2,""))</f>
        <v>Processus internes  - Messagerie électronique et instantanée (Mails, WhatsApp business...)</v>
      </c>
      <c r="AK129" s="120" t="str" cm="1">
        <f t="array" ref="AK129">_xlfn.TEXTJOIN(CHAR(10)&amp;"-",TRUE,IF(_xlfn.XLOOKUP($A129,Brut!$A$2:$A$158,Brut!$BX$2:$CU$158)="Inexistant mais important pour notre activité/dans notre secteur",Brut!$BX$2:$CU$2,""))</f>
        <v>Présence en ligne  - Présence sur les réseaux sociaux
-Présence en ligne  - Boutique vitrine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comptable et financière
-Processus internes  - Outil de gestion documentaire et des archivages
-Processus internes  - Outils collaboratifs (Google Workspace, Teams...)</v>
      </c>
      <c r="AL129" s="120" t="str" cm="1">
        <f t="array" ref="AL129">_xlfn.TEXTJOIN(CHAR(10)&amp;"-",TRUE,IF(_xlfn.XLOOKUP($A129,Brut!$A$2:$A$158,Brut!$BX$2:$CU$158)="Je ne sais pas en quoi cela consiste",Brut!$BX$2:$CU$2,""))</f>
        <v>Présence en ligne - Site Web basique 
-Présence en ligne - Site web avancé
-Présence en ligne  - Outils de monitoring web
-Présence en ligne  - Outils de gestion et de promotion sur les réseaux sociaux
-Présence en ligne - Boutique transactionnelle
-Relation client  - Paiement en ligne
-Relation client  - CRM
-Technologies émergentes  - Intelligence artificielle générative
-Technologies émergentes  - Outils pour l'efficacité énergétique
-Technologies émergentes  - Industrie 5.0
-Technologies émergentes  - IoT (Internet of things)</v>
      </c>
    </row>
    <row r="130" spans="1:38" ht="405" x14ac:dyDescent="0.25">
      <c r="A130">
        <v>265</v>
      </c>
      <c r="B130" s="107" t="str">
        <f>CONCATENATE("ID",IF(A130&lt;10,CONCATENATE("0",A130),A130),"_FdR_",C130,"_v2")</f>
        <v>ID265_FdR_izri cos sarl _v2</v>
      </c>
      <c r="C130" s="107" t="str">
        <f>VLOOKUP($A130,Brut,C$1,FALSE)</f>
        <v xml:space="preserve">izri cos sarl </v>
      </c>
      <c r="D130" s="107" t="str">
        <f>VLOOKUP($A130,Brut,D$1,FALSE)</f>
        <v>Dirigeant(e) - Gérant(e)</v>
      </c>
      <c r="E130" s="107" t="str">
        <f>VLOOKUP($A130,Brut,E$1,FALSE)</f>
        <v>SARL AU</v>
      </c>
      <c r="F130" s="127">
        <f>2025-VLOOKUP($A130,Brut,F$1,FALSE)</f>
        <v>3</v>
      </c>
      <c r="G130" s="127">
        <f>VLOOKUP($A130,Brut,G$1,FALSE)</f>
        <v>2</v>
      </c>
      <c r="H130" s="120" t="str">
        <f>VLOOKUP($A130,Brut,H$1,FALSE)</f>
        <v>Faible (Moins de 25% du personnel)</v>
      </c>
      <c r="I130" s="120" t="str">
        <f>VLOOKUP($A130,Brut,I$1,FALSE)</f>
        <v>Faibles</v>
      </c>
      <c r="J130" s="107" t="str">
        <f>VLOOKUP($A130,Brut,J$1,FALSE)</f>
        <v>Moins de 5%</v>
      </c>
      <c r="K130" s="107" t="str">
        <f>VLOOKUP($A130,Brut,K$1,FALSE)</f>
        <v>Moins de 3 MDhs</v>
      </c>
      <c r="L130" s="107" t="str">
        <f>VLOOKUP($A130,Brut,L$1,FALSE)</f>
        <v>Industrie - Logistique</v>
      </c>
      <c r="M130" s="107" t="str">
        <f>VLOOKUP($A130,Brut,M$1,FALSE)</f>
        <v>Marrakech-Safi</v>
      </c>
      <c r="N130" s="107" t="str">
        <f>VLOOKUP($A130,Brut,N$1,FALSE)</f>
        <v>Chichaoua</v>
      </c>
      <c r="O130" s="120" t="str">
        <f>VLOOKUP($A130,Brut,O$1,FALSE)</f>
        <v>Industrie manufacturière</v>
      </c>
      <c r="P130" s="120" t="str">
        <f>VLOOKUP($A130,Brut,P$1,FALSE)</f>
        <v>انتاج وتسويق وتوزيع مستحضرات التجميل الطبيعية</v>
      </c>
      <c r="Q130" s="120" t="str">
        <f>VLOOKUP($A130,Brut,Q$1,FALSE)</f>
        <v>Les deux</v>
      </c>
      <c r="R130" s="117">
        <f>VLOOKUP($A130,Brut,R$1,FALSE)</f>
        <v>68.333333333333329</v>
      </c>
      <c r="S130" s="117">
        <f>VLOOKUP($A130,Brut,S$1,FALSE)</f>
        <v>27.5</v>
      </c>
      <c r="T130" s="117">
        <f>VLOOKUP($A130,Brut,T$1,FALSE)</f>
        <v>45.5</v>
      </c>
      <c r="U130" s="117">
        <f>VLOOKUP($A130,Brut,U$1,FALSE)</f>
        <v>50</v>
      </c>
      <c r="V130" s="117">
        <f>VLOOKUP($A130,Brut,V$1,FALSE)</f>
        <v>20</v>
      </c>
      <c r="W130" s="117">
        <f>VLOOKUP($A130,Brut,W$1,FALSE)</f>
        <v>12.5</v>
      </c>
      <c r="X130" s="117">
        <f>AVERAGE(R130:W130)</f>
        <v>37.30555555555555</v>
      </c>
      <c r="Y130" s="117" t="str">
        <f>IF(X130&lt;25,"Débutant",IF(X130&lt;=50,"Émergent",IF(X130&lt;=75,"Challenger","Leader")))</f>
        <v>Émergent</v>
      </c>
      <c r="Z130" s="117" t="s">
        <v>2938</v>
      </c>
      <c r="AA130" s="147" t="s">
        <v>2962</v>
      </c>
      <c r="AB130" s="117" t="s">
        <v>2962</v>
      </c>
      <c r="AC130" s="117"/>
      <c r="AD130" s="117"/>
      <c r="AE130" s="120" t="str" cm="1">
        <f t="array" ref="AE130">_xlfn.TEXTJOIN(CHAR(10)&amp;"-",TRUE,IF(_xlfn.XLOOKUP(A130, Brut!$A$2:$A$158, Brut!$S$2:$Y$158)=1,Brut!$S$2:$Y$2,""))</f>
        <v>Recruter, former et fidéliser des talents qualifiés,
-Exploiter les nouvelles technologies pour améliorer la compétitivité,
-Influencer positivement le climat des affaires et simplifier les démarches administratives.</v>
      </c>
      <c r="AF130" s="120" t="str">
        <f>VLOOKUP($A130,Brut,AF$1,FALSE)</f>
        <v>توفر النت بسرعة ثم اقتناء التجهيزات اللازمة للعمليات الرقمية لرقمنة الخدمات وتسويق المنتوجات</v>
      </c>
      <c r="AG130" s="120" t="str" cm="1">
        <f t="array" ref="AG130">_xlfn.TEXTJOIN(CHAR(10)&amp;"-",TRUE,IF(_xlfn.XLOOKUP($A130,Brut!$A$2:$A$158,Brut!$AJ$2:$AP$158)=1,Brut!$AJ$2:$AP$2,""))&amp;CHAR(10)&amp;CHAR(10)&amp;VLOOKUP($A130,Brut,AG$1,FALSE)</f>
        <v xml:space="preserve">Installer de nouveaux équipements (serveurs, ordinateurs, etc.)
</v>
      </c>
      <c r="AH130" s="120" t="str" cm="1">
        <f t="array" ref="AH130">_xlfn.TEXTJOIN(CHAR(10)&amp;"-",TRUE,IF(_xlfn.XLOOKUP($A130,Brut!$A$2:$A$158,Brut!$AY$2:$BF$158)=1,Brut!$AY$2:$BF$2,""))&amp;CHAR(10)&amp;CHAR(10)&amp;VLOOKUP($A130,Brut,AH$1,FALSE)</f>
        <v xml:space="preserve">Difficulté à utiliser des outils métier ou avancés (ERP, logiciels,...)
-Difficulté à utiliser des équipements et du matériel technologique (Serveurs, terminaux,...)
</v>
      </c>
      <c r="AI130" s="120" t="str" cm="1">
        <f t="array" ref="AI130">_xlfn.TEXTJOIN(CHAR(10)&amp;"-",TRUE,IF(_xlfn.XLOOKUP($A130,Brut!$A$2:$A$158,Brut!$BX$2:$CU$158)="Existant et je suis satisfait(e)",Brut!$BX$2:$CU$2,""))</f>
        <v/>
      </c>
      <c r="AJ130" s="120" t="str" cm="1">
        <f t="array" ref="AJ130">_xlfn.TEXTJOIN(CHAR(10)&amp;"-",TRUE,IF(_xlfn.XLOOKUP($A130,Brut!$A$2:$A$158,Brut!$BX$2:$CU$158)="Existant mais je ne suis pas satisfait(e)",Brut!$BX$2:$CU$2,""))</f>
        <v>Présence en ligne  - Présence sur les réseaux sociaux
-Processus internes  - Tableurs (Excel)
-Processus internes  - Messagerie électronique et instantanée (Mails, WhatsApp business...)</v>
      </c>
      <c r="AK130" s="120" t="str" cm="1">
        <f t="array" ref="AK130">_xlfn.TEXTJOIN(CHAR(10)&amp;"-",TRUE,IF(_xlfn.XLOOKUP($A130,Brut!$A$2:$A$158,Brut!$BX$2:$CU$158)="Inexistant mais important pour notre activité/dans notre secteur",Brut!$BX$2:$CU$2,""))</f>
        <v>Présence en ligne - Site web avancé
-Présence en ligne  - Outils de monitoring web
-Présence en ligne  - Outils de gestion et de promotion sur les réseaux sociaux
-Présence en ligne  - Boutique vitrine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-Technologies émergentes  - Intelligence artificielle générative
-Technologies émergentes  - Outils pour l'efficacité énergétique
-Technologies émergentes  - Industrie 5.0</v>
      </c>
      <c r="AL130" s="120" t="str" cm="1">
        <f t="array" ref="AL130">_xlfn.TEXTJOIN(CHAR(10)&amp;"-",TRUE,IF(_xlfn.XLOOKUP($A130,Brut!$A$2:$A$158,Brut!$BX$2:$CU$158)="Je ne sais pas en quoi cela consiste",Brut!$BX$2:$CU$2,""))</f>
        <v>Présence en ligne - Site Web basique 
-Technologies émergentes  - IoT (Internet of things)</v>
      </c>
    </row>
    <row r="131" spans="1:38" ht="330" x14ac:dyDescent="0.25">
      <c r="A131">
        <v>267</v>
      </c>
      <c r="B131" s="107" t="str">
        <f>CONCATENATE("ID",IF(A131&lt;10,CONCATENATE("0",A131),A131),"_FdR_",C131,"_v2")</f>
        <v>ID267_FdR_FARIAT SERVICE_v2</v>
      </c>
      <c r="C131" s="107" t="str">
        <f>VLOOKUP($A131,Brut,C$1,FALSE)</f>
        <v>FARIAT SERVICE</v>
      </c>
      <c r="D131" s="107" t="str">
        <f>VLOOKUP($A131,Brut,D$1,FALSE)</f>
        <v>Dirigeant(e) - Gérant(e)</v>
      </c>
      <c r="E131" s="107" t="str">
        <f>VLOOKUP($A131,Brut,E$1,FALSE)</f>
        <v>SARL AU</v>
      </c>
      <c r="F131" s="127">
        <f>2025-VLOOKUP($A131,Brut,F$1,FALSE)</f>
        <v>4</v>
      </c>
      <c r="G131" s="127">
        <f>VLOOKUP($A131,Brut,G$1,FALSE)</f>
        <v>1</v>
      </c>
      <c r="H131" s="120" t="str">
        <f>VLOOKUP($A131,Brut,H$1,FALSE)</f>
        <v>Faible (Moins de 25% du personnel)</v>
      </c>
      <c r="I131" s="120" t="str">
        <f>VLOOKUP($A131,Brut,I$1,FALSE)</f>
        <v>Moyennes</v>
      </c>
      <c r="J131" s="107" t="str">
        <f>VLOOKUP($A131,Brut,J$1,FALSE)</f>
        <v>0%, Pas d'investissement</v>
      </c>
      <c r="K131" s="107" t="str">
        <f>VLOOKUP($A131,Brut,K$1,FALSE)</f>
        <v>Moins de 3 MDhs</v>
      </c>
      <c r="L131" s="107" t="str">
        <f>VLOOKUP($A131,Brut,L$1,FALSE)</f>
        <v>Commerce</v>
      </c>
      <c r="M131" s="107" t="str">
        <f>VLOOKUP($A131,Brut,M$1,FALSE)</f>
        <v>Marrakech-Safi</v>
      </c>
      <c r="N131" s="107" t="str">
        <f>VLOOKUP($A131,Brut,N$1,FALSE)</f>
        <v>Chichaoua</v>
      </c>
      <c r="O131" s="120" t="str">
        <f>VLOOKUP($A131,Brut,O$1,FALSE)</f>
        <v>Commerce</v>
      </c>
      <c r="P131" s="120" t="str">
        <f>VLOOKUP($A131,Brut,P$1,FALSE)</f>
        <v xml:space="preserve">مكتبة متعددة الخدمات </v>
      </c>
      <c r="Q131" s="120" t="str">
        <f>VLOOKUP($A131,Brut,Q$1,FALSE)</f>
        <v>Les deux</v>
      </c>
      <c r="R131" s="117">
        <f>VLOOKUP($A131,Brut,R$1,FALSE)</f>
        <v>51.666666666666664</v>
      </c>
      <c r="S131" s="117">
        <f>VLOOKUP($A131,Brut,S$1,FALSE)</f>
        <v>50</v>
      </c>
      <c r="T131" s="117">
        <f>VLOOKUP($A131,Brut,T$1,FALSE)</f>
        <v>41</v>
      </c>
      <c r="U131" s="117">
        <f>VLOOKUP($A131,Brut,U$1,FALSE)</f>
        <v>50</v>
      </c>
      <c r="V131" s="117">
        <f>VLOOKUP($A131,Brut,V$1,FALSE)</f>
        <v>55.5</v>
      </c>
      <c r="W131" s="117">
        <f>VLOOKUP($A131,Brut,W$1,FALSE)</f>
        <v>0</v>
      </c>
      <c r="X131" s="117">
        <f>AVERAGE(R131:W131)</f>
        <v>41.361111111111107</v>
      </c>
      <c r="Y131" s="117" t="str">
        <f>IF(X131&lt;25,"Débutant",IF(X131&lt;=50,"Émergent",IF(X131&lt;=75,"Challenger","Leader")))</f>
        <v>Émergent</v>
      </c>
      <c r="Z131" s="117"/>
      <c r="AA131" s="117"/>
      <c r="AB131" s="117"/>
      <c r="AC131" s="117"/>
      <c r="AD131" s="117"/>
      <c r="AE131" s="120" t="str" cm="1">
        <f t="array" ref="AE131">_xlfn.TEXTJOIN(CHAR(10)&amp;"-",TRUE,IF(_xlfn.XLOOKUP(A131, Brut!$A$2:$A$158, Brut!$S$2:$Y$158)=1,Brut!$S$2:$Y$2,""))</f>
        <v>- Attirer de nouveaux clients et se différencier face à la concurrence, 
-Recruter, former et fidéliser des talents qualifiés,
-Exploiter les nouvelles technologies pour améliorer la compétitivité,</v>
      </c>
      <c r="AF131" s="120">
        <f>VLOOKUP($A131,Brut,AF$1,FALSE)</f>
        <v>0</v>
      </c>
      <c r="AG131" s="120" t="str" cm="1">
        <f t="array" ref="AG131">_xlfn.TEXTJOIN(CHAR(10)&amp;"-",TRUE,IF(_xlfn.XLOOKUP($A131,Brut!$A$2:$A$158,Brut!$AJ$2:$AP$158)=1,Brut!$AJ$2:$AP$2,""))&amp;CHAR(10)&amp;CHAR(10)&amp;VLOOKUP($A131,Brut,AG$1,FALSE)</f>
        <v xml:space="preserve">Aucune action concrète
</v>
      </c>
      <c r="AH131" s="120" t="str" cm="1">
        <f t="array" ref="AH131">_xlfn.TEXTJOIN(CHAR(10)&amp;"-",TRUE,IF(_xlfn.XLOOKUP($A131,Brut!$A$2:$A$158,Brut!$AY$2:$BF$158)=1,Brut!$AY$2:$BF$2,""))&amp;CHAR(10)&amp;CHAR(10)&amp;VLOOKUP($A131,Brut,AH$1,FALSE)</f>
        <v xml:space="preserve">Difficulté à utiliser des outils métier ou avancés (ERP, logiciels,...)
-Difficultés à maintenir les équipements et logiciels à jour
</v>
      </c>
      <c r="AI131" s="120" t="str" cm="1">
        <f t="array" ref="AI131">_xlfn.TEXTJOIN(CHAR(10)&amp;"-",TRUE,IF(_xlfn.XLOOKUP($A131,Brut!$A$2:$A$158,Brut!$BX$2:$CU$158)="Existant et je suis satisfait(e)",Brut!$BX$2:$CU$2,""))</f>
        <v/>
      </c>
      <c r="AJ131" s="120" t="str" cm="1">
        <f t="array" ref="AJ131">_xlfn.TEXTJOIN(CHAR(10)&amp;"-",TRUE,IF(_xlfn.XLOOKUP($A131,Brut!$A$2:$A$158,Brut!$BX$2:$CU$158)="Existant mais je ne suis pas satisfait(e)",Brut!$BX$2:$CU$2,""))</f>
        <v>Présence en ligne  - Présence sur les réseaux sociaux</v>
      </c>
      <c r="AK131" s="120" t="str" cm="1">
        <f t="array" ref="AK131">_xlfn.TEXTJOIN(CHAR(10)&amp;"-",TRUE,IF(_xlfn.XLOOKUP($A131,Brut!$A$2:$A$158,Brut!$BX$2:$CU$158)="Inexistant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-Présence en ligne  - Boutique vitrine
-Présence en ligne - Boutique transactionnelle
-Relation client  - TPE basique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Messagerie électronique et instantanée (Mails, WhatsApp business...)</v>
      </c>
      <c r="AL131" s="120" t="str" cm="1">
        <f t="array" ref="AL131">_xlfn.TEXTJOIN(CHAR(10)&amp;"-",TRUE,IF(_xlfn.XLOOKUP($A131,Brut!$A$2:$A$158,Brut!$BX$2:$CU$158)="Je ne sais pas en quoi cela consiste",Brut!$BX$2:$CU$2,""))</f>
        <v>Relation client  - CRM
-Processus internes  - Outils collaboratifs (Google Workspace, Teams...)
-Technologies émergentes  - Intelligence artificielle générative
-Technologies émergentes  - Outils pour l'efficacité énergétique
-Technologies émergentes  - Industrie 5.0
-Technologies émergentes  - IoT (Internet of things)</v>
      </c>
    </row>
    <row r="132" spans="1:38" ht="285" x14ac:dyDescent="0.25">
      <c r="A132">
        <v>269</v>
      </c>
      <c r="B132" s="107" t="str">
        <f>CONCATENATE("ID",IF(A132&lt;10,CONCATENATE("0",A132),A132),"_FdR_",C132,"_v2")</f>
        <v>ID269_FdR_Ecohome_v2</v>
      </c>
      <c r="C132" s="107" t="str">
        <f>VLOOKUP($A132,Brut,C$1,FALSE)</f>
        <v>Ecohome</v>
      </c>
      <c r="D132" s="107" t="str">
        <f>VLOOKUP($A132,Brut,D$1,FALSE)</f>
        <v>Dirigeant(e) - Gérant(e)</v>
      </c>
      <c r="E132" s="107" t="str">
        <f>VLOOKUP($A132,Brut,E$1,FALSE)</f>
        <v>Coopérative</v>
      </c>
      <c r="F132" s="127">
        <f>2025-VLOOKUP($A132,Brut,F$1,FALSE)</f>
        <v>2</v>
      </c>
      <c r="G132" s="127">
        <f>VLOOKUP($A132,Brut,G$1,FALSE)</f>
        <v>6</v>
      </c>
      <c r="H132" s="120" t="str">
        <f>VLOOKUP($A132,Brut,H$1,FALSE)</f>
        <v>Moyenne (Entre 25% et 50% du personnel)</v>
      </c>
      <c r="I132" s="120" t="str">
        <f>VLOOKUP($A132,Brut,I$1,FALSE)</f>
        <v>Moyennes</v>
      </c>
      <c r="J132" s="107" t="str">
        <f>VLOOKUP($A132,Brut,J$1,FALSE)</f>
        <v>Moins de 5%</v>
      </c>
      <c r="K132" s="107" t="str">
        <f>VLOOKUP($A132,Brut,K$1,FALSE)</f>
        <v>Moins de 3 MDhs</v>
      </c>
      <c r="L132" s="107" t="str">
        <f>VLOOKUP($A132,Brut,L$1,FALSE)</f>
        <v>Restauration - Tourisme</v>
      </c>
      <c r="M132" s="107" t="str">
        <f>VLOOKUP($A132,Brut,M$1,FALSE)</f>
        <v>Marrakech-Safi</v>
      </c>
      <c r="N132" s="107" t="str">
        <f>VLOOKUP($A132,Brut,N$1,FALSE)</f>
        <v>Chichaoua</v>
      </c>
      <c r="O132" s="120" t="str">
        <f>VLOOKUP($A132,Brut,O$1,FALSE)</f>
        <v>Hébergement et restauration</v>
      </c>
      <c r="P132" s="120" t="str">
        <f>VLOOKUP($A132,Brut,P$1,FALSE)</f>
        <v>ضيعة فلاحية تقدم عرض سياحي اكولوجي</v>
      </c>
      <c r="Q132" s="120" t="str">
        <f>VLOOKUP($A132,Brut,Q$1,FALSE)</f>
        <v>Les deux</v>
      </c>
      <c r="R132" s="117">
        <f>VLOOKUP($A132,Brut,R$1,FALSE)</f>
        <v>44.166666666666664</v>
      </c>
      <c r="S132" s="117">
        <f>VLOOKUP($A132,Brut,S$1,FALSE)</f>
        <v>27.5</v>
      </c>
      <c r="T132" s="117">
        <f>VLOOKUP($A132,Brut,T$1,FALSE)</f>
        <v>36.5</v>
      </c>
      <c r="U132" s="117">
        <f>VLOOKUP($A132,Brut,U$1,FALSE)</f>
        <v>50</v>
      </c>
      <c r="V132" s="117">
        <f>VLOOKUP($A132,Brut,V$1,FALSE)</f>
        <v>15.5</v>
      </c>
      <c r="W132" s="117">
        <f>VLOOKUP($A132,Brut,W$1,FALSE)</f>
        <v>0</v>
      </c>
      <c r="X132" s="117">
        <f>AVERAGE(R132:W132)</f>
        <v>28.944444444444443</v>
      </c>
      <c r="Y132" s="117" t="str">
        <f>IF(X132&lt;25,"Débutant",IF(X132&lt;=50,"Émergent",IF(X132&lt;=75,"Challenger","Leader")))</f>
        <v>Émergent</v>
      </c>
      <c r="Z132" s="148" t="s">
        <v>2915</v>
      </c>
      <c r="AA132" s="117" t="s">
        <v>2925</v>
      </c>
      <c r="AB132" s="117" t="s">
        <v>720</v>
      </c>
      <c r="AC132" s="117"/>
      <c r="AD132" s="117"/>
      <c r="AE132" s="120" t="str" cm="1">
        <f t="array" ref="AE132">_xlfn.TEXTJOIN(CHAR(10)&amp;"-",TRUE,IF(_xlfn.XLOOKUP(A132, Brut!$A$2:$A$158, Brut!$S$2:$Y$158)=1,Brut!$S$2:$Y$2,""))</f>
        <v>- Attirer de nouveaux clients et se différencier face à la concurrence, 
-Exploiter les nouvelles technologies pour améliorer la compétitivité,</v>
      </c>
      <c r="AF132" s="120">
        <f>VLOOKUP($A132,Brut,AF$1,FALSE)</f>
        <v>0</v>
      </c>
      <c r="AG132" s="120" t="str" cm="1">
        <f t="array" ref="AG132">_xlfn.TEXTJOIN(CHAR(10)&amp;"-",TRUE,IF(_xlfn.XLOOKUP($A132,Brut!$A$2:$A$158,Brut!$AJ$2:$AP$158)=1,Brut!$AJ$2:$AP$2,""))&amp;CHAR(10)&amp;CHAR(10)&amp;VLOOKUP($A132,Brut,AG$1,FALSE)</f>
        <v xml:space="preserve">Acquérir ou intégrer des solutions digitales (CRM, site web, etc.)
-Installer de nouveaux équipements (serveurs, ordinateurs, etc.)
</v>
      </c>
      <c r="AH132" s="120" t="str" cm="1">
        <f t="array" ref="AH132">_xlfn.TEXTJOIN(CHAR(10)&amp;"-",TRUE,IF(_xlfn.XLOOKUP($A132,Brut!$A$2:$A$158,Brut!$AY$2:$BF$158)=1,Brut!$AY$2:$BF$2,""))&amp;CHAR(10)&amp;CHAR(10)&amp;VLOOKUP($A132,Brut,AH$1,FALSE)</f>
        <v xml:space="preserve">Résistance au changement - Adaptation lente
-Compétences inégales (Certains sont à l'aise, d'autres non)
</v>
      </c>
      <c r="AI132" s="120" t="str" cm="1">
        <f t="array" ref="AI132">_xlfn.TEXTJOIN(CHAR(10)&amp;"-",TRUE,IF(_xlfn.XLOOKUP($A132,Brut!$A$2:$A$158,Brut!$BX$2:$CU$158)="Existant et je suis satisfait(e)",Brut!$BX$2:$CU$2,""))</f>
        <v/>
      </c>
      <c r="AJ132" s="120" t="str" cm="1">
        <f t="array" ref="AJ132">_xlfn.TEXTJOIN(CHAR(10)&amp;"-",TRUE,IF(_xlfn.XLOOKUP($A132,Brut!$A$2:$A$158,Brut!$BX$2:$CU$158)="Existant mais je ne suis pas satisfait(e)",Brut!$BX$2:$CU$2,""))</f>
        <v>Présence en ligne - Site Web basique 
-Présence en ligne - Site web avancé
-Présence en ligne  - Outils de monitoring web
-Présence en ligne  - Présence sur les réseaux sociaux
-Présence en ligne  - Outils de gestion et de promotion sur les réseaux sociaux
-Relation client  - TPE basique
-Relation client  - Paiement en ligne
-Relation client  - Outils de marketing digital
-Relation client  - Outil de gestion des ventes et des facturations
-Processus internes  - Tableurs (Excel)
-Processus internes  - Outil de gestion comptable et financière
-Processus internes  - Outil de gestion documentaire et des archivages
-Processus internes  - Messagerie électronique et instantanée (Mails, WhatsApp business...)</v>
      </c>
      <c r="AK132" s="120" t="str" cm="1">
        <f t="array" ref="AK132">_xlfn.TEXTJOIN(CHAR(10)&amp;"-",TRUE,IF(_xlfn.XLOOKUP($A132,Brut!$A$2:$A$158,Brut!$BX$2:$CU$158)="Inexistant mais important pour notre activité/dans notre secteur",Brut!$BX$2:$CU$2,""))</f>
        <v>Processus internes  - Outil de gestion des achats et des stocks
-Processus internes  - Outil de gestion RH
-Technologies émergentes  - Intelligence artificielle générative
-Technologies émergentes  - Outils pour l'efficacité énergétique
-Technologies émergentes  - Industrie 5.0</v>
      </c>
      <c r="AL132" s="120" t="str" cm="1">
        <f t="array" ref="AL132">_xlfn.TEXTJOIN(CHAR(10)&amp;"-",TRUE,IF(_xlfn.XLOOKUP($A132,Brut!$A$2:$A$158,Brut!$BX$2:$CU$158)="Je ne sais pas en quoi cela consiste",Brut!$BX$2:$CU$2,""))</f>
        <v>Relation client  - CRM
-Relation client  - Outils d'automatisation du parcours client
-Processus internes  - Outils collaboratifs (Google Workspace, Teams...)
-Technologies émergentes  - IoT (Internet of things)</v>
      </c>
    </row>
    <row r="133" spans="1:38" ht="405" x14ac:dyDescent="0.25">
      <c r="A133">
        <v>270</v>
      </c>
      <c r="B133" s="107" t="str">
        <f>CONCATENATE("ID",IF(A133&lt;10,CONCATENATE("0",A133),A133),"_FdR_",C133,"_v2")</f>
        <v>ID270_FdR_تعاونية بيو امينة _v2</v>
      </c>
      <c r="C133" s="107" t="str">
        <f>VLOOKUP($A133,Brut,C$1,FALSE)</f>
        <v xml:space="preserve">تعاونية بيو امينة </v>
      </c>
      <c r="D133" s="107" t="str">
        <f>VLOOKUP($A133,Brut,D$1,FALSE)</f>
        <v>Dirigeant(e) - Gérant(e)</v>
      </c>
      <c r="E133" s="107" t="str">
        <f>VLOOKUP($A133,Brut,E$1,FALSE)</f>
        <v>Coopérative</v>
      </c>
      <c r="F133" s="127">
        <f>2025-VLOOKUP($A133,Brut,F$1,FALSE)</f>
        <v>2</v>
      </c>
      <c r="G133" s="127">
        <f>VLOOKUP($A133,Brut,G$1,FALSE)</f>
        <v>20</v>
      </c>
      <c r="H133" s="120" t="str">
        <f>VLOOKUP($A133,Brut,H$1,FALSE)</f>
        <v>Moyenne (Entre 25% et 50% du personnel)</v>
      </c>
      <c r="I133" s="120" t="str">
        <f>VLOOKUP($A133,Brut,I$1,FALSE)</f>
        <v>Moyennes</v>
      </c>
      <c r="J133" s="107" t="str">
        <f>VLOOKUP($A133,Brut,J$1,FALSE)</f>
        <v>Entre 5 et 20%</v>
      </c>
      <c r="K133" s="107" t="str">
        <f>VLOOKUP($A133,Brut,K$1,FALSE)</f>
        <v>Moins de 3 MDhs</v>
      </c>
      <c r="L133" s="107" t="str">
        <f>VLOOKUP($A133,Brut,L$1,FALSE)</f>
        <v>Industrie - Logistique</v>
      </c>
      <c r="M133" s="107" t="str">
        <f>VLOOKUP($A133,Brut,M$1,FALSE)</f>
        <v>Marrakech-Safi</v>
      </c>
      <c r="N133" s="107" t="str">
        <f>VLOOKUP($A133,Brut,N$1,FALSE)</f>
        <v>Chichaoua</v>
      </c>
      <c r="O133" s="120" t="str">
        <f>VLOOKUP($A133,Brut,O$1,FALSE)</f>
        <v>Industrie manufacturière</v>
      </c>
      <c r="P133" s="120" t="str">
        <f>VLOOKUP($A133,Brut,P$1,FALSE)</f>
        <v xml:space="preserve">مشروع بيو أمينة:  *صناعة منتجات التجميل الطبيعية التقليدية*  يهدف المشروع إلى إنتاج منتجات تجميل طبيعية تقليدية باستخدام المكونات الطبيعية والORGANIC. تتميز منتجاتنا بالجودة العالية والفعالية في تحقيق النتائج المرغوبة.  </v>
      </c>
      <c r="Q133" s="120" t="str">
        <f>VLOOKUP($A133,Brut,Q$1,FALSE)</f>
        <v>BtoC - vente de produits ou services directement aux particuliers en tant que consommateurs finaux</v>
      </c>
      <c r="R133" s="117">
        <f>VLOOKUP($A133,Brut,R$1,FALSE)</f>
        <v>50</v>
      </c>
      <c r="S133" s="117">
        <f>VLOOKUP($A133,Brut,S$1,FALSE)</f>
        <v>50</v>
      </c>
      <c r="T133" s="117">
        <f>VLOOKUP($A133,Brut,T$1,FALSE)</f>
        <v>50</v>
      </c>
      <c r="U133" s="117">
        <f>VLOOKUP($A133,Brut,U$1,FALSE)</f>
        <v>50</v>
      </c>
      <c r="V133" s="117">
        <f>VLOOKUP($A133,Brut,V$1,FALSE)</f>
        <v>20</v>
      </c>
      <c r="W133" s="117">
        <f>VLOOKUP($A133,Brut,W$1,FALSE)</f>
        <v>0</v>
      </c>
      <c r="X133" s="117">
        <f>AVERAGE(R133:W133)</f>
        <v>36.666666666666664</v>
      </c>
      <c r="Y133" s="117" t="str">
        <f>IF(X133&lt;25,"Débutant",IF(X133&lt;=50,"Émergent",IF(X133&lt;=75,"Challenger","Leader")))</f>
        <v>Émergent</v>
      </c>
      <c r="Z133" s="148" t="s">
        <v>2915</v>
      </c>
      <c r="AA133" s="117" t="s">
        <v>2925</v>
      </c>
      <c r="AB133" s="117" t="s">
        <v>720</v>
      </c>
      <c r="AC133" s="117"/>
      <c r="AD133" s="117"/>
      <c r="AE133" s="120" t="str" cm="1">
        <f t="array" ref="AE133">_xlfn.TEXTJOIN(CHAR(10)&amp;"-",TRUE,IF(_xlfn.XLOOKUP(A133, Brut!$A$2:$A$158, Brut!$S$2:$Y$158)=1,Brut!$S$2:$Y$2,""))</f>
        <v>- Attirer de nouveaux clients et se différencier face à la concurrence, 
-Recruter, former et fidéliser des talents qualifiés,
-Exploiter les nouvelles technologies pour améliorer la compétitivité,</v>
      </c>
      <c r="AF133" s="120">
        <f>VLOOKUP($A133,Brut,AF$1,FALSE)</f>
        <v>0</v>
      </c>
      <c r="AG133" s="120" t="str" cm="1">
        <f t="array" ref="AG133">_xlfn.TEXTJOIN(CHAR(10)&amp;"-",TRUE,IF(_xlfn.XLOOKUP($A133,Brut!$A$2:$A$158,Brut!$AJ$2:$AP$158)=1,Brut!$AJ$2:$AP$2,""))&amp;CHAR(10)&amp;CHAR(10)&amp;VLOOKUP($A133,Brut,AG$1,FALSE)</f>
        <v xml:space="preserve">Suivre des formations sur les outils et solutions digitales
-Installer de nouveaux équipements (serveurs, ordinateurs, etc.)
-Définir et mettre en œuvre une stratégie de digitalisation
</v>
      </c>
      <c r="AH133" s="120" t="str" cm="1">
        <f t="array" ref="AH133">_xlfn.TEXTJOIN(CHAR(10)&amp;"-",TRUE,IF(_xlfn.XLOOKUP($A133,Brut!$A$2:$A$158,Brut!$AY$2:$BF$158)=1,Brut!$AY$2:$BF$2,""))&amp;CHAR(10)&amp;CHAR(10)&amp;VLOOKUP($A133,Brut,AH$1,FALSE)</f>
        <v xml:space="preserve">Difficulté à utiliser des outils de base (Bureautique, Office, Internet...)
-Difficultés à trouver des prestataires qualifiés au niveau du digital
</v>
      </c>
      <c r="AI133" s="120" t="str" cm="1">
        <f t="array" ref="AI133">_xlfn.TEXTJOIN(CHAR(10)&amp;"-",TRUE,IF(_xlfn.XLOOKUP($A133,Brut!$A$2:$A$158,Brut!$BX$2:$CU$158)="Existant et je suis satisfait(e)",Brut!$BX$2:$CU$2,""))</f>
        <v/>
      </c>
      <c r="AJ133" s="120" t="str" cm="1">
        <f t="array" ref="AJ133">_xlfn.TEXTJOIN(CHAR(10)&amp;"-",TRUE,IF(_xlfn.XLOOKUP($A133,Brut!$A$2:$A$158,Brut!$BX$2:$CU$158)="Existant mais je ne suis pas satisfait(e)",Brut!$BX$2:$CU$2,""))</f>
        <v>Présence en ligne  - Présence sur les réseaux sociaux
-Relation client  - TPE basique
-Relation client  - Outils de marketing digital
-Processus internes  - Tableurs (Excel)
-Processus internes  - Messagerie électronique et instantanée (Mails, WhatsApp business...)</v>
      </c>
      <c r="AK133" s="120" t="str" cm="1">
        <f t="array" ref="AK133">_xlfn.TEXTJOIN(CHAR(10)&amp;"-",TRUE,IF(_xlfn.XLOOKUP($A133,Brut!$A$2:$A$158,Brut!$BX$2:$CU$158)="Inexistant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-Présence en ligne  - Boutique vitrine
-Présence en ligne - Boutique transactionnelle
-Relation client  - Paiement en ligne
-Relation client  - CRM
-Relation client  - Outils d'automatisation du parcours client
-Relation client  - Outil de gestion des ventes et des facturations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-Technologies émergentes  - Intelligence artificielle générative
-Technologies émergentes  - Outils pour l'efficacité énergétique
-Technologies émergentes  - Industrie 5.0
-Technologies émergentes  - IoT (Internet of things)</v>
      </c>
      <c r="AL133" s="120" t="str" cm="1">
        <f t="array" ref="AL133">_xlfn.TEXTJOIN(CHAR(10)&amp;"-",TRUE,IF(_xlfn.XLOOKUP($A133,Brut!$A$2:$A$158,Brut!$BX$2:$CU$158)="Je ne sais pas en quoi cela consiste",Brut!$BX$2:$CU$2,""))</f>
        <v/>
      </c>
    </row>
    <row r="134" spans="1:38" ht="315" x14ac:dyDescent="0.25">
      <c r="A134">
        <v>273</v>
      </c>
      <c r="B134" s="107" t="str">
        <f>CONCATENATE("ID",IF(A134&lt;10,CONCATENATE("0",A134),A134),"_FdR_",C134,"_v2")</f>
        <v>ID273_FdR_Print Style_v2</v>
      </c>
      <c r="C134" s="107" t="str">
        <f>VLOOKUP($A134,Brut,C$1,FALSE)</f>
        <v>Print Style</v>
      </c>
      <c r="D134" s="107" t="str">
        <f>VLOOKUP($A134,Brut,D$1,FALSE)</f>
        <v>Dirigeant(e) - Gérant(e)</v>
      </c>
      <c r="E134" s="107" t="str">
        <f>VLOOKUP($A134,Brut,E$1,FALSE)</f>
        <v>Auto-entrepreneur</v>
      </c>
      <c r="F134" s="127">
        <f>2025-VLOOKUP($A134,Brut,F$1,FALSE)</f>
        <v>2</v>
      </c>
      <c r="G134" s="127">
        <f>VLOOKUP($A134,Brut,G$1,FALSE)</f>
        <v>2</v>
      </c>
      <c r="H134" s="120" t="str">
        <f>VLOOKUP($A134,Brut,H$1,FALSE)</f>
        <v>Moyenne (Entre 25% et 50% du personnel)</v>
      </c>
      <c r="I134" s="120" t="str">
        <f>VLOOKUP($A134,Brut,I$1,FALSE)</f>
        <v>Moyennes</v>
      </c>
      <c r="J134" s="107" t="str">
        <f>VLOOKUP($A134,Brut,J$1,FALSE)</f>
        <v>Je ne souhaite pas me prononcer - Je ne sais pas</v>
      </c>
      <c r="K134" s="107" t="str">
        <f>VLOOKUP($A134,Brut,K$1,FALSE)</f>
        <v>Moins de 3 MDhs</v>
      </c>
      <c r="L134" s="107" t="str">
        <f>VLOOKUP($A134,Brut,L$1,FALSE)</f>
        <v>Industrie - Logistique</v>
      </c>
      <c r="M134" s="107" t="str">
        <f>VLOOKUP($A134,Brut,M$1,FALSE)</f>
        <v>Marrakech-Safi</v>
      </c>
      <c r="N134" s="107" t="str">
        <f>VLOOKUP($A134,Brut,N$1,FALSE)</f>
        <v>Al Haouz</v>
      </c>
      <c r="O134" s="120" t="str">
        <f>VLOOKUP($A134,Brut,O$1,FALSE)</f>
        <v>Industrie manufacturière</v>
      </c>
      <c r="P134" s="120" t="str">
        <f>VLOOKUP($A134,Brut,P$1,FALSE)</f>
        <v>طبع الشعارات على الملابس باستعمال الطرز</v>
      </c>
      <c r="Q134" s="120" t="str">
        <f>VLOOKUP($A134,Brut,Q$1,FALSE)</f>
        <v>BtoC - vente de produits ou services directement aux particuliers en tant que consommateurs finaux</v>
      </c>
      <c r="R134" s="117">
        <f>VLOOKUP($A134,Brut,R$1,FALSE)</f>
        <v>43.333333333333336</v>
      </c>
      <c r="S134" s="117">
        <f>VLOOKUP($A134,Brut,S$1,FALSE)</f>
        <v>27.5</v>
      </c>
      <c r="T134" s="117">
        <f>VLOOKUP($A134,Brut,T$1,FALSE)</f>
        <v>65</v>
      </c>
      <c r="U134" s="117">
        <f>VLOOKUP($A134,Brut,U$1,FALSE)</f>
        <v>50</v>
      </c>
      <c r="V134" s="117">
        <f>VLOOKUP($A134,Brut,V$1,FALSE)</f>
        <v>80</v>
      </c>
      <c r="W134" s="117">
        <f>VLOOKUP($A134,Brut,W$1,FALSE)</f>
        <v>37.5</v>
      </c>
      <c r="X134" s="117">
        <f>AVERAGE(R134:W134)</f>
        <v>50.555555555555564</v>
      </c>
      <c r="Y134" s="117" t="str">
        <f>IF(X134&lt;25,"Débutant",IF(X134&lt;=50,"Émergent",IF(X134&lt;=75,"Challenger","Leader")))</f>
        <v>Challenger</v>
      </c>
      <c r="Z134" s="117"/>
      <c r="AA134" s="117"/>
      <c r="AB134" s="117"/>
      <c r="AC134" s="117"/>
      <c r="AD134" s="117"/>
      <c r="AE134" s="120" t="str" cm="1">
        <f t="array" ref="AE134">_xlfn.TEXTJOIN(CHAR(10)&amp;"-",TRUE,IF(_xlfn.XLOOKUP(A134, Brut!$A$2:$A$158, Brut!$S$2:$Y$158)=1,Brut!$S$2:$Y$2,""))</f>
        <v>- Attirer de nouveaux clients et se différencier face à la concurrence, 
-Développer une présence à l’international,
-Influencer positivement le climat des affaires et simplifier les démarches administratives.</v>
      </c>
      <c r="AF134" s="120" t="str">
        <f>VLOOKUP($A134,Brut,AF$1,FALSE)</f>
        <v>بما أنني أعمل في التجارة الإلكترونية والطباعة والتطريز على الملابس، فإن بعض تحديات الرقمنة في هذين القطاعين تشمل: 	1.	التجارة الإلكترونية: 	•	أمان البيانات: حماية معلومات العملاء والدفع الإلكتروني من الاختراق. 	•	إدارة المخزون: التحديث التلقائي للمخزون لمنع نفاد المنتجات أو بيع سلع غير متوفرة. 	•	تجربة المستخدم: تحسين سرعة وأداء المتجر الإلكتروني لجذب العملاء. 	•	التسويق الرقمي: مواكبة تغييرات خوارزميات الإعلانات على منصات مثل فيسبوك وإنستجرام</v>
      </c>
      <c r="AG134" s="120" t="str" cm="1">
        <f t="array" ref="AG134">_xlfn.TEXTJOIN(CHAR(10)&amp;"-",TRUE,IF(_xlfn.XLOOKUP($A134,Brut!$A$2:$A$158,Brut!$AJ$2:$AP$158)=1,Brut!$AJ$2:$AP$2,""))&amp;CHAR(10)&amp;CHAR(10)&amp;VLOOKUP($A134,Brut,AG$1,FALSE)</f>
        <v xml:space="preserve">Acquérir ou intégrer des solutions digitales (CRM, site web, etc.)
</v>
      </c>
      <c r="AH134" s="120" t="str" cm="1">
        <f t="array" ref="AH134">_xlfn.TEXTJOIN(CHAR(10)&amp;"-",TRUE,IF(_xlfn.XLOOKUP($A134,Brut!$A$2:$A$158,Brut!$AY$2:$BF$158)=1,Brut!$AY$2:$BF$2,""))&amp;CHAR(10)&amp;CHAR(10)&amp;VLOOKUP($A134,Brut,AH$1,FALSE)</f>
        <v xml:space="preserve">Résistance au changement - Adaptation lente
-Compétences inégales (Certains sont à l'aise, d'autres non)
</v>
      </c>
      <c r="AI134" s="120" t="str" cm="1">
        <f t="array" ref="AI134">_xlfn.TEXTJOIN(CHAR(10)&amp;"-",TRUE,IF(_xlfn.XLOOKUP($A134,Brut!$A$2:$A$158,Brut!$BX$2:$CU$158)="Existant et je suis satisfait(e)",Brut!$BX$2:$CU$2,""))</f>
        <v>Présence en ligne - Site Web basique 
-Présence en ligne  - Présence sur les réseaux sociaux
-Relation client  - Paiement en ligne
-Processus internes  - Tableurs (Excel)
-Processus internes  - Messagerie électronique et instantanée (Mails, WhatsApp business...)
-Technologies émergentes  - Intelligence artificielle générative</v>
      </c>
      <c r="AJ134" s="120" t="str" cm="1">
        <f t="array" ref="AJ134">_xlfn.TEXTJOIN(CHAR(10)&amp;"-",TRUE,IF(_xlfn.XLOOKUP($A134,Brut!$A$2:$A$158,Brut!$BX$2:$CU$158)="Existant mais je ne suis pas satisfait(e)",Brut!$BX$2:$CU$2,""))</f>
        <v>Présence en ligne  - Boutique vitrine
-Présence en ligne - Boutique transactionnelle
-Processus internes  - Outils collaboratifs (Google Workspace, Teams...)</v>
      </c>
      <c r="AK134" s="120" t="str" cm="1">
        <f t="array" ref="AK134">_xlfn.TEXTJOIN(CHAR(10)&amp;"-",TRUE,IF(_xlfn.XLOOKUP($A134,Brut!$A$2:$A$158,Brut!$BX$2:$CU$158)="Inexistant mais important pour notre activité/dans notre secteur",Brut!$BX$2:$CU$2,""))</f>
        <v>Présence en ligne - Site web avancé
-Présence en ligne  - Outils de monitoring web
-Présence en ligne  - Outils de gestion et de promotion sur les réseaux sociaux
-Relation client  - TPE basique
-Relation client  - CRM
-Relation client  - Outils de marketing digital
-Relation client  - Outils d'automatisation du parcours client
-Relation client  - Outil de gestion des ventes et des facturations
-Processus internes  - Outil de gestion des achats et des stocks
-Processus internes  - Outil de gestion RH
-Processus internes  - Outil de gestion comptable et financière
-Processus internes  - Outil de gestion documentaire et des archivages
-Technologies émergentes  - Outils pour l'efficacité énergétique
-Technologies émergentes  - Industrie 5.0
-Technologies émergentes  - IoT (Internet of things)</v>
      </c>
      <c r="AL134" s="120" t="str" cm="1">
        <f t="array" ref="AL134">_xlfn.TEXTJOIN(CHAR(10)&amp;"-",TRUE,IF(_xlfn.XLOOKUP($A134,Brut!$A$2:$A$158,Brut!$BX$2:$CU$158)="Je ne sais pas en quoi cela consiste",Brut!$BX$2:$CU$2,""))</f>
        <v/>
      </c>
    </row>
    <row r="135" spans="1:38" ht="165" x14ac:dyDescent="0.25">
      <c r="A135">
        <v>274</v>
      </c>
      <c r="B135" s="107" t="str">
        <f>CONCATENATE("ID",IF(A135&lt;10,CONCATENATE("0",A135),A135),"_FdR_",C135,"_v2")</f>
        <v>ID274_FdR_Kech Appart_v2</v>
      </c>
      <c r="C135" s="107" t="str">
        <f>VLOOKUP($A135,Brut,C$1,FALSE)</f>
        <v>Kech Appart</v>
      </c>
      <c r="D135" s="107" t="str">
        <f>VLOOKUP($A135,Brut,D$1,FALSE)</f>
        <v>Dirigeant(e) - Gérant(e)</v>
      </c>
      <c r="E135" s="107" t="str">
        <f>VLOOKUP($A135,Brut,E$1,FALSE)</f>
        <v>SARL</v>
      </c>
      <c r="F135" s="127">
        <f>2025-VLOOKUP($A135,Brut,F$1,FALSE)</f>
        <v>1</v>
      </c>
      <c r="G135" s="127">
        <f>VLOOKUP($A135,Brut,G$1,FALSE)</f>
        <v>2</v>
      </c>
      <c r="H135" s="120" t="str">
        <f>VLOOKUP($A135,Brut,H$1,FALSE)</f>
        <v>Faible (Moins de 25% du personnel)</v>
      </c>
      <c r="I135" s="120" t="str">
        <f>VLOOKUP($A135,Brut,I$1,FALSE)</f>
        <v>Moyennes</v>
      </c>
      <c r="J135" s="107" t="str">
        <f>VLOOKUP($A135,Brut,J$1,FALSE)</f>
        <v>Je ne souhaite pas me prononcer - Je ne sais pas</v>
      </c>
      <c r="K135" s="107" t="str">
        <f>VLOOKUP($A135,Brut,K$1,FALSE)</f>
        <v>Moins de 3 MDhs</v>
      </c>
      <c r="L135" s="107" t="str">
        <f>VLOOKUP($A135,Brut,L$1,FALSE)</f>
        <v>Services</v>
      </c>
      <c r="M135" s="107" t="str">
        <f>VLOOKUP($A135,Brut,M$1,FALSE)</f>
        <v>Marrakech-Safi</v>
      </c>
      <c r="N135" s="107" t="str">
        <f>VLOOKUP($A135,Brut,N$1,FALSE)</f>
        <v>Al Haouz</v>
      </c>
      <c r="O135" s="120" t="str">
        <f>VLOOKUP($A135,Brut,O$1,FALSE)</f>
        <v>Activités immobilières</v>
      </c>
      <c r="P135" s="120" t="str">
        <f>VLOOKUP($A135,Brut,P$1,FALSE)</f>
        <v xml:space="preserve">Agence de gestion immobilière </v>
      </c>
      <c r="Q135" s="120" t="str">
        <f>VLOOKUP($A135,Brut,Q$1,FALSE)</f>
        <v>Les deux</v>
      </c>
      <c r="R135" s="117">
        <f>VLOOKUP($A135,Brut,R$1,FALSE)</f>
        <v>35</v>
      </c>
      <c r="S135" s="117">
        <f>VLOOKUP($A135,Brut,S$1,FALSE)</f>
        <v>75</v>
      </c>
      <c r="T135" s="117">
        <f>VLOOKUP($A135,Brut,T$1,FALSE)</f>
        <v>27.5</v>
      </c>
      <c r="U135" s="117">
        <f>VLOOKUP($A135,Brut,U$1,FALSE)</f>
        <v>50</v>
      </c>
      <c r="V135" s="117">
        <f>VLOOKUP($A135,Brut,V$1,FALSE)</f>
        <v>50</v>
      </c>
      <c r="W135" s="117">
        <f>VLOOKUP($A135,Brut,W$1,FALSE)</f>
        <v>37.5</v>
      </c>
      <c r="X135" s="117">
        <f>AVERAGE(R135:W135)</f>
        <v>45.833333333333336</v>
      </c>
      <c r="Y135" s="117" t="str">
        <f>IF(X135&lt;25,"Débutant",IF(X135&lt;=50,"Émergent",IF(X135&lt;=75,"Challenger","Leader")))</f>
        <v>Émergent</v>
      </c>
      <c r="Z135" s="148" t="s">
        <v>2936</v>
      </c>
      <c r="AA135" s="117" t="s">
        <v>2925</v>
      </c>
      <c r="AB135" s="117" t="s">
        <v>720</v>
      </c>
      <c r="AC135" s="117"/>
      <c r="AD135" s="117"/>
      <c r="AE135" s="120" t="str" cm="1">
        <f t="array" ref="AE135">_xlfn.TEXTJOIN(CHAR(10)&amp;"-",TRUE,IF(_xlfn.XLOOKUP(A135, Brut!$A$2:$A$158, Brut!$S$2:$Y$158)=1,Brut!$S$2:$Y$2,""))</f>
        <v>- Attirer de nouveaux clients et se différencier face à la concurrence, 
-Gérer la fiscalité, la sécurité sociale et assurer la conformité réglementaire,
-Influencer positivement le climat des affaires et simplifier les démarches administratives.</v>
      </c>
      <c r="AF135" s="120" t="str">
        <f>VLOOKUP($A135,Brut,AF$1,FALSE)</f>
        <v xml:space="preserve">La digitalisation est très utile dans notre secteur </v>
      </c>
      <c r="AG135" s="120" t="str" cm="1">
        <f t="array" ref="AG135">_xlfn.TEXTJOIN(CHAR(10)&amp;"-",TRUE,IF(_xlfn.XLOOKUP($A135,Brut!$A$2:$A$158,Brut!$AJ$2:$AP$158)=1,Brut!$AJ$2:$AP$2,""))&amp;CHAR(10)&amp;CHAR(10)&amp;VLOOKUP($A135,Brut,AG$1,FALSE)</f>
        <v xml:space="preserve">Suivre des formations sur les outils et solutions digitales
-Acquérir ou intégrer des solutions digitales (CRM, site web, etc.)
-Définir et mettre en œuvre une stratégie de digitalisation
</v>
      </c>
      <c r="AH135" s="120" t="str" cm="1">
        <f t="array" ref="AH135">_xlfn.TEXTJOIN(CHAR(10)&amp;"-",TRUE,IF(_xlfn.XLOOKUP($A135,Brut!$A$2:$A$158,Brut!$AY$2:$BF$158)=1,Brut!$AY$2:$BF$2,""))&amp;CHAR(10)&amp;CHAR(10)&amp;VLOOKUP($A135,Brut,AH$1,FALSE)</f>
        <v xml:space="preserve">Nous n'avons pas de difficultés particulières
</v>
      </c>
      <c r="AI135" s="120" t="str" cm="1">
        <f t="array" ref="AI135">_xlfn.TEXTJOIN(CHAR(10)&amp;"-",TRUE,IF(_xlfn.XLOOKUP($A135,Brut!$A$2:$A$158,Brut!$BX$2:$CU$158)="Existant et je suis satisfait(e)",Brut!$BX$2:$CU$2,""))</f>
        <v>Processus internes  - Tableurs (Excel)
-Processus internes  - Messagerie électronique et instantanée (Mails, WhatsApp business...)</v>
      </c>
      <c r="AJ135" s="120" t="str" cm="1">
        <f t="array" ref="AJ135">_xlfn.TEXTJOIN(CHAR(10)&amp;"-",TRUE,IF(_xlfn.XLOOKUP($A135,Brut!$A$2:$A$158,Brut!$BX$2:$CU$158)="Existant mais je ne suis pas satisfait(e)",Brut!$BX$2:$CU$2,""))</f>
        <v>Présence en ligne  - Présence sur les réseaux sociaux</v>
      </c>
      <c r="AK135" s="120" t="str" cm="1">
        <f t="array" ref="AK135">_xlfn.TEXTJOIN(CHAR(10)&amp;"-",TRUE,IF(_xlfn.XLOOKUP($A135,Brut!$A$2:$A$158,Brut!$BX$2:$CU$158)="Inexistant mais important pour notre activité/dans notre secteur",Brut!$BX$2:$CU$2,""))</f>
        <v>Présence en ligne - Site Web basique 
-Présence en ligne - Site web avancé
-Présence en ligne  - Outils de monitoring web
-Relation client  - TPE basique
-Relation client  - Paiement en ligne
-Relation client  - Outil de gestion des ventes et des facturations
-Processus internes  - Outil de gestion comptable et financière
-Technologies émergentes  - Intelligence artificielle générative</v>
      </c>
      <c r="AL135" s="120" t="str" cm="1">
        <f t="array" ref="AL135">_xlfn.TEXTJOIN(CHAR(10)&amp;"-",TRUE,IF(_xlfn.XLOOKUP($A135,Brut!$A$2:$A$158,Brut!$BX$2:$CU$158)="Je ne sais pas en quoi cela consiste",Brut!$BX$2:$CU$2,""))</f>
        <v>Présence en ligne  - Outils de gestion et de promotion sur les réseaux sociaux
-Relation client  - CRM
-Relation client  - Outils de marketing digital
-Relation client  - Outils d'automatisation du parcours client
-Technologies émergentes  - Industrie 5.0
-Technologies émergentes  - IoT (Internet of things)</v>
      </c>
    </row>
    <row r="136" spans="1:38" ht="90" x14ac:dyDescent="0.25">
      <c r="A136">
        <v>275</v>
      </c>
      <c r="B136" s="107" t="str">
        <f>CONCATENATE("ID",IF(A136&lt;10,CONCATENATE("0",A136),A136),"_FdR_",C136,"_v2")</f>
        <v>ID275_FdR_Le pouvoir des plantes _v2</v>
      </c>
      <c r="C136" s="107" t="str">
        <f>VLOOKUP($A136,Brut,C$1,FALSE)</f>
        <v xml:space="preserve">Le pouvoir des plantes </v>
      </c>
      <c r="D136" s="107" t="str">
        <f>VLOOKUP($A136,Brut,D$1,FALSE)</f>
        <v>Dirigeant(e) - Gérant(e)</v>
      </c>
      <c r="E136" s="107" t="str">
        <f>VLOOKUP($A136,Brut,E$1,FALSE)</f>
        <v>Personne physique</v>
      </c>
      <c r="F136" s="127">
        <f>2025-VLOOKUP($A136,Brut,F$1,FALSE)</f>
        <v>6</v>
      </c>
      <c r="G136" s="127">
        <f>VLOOKUP($A136,Brut,G$1,FALSE)</f>
        <v>5</v>
      </c>
      <c r="H136" s="120" t="str">
        <f>VLOOKUP($A136,Brut,H$1,FALSE)</f>
        <v>Faible (Moins de 25% du personnel)</v>
      </c>
      <c r="I136" s="120" t="str">
        <f>VLOOKUP($A136,Brut,I$1,FALSE)</f>
        <v>Moyennes</v>
      </c>
      <c r="J136" s="107" t="str">
        <f>VLOOKUP($A136,Brut,J$1,FALSE)</f>
        <v>Moins de 5%</v>
      </c>
      <c r="K136" s="107" t="str">
        <f>VLOOKUP($A136,Brut,K$1,FALSE)</f>
        <v>Moins de 3 MDhs</v>
      </c>
      <c r="L136" s="107" t="str">
        <f>VLOOKUP($A136,Brut,L$1,FALSE)</f>
        <v>Restauration - Tourisme</v>
      </c>
      <c r="M136" s="107" t="str">
        <f>VLOOKUP($A136,Brut,M$1,FALSE)</f>
        <v>Marrakech-Safi</v>
      </c>
      <c r="N136" s="107" t="str">
        <f>VLOOKUP($A136,Brut,N$1,FALSE)</f>
        <v>Al Haouz</v>
      </c>
      <c r="O136" s="120" t="str">
        <f>VLOOKUP($A136,Brut,O$1,FALSE)</f>
        <v>Hébergement et restauration</v>
      </c>
      <c r="P136" s="120" t="str">
        <f>VLOOKUP($A136,Brut,P$1,FALSE)</f>
        <v xml:space="preserve">Ferme d'hôtes </v>
      </c>
      <c r="Q136" s="120" t="str">
        <f>VLOOKUP($A136,Brut,Q$1,FALSE)</f>
        <v>Les deux</v>
      </c>
      <c r="R136" s="117">
        <f>VLOOKUP($A136,Brut,R$1,FALSE)</f>
        <v>52.5</v>
      </c>
      <c r="S136" s="117">
        <f>VLOOKUP($A136,Brut,S$1,FALSE)</f>
        <v>50</v>
      </c>
      <c r="T136" s="117">
        <f>VLOOKUP($A136,Brut,T$1,FALSE)</f>
        <v>27.5</v>
      </c>
      <c r="U136" s="117">
        <f>VLOOKUP($A136,Brut,U$1,FALSE)</f>
        <v>66.666666666666671</v>
      </c>
      <c r="V136" s="117">
        <f>VLOOKUP($A136,Brut,V$1,FALSE)</f>
        <v>55.5</v>
      </c>
      <c r="W136" s="117">
        <f>VLOOKUP($A136,Brut,W$1,FALSE)</f>
        <v>25</v>
      </c>
      <c r="X136" s="117">
        <f>AVERAGE(R136:W136)</f>
        <v>46.19444444444445</v>
      </c>
      <c r="Y136" s="117" t="str">
        <f>IF(X136&lt;25,"Débutant",IF(X136&lt;=50,"Émergent",IF(X136&lt;=75,"Challenger","Leader")))</f>
        <v>Émergent</v>
      </c>
      <c r="Z136" s="148" t="s">
        <v>2951</v>
      </c>
      <c r="AA136" s="117" t="s">
        <v>2935</v>
      </c>
      <c r="AB136" s="152" t="s">
        <v>2949</v>
      </c>
      <c r="AC136" s="117"/>
      <c r="AD136" s="117"/>
      <c r="AE136" s="120" t="str" cm="1">
        <f t="array" ref="AE136">_xlfn.TEXTJOIN(CHAR(10)&amp;"-",TRUE,IF(_xlfn.XLOOKUP(A136, Brut!$A$2:$A$158, Brut!$S$2:$Y$158)=1,Brut!$S$2:$Y$2,""))</f>
        <v>- Attirer de nouveaux clients et se différencier face à la concurrence, 
-Développer une présence à l’international,
-Exploiter les nouvelles technologies pour améliorer la compétitivité,</v>
      </c>
      <c r="AF136" s="120" t="str">
        <f>VLOOKUP($A136,Brut,AF$1,FALSE)</f>
        <v xml:space="preserve">Avoir une formation en marketing digital </v>
      </c>
      <c r="AG136" s="120" t="str" cm="1">
        <f t="array" ref="AG136">_xlfn.TEXTJOIN(CHAR(10)&amp;"-",TRUE,IF(_xlfn.XLOOKUP($A136,Brut!$A$2:$A$158,Brut!$AJ$2:$AP$158)=1,Brut!$AJ$2:$AP$2,""))&amp;CHAR(10)&amp;CHAR(10)&amp;VLOOKUP($A136,Brut,AG$1,FALSE)</f>
        <v xml:space="preserve">Acquérir ou intégrer des solutions digitales (CRM, site web, etc.)
-Définir et mettre en œuvre une stratégie de digitalisation
</v>
      </c>
      <c r="AH136" s="120" t="str" cm="1">
        <f t="array" ref="AH136">_xlfn.TEXTJOIN(CHAR(10)&amp;"-",TRUE,IF(_xlfn.XLOOKUP($A136,Brut!$A$2:$A$158,Brut!$AY$2:$BF$158)=1,Brut!$AY$2:$BF$2,""))&amp;CHAR(10)&amp;CHAR(10)&amp;VLOOKUP($A136,Brut,AH$1,FALSE)</f>
        <v xml:space="preserve">Difficulté à utiliser des outils de base (Bureautique, Office, Internet...)
-Difficultés à trouver des prestataires qualifiés au niveau du digital
</v>
      </c>
      <c r="AI136" s="120" t="str" cm="1">
        <f t="array" ref="AI136">_xlfn.TEXTJOIN(CHAR(10)&amp;"-",TRUE,IF(_xlfn.XLOOKUP($A136,Brut!$A$2:$A$158,Brut!$BX$2:$CU$158)="Existant et je suis satisfait(e)",Brut!$BX$2:$CU$2,""))</f>
        <v>Processus internes  - Outil de gestion comptable et financière
-Processus internes  - Messagerie électronique et instantanée (Mails, WhatsApp business...)</v>
      </c>
      <c r="AJ136" s="120" t="str" cm="1">
        <f t="array" ref="AJ136">_xlfn.TEXTJOIN(CHAR(10)&amp;"-",TRUE,IF(_xlfn.XLOOKUP($A136,Brut!$A$2:$A$158,Brut!$BX$2:$CU$158)="Existant mais je ne suis pas satisfait(e)",Brut!$BX$2:$CU$2,""))</f>
        <v>Présence en ligne - Site Web basique 
-Présence en ligne - Site web avancé
-Présence en ligne  - Présence sur les réseaux sociaux
-Relation client  - Outils de marketing digital</v>
      </c>
      <c r="AK136" s="120" t="str" cm="1">
        <f t="array" ref="AK136">_xlfn.TEXTJOIN(CHAR(10)&amp;"-",TRUE,IF(_xlfn.XLOOKUP($A136,Brut!$A$2:$A$158,Brut!$BX$2:$CU$158)="Inexistant mais important pour notre activité/dans notre secteur",Brut!$BX$2:$CU$2,""))</f>
        <v>Relation client  - TPE basique
-Processus internes  - Tableurs (Excel)
-Processus internes  - Outil de gestion RH</v>
      </c>
      <c r="AL136" s="120" t="str" cm="1">
        <f t="array" ref="AL136">_xlfn.TEXTJOIN(CHAR(10)&amp;"-",TRUE,IF(_xlfn.XLOOKUP($A136,Brut!$A$2:$A$158,Brut!$BX$2:$CU$158)="Je ne sais pas en quoi cela consiste",Brut!$BX$2:$CU$2,""))</f>
        <v>Présence en ligne  - Outils de monitoring web
-Présence en ligne  - Outils de gestion et de promotion sur les réseaux sociaux
-Présence en ligne  - Boutique vitrine
-Présence en ligne - Boutique transactionnelle
-Relation client  - Paiement en ligne
-Relation client  - CRM
-Relation client  - Outils d'automatisation du parcours client
-Relation client  - Outil de gestion des ventes et des facturations
-Processus internes  - Outils collaboratifs (Google Workspace, Teams...)
-Technologies émergentes  - Intelligence artificielle générative
-Technologies émergentes  - Outils pour l'efficacité énergétique
-Technologies émergentes  - Industrie 5.0
-Technologies émergentes  - IoT (Internet of things)</v>
      </c>
    </row>
    <row r="137" spans="1:38" ht="270" x14ac:dyDescent="0.25">
      <c r="A137">
        <v>279</v>
      </c>
      <c r="B137" s="107" t="str">
        <f>CONCATENATE("ID",IF(A137&lt;10,CONCATENATE("0",A137),A137),"_FdR_",C137,"_v2")</f>
        <v>ID279_FdR_مقاول داتي_v2</v>
      </c>
      <c r="C137" s="107" t="str">
        <f>VLOOKUP($A137,Brut,C$1,FALSE)</f>
        <v>مقاول داتي</v>
      </c>
      <c r="D137" s="107" t="str">
        <f>VLOOKUP($A137,Brut,D$1,FALSE)</f>
        <v>Dirigeant(e) - Gérant(e)</v>
      </c>
      <c r="E137" s="107" t="str">
        <f>VLOOKUP($A137,Brut,E$1,FALSE)</f>
        <v>Auto-entrepreneur</v>
      </c>
      <c r="F137" s="127">
        <f>2025-VLOOKUP($A137,Brut,F$1,FALSE)</f>
        <v>2</v>
      </c>
      <c r="G137" s="127">
        <f>VLOOKUP($A137,Brut,G$1,FALSE)</f>
        <v>1</v>
      </c>
      <c r="H137" s="120" t="str">
        <f>VLOOKUP($A137,Brut,H$1,FALSE)</f>
        <v>Faible (Moins de 25% du personnel)</v>
      </c>
      <c r="I137" s="120" t="str">
        <f>VLOOKUP($A137,Brut,I$1,FALSE)</f>
        <v>Faibles</v>
      </c>
      <c r="J137" s="107" t="str">
        <f>VLOOKUP($A137,Brut,J$1,FALSE)</f>
        <v>Moins de 5%</v>
      </c>
      <c r="K137" s="107" t="str">
        <f>VLOOKUP($A137,Brut,K$1,FALSE)</f>
        <v>Moins de 3 MDhs</v>
      </c>
      <c r="L137" s="107" t="str">
        <f>VLOOKUP($A137,Brut,L$1,FALSE)</f>
        <v>Industrie - Logistique</v>
      </c>
      <c r="M137" s="107" t="str">
        <f>VLOOKUP($A137,Brut,M$1,FALSE)</f>
        <v>Marrakech-Safi</v>
      </c>
      <c r="N137" s="107" t="str">
        <f>VLOOKUP($A137,Brut,N$1,FALSE)</f>
        <v>Al Haouz</v>
      </c>
      <c r="O137" s="120" t="str">
        <f>VLOOKUP($A137,Brut,O$1,FALSE)</f>
        <v>Industrie manufacturière</v>
      </c>
      <c r="P137" s="120" t="str">
        <f>VLOOKUP($A137,Brut,P$1,FALSE)</f>
        <v>أنا أعمل في تجارة الصناعة التقليدية ،والأن لدي قطعة من الأرض اريد تجهيزها بما يتماشى مع حماية البيئة وخاصة الإقتصاد في المياه</v>
      </c>
      <c r="Q137" s="120" t="str">
        <f>VLOOKUP($A137,Brut,Q$1,FALSE)</f>
        <v>BtoC - vente de produits ou services directement aux particuliers en tant que consommateurs finaux</v>
      </c>
      <c r="R137" s="117">
        <f>VLOOKUP($A137,Brut,R$1,FALSE)</f>
        <v>35.833333333333336</v>
      </c>
      <c r="S137" s="117">
        <f>VLOOKUP($A137,Brut,S$1,FALSE)</f>
        <v>27.5</v>
      </c>
      <c r="T137" s="117">
        <f>VLOOKUP($A137,Brut,T$1,FALSE)</f>
        <v>41</v>
      </c>
      <c r="U137" s="117">
        <f>VLOOKUP($A137,Brut,U$1,FALSE)</f>
        <v>50</v>
      </c>
      <c r="V137" s="117">
        <f>VLOOKUP($A137,Brut,V$1,FALSE)</f>
        <v>20</v>
      </c>
      <c r="W137" s="117">
        <f>VLOOKUP($A137,Brut,W$1,FALSE)</f>
        <v>0</v>
      </c>
      <c r="X137" s="117">
        <f>AVERAGE(R137:W137)</f>
        <v>29.055555555555557</v>
      </c>
      <c r="Y137" s="117" t="str">
        <f>IF(X137&lt;25,"Débutant",IF(X137&lt;=50,"Émergent",IF(X137&lt;=75,"Challenger","Leader")))</f>
        <v>Émergent</v>
      </c>
      <c r="Z137" s="117"/>
      <c r="AA137" s="117"/>
      <c r="AB137" s="117"/>
      <c r="AC137" s="117"/>
      <c r="AD137" s="117"/>
      <c r="AE137" s="120" t="str" cm="1">
        <f t="array" ref="AE137">_xlfn.TEXTJOIN(CHAR(10)&amp;"-",TRUE,IF(_xlfn.XLOOKUP(A137, Brut!$A$2:$A$158, Brut!$S$2:$Y$158)=1,Brut!$S$2:$Y$2,""))</f>
        <v>- Attirer de nouveaux clients et se différencier face à la concurrence, 
-Exploiter les nouvelles technologies pour améliorer la compétitivité,
-Influencer positivement le climat des affaires et simplifier les démarches administratives.</v>
      </c>
      <c r="AF137" s="120" t="str">
        <f>VLOOKUP($A137,Brut,AF$1,FALSE)</f>
        <v xml:space="preserve">من التحديات المرتبطة بالرقمنة التكوين والتدريب المهني على مختلف وسائل الأدوات الرقمية </v>
      </c>
      <c r="AG137" s="120" t="str" cm="1">
        <f t="array" ref="AG137">_xlfn.TEXTJOIN(CHAR(10)&amp;"-",TRUE,IF(_xlfn.XLOOKUP($A137,Brut!$A$2:$A$158,Brut!$AJ$2:$AP$158)=1,Brut!$AJ$2:$AP$2,""))&amp;CHAR(10)&amp;CHAR(10)&amp;VLOOKUP($A137,Brut,AG$1,FALSE)</f>
        <v xml:space="preserve">Installer de nouveaux équipements (serveurs, ordinateurs, etc.)
-Définir et mettre en œuvre une stratégie de digitalisation
</v>
      </c>
      <c r="AH137" s="120" t="str" cm="1">
        <f t="array" ref="AH137">_xlfn.TEXTJOIN(CHAR(10)&amp;"-",TRUE,IF(_xlfn.XLOOKUP($A137,Brut!$A$2:$A$158,Brut!$AY$2:$BF$158)=1,Brut!$AY$2:$BF$2,""))&amp;CHAR(10)&amp;CHAR(10)&amp;VLOOKUP($A137,Brut,AH$1,FALSE)</f>
        <v xml:space="preserve">Difficulté à utiliser des outils de base (Bureautique, Office, Internet...)
-Difficulté à utiliser des outils métier ou avancés (ERP, logiciels,...)
</v>
      </c>
      <c r="AI137" s="120" t="str" cm="1">
        <f t="array" ref="AI137">_xlfn.TEXTJOIN(CHAR(10)&amp;"-",TRUE,IF(_xlfn.XLOOKUP($A137,Brut!$A$2:$A$158,Brut!$BX$2:$CU$158)="Existant et je suis satisfait(e)",Brut!$BX$2:$CU$2,""))</f>
        <v/>
      </c>
      <c r="AJ137" s="120" t="str" cm="1">
        <f t="array" ref="AJ137">_xlfn.TEXTJOIN(CHAR(10)&amp;"-",TRUE,IF(_xlfn.XLOOKUP($A137,Brut!$A$2:$A$158,Brut!$BX$2:$CU$158)="Existant mais je ne suis pas satisfait(e)",Brut!$BX$2:$CU$2,""))</f>
        <v>Présence en ligne  - Présence sur les réseaux sociaux
-Présence en ligne - Boutique transactionnelle
-Processus internes  - Outil de gestion des achats et des stocks
-Processus internes  - Outil de gestion RH
-Processus internes  - Outil de gestion comptable et financière
-Processus internes  - Outils collaboratifs (Google Workspace, Teams...)
-Processus internes  - Messagerie électronique et instantanée (Mails, WhatsApp business...)
-Technologies émergentes  - IoT (Internet of things)</v>
      </c>
      <c r="AK137" s="120" t="str" cm="1">
        <f t="array" ref="AK137">_xlfn.TEXTJOIN(CHAR(10)&amp;"-",TRUE,IF(_xlfn.XLOOKUP($A137,Brut!$A$2:$A$158,Brut!$BX$2:$CU$158)="Inexistant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-Présence en ligne  - Boutique vitrine
-Relation client  - TPE basique
-Relation client  - Paiement en ligne
-Relation client  - Outils de marketing digital
-Relation client  - Outils d'automatisation du parcours client
-Relation client  - Outil de gestion des ventes et des facturations
-Processus internes  - Tableurs (Excel)
-Processus internes  - Outil de gestion documentaire et des archivages
-Technologies émergentes  - Intelligence artificielle générative
-Technologies émergentes  - Industrie 5.0</v>
      </c>
      <c r="AL137" s="120" t="str" cm="1">
        <f t="array" ref="AL137">_xlfn.TEXTJOIN(CHAR(10)&amp;"-",TRUE,IF(_xlfn.XLOOKUP($A137,Brut!$A$2:$A$158,Brut!$BX$2:$CU$158)="Je ne sais pas en quoi cela consiste",Brut!$BX$2:$CU$2,""))</f>
        <v>Relation client  - CRM
-Technologies émergentes  - Outils pour l'efficacité énergétique</v>
      </c>
    </row>
    <row r="138" spans="1:38" ht="120" x14ac:dyDescent="0.25">
      <c r="A138">
        <v>280</v>
      </c>
      <c r="B138" s="107" t="str">
        <f>CONCATENATE("ID",IF(A138&lt;10,CONCATENATE("0",A138),A138),"_FdR_",C138,"_v2")</f>
        <v>ID280_FdR_ASMC _v2</v>
      </c>
      <c r="C138" s="107" t="str">
        <f>VLOOKUP($A138,Brut,C$1,FALSE)</f>
        <v xml:space="preserve">ASMC </v>
      </c>
      <c r="D138" s="107" t="str">
        <f>VLOOKUP($A138,Brut,D$1,FALSE)</f>
        <v>Dirigeant(e) - Gérant(e)</v>
      </c>
      <c r="E138" s="107" t="str">
        <f>VLOOKUP($A138,Brut,E$1,FALSE)</f>
        <v>SARL AU</v>
      </c>
      <c r="F138" s="127">
        <f>2025-VLOOKUP($A138,Brut,F$1,FALSE)</f>
        <v>4</v>
      </c>
      <c r="G138" s="127">
        <f>VLOOKUP($A138,Brut,G$1,FALSE)</f>
        <v>3</v>
      </c>
      <c r="H138" s="120" t="str">
        <f>VLOOKUP($A138,Brut,H$1,FALSE)</f>
        <v>Forte (Plus de 50% du personnel)</v>
      </c>
      <c r="I138" s="120" t="str">
        <f>VLOOKUP($A138,Brut,I$1,FALSE)</f>
        <v>Moyennes</v>
      </c>
      <c r="J138" s="107" t="str">
        <f>VLOOKUP($A138,Brut,J$1,FALSE)</f>
        <v>Je ne souhaite pas me prononcer - Je ne sais pas</v>
      </c>
      <c r="K138" s="107" t="str">
        <f>VLOOKUP($A138,Brut,K$1,FALSE)</f>
        <v>Moins de 3 MDhs</v>
      </c>
      <c r="L138" s="107" t="str">
        <f>VLOOKUP($A138,Brut,L$1,FALSE)</f>
        <v>Commerce</v>
      </c>
      <c r="M138" s="107" t="str">
        <f>VLOOKUP($A138,Brut,M$1,FALSE)</f>
        <v>Marrakech-Safi</v>
      </c>
      <c r="N138" s="107" t="str">
        <f>VLOOKUP($A138,Brut,N$1,FALSE)</f>
        <v>Rehamna</v>
      </c>
      <c r="O138" s="120" t="str">
        <f>VLOOKUP($A138,Brut,O$1,FALSE)</f>
        <v>Commerce</v>
      </c>
      <c r="P138" s="120" t="str">
        <f>VLOOKUP($A138,Brut,P$1,FALSE)</f>
        <v xml:space="preserve">Commerce de bureautiques et informatiques </v>
      </c>
      <c r="Q138" s="120" t="str">
        <f>VLOOKUP($A138,Brut,Q$1,FALSE)</f>
        <v>Les deux</v>
      </c>
      <c r="R138" s="117">
        <f>VLOOKUP($A138,Brut,R$1,FALSE)</f>
        <v>43.333333333333336</v>
      </c>
      <c r="S138" s="117">
        <f>VLOOKUP($A138,Brut,S$1,FALSE)</f>
        <v>50</v>
      </c>
      <c r="T138" s="117">
        <f>VLOOKUP($A138,Brut,T$1,FALSE)</f>
        <v>5</v>
      </c>
      <c r="U138" s="117">
        <f>VLOOKUP($A138,Brut,U$1,FALSE)</f>
        <v>5</v>
      </c>
      <c r="V138" s="117">
        <f>VLOOKUP($A138,Brut,V$1,FALSE)</f>
        <v>36</v>
      </c>
      <c r="W138" s="117">
        <f>VLOOKUP($A138,Brut,W$1,FALSE)</f>
        <v>37.5</v>
      </c>
      <c r="X138" s="117">
        <f>AVERAGE(R138:W138)</f>
        <v>29.472222222222225</v>
      </c>
      <c r="Y138" s="117" t="str">
        <f>IF(X138&lt;25,"Débutant",IF(X138&lt;=50,"Émergent",IF(X138&lt;=75,"Challenger","Leader")))</f>
        <v>Émergent</v>
      </c>
      <c r="Z138" s="117"/>
      <c r="AA138" s="117"/>
      <c r="AB138" s="117"/>
      <c r="AC138" s="117"/>
      <c r="AD138" s="117"/>
      <c r="AE138" s="120" t="str" cm="1">
        <f t="array" ref="AE138">_xlfn.TEXTJOIN(CHAR(10)&amp;"-",TRUE,IF(_xlfn.XLOOKUP(A138, Brut!$A$2:$A$158, Brut!$S$2:$Y$158)=1,Brut!$S$2:$Y$2,""))</f>
        <v>- Attirer de nouveaux clients et se différencier face à la concurrence, 
-Développer une présence à l’international,
-Influencer positivement le climat des affaires et simplifier les démarches administratives.</v>
      </c>
      <c r="AF138" s="120" t="str">
        <f>VLOOKUP($A138,Brut,AF$1,FALSE)</f>
        <v>La digitalisation de process de soumissionements aux marchés publics et la vente en ligne b2b</v>
      </c>
      <c r="AG138" s="120" t="str" cm="1">
        <f t="array" ref="AG138">_xlfn.TEXTJOIN(CHAR(10)&amp;"-",TRUE,IF(_xlfn.XLOOKUP($A138,Brut!$A$2:$A$158,Brut!$AJ$2:$AP$158)=1,Brut!$AJ$2:$AP$2,""))&amp;CHAR(10)&amp;CHAR(10)&amp;VLOOKUP($A138,Brut,AG$1,FALSE)</f>
        <v xml:space="preserve">Suivre des formations sur les outils et solutions digitales
-Installer de nouveaux équipements (serveurs, ordinateurs, etc.)
-Définir et mettre en œuvre une stratégie de digitalisation
</v>
      </c>
      <c r="AH138" s="120" t="str" cm="1">
        <f t="array" ref="AH138">_xlfn.TEXTJOIN(CHAR(10)&amp;"-",TRUE,IF(_xlfn.XLOOKUP($A138,Brut!$A$2:$A$158,Brut!$AY$2:$BF$158)=1,Brut!$AY$2:$BF$2,""))&amp;CHAR(10)&amp;CHAR(10)&amp;VLOOKUP($A138,Brut,AH$1,FALSE)</f>
        <v xml:space="preserve">Difficultés à maintenir les équipements et logiciels à jour
-Difficultés à trouver des prestataires qualifiés au niveau du digital
</v>
      </c>
      <c r="AI138" s="120" t="str" cm="1">
        <f t="array" ref="AI138">_xlfn.TEXTJOIN(CHAR(10)&amp;"-",TRUE,IF(_xlfn.XLOOKUP($A138,Brut!$A$2:$A$158,Brut!$BX$2:$CU$158)="Existant et je suis satisfait(e)",Brut!$BX$2:$CU$2,""))</f>
        <v/>
      </c>
      <c r="AJ138" s="120" t="str" cm="1">
        <f t="array" ref="AJ138">_xlfn.TEXTJOIN(CHAR(10)&amp;"-",TRUE,IF(_xlfn.XLOOKUP($A138,Brut!$A$2:$A$158,Brut!$BX$2:$CU$158)="Existant mais je ne suis pas satisfait(e)",Brut!$BX$2:$CU$2,""))</f>
        <v/>
      </c>
      <c r="AK138" s="120" t="str" cm="1">
        <f t="array" ref="AK138">_xlfn.TEXTJOIN(CHAR(10)&amp;"-",TRUE,IF(_xlfn.XLOOKUP($A138,Brut!$A$2:$A$158,Brut!$BX$2:$CU$158)="Inexistant mais important pour notre activité/dans notre secteur",Brut!$BX$2:$CU$2,""))</f>
        <v/>
      </c>
      <c r="AL138" s="120" t="str" cm="1">
        <f t="array" ref="AL138">_xlfn.TEXTJOIN(CHAR(10)&amp;"-",TRUE,IF(_xlfn.XLOOKUP($A138,Brut!$A$2:$A$158,Brut!$BX$2:$CU$158)="Je ne sais pas en quoi cela consiste",Brut!$BX$2:$CU$2,""))</f>
        <v>Présence en ligne - Site Web basique 
-Présence en ligne - Site web avancé
-Présence en ligne  - Outils de monitoring web
-Présence en ligne  - Présence sur les réseaux sociaux
-Présence en ligne  - Outils de gestion et de promotion sur les réseaux sociaux
-Présence en ligne  - Boutique vitrine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-Processus internes  - Messagerie électronique et instantanée (Mails, WhatsApp business...)
-Technologies émergentes  - Intelligence artificielle générative
-Technologies émergentes  - Outils pour l'efficacité énergétique
-Technologies émergentes  - Industrie 5.0
-Technologies émergentes  - IoT (Internet of things)</v>
      </c>
    </row>
    <row r="139" spans="1:38" ht="315" x14ac:dyDescent="0.25">
      <c r="A139">
        <v>286</v>
      </c>
      <c r="B139" s="107" t="str">
        <f>CONCATENATE("ID",IF(A139&lt;10,CONCATENATE("0",A139),A139),"_FdR_",C139,"_v2")</f>
        <v>ID286_FdR_Seraj Academy_v2</v>
      </c>
      <c r="C139" s="107" t="str">
        <f>VLOOKUP($A139,Brut,C$1,FALSE)</f>
        <v>Seraj Academy</v>
      </c>
      <c r="D139" s="107" t="str">
        <f>VLOOKUP($A139,Brut,D$1,FALSE)</f>
        <v>Dirigeant(e) - Gérant(e)</v>
      </c>
      <c r="E139" s="107" t="str">
        <f>VLOOKUP($A139,Brut,E$1,FALSE)</f>
        <v>SARL</v>
      </c>
      <c r="F139" s="127">
        <f>2025-VLOOKUP($A139,Brut,F$1,FALSE)</f>
        <v>1</v>
      </c>
      <c r="G139" s="127">
        <f>VLOOKUP($A139,Brut,G$1,FALSE)</f>
        <v>5</v>
      </c>
      <c r="H139" s="120" t="str">
        <f>VLOOKUP($A139,Brut,H$1,FALSE)</f>
        <v>Faible (Moins de 25% du personnel)</v>
      </c>
      <c r="I139" s="120" t="str">
        <f>VLOOKUP($A139,Brut,I$1,FALSE)</f>
        <v>Faibles</v>
      </c>
      <c r="J139" s="107" t="str">
        <f>VLOOKUP($A139,Brut,J$1,FALSE)</f>
        <v>0%, Pas d'investissement</v>
      </c>
      <c r="K139" s="107" t="str">
        <f>VLOOKUP($A139,Brut,K$1,FALSE)</f>
        <v>Moins de 3 MDhs</v>
      </c>
      <c r="L139" s="107" t="str">
        <f>VLOOKUP($A139,Brut,L$1,FALSE)</f>
        <v>Education - Santé</v>
      </c>
      <c r="M139" s="107" t="str">
        <f>VLOOKUP($A139,Brut,M$1,FALSE)</f>
        <v>Marrakech-Safi</v>
      </c>
      <c r="N139" s="107" t="str">
        <f>VLOOKUP($A139,Brut,N$1,FALSE)</f>
        <v>Rehamna</v>
      </c>
      <c r="O139" s="120" t="str">
        <f>VLOOKUP($A139,Brut,O$1,FALSE)</f>
        <v>Enseignement</v>
      </c>
      <c r="P139" s="120" t="str">
        <f>VLOOKUP($A139,Brut,P$1,FALSE)</f>
        <v>Seraj Academy un centre de formation (Soutien scolaire,les langues, développement personnel robotique et d'autres formes)</v>
      </c>
      <c r="Q139" s="120" t="str">
        <f>VLOOKUP($A139,Brut,Q$1,FALSE)</f>
        <v>Les deux</v>
      </c>
      <c r="R139" s="117">
        <f>VLOOKUP($A139,Brut,R$1,FALSE)</f>
        <v>68.333333333333329</v>
      </c>
      <c r="S139" s="117">
        <f>VLOOKUP($A139,Brut,S$1,FALSE)</f>
        <v>27.5</v>
      </c>
      <c r="T139" s="117">
        <f>VLOOKUP($A139,Brut,T$1,FALSE)</f>
        <v>50</v>
      </c>
      <c r="U139" s="117">
        <f>VLOOKUP($A139,Brut,U$1,FALSE)</f>
        <v>50</v>
      </c>
      <c r="V139" s="117">
        <f>VLOOKUP($A139,Brut,V$1,FALSE)</f>
        <v>20</v>
      </c>
      <c r="W139" s="117">
        <f>VLOOKUP($A139,Brut,W$1,FALSE)</f>
        <v>25</v>
      </c>
      <c r="X139" s="117">
        <f>AVERAGE(R139:W139)</f>
        <v>40.138888888888886</v>
      </c>
      <c r="Y139" s="117" t="str">
        <f>IF(X139&lt;25,"Débutant",IF(X139&lt;=50,"Émergent",IF(X139&lt;=75,"Challenger","Leader")))</f>
        <v>Émergent</v>
      </c>
      <c r="Z139" s="148" t="s">
        <v>2951</v>
      </c>
      <c r="AA139" s="117" t="s">
        <v>2935</v>
      </c>
      <c r="AB139" s="152" t="s">
        <v>2949</v>
      </c>
      <c r="AC139" s="117"/>
      <c r="AD139" s="117"/>
      <c r="AE139" s="120" t="str" cm="1">
        <f t="array" ref="AE139">_xlfn.TEXTJOIN(CHAR(10)&amp;"-",TRUE,IF(_xlfn.XLOOKUP(A139, Brut!$A$2:$A$158, Brut!$S$2:$Y$158)=1,Brut!$S$2:$Y$2,""))</f>
        <v>- Attirer de nouveaux clients et se différencier face à la concurrence, 
-Recruter, former et fidéliser des talents qualifiés,
-Exploiter les nouvelles technologies pour améliorer la compétitivité,</v>
      </c>
      <c r="AF139" s="120" t="str">
        <f>VLOOKUP($A139,Brut,AF$1,FALSE)</f>
        <v xml:space="preserve">Pour moi parmi les Défis c'est la création d'une plateforme très forte pour les cours en ligne </v>
      </c>
      <c r="AG139" s="120" t="str" cm="1">
        <f t="array" ref="AG139">_xlfn.TEXTJOIN(CHAR(10)&amp;"-",TRUE,IF(_xlfn.XLOOKUP($A139,Brut!$A$2:$A$158,Brut!$AJ$2:$AP$158)=1,Brut!$AJ$2:$AP$2,""))&amp;CHAR(10)&amp;CHAR(10)&amp;VLOOKUP($A139,Brut,AG$1,FALSE)</f>
        <v xml:space="preserve">Suivre des formations sur les outils et solutions digitales
</v>
      </c>
      <c r="AH139" s="120" t="str" cm="1">
        <f t="array" ref="AH139">_xlfn.TEXTJOIN(CHAR(10)&amp;"-",TRUE,IF(_xlfn.XLOOKUP($A139,Brut!$A$2:$A$158,Brut!$AY$2:$BF$158)=1,Brut!$AY$2:$BF$2,""))&amp;CHAR(10)&amp;CHAR(10)&amp;VLOOKUP($A139,Brut,AH$1,FALSE)</f>
        <v xml:space="preserve">Difficulté à utiliser des outils de base (Bureautique, Office, Internet...)
-Difficulté à utiliser des outils métier ou avancés (ERP, logiciels,...)
</v>
      </c>
      <c r="AI139" s="120" t="str" cm="1">
        <f t="array" ref="AI139">_xlfn.TEXTJOIN(CHAR(10)&amp;"-",TRUE,IF(_xlfn.XLOOKUP($A139,Brut!$A$2:$A$158,Brut!$BX$2:$CU$158)="Existant et je suis satisfait(e)",Brut!$BX$2:$CU$2,""))</f>
        <v/>
      </c>
      <c r="AJ139" s="120" t="str" cm="1">
        <f t="array" ref="AJ139">_xlfn.TEXTJOIN(CHAR(10)&amp;"-",TRUE,IF(_xlfn.XLOOKUP($A139,Brut!$A$2:$A$158,Brut!$BX$2:$CU$158)="Existant mais je ne suis pas satisfait(e)",Brut!$BX$2:$CU$2,""))</f>
        <v>Présence en ligne  - Présence sur les réseaux sociaux
-Relation client  - Outils de marketing digital</v>
      </c>
      <c r="AK139" s="120" t="str" cm="1">
        <f t="array" ref="AK139">_xlfn.TEXTJOIN(CHAR(10)&amp;"-",TRUE,IF(_xlfn.XLOOKUP($A139,Brut!$A$2:$A$158,Brut!$BX$2:$CU$158)="Inexistant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-Relation client  - TPE basique
-Relation client  - Paiement en ligne
-Relation client  - CRM
-Relation client  - Outils d'automatisation du parcours client
-Relation client  - Outil de gestion des ventes et des facturations
-Processus internes  - Outil de gestion comptable et financière
-Processus internes  - Outil de gestion documentaire et des archivages
-Processus internes  - Outils collaboratifs (Google Workspace, Teams...)
-Processus internes  - Messagerie électronique et instantanée (Mails, WhatsApp business...)
-Technologies émergentes  - Intelligence artificielle générative</v>
      </c>
      <c r="AL139" s="120" t="str" cm="1">
        <f t="array" ref="AL139">_xlfn.TEXTJOIN(CHAR(10)&amp;"-",TRUE,IF(_xlfn.XLOOKUP($A139,Brut!$A$2:$A$158,Brut!$BX$2:$CU$158)="Je ne sais pas en quoi cela consiste",Brut!$BX$2:$CU$2,""))</f>
        <v>Processus internes  - Tableurs (Excel)
-Technologies émergentes  - Outils pour l'efficacité énergétique
-Technologies émergentes  - Industrie 5.0
-Technologies émergentes  - IoT (Internet of things)</v>
      </c>
    </row>
    <row r="140" spans="1:38" ht="409.5" x14ac:dyDescent="0.25">
      <c r="A140">
        <v>287</v>
      </c>
      <c r="B140" s="107" t="str">
        <f>CONCATENATE("ID",IF(A140&lt;10,CONCATENATE("0",A140),A140),"_FdR_",C140,"_v2")</f>
        <v>ID287_FdR_SF solution _v2</v>
      </c>
      <c r="C140" s="107" t="str">
        <f>VLOOKUP($A140,Brut,C$1,FALSE)</f>
        <v xml:space="preserve">SF solution </v>
      </c>
      <c r="D140" s="107" t="str">
        <f>VLOOKUP($A140,Brut,D$1,FALSE)</f>
        <v>Dirigeant(e) - Gérant(e)</v>
      </c>
      <c r="E140" s="107" t="str">
        <f>VLOOKUP($A140,Brut,E$1,FALSE)</f>
        <v>SARL AU</v>
      </c>
      <c r="F140" s="127">
        <f>2025-VLOOKUP($A140,Brut,F$1,FALSE)</f>
        <v>5</v>
      </c>
      <c r="G140" s="127">
        <f>VLOOKUP($A140,Brut,G$1,FALSE)</f>
        <v>7</v>
      </c>
      <c r="H140" s="120" t="str">
        <f>VLOOKUP($A140,Brut,H$1,FALSE)</f>
        <v>Faible (Moins de 25% du personnel)</v>
      </c>
      <c r="I140" s="120" t="str">
        <f>VLOOKUP($A140,Brut,I$1,FALSE)</f>
        <v>Moyennes</v>
      </c>
      <c r="J140" s="107" t="str">
        <f>VLOOKUP($A140,Brut,J$1,FALSE)</f>
        <v>Moins de 5%</v>
      </c>
      <c r="K140" s="107" t="str">
        <f>VLOOKUP($A140,Brut,K$1,FALSE)</f>
        <v>Moins de 3 MDhs</v>
      </c>
      <c r="L140" s="107" t="str">
        <f>VLOOKUP($A140,Brut,L$1,FALSE)</f>
        <v>BTP - Environnement</v>
      </c>
      <c r="M140" s="107" t="str">
        <f>VLOOKUP($A140,Brut,M$1,FALSE)</f>
        <v>Marrakech-Safi</v>
      </c>
      <c r="N140" s="107" t="str">
        <f>VLOOKUP($A140,Brut,N$1,FALSE)</f>
        <v>Rehamna</v>
      </c>
      <c r="O140" s="120" t="str">
        <f>VLOOKUP($A140,Brut,O$1,FALSE)</f>
        <v>Construction</v>
      </c>
      <c r="P140" s="120" t="str">
        <f>VLOOKUP($A140,Brut,P$1,FALSE)</f>
        <v xml:space="preserve">Travaux publics </v>
      </c>
      <c r="Q140" s="120" t="str">
        <f>VLOOKUP($A140,Brut,Q$1,FALSE)</f>
        <v>Les deux</v>
      </c>
      <c r="R140" s="117">
        <f>VLOOKUP($A140,Brut,R$1,FALSE)</f>
        <v>44.166666666666664</v>
      </c>
      <c r="S140" s="117">
        <f>VLOOKUP($A140,Brut,S$1,FALSE)</f>
        <v>75</v>
      </c>
      <c r="T140" s="117">
        <f>VLOOKUP($A140,Brut,T$1,FALSE)</f>
        <v>90</v>
      </c>
      <c r="U140" s="117">
        <f>VLOOKUP($A140,Brut,U$1,FALSE)</f>
        <v>100</v>
      </c>
      <c r="V140" s="117">
        <f>VLOOKUP($A140,Brut,V$1,FALSE)</f>
        <v>70</v>
      </c>
      <c r="W140" s="117">
        <f>VLOOKUP($A140,Brut,W$1,FALSE)</f>
        <v>12.5</v>
      </c>
      <c r="X140" s="117">
        <f>AVERAGE(R140:W140)</f>
        <v>65.277777777777771</v>
      </c>
      <c r="Y140" s="117" t="str">
        <f>IF(X140&lt;25,"Débutant",IF(X140&lt;=50,"Émergent",IF(X140&lt;=75,"Challenger","Leader")))</f>
        <v>Challenger</v>
      </c>
      <c r="Z140" s="148" t="s">
        <v>2936</v>
      </c>
      <c r="AA140" s="117" t="s">
        <v>2925</v>
      </c>
      <c r="AB140" s="117" t="s">
        <v>720</v>
      </c>
      <c r="AC140" s="117"/>
      <c r="AD140" s="117"/>
      <c r="AE140" s="120" t="str" cm="1">
        <f t="array" ref="AE140">_xlfn.TEXTJOIN(CHAR(10)&amp;"-",TRUE,IF(_xlfn.XLOOKUP(A140, Brut!$A$2:$A$158, Brut!$S$2:$Y$158)=1,Brut!$S$2:$Y$2,""))</f>
        <v>- Attirer de nouveaux clients et se différencier face à la concurrence, 
-Développer une présence à l’international,
-Recruter, former et fidéliser des talents qualifiés,</v>
      </c>
      <c r="AF140" s="120" t="str">
        <f>VLOOKUP($A140,Brut,AF$1,FALSE)</f>
        <v xml:space="preserve">الرقمنة تخلق فرصه أساسية في السوق الشغل بشكل وجيز و سهل </v>
      </c>
      <c r="AG140" s="120" t="str" cm="1">
        <f t="array" ref="AG140">_xlfn.TEXTJOIN(CHAR(10)&amp;"-",TRUE,IF(_xlfn.XLOOKUP($A140,Brut!$A$2:$A$158,Brut!$AJ$2:$AP$158)=1,Brut!$AJ$2:$AP$2,""))&amp;CHAR(10)&amp;CHAR(10)&amp;VLOOKUP($A140,Brut,AG$1,FALSE)</f>
        <v xml:space="preserve">Suivre des formations sur les outils et solutions digitales
</v>
      </c>
      <c r="AH140" s="120" t="str" cm="1">
        <f t="array" ref="AH140">_xlfn.TEXTJOIN(CHAR(10)&amp;"-",TRUE,IF(_xlfn.XLOOKUP($A140,Brut!$A$2:$A$158,Brut!$AY$2:$BF$158)=1,Brut!$AY$2:$BF$2,""))&amp;CHAR(10)&amp;CHAR(10)&amp;VLOOKUP($A140,Brut,AH$1,FALSE)</f>
        <v xml:space="preserve">Nous n'avons pas de difficultés particulières
</v>
      </c>
      <c r="AI140" s="120" t="str" cm="1">
        <f t="array" ref="AI140">_xlfn.TEXTJOIN(CHAR(10)&amp;"-",TRUE,IF(_xlfn.XLOOKUP($A140,Brut!$A$2:$A$158,Brut!$BX$2:$CU$158)="Existant et je suis satisfait(e)",Brut!$BX$2:$CU$2,""))</f>
        <v>Présence en ligne  - Présence sur les réseaux sociaux
-Présence en ligne  - Outils de gestion et de promotion sur les réseaux sociaux
-Présence en ligne  - Boutique vitrine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-Processus internes  - Messagerie électronique et instantanée (Mails, WhatsApp business...)
-Technologies émergentes  - Intelligence artificielle générative
-Technologies émergentes  - Outils pour l'efficacité énergétique
-Technologies émergentes  - Industrie 5.0
-Technologies émergentes  - IoT (Internet of things)</v>
      </c>
      <c r="AJ140" s="120" t="str" cm="1">
        <f t="array" ref="AJ140">_xlfn.TEXTJOIN(CHAR(10)&amp;"-",TRUE,IF(_xlfn.XLOOKUP($A140,Brut!$A$2:$A$158,Brut!$BX$2:$CU$158)="Existant mais je ne suis pas satisfait(e)",Brut!$BX$2:$CU$2,""))</f>
        <v/>
      </c>
      <c r="AK140" s="120" t="str" cm="1">
        <f t="array" ref="AK140">_xlfn.TEXTJOIN(CHAR(10)&amp;"-",TRUE,IF(_xlfn.XLOOKUP($A140,Brut!$A$2:$A$158,Brut!$BX$2:$CU$158)="Inexistant mais important pour notre activité/dans notre secteur",Brut!$BX$2:$CU$2,""))</f>
        <v>Présence en ligne - Site Web basique 
-Présence en ligne - Site web avancé
-Présence en ligne  - Outils de monitoring web</v>
      </c>
      <c r="AL140" s="120" t="str" cm="1">
        <f t="array" ref="AL140">_xlfn.TEXTJOIN(CHAR(10)&amp;"-",TRUE,IF(_xlfn.XLOOKUP($A140,Brut!$A$2:$A$158,Brut!$BX$2:$CU$158)="Je ne sais pas en quoi cela consiste",Brut!$BX$2:$CU$2,""))</f>
        <v/>
      </c>
    </row>
    <row r="141" spans="1:38" ht="409.5" x14ac:dyDescent="0.25">
      <c r="A141">
        <v>288</v>
      </c>
      <c r="B141" s="107" t="str">
        <f>CONCATENATE("ID",IF(A141&lt;10,CONCATENATE("0",A141),A141),"_FdR_",C141,"_v2")</f>
        <v>ID288_FdR_تعاونية ابداعات الرحامنة_v2</v>
      </c>
      <c r="C141" s="107" t="str">
        <f>VLOOKUP($A141,Brut,C$1,FALSE)</f>
        <v>تعاونية ابداعات الرحامنة</v>
      </c>
      <c r="D141" s="107" t="str">
        <f>VLOOKUP($A141,Brut,D$1,FALSE)</f>
        <v>Dirigeant(e) - Gérant(e)</v>
      </c>
      <c r="E141" s="107" t="str">
        <f>VLOOKUP($A141,Brut,E$1,FALSE)</f>
        <v>Coopérative</v>
      </c>
      <c r="F141" s="127">
        <f>2025-VLOOKUP($A141,Brut,F$1,FALSE)</f>
        <v>11</v>
      </c>
      <c r="G141" s="127">
        <f>VLOOKUP($A141,Brut,G$1,FALSE)</f>
        <v>7</v>
      </c>
      <c r="H141" s="120" t="str">
        <f>VLOOKUP($A141,Brut,H$1,FALSE)</f>
        <v>Faible (Moins de 25% du personnel)</v>
      </c>
      <c r="I141" s="120" t="str">
        <f>VLOOKUP($A141,Brut,I$1,FALSE)</f>
        <v>Faibles</v>
      </c>
      <c r="J141" s="107" t="str">
        <f>VLOOKUP($A141,Brut,J$1,FALSE)</f>
        <v>Moins de 5%</v>
      </c>
      <c r="K141" s="107" t="str">
        <f>VLOOKUP($A141,Brut,K$1,FALSE)</f>
        <v>Entre 3 et 10 MDhs</v>
      </c>
      <c r="L141" s="107" t="str">
        <f>VLOOKUP($A141,Brut,L$1,FALSE)</f>
        <v>Industrie - Logistique</v>
      </c>
      <c r="M141" s="107" t="str">
        <f>VLOOKUP($A141,Brut,M$1,FALSE)</f>
        <v>Marrakech-Safi</v>
      </c>
      <c r="N141" s="107" t="str">
        <f>VLOOKUP($A141,Brut,N$1,FALSE)</f>
        <v>Rehamna</v>
      </c>
      <c r="O141" s="120" t="str">
        <f>VLOOKUP($A141,Brut,O$1,FALSE)</f>
        <v>Industrie manufacturière</v>
      </c>
      <c r="P141" s="120" t="str">
        <f>VLOOKUP($A141,Brut,P$1,FALSE)</f>
        <v>خياطة الملابس والمفروشات</v>
      </c>
      <c r="Q141" s="120" t="str">
        <f>VLOOKUP($A141,Brut,Q$1,FALSE)</f>
        <v>Les deux</v>
      </c>
      <c r="R141" s="117">
        <f>VLOOKUP($A141,Brut,R$1,FALSE)</f>
        <v>68.333333333333329</v>
      </c>
      <c r="S141" s="117">
        <f>VLOOKUP($A141,Brut,S$1,FALSE)</f>
        <v>27.5</v>
      </c>
      <c r="T141" s="117">
        <f>VLOOKUP($A141,Brut,T$1,FALSE)</f>
        <v>50</v>
      </c>
      <c r="U141" s="117">
        <f>VLOOKUP($A141,Brut,U$1,FALSE)</f>
        <v>50</v>
      </c>
      <c r="V141" s="117">
        <f>VLOOKUP($A141,Brut,V$1,FALSE)</f>
        <v>65</v>
      </c>
      <c r="W141" s="117">
        <f>VLOOKUP($A141,Brut,W$1,FALSE)</f>
        <v>37.5</v>
      </c>
      <c r="X141" s="117">
        <f>AVERAGE(R141:W141)</f>
        <v>49.722222222222221</v>
      </c>
      <c r="Y141" s="117" t="str">
        <f>IF(X141&lt;25,"Débutant",IF(X141&lt;=50,"Émergent",IF(X141&lt;=75,"Challenger","Leader")))</f>
        <v>Émergent</v>
      </c>
      <c r="Z141" s="148" t="s">
        <v>2951</v>
      </c>
      <c r="AA141" s="117" t="s">
        <v>2935</v>
      </c>
      <c r="AB141" s="152" t="s">
        <v>2949</v>
      </c>
      <c r="AC141" s="117"/>
      <c r="AD141" s="117"/>
      <c r="AE141" s="120" t="str" cm="1">
        <f t="array" ref="AE141">_xlfn.TEXTJOIN(CHAR(10)&amp;"-",TRUE,IF(_xlfn.XLOOKUP(A141, Brut!$A$2:$A$158, Brut!$S$2:$Y$158)=1,Brut!$S$2:$Y$2,""))</f>
        <v>- Attirer de nouveaux clients et se différencier face à la concurrence, 
-Gérer la fiscalité, la sécurité sociale et assurer la conformité réglementaire,
-Recruter, former et fidéliser des talents qualifiés,</v>
      </c>
      <c r="AF141" s="120">
        <f>VLOOKUP($A141,Brut,AF$1,FALSE)</f>
        <v>0</v>
      </c>
      <c r="AG141" s="120" t="str" cm="1">
        <f t="array" ref="AG141">_xlfn.TEXTJOIN(CHAR(10)&amp;"-",TRUE,IF(_xlfn.XLOOKUP($A141,Brut!$A$2:$A$158,Brut!$AJ$2:$AP$158)=1,Brut!$AJ$2:$AP$2,""))&amp;CHAR(10)&amp;CHAR(10)&amp;VLOOKUP($A141,Brut,AG$1,FALSE)</f>
        <v xml:space="preserve">Suivre des formations sur les outils et solutions digitales
-Acquérir ou intégrer des solutions digitales (CRM, site web, etc.)
</v>
      </c>
      <c r="AH141" s="120" t="str" cm="1">
        <f t="array" ref="AH141">_xlfn.TEXTJOIN(CHAR(10)&amp;"-",TRUE,IF(_xlfn.XLOOKUP($A141,Brut!$A$2:$A$158,Brut!$AY$2:$BF$158)=1,Brut!$AY$2:$BF$2,""))&amp;CHAR(10)&amp;CHAR(10)&amp;VLOOKUP($A141,Brut,AH$1,FALSE)</f>
        <v xml:space="preserve">Difficulté à utiliser des outils métier ou avancés (ERP, logiciels,...)
-Compétences inégales (Certains sont à l'aise, d'autres non)
</v>
      </c>
      <c r="AI141" s="120" t="str" cm="1">
        <f t="array" ref="AI141">_xlfn.TEXTJOIN(CHAR(10)&amp;"-",TRUE,IF(_xlfn.XLOOKUP($A141,Brut!$A$2:$A$158,Brut!$BX$2:$CU$158)="Existant et je suis satisfait(e)",Brut!$BX$2:$CU$2,""))</f>
        <v/>
      </c>
      <c r="AJ141" s="120" t="str" cm="1">
        <f t="array" ref="AJ141">_xlfn.TEXTJOIN(CHAR(10)&amp;"-",TRUE,IF(_xlfn.XLOOKUP($A141,Brut!$A$2:$A$158,Brut!$BX$2:$CU$158)="Existant mais je ne suis pas satisfait(e)",Brut!$BX$2:$CU$2,""))</f>
        <v>Présence en ligne - Site Web basique 
-Présence en ligne - Site web avancé
-Présence en ligne  - Outils de monitoring web
-Présence en ligne  - Présence sur les réseaux sociaux
-Relation client  - CRM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-Processus internes  - Messagerie électronique et instantanée (Mails, WhatsApp business...)
-Technologies émergentes  - Intelligence artificielle générative
-Technologies émergentes  - Outils pour l'efficacité énergétique
-Technologies émergentes  - Industrie 5.0
-Technologies émergentes  - IoT (Internet of things)</v>
      </c>
      <c r="AK141" s="120" t="str" cm="1">
        <f t="array" ref="AK141">_xlfn.TEXTJOIN(CHAR(10)&amp;"-",TRUE,IF(_xlfn.XLOOKUP($A141,Brut!$A$2:$A$158,Brut!$BX$2:$CU$158)="Inexistant mais important pour notre activité/dans notre secteur",Brut!$BX$2:$CU$2,""))</f>
        <v>Présence en ligne  - Outils de gestion et de promotion sur les réseaux sociaux
-Présence en ligne  - Boutique vitrine
-Présence en ligne - Boutique transactionnelle
-Relation client  - TPE basique
-Relation client  - Paiement en ligne</v>
      </c>
      <c r="AL141" s="120" t="str" cm="1">
        <f t="array" ref="AL141">_xlfn.TEXTJOIN(CHAR(10)&amp;"-",TRUE,IF(_xlfn.XLOOKUP($A141,Brut!$A$2:$A$158,Brut!$BX$2:$CU$158)="Je ne sais pas en quoi cela consiste",Brut!$BX$2:$CU$2,""))</f>
        <v/>
      </c>
    </row>
    <row r="142" spans="1:38" ht="240" x14ac:dyDescent="0.25">
      <c r="A142">
        <v>290</v>
      </c>
      <c r="B142" s="107" t="str">
        <f>CONCATENATE("ID",IF(A142&lt;10,CONCATENATE("0",A142),A142),"_FdR_",C142,"_v2")</f>
        <v>ID290_FdR_Green agri _v2</v>
      </c>
      <c r="C142" s="107" t="str">
        <f>VLOOKUP($A142,Brut,C$1,FALSE)</f>
        <v xml:space="preserve">Green agri </v>
      </c>
      <c r="D142" s="107" t="str">
        <f>VLOOKUP($A142,Brut,D$1,FALSE)</f>
        <v>Dirigeant(e) - Gérant(e)</v>
      </c>
      <c r="E142" s="107" t="str">
        <f>VLOOKUP($A142,Brut,E$1,FALSE)</f>
        <v>Coopérative</v>
      </c>
      <c r="F142" s="127">
        <f>2025-VLOOKUP($A142,Brut,F$1,FALSE)</f>
        <v>4</v>
      </c>
      <c r="G142" s="127">
        <f>VLOOKUP($A142,Brut,G$1,FALSE)</f>
        <v>5</v>
      </c>
      <c r="H142" s="120" t="str">
        <f>VLOOKUP($A142,Brut,H$1,FALSE)</f>
        <v>Forte (Plus de 50% du personnel)</v>
      </c>
      <c r="I142" s="120" t="str">
        <f>VLOOKUP($A142,Brut,I$1,FALSE)</f>
        <v>Moyennes</v>
      </c>
      <c r="J142" s="107" t="str">
        <f>VLOOKUP($A142,Brut,J$1,FALSE)</f>
        <v>Plus de 20 %</v>
      </c>
      <c r="K142" s="107" t="str">
        <f>VLOOKUP($A142,Brut,K$1,FALSE)</f>
        <v>Moins de 3 MDhs</v>
      </c>
      <c r="L142" s="107" t="str">
        <f>VLOOKUP($A142,Brut,L$1,FALSE)</f>
        <v>Industrie - Logistique</v>
      </c>
      <c r="M142" s="107" t="str">
        <f>VLOOKUP($A142,Brut,M$1,FALSE)</f>
        <v>Marrakech-Safi</v>
      </c>
      <c r="N142" s="107" t="str">
        <f>VLOOKUP($A142,Brut,N$1,FALSE)</f>
        <v>Rehamna</v>
      </c>
      <c r="O142" s="120" t="str">
        <f>VLOOKUP($A142,Brut,O$1,FALSE)</f>
        <v>Industrie manufacturière</v>
      </c>
      <c r="P142" s="120" t="str">
        <f>VLOOKUP($A142,Brut,P$1,FALSE)</f>
        <v xml:space="preserve">Valorisation de produits de terroir ,fabrication de produits cosmétiques artisanale </v>
      </c>
      <c r="Q142" s="120" t="str">
        <f>VLOOKUP($A142,Brut,Q$1,FALSE)</f>
        <v>Les deux</v>
      </c>
      <c r="R142" s="117">
        <f>VLOOKUP($A142,Brut,R$1,FALSE)</f>
        <v>84.166666666666671</v>
      </c>
      <c r="S142" s="117">
        <f>VLOOKUP($A142,Brut,S$1,FALSE)</f>
        <v>50</v>
      </c>
      <c r="T142" s="117">
        <f>VLOOKUP($A142,Brut,T$1,FALSE)</f>
        <v>36.5</v>
      </c>
      <c r="U142" s="117">
        <f>VLOOKUP($A142,Brut,U$1,FALSE)</f>
        <v>50</v>
      </c>
      <c r="V142" s="117">
        <f>VLOOKUP($A142,Brut,V$1,FALSE)</f>
        <v>70</v>
      </c>
      <c r="W142" s="117">
        <f>VLOOKUP($A142,Brut,W$1,FALSE)</f>
        <v>0</v>
      </c>
      <c r="X142" s="117">
        <f>AVERAGE(R142:W142)</f>
        <v>48.44444444444445</v>
      </c>
      <c r="Y142" s="117" t="str">
        <f>IF(X142&lt;25,"Débutant",IF(X142&lt;=50,"Émergent",IF(X142&lt;=75,"Challenger","Leader")))</f>
        <v>Émergent</v>
      </c>
      <c r="Z142" s="148" t="s">
        <v>2951</v>
      </c>
      <c r="AA142" s="117" t="s">
        <v>2935</v>
      </c>
      <c r="AB142" s="152" t="s">
        <v>2949</v>
      </c>
      <c r="AC142" s="117"/>
      <c r="AD142" s="117"/>
      <c r="AE142" s="120" t="str" cm="1">
        <f t="array" ref="AE142">_xlfn.TEXTJOIN(CHAR(10)&amp;"-",TRUE,IF(_xlfn.XLOOKUP(A142, Brut!$A$2:$A$158, Brut!$S$2:$Y$158)=1,Brut!$S$2:$Y$2,""))</f>
        <v>Développer une présence à l’international,
-Exploiter les nouvelles technologies pour améliorer la compétitivité,
-Influencer positivement le climat des affaires et simplifier les démarches administratives.</v>
      </c>
      <c r="AF142" s="120" t="str">
        <f>VLOOKUP($A142,Brut,AF$1,FALSE)</f>
        <v xml:space="preserve">La gestion de boutique en ligne </v>
      </c>
      <c r="AG142" s="120" t="str" cm="1">
        <f t="array" ref="AG142">_xlfn.TEXTJOIN(CHAR(10)&amp;"-",TRUE,IF(_xlfn.XLOOKUP($A142,Brut!$A$2:$A$158,Brut!$AJ$2:$AP$158)=1,Brut!$AJ$2:$AP$2,""))&amp;CHAR(10)&amp;CHAR(10)&amp;VLOOKUP($A142,Brut,AG$1,FALSE)</f>
        <v xml:space="preserve">Suivre des formations sur les outils et solutions digitales
-Acquérir ou intégrer des solutions digitales (CRM, site web, etc.)
-Installer de nouveaux équipements (serveurs, ordinateurs, etc.)
-Définir et mettre en œuvre une stratégie de digitalisation
</v>
      </c>
      <c r="AH142" s="120" t="str" cm="1">
        <f t="array" ref="AH142">_xlfn.TEXTJOIN(CHAR(10)&amp;"-",TRUE,IF(_xlfn.XLOOKUP($A142,Brut!$A$2:$A$158,Brut!$AY$2:$BF$158)=1,Brut!$AY$2:$BF$2,""))&amp;CHAR(10)&amp;CHAR(10)&amp;VLOOKUP($A142,Brut,AH$1,FALSE)</f>
        <v xml:space="preserve">Difficultés à maintenir les équipements et logiciels à jour
-Difficultés à trouver des prestataires qualifiés au niveau du digital
</v>
      </c>
      <c r="AI142" s="120" t="str" cm="1">
        <f t="array" ref="AI142">_xlfn.TEXTJOIN(CHAR(10)&amp;"-",TRUE,IF(_xlfn.XLOOKUP($A142,Brut!$A$2:$A$158,Brut!$BX$2:$CU$158)="Existant et je suis satisfait(e)",Brut!$BX$2:$CU$2,""))</f>
        <v>Processus internes  - Messagerie électronique et instantanée (Mails, WhatsApp business...)</v>
      </c>
      <c r="AJ142" s="120" t="str" cm="1">
        <f t="array" ref="AJ142">_xlfn.TEXTJOIN(CHAR(10)&amp;"-",TRUE,IF(_xlfn.XLOOKUP($A142,Brut!$A$2:$A$158,Brut!$BX$2:$CU$158)="Existant mais je ne suis pas satisfait(e)",Brut!$BX$2:$CU$2,""))</f>
        <v>Présence en ligne - Site Web basique 
-Présence en ligne  - Présence sur les réseaux sociaux
-Relation client  - Outil de gestion des ventes et des facturations
-Processus internes  - Tableurs (Excel)
-Processus internes  - Outil de gestion des achats et des stocks
-Processus internes  - Outil de gestion RH
-Processus internes  - Outils collaboratifs (Google Workspace, Teams...)
-Technologies émergentes  - Intelligence artificielle générative</v>
      </c>
      <c r="AK142" s="120" t="str" cm="1">
        <f t="array" ref="AK142">_xlfn.TEXTJOIN(CHAR(10)&amp;"-",TRUE,IF(_xlfn.XLOOKUP($A142,Brut!$A$2:$A$158,Brut!$BX$2:$CU$158)="Inexistant mais important pour notre activité/dans notre secteur",Brut!$BX$2:$CU$2,""))</f>
        <v>Présence en ligne - Site web avancé
-Présence en ligne  - Outils de monitoring web
-Présence en ligne  - Outils de gestion et de promotion sur les réseaux sociaux
-Présence en ligne  - Boutique vitrine
-Présence en ligne - Boutique transactionnelle
-Relation client  - TPE basique
-Relation client  - Paiement en ligne
-Relation client  - Outils de marketing digital
-Processus internes  - Outil de gestion comptable et financière
-Processus internes  - Outil de gestion documentaire et des archivages
-Technologies émergentes  - Outils pour l'efficacité énergétique
-Technologies émergentes  - Industrie 5.0</v>
      </c>
      <c r="AL142" s="120" t="str" cm="1">
        <f t="array" ref="AL142">_xlfn.TEXTJOIN(CHAR(10)&amp;"-",TRUE,IF(_xlfn.XLOOKUP($A142,Brut!$A$2:$A$158,Brut!$BX$2:$CU$158)="Je ne sais pas en quoi cela consiste",Brut!$BX$2:$CU$2,""))</f>
        <v>Relation client  - CRM
-Relation client  - Outils d'automatisation du parcours client
-Technologies émergentes  - IoT (Internet of things)</v>
      </c>
    </row>
    <row r="143" spans="1:38" ht="285" x14ac:dyDescent="0.25">
      <c r="A143">
        <v>292</v>
      </c>
      <c r="B143" s="107" t="str">
        <f>CONCATENATE("ID",IF(A143&lt;10,CONCATENATE("0",A143),A143),"_FdR_",C143,"_v2")</f>
        <v>ID292_FdR_بيو ستار اطلس_v2</v>
      </c>
      <c r="C143" s="107" t="str">
        <f>VLOOKUP($A143,Brut,C$1,FALSE)</f>
        <v>بيو ستار اطلس</v>
      </c>
      <c r="D143" s="107" t="str">
        <f>VLOOKUP($A143,Brut,D$1,FALSE)</f>
        <v>Dirigeant(e) - Gérant(e)</v>
      </c>
      <c r="E143" s="107" t="str">
        <f>VLOOKUP($A143,Brut,E$1,FALSE)</f>
        <v>Personne physique</v>
      </c>
      <c r="F143" s="127">
        <f>2025-VLOOKUP($A143,Brut,F$1,FALSE)</f>
        <v>12</v>
      </c>
      <c r="G143" s="127">
        <f>VLOOKUP($A143,Brut,G$1,FALSE)</f>
        <v>3</v>
      </c>
      <c r="H143" s="120" t="str">
        <f>VLOOKUP($A143,Brut,H$1,FALSE)</f>
        <v>Faible (Moins de 25% du personnel)</v>
      </c>
      <c r="I143" s="120" t="str">
        <f>VLOOKUP($A143,Brut,I$1,FALSE)</f>
        <v>Faibles</v>
      </c>
      <c r="J143" s="107" t="str">
        <f>VLOOKUP($A143,Brut,J$1,FALSE)</f>
        <v>Je ne souhaite pas me prononcer - Je ne sais pas</v>
      </c>
      <c r="K143" s="107" t="str">
        <f>VLOOKUP($A143,Brut,K$1,FALSE)</f>
        <v>Moins de 3 MDhs</v>
      </c>
      <c r="L143" s="107" t="str">
        <f>VLOOKUP($A143,Brut,L$1,FALSE)</f>
        <v>Industrie - Logistique</v>
      </c>
      <c r="M143" s="107" t="str">
        <f>VLOOKUP($A143,Brut,M$1,FALSE)</f>
        <v>Marrakech-Safi</v>
      </c>
      <c r="N143" s="107" t="str">
        <f>VLOOKUP($A143,Brut,N$1,FALSE)</f>
        <v>Al Haouz</v>
      </c>
      <c r="O143" s="120" t="str">
        <f>VLOOKUP($A143,Brut,O$1,FALSE)</f>
        <v>Industrie manufacturière</v>
      </c>
      <c r="P143" s="120" t="str">
        <f>VLOOKUP($A143,Brut,P$1,FALSE)</f>
        <v>انتاج زيت الأركان</v>
      </c>
      <c r="Q143" s="120" t="str">
        <f>VLOOKUP($A143,Brut,Q$1,FALSE)</f>
        <v>BtoC - vente de produits ou services directement aux particuliers en tant que consommateurs finaux</v>
      </c>
      <c r="R143" s="117">
        <f>VLOOKUP($A143,Brut,R$1,FALSE)</f>
        <v>68.333333333333329</v>
      </c>
      <c r="S143" s="117">
        <f>VLOOKUP($A143,Brut,S$1,FALSE)</f>
        <v>27.5</v>
      </c>
      <c r="T143" s="117">
        <f>VLOOKUP($A143,Brut,T$1,FALSE)</f>
        <v>50</v>
      </c>
      <c r="U143" s="117">
        <f>VLOOKUP($A143,Brut,U$1,FALSE)</f>
        <v>50</v>
      </c>
      <c r="V143" s="117">
        <f>VLOOKUP($A143,Brut,V$1,FALSE)</f>
        <v>35</v>
      </c>
      <c r="W143" s="117">
        <f>VLOOKUP($A143,Brut,W$1,FALSE)</f>
        <v>0</v>
      </c>
      <c r="X143" s="117">
        <f>AVERAGE(R143:W143)</f>
        <v>38.472222222222221</v>
      </c>
      <c r="Y143" s="117" t="str">
        <f>IF(X143&lt;25,"Débutant",IF(X143&lt;=50,"Émergent",IF(X143&lt;=75,"Challenger","Leader")))</f>
        <v>Émergent</v>
      </c>
      <c r="Z143" s="117"/>
      <c r="AA143" s="117"/>
      <c r="AB143" s="117"/>
      <c r="AC143" s="117"/>
      <c r="AD143" s="117"/>
      <c r="AE143" s="120" t="str" cm="1">
        <f t="array" ref="AE143">_xlfn.TEXTJOIN(CHAR(10)&amp;"-",TRUE,IF(_xlfn.XLOOKUP(A143, Brut!$A$2:$A$158, Brut!$S$2:$Y$158)=1,Brut!$S$2:$Y$2,""))</f>
        <v>- Attirer de nouveaux clients et se différencier face à la concurrence, 
-Recruter, former et fidéliser des talents qualifiés,
-Influencer positivement le climat des affaires et simplifier les démarches administratives.</v>
      </c>
      <c r="AF143" s="120" t="str">
        <f>VLOOKUP($A143,Brut,AF$1,FALSE)</f>
        <v>وضع تصور و استراتيجية واضحة المعالم، شاملة مند منمجة ومستدامة من اجل التحول الرقمي لشركة، بالإضافة إلى الميزانية التطويرية في هذا الإتجاه، و الكفاءات المتخصصة في هذا المجال</v>
      </c>
      <c r="AG143" s="120" t="str" cm="1">
        <f t="array" ref="AG143">_xlfn.TEXTJOIN(CHAR(10)&amp;"-",TRUE,IF(_xlfn.XLOOKUP($A143,Brut!$A$2:$A$158,Brut!$AJ$2:$AP$158)=1,Brut!$AJ$2:$AP$2,""))&amp;CHAR(10)&amp;CHAR(10)&amp;VLOOKUP($A143,Brut,AG$1,FALSE)</f>
        <v xml:space="preserve">Suivre des formations sur les outils et solutions digitales
-Installer de nouveaux équipements (serveurs, ordinateurs, etc.)
-Définir et mettre en œuvre une stratégie de digitalisation
</v>
      </c>
      <c r="AH143" s="120" t="str" cm="1">
        <f t="array" ref="AH143">_xlfn.TEXTJOIN(CHAR(10)&amp;"-",TRUE,IF(_xlfn.XLOOKUP($A143,Brut!$A$2:$A$158,Brut!$AY$2:$BF$158)=1,Brut!$AY$2:$BF$2,""))&amp;CHAR(10)&amp;CHAR(10)&amp;VLOOKUP($A143,Brut,AH$1,FALSE)</f>
        <v xml:space="preserve">Difficultés à trouver des prestataires qualifiés au niveau du digital
</v>
      </c>
      <c r="AI143" s="120" t="str" cm="1">
        <f t="array" ref="AI143">_xlfn.TEXTJOIN(CHAR(10)&amp;"-",TRUE,IF(_xlfn.XLOOKUP($A143,Brut!$A$2:$A$158,Brut!$BX$2:$CU$158)="Existant et je suis satisfait(e)",Brut!$BX$2:$CU$2,""))</f>
        <v/>
      </c>
      <c r="AJ143" s="120" t="str" cm="1">
        <f t="array" ref="AJ143">_xlfn.TEXTJOIN(CHAR(10)&amp;"-",TRUE,IF(_xlfn.XLOOKUP($A143,Brut!$A$2:$A$158,Brut!$BX$2:$CU$158)="Existant mais je ne suis pas satisfait(e)",Brut!$BX$2:$CU$2,""))</f>
        <v>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Messagerie électronique et instantanée (Mails, WhatsApp business...)</v>
      </c>
      <c r="AK143" s="120" t="str" cm="1">
        <f t="array" ref="AK143">_xlfn.TEXTJOIN(CHAR(10)&amp;"-",TRUE,IF(_xlfn.XLOOKUP($A143,Brut!$A$2:$A$158,Brut!$BX$2:$CU$158)="Inexistant mais important pour notre activité/dans notre secteur",Brut!$BX$2:$CU$2,""))</f>
        <v>Présence en ligne - Site Web basique 
-Présence en ligne - Site web avancé
-Présence en ligne  - Outils de monitoring web
-Présence en ligne  - Présence sur les réseaux sociaux
-Présence en ligne  - Outils de gestion et de promotion sur les réseaux sociaux
-Présence en ligne  - Boutique vitrine
-Présence en ligne - Boutique transactionnelle
-Relation client  - TPE basique
-Relation client  - Paiement en ligne
-Relation client  - CRM
-Relation client  - Outils de marketing digital
-Relation client  - Outils d'automatisation du parcours client
-Processus internes  - Outils collaboratifs (Google Workspace, Teams...)
-Technologies émergentes  - Intelligence artificielle générative
-Technologies émergentes  - Outils pour l'efficacité énergétique</v>
      </c>
      <c r="AL143" s="120" t="str" cm="1">
        <f t="array" ref="AL143">_xlfn.TEXTJOIN(CHAR(10)&amp;"-",TRUE,IF(_xlfn.XLOOKUP($A143,Brut!$A$2:$A$158,Brut!$BX$2:$CU$158)="Je ne sais pas en quoi cela consiste",Brut!$BX$2:$CU$2,""))</f>
        <v>Technologies émergentes  - Industrie 5.0
-Technologies émergentes  - IoT (Internet of things)</v>
      </c>
    </row>
    <row r="144" spans="1:38" ht="225" x14ac:dyDescent="0.25">
      <c r="A144">
        <v>293</v>
      </c>
      <c r="B144" s="107" t="str">
        <f>CONCATENATE("ID",IF(A144&lt;10,CONCATENATE("0",A144),A144),"_FdR_",C144,"_v2")</f>
        <v>ID293_FdR_تعاونية أسبد_v2</v>
      </c>
      <c r="C144" s="107" t="str">
        <f>VLOOKUP($A144,Brut,C$1,FALSE)</f>
        <v>تعاونية أسبد</v>
      </c>
      <c r="D144" s="107" t="str">
        <f>VLOOKUP($A144,Brut,D$1,FALSE)</f>
        <v>Dirigeant(e) - Gérant(e)</v>
      </c>
      <c r="E144" s="107" t="str">
        <f>VLOOKUP($A144,Brut,E$1,FALSE)</f>
        <v>Coopérative</v>
      </c>
      <c r="F144" s="127">
        <f>2025-VLOOKUP($A144,Brut,F$1,FALSE)</f>
        <v>3</v>
      </c>
      <c r="G144" s="127">
        <f>VLOOKUP($A144,Brut,G$1,FALSE)</f>
        <v>5</v>
      </c>
      <c r="H144" s="120" t="str">
        <f>VLOOKUP($A144,Brut,H$1,FALSE)</f>
        <v>Faible (Moins de 25% du personnel)</v>
      </c>
      <c r="I144" s="120" t="str">
        <f>VLOOKUP($A144,Brut,I$1,FALSE)</f>
        <v>Faibles</v>
      </c>
      <c r="J144" s="107" t="str">
        <f>VLOOKUP($A144,Brut,J$1,FALSE)</f>
        <v>0%, Pas d'investissement</v>
      </c>
      <c r="K144" s="107" t="str">
        <f>VLOOKUP($A144,Brut,K$1,FALSE)</f>
        <v>Moins de 3 MDhs</v>
      </c>
      <c r="L144" s="107" t="str">
        <f>VLOOKUP($A144,Brut,L$1,FALSE)</f>
        <v>Industrie - Logistique</v>
      </c>
      <c r="M144" s="107" t="str">
        <f>VLOOKUP($A144,Brut,M$1,FALSE)</f>
        <v>Marrakech-Safi</v>
      </c>
      <c r="N144" s="107" t="str">
        <f>VLOOKUP($A144,Brut,N$1,FALSE)</f>
        <v>Al Haouz</v>
      </c>
      <c r="O144" s="120" t="str">
        <f>VLOOKUP($A144,Brut,O$1,FALSE)</f>
        <v>Industrie manufacturière</v>
      </c>
      <c r="P144" s="120" t="str">
        <f>VLOOKUP($A144,Brut,P$1,FALSE)</f>
        <v xml:space="preserve">نسج الزرابي التقليدية وخياطة الوسائد و الارائك الأرضية </v>
      </c>
      <c r="Q144" s="120" t="str">
        <f>VLOOKUP($A144,Brut,Q$1,FALSE)</f>
        <v>BtoC - vente de produits ou services directement aux particuliers en tant que consommateurs finaux</v>
      </c>
      <c r="R144" s="117">
        <f>VLOOKUP($A144,Brut,R$1,FALSE)</f>
        <v>60</v>
      </c>
      <c r="S144" s="117">
        <f>VLOOKUP($A144,Brut,S$1,FALSE)</f>
        <v>27.5</v>
      </c>
      <c r="T144" s="117">
        <f>VLOOKUP($A144,Brut,T$1,FALSE)</f>
        <v>55</v>
      </c>
      <c r="U144" s="117">
        <f>VLOOKUP($A144,Brut,U$1,FALSE)</f>
        <v>35</v>
      </c>
      <c r="V144" s="117">
        <f>VLOOKUP($A144,Brut,V$1,FALSE)</f>
        <v>10.5</v>
      </c>
      <c r="W144" s="117">
        <f>VLOOKUP($A144,Brut,W$1,FALSE)</f>
        <v>37.5</v>
      </c>
      <c r="X144" s="117">
        <f>AVERAGE(R144:W144)</f>
        <v>37.583333333333336</v>
      </c>
      <c r="Y144" s="117" t="str">
        <f>IF(X144&lt;25,"Débutant",IF(X144&lt;=50,"Émergent",IF(X144&lt;=75,"Challenger","Leader")))</f>
        <v>Émergent</v>
      </c>
      <c r="Z144" s="148" t="s">
        <v>2951</v>
      </c>
      <c r="AA144" s="117" t="s">
        <v>2935</v>
      </c>
      <c r="AB144" s="152" t="s">
        <v>2949</v>
      </c>
      <c r="AC144" s="117"/>
      <c r="AD144" s="117"/>
      <c r="AE144" s="120" t="str" cm="1">
        <f t="array" ref="AE144">_xlfn.TEXTJOIN(CHAR(10)&amp;"-",TRUE,IF(_xlfn.XLOOKUP(A144, Brut!$A$2:$A$158, Brut!$S$2:$Y$158)=1,Brut!$S$2:$Y$2,""))</f>
        <v>- Attirer de nouveaux clients et se différencier face à la concurrence, 
-Développer une présence à l’international,
-Exploiter les nouvelles technologies pour améliorer la compétitivité,</v>
      </c>
      <c r="AF144" s="120">
        <f>VLOOKUP($A144,Brut,AF$1,FALSE)</f>
        <v>0</v>
      </c>
      <c r="AG144" s="120" t="str" cm="1">
        <f t="array" ref="AG144">_xlfn.TEXTJOIN(CHAR(10)&amp;"-",TRUE,IF(_xlfn.XLOOKUP($A144,Brut!$A$2:$A$158,Brut!$AJ$2:$AP$158)=1,Brut!$AJ$2:$AP$2,""))&amp;CHAR(10)&amp;CHAR(10)&amp;VLOOKUP($A144,Brut,AG$1,FALSE)</f>
        <v xml:space="preserve">Installer de nouveaux équipements (serveurs, ordinateurs, etc.)
</v>
      </c>
      <c r="AH144" s="120" t="str" cm="1">
        <f t="array" ref="AH144">_xlfn.TEXTJOIN(CHAR(10)&amp;"-",TRUE,IF(_xlfn.XLOOKUP($A144,Brut!$A$2:$A$158,Brut!$AY$2:$BF$158)=1,Brut!$AY$2:$BF$2,""))&amp;CHAR(10)&amp;CHAR(10)&amp;VLOOKUP($A144,Brut,AH$1,FALSE)</f>
        <v xml:space="preserve">Difficulté à utiliser des outils de base (Bureautique, Office, Internet...)
-Difficulté à utiliser des équipements et du matériel technologique (Serveurs, terminaux,...)
</v>
      </c>
      <c r="AI144" s="120" t="str" cm="1">
        <f t="array" ref="AI144">_xlfn.TEXTJOIN(CHAR(10)&amp;"-",TRUE,IF(_xlfn.XLOOKUP($A144,Brut!$A$2:$A$158,Brut!$BX$2:$CU$158)="Existant et je suis satisfait(e)",Brut!$BX$2:$CU$2,""))</f>
        <v>Relation client  - TPE basique
-Processus internes  - Messagerie électronique et instantanée (Mails, WhatsApp business...)</v>
      </c>
      <c r="AJ144" s="120" t="str" cm="1">
        <f t="array" ref="AJ144">_xlfn.TEXTJOIN(CHAR(10)&amp;"-",TRUE,IF(_xlfn.XLOOKUP($A144,Brut!$A$2:$A$158,Brut!$BX$2:$CU$158)="Existant mais je ne suis pas satisfait(e)",Brut!$BX$2:$CU$2,""))</f>
        <v>Présence en ligne  - Présence sur les réseaux sociaux
-Processus internes  - Tableurs (Excel)</v>
      </c>
      <c r="AK144" s="120" t="str" cm="1">
        <f t="array" ref="AK144">_xlfn.TEXTJOIN(CHAR(10)&amp;"-",TRUE,IF(_xlfn.XLOOKUP($A144,Brut!$A$2:$A$158,Brut!$BX$2:$CU$158)="Inexistant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-Présence en ligne  - Boutique vitrine
-Présence en ligne - Boutique transactionnelle
-Relation client  - Paiement en ligne
-Relation client  - CRM
-Relation client  - Outils de marketing digital
-Relation client  - Outils d'automatisation du parcours client
-Relation client  - Outil de gestion des ventes et des facturations
-Processus internes  - Outil de gestion des achats et des stocks</v>
      </c>
      <c r="AL144" s="120" t="str" cm="1">
        <f t="array" ref="AL144">_xlfn.TEXTJOIN(CHAR(10)&amp;"-",TRUE,IF(_xlfn.XLOOKUP($A144,Brut!$A$2:$A$158,Brut!$BX$2:$CU$158)="Je ne sais pas en quoi cela consiste",Brut!$BX$2:$CU$2,""))</f>
        <v>Processus internes  - Outil de gestion comptable et financière
-Processus internes  - Outil de gestion documentaire et des archivages
-Processus internes  - Outils collaboratifs (Google Workspace, Teams...)
-Technologies émergentes  - Intelligence artificielle générative
-Technologies émergentes  - Outils pour l'efficacité énergétique
-Technologies émergentes  - Industrie 5.0
-Technologies émergentes  - IoT (Internet of things)</v>
      </c>
    </row>
    <row r="145" spans="1:38" ht="150" x14ac:dyDescent="0.25">
      <c r="A145">
        <v>296</v>
      </c>
      <c r="B145" s="107" t="str">
        <f>CONCATENATE("ID",IF(A145&lt;10,CONCATENATE("0",A145),A145),"_FdR_",C145,"_v2")</f>
        <v>ID296_FdR_تعاونية امين تدارت الفلاحية_v2</v>
      </c>
      <c r="C145" s="107" t="str">
        <f>VLOOKUP($A145,Brut,C$1,FALSE)</f>
        <v>تعاونية امين تدارت الفلاحية</v>
      </c>
      <c r="D145" s="107" t="str">
        <f>VLOOKUP($A145,Brut,D$1,FALSE)</f>
        <v>Dirigeant(e) - Gérant(e)</v>
      </c>
      <c r="E145" s="107" t="str">
        <f>VLOOKUP($A145,Brut,E$1,FALSE)</f>
        <v>Coopérative</v>
      </c>
      <c r="F145" s="127">
        <f>2025-VLOOKUP($A145,Brut,F$1,FALSE)</f>
        <v>7</v>
      </c>
      <c r="G145" s="127">
        <f>VLOOKUP($A145,Brut,G$1,FALSE)</f>
        <v>18</v>
      </c>
      <c r="H145" s="120" t="str">
        <f>VLOOKUP($A145,Brut,H$1,FALSE)</f>
        <v>Moyenne (Entre 25% et 50% du personnel)</v>
      </c>
      <c r="I145" s="120" t="str">
        <f>VLOOKUP($A145,Brut,I$1,FALSE)</f>
        <v>Moyennes</v>
      </c>
      <c r="J145" s="107" t="str">
        <f>VLOOKUP($A145,Brut,J$1,FALSE)</f>
        <v>Moins de 5%</v>
      </c>
      <c r="K145" s="107" t="str">
        <f>VLOOKUP($A145,Brut,K$1,FALSE)</f>
        <v>Moins de 3 MDhs</v>
      </c>
      <c r="L145" s="107" t="str">
        <f>VLOOKUP($A145,Brut,L$1,FALSE)</f>
        <v>Industrie - Logistique</v>
      </c>
      <c r="M145" s="107" t="str">
        <f>VLOOKUP($A145,Brut,M$1,FALSE)</f>
        <v>Marrakech-Safi</v>
      </c>
      <c r="N145" s="107" t="str">
        <f>VLOOKUP($A145,Brut,N$1,FALSE)</f>
        <v>Al Haouz</v>
      </c>
      <c r="O145" s="120" t="str">
        <f>VLOOKUP($A145,Brut,O$1,FALSE)</f>
        <v>Industrie manufacturière</v>
      </c>
      <c r="P145" s="120" t="str">
        <f>VLOOKUP($A145,Brut,P$1,FALSE)</f>
        <v>تعاونية فلاحية تعنى بتثمين المنتوجات الفلاحية :الخل مربى الفواكه الزعفران الاعشاب...</v>
      </c>
      <c r="Q145" s="120" t="str">
        <f>VLOOKUP($A145,Brut,Q$1,FALSE)</f>
        <v>BtoC - vente de produits ou services directement aux particuliers en tant que consommateurs finaux</v>
      </c>
      <c r="R145" s="117">
        <f>VLOOKUP($A145,Brut,R$1,FALSE)</f>
        <v>52.5</v>
      </c>
      <c r="S145" s="117">
        <f>VLOOKUP($A145,Brut,S$1,FALSE)</f>
        <v>50</v>
      </c>
      <c r="T145" s="117">
        <f>VLOOKUP($A145,Brut,T$1,FALSE)</f>
        <v>32</v>
      </c>
      <c r="U145" s="117">
        <f>VLOOKUP($A145,Brut,U$1,FALSE)</f>
        <v>5</v>
      </c>
      <c r="V145" s="117">
        <f>VLOOKUP($A145,Brut,V$1,FALSE)</f>
        <v>30.5</v>
      </c>
      <c r="W145" s="117">
        <f>VLOOKUP($A145,Brut,W$1,FALSE)</f>
        <v>37.5</v>
      </c>
      <c r="X145" s="117">
        <f>AVERAGE(R145:W145)</f>
        <v>34.583333333333336</v>
      </c>
      <c r="Y145" s="117" t="str">
        <f>IF(X145&lt;25,"Débutant",IF(X145&lt;=50,"Émergent",IF(X145&lt;=75,"Challenger","Leader")))</f>
        <v>Émergent</v>
      </c>
      <c r="Z145" s="148" t="s">
        <v>2923</v>
      </c>
      <c r="AA145" s="117" t="s">
        <v>2925</v>
      </c>
      <c r="AB145" s="117" t="s">
        <v>720</v>
      </c>
      <c r="AC145" s="117"/>
      <c r="AD145" s="117"/>
      <c r="AE145" s="120" t="str" cm="1">
        <f t="array" ref="AE145">_xlfn.TEXTJOIN(CHAR(10)&amp;"-",TRUE,IF(_xlfn.XLOOKUP(A145, Brut!$A$2:$A$158, Brut!$S$2:$Y$158)=1,Brut!$S$2:$Y$2,""))</f>
        <v>- Attirer de nouveaux clients et se différencier face à la concurrence, 
-Développer une présence à l’international,
-Exploiter les nouvelles technologies pour améliorer la compétitivité,</v>
      </c>
      <c r="AF145" s="120">
        <f>VLOOKUP($A145,Brut,AF$1,FALSE)</f>
        <v>0</v>
      </c>
      <c r="AG145" s="120" t="str" cm="1">
        <f t="array" ref="AG145">_xlfn.TEXTJOIN(CHAR(10)&amp;"-",TRUE,IF(_xlfn.XLOOKUP($A145,Brut!$A$2:$A$158,Brut!$AJ$2:$AP$158)=1,Brut!$AJ$2:$AP$2,""))&amp;CHAR(10)&amp;CHAR(10)&amp;VLOOKUP($A145,Brut,AG$1,FALSE)</f>
        <v xml:space="preserve">Suivre des formations sur les outils et solutions digitales
</v>
      </c>
      <c r="AH145" s="120" t="str" cm="1">
        <f t="array" ref="AH145">_xlfn.TEXTJOIN(CHAR(10)&amp;"-",TRUE,IF(_xlfn.XLOOKUP($A145,Brut!$A$2:$A$158,Brut!$AY$2:$BF$158)=1,Brut!$AY$2:$BF$2,""))&amp;CHAR(10)&amp;CHAR(10)&amp;VLOOKUP($A145,Brut,AH$1,FALSE)</f>
        <v xml:space="preserve">Difficulté à utiliser des outils métier ou avancés (ERP, logiciels,...)
-Difficulté à utiliser des équipements et du matériel technologique (Serveurs, terminaux,...)
</v>
      </c>
      <c r="AI145" s="120" t="str" cm="1">
        <f t="array" ref="AI145">_xlfn.TEXTJOIN(CHAR(10)&amp;"-",TRUE,IF(_xlfn.XLOOKUP($A145,Brut!$A$2:$A$158,Brut!$BX$2:$CU$158)="Existant et je suis satisfait(e)",Brut!$BX$2:$CU$2,""))</f>
        <v/>
      </c>
      <c r="AJ145" s="120" t="str" cm="1">
        <f t="array" ref="AJ145">_xlfn.TEXTJOIN(CHAR(10)&amp;"-",TRUE,IF(_xlfn.XLOOKUP($A145,Brut!$A$2:$A$158,Brut!$BX$2:$CU$158)="Existant mais je ne suis pas satisfait(e)",Brut!$BX$2:$CU$2,""))</f>
        <v>Présence en ligne  - Présence sur les réseaux sociaux
-Processus internes  - Messagerie électronique et instantanée (Mails, WhatsApp business...)</v>
      </c>
      <c r="AK145" s="120" t="str" cm="1">
        <f t="array" ref="AK145">_xlfn.TEXTJOIN(CHAR(10)&amp;"-",TRUE,IF(_xlfn.XLOOKUP($A145,Brut!$A$2:$A$158,Brut!$BX$2:$CU$158)="Inexistant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-Présence en ligne  - Boutique vitrine
-Présence en ligne - Boutique transactionnelle
-Relation client  - TPE basique
-Relation client  - Paiement en ligne
-Processus internes  - Tableurs (Excel)</v>
      </c>
      <c r="AL145" s="120" t="str" cm="1">
        <f t="array" ref="AL145">_xlfn.TEXTJOIN(CHAR(10)&amp;"-",TRUE,IF(_xlfn.XLOOKUP($A145,Brut!$A$2:$A$158,Brut!$BX$2:$CU$158)="Je ne sais pas en quoi cela consiste",Brut!$BX$2:$CU$2,""))</f>
        <v>Relation client  - CRM
-Relation client  - Outils de marketing digital
-Relation client  - Outils d'automatisation du parcours client
-Relation client  - Outil de gestion des ventes et des facturations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-Technologies émergentes  - Intelligence artificielle générative
-Technologies émergentes  - Outils pour l'efficacité énergétique
-Technologies émergentes  - Industrie 5.0
-Technologies émergentes  - IoT (Internet of things)</v>
      </c>
    </row>
    <row r="146" spans="1:38" ht="409.5" x14ac:dyDescent="0.25">
      <c r="A146">
        <v>297</v>
      </c>
      <c r="B146" s="107" t="str">
        <f>CONCATENATE("ID",IF(A146&lt;10,CONCATENATE("0",A146),A146),"_FdR_",C146,"_v2")</f>
        <v>ID297_FdR_تعاونية ياسمين كوير _v2</v>
      </c>
      <c r="C146" s="107" t="str">
        <f>VLOOKUP($A146,Brut,C$1,FALSE)</f>
        <v xml:space="preserve">تعاونية ياسمين كوير </v>
      </c>
      <c r="D146" s="107" t="str">
        <f>VLOOKUP($A146,Brut,D$1,FALSE)</f>
        <v>Dirigeant(e) - Gérant(e)</v>
      </c>
      <c r="E146" s="107" t="str">
        <f>VLOOKUP($A146,Brut,E$1,FALSE)</f>
        <v>Coopérative</v>
      </c>
      <c r="F146" s="127">
        <f>2025-VLOOKUP($A146,Brut,F$1,FALSE)</f>
        <v>6</v>
      </c>
      <c r="G146" s="127">
        <f>VLOOKUP($A146,Brut,G$1,FALSE)</f>
        <v>6</v>
      </c>
      <c r="H146" s="120" t="str">
        <f>VLOOKUP($A146,Brut,H$1,FALSE)</f>
        <v>Faible (Moins de 25% du personnel)</v>
      </c>
      <c r="I146" s="120" t="str">
        <f>VLOOKUP($A146,Brut,I$1,FALSE)</f>
        <v>Moyennes</v>
      </c>
      <c r="J146" s="107" t="str">
        <f>VLOOKUP($A146,Brut,J$1,FALSE)</f>
        <v>Moins de 5%</v>
      </c>
      <c r="K146" s="107" t="str">
        <f>VLOOKUP($A146,Brut,K$1,FALSE)</f>
        <v>Entre 3 et 10 MDhs</v>
      </c>
      <c r="L146" s="107" t="str">
        <f>VLOOKUP($A146,Brut,L$1,FALSE)</f>
        <v>Industrie - Logistique</v>
      </c>
      <c r="M146" s="107" t="str">
        <f>VLOOKUP($A146,Brut,M$1,FALSE)</f>
        <v>Marrakech-Safi</v>
      </c>
      <c r="N146" s="107" t="str">
        <f>VLOOKUP($A146,Brut,N$1,FALSE)</f>
        <v>Al Haouz</v>
      </c>
      <c r="O146" s="120" t="str">
        <f>VLOOKUP($A146,Brut,O$1,FALSE)</f>
        <v>Industrie manufacturière</v>
      </c>
      <c r="P146" s="120" t="str">
        <f>VLOOKUP($A146,Brut,P$1,FALSE)</f>
        <v>تعاونية ياسمين كوير للمصنوعات الجلدية والنباتية تعمل في مجال الصناعة التقليدية مند سنة 2019 م وتنتمي تعاونية المجال شبه حضاري وتشغل عدد الباس بيه من اليد العاملة في هذا المجال وتقوم بتكوين الفتيات والفتيان في الصناعة التقليدية بشراكة مع مؤسسات تشتغل في هذا المجال</v>
      </c>
      <c r="Q146" s="120" t="str">
        <f>VLOOKUP($A146,Brut,Q$1,FALSE)</f>
        <v>Les deux</v>
      </c>
      <c r="R146" s="117">
        <f>VLOOKUP($A146,Brut,R$1,FALSE)</f>
        <v>51.666666666666664</v>
      </c>
      <c r="S146" s="117">
        <f>VLOOKUP($A146,Brut,S$1,FALSE)</f>
        <v>50</v>
      </c>
      <c r="T146" s="117">
        <f>VLOOKUP($A146,Brut,T$1,FALSE)</f>
        <v>45.5</v>
      </c>
      <c r="U146" s="117">
        <f>VLOOKUP($A146,Brut,U$1,FALSE)</f>
        <v>50</v>
      </c>
      <c r="V146" s="117">
        <f>VLOOKUP($A146,Brut,V$1,FALSE)</f>
        <v>20</v>
      </c>
      <c r="W146" s="117">
        <f>VLOOKUP($A146,Brut,W$1,FALSE)</f>
        <v>0</v>
      </c>
      <c r="X146" s="117">
        <f>AVERAGE(R146:W146)</f>
        <v>36.194444444444443</v>
      </c>
      <c r="Y146" s="117" t="str">
        <f>IF(X146&lt;25,"Débutant",IF(X146&lt;=50,"Émergent",IF(X146&lt;=75,"Challenger","Leader")))</f>
        <v>Émergent</v>
      </c>
      <c r="Z146" s="148" t="s">
        <v>2936</v>
      </c>
      <c r="AA146" s="117" t="s">
        <v>2925</v>
      </c>
      <c r="AB146" s="117" t="s">
        <v>720</v>
      </c>
      <c r="AC146" s="117"/>
      <c r="AD146" s="117"/>
      <c r="AE146" s="120" t="str" cm="1">
        <f t="array" ref="AE146">_xlfn.TEXTJOIN(CHAR(10)&amp;"-",TRUE,IF(_xlfn.XLOOKUP(A146, Brut!$A$2:$A$158, Brut!$S$2:$Y$158)=1,Brut!$S$2:$Y$2,""))</f>
        <v>- Attirer de nouveaux clients et se différencier face à la concurrence, 
-Développer une présence à l’international,
-Exploiter les nouvelles technologies pour améliorer la compétitivité,</v>
      </c>
      <c r="AF146" s="120">
        <f>VLOOKUP($A146,Brut,AF$1,FALSE)</f>
        <v>0</v>
      </c>
      <c r="AG146" s="120" t="str" cm="1">
        <f t="array" ref="AG146">_xlfn.TEXTJOIN(CHAR(10)&amp;"-",TRUE,IF(_xlfn.XLOOKUP($A146,Brut!$A$2:$A$158,Brut!$AJ$2:$AP$158)=1,Brut!$AJ$2:$AP$2,""))&amp;CHAR(10)&amp;CHAR(10)&amp;VLOOKUP($A146,Brut,AG$1,FALSE)</f>
        <v xml:space="preserve">Aucune action concrète
</v>
      </c>
      <c r="AH146" s="120" t="str" cm="1">
        <f t="array" ref="AH146">_xlfn.TEXTJOIN(CHAR(10)&amp;"-",TRUE,IF(_xlfn.XLOOKUP($A146,Brut!$A$2:$A$158,Brut!$AY$2:$BF$158)=1,Brut!$AY$2:$BF$2,""))&amp;CHAR(10)&amp;CHAR(10)&amp;VLOOKUP($A146,Brut,AH$1,FALSE)</f>
        <v xml:space="preserve">Difficulté à utiliser des outils de base (Bureautique, Office, Internet...)
-Difficulté à utiliser des équipements et du matériel technologique (Serveurs, terminaux,...)
</v>
      </c>
      <c r="AI146" s="120" t="str" cm="1">
        <f t="array" ref="AI146">_xlfn.TEXTJOIN(CHAR(10)&amp;"-",TRUE,IF(_xlfn.XLOOKUP($A146,Brut!$A$2:$A$158,Brut!$BX$2:$CU$158)="Existant et je suis satisfait(e)",Brut!$BX$2:$CU$2,""))</f>
        <v/>
      </c>
      <c r="AJ146" s="120" t="str" cm="1">
        <f t="array" ref="AJ146">_xlfn.TEXTJOIN(CHAR(10)&amp;"-",TRUE,IF(_xlfn.XLOOKUP($A146,Brut!$A$2:$A$158,Brut!$BX$2:$CU$158)="Existant mais je ne suis pas satisfait(e)",Brut!$BX$2:$CU$2,""))</f>
        <v>Présence en ligne  - Présence sur les réseaux sociaux</v>
      </c>
      <c r="AK146" s="120" t="str" cm="1">
        <f t="array" ref="AK146">_xlfn.TEXTJOIN(CHAR(10)&amp;"-",TRUE,IF(_xlfn.XLOOKUP($A146,Brut!$A$2:$A$158,Brut!$BX$2:$CU$158)="Inexistant mais important pour notre activité/dans notre secteur",Brut!$BX$2:$CU$2,""))</f>
        <v>Présence en ligne - Site Web basique 
-Présence en ligne - Site web avancé
-Présence en ligne  - Outils de monitoring web
-Présence en ligne  - Outils de gestion et de promotion sur les réseaux sociaux
-Présence en ligne  - Boutique vitrine
-Présence en ligne - Boutique transactionnelle
-Relation client  - TPE basique
-Relation client  - CRM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-Processus internes  - Messagerie électronique et instantanée (Mails, WhatsApp business...)
-Technologies émergentes  - Intelligence artificielle générative
-Technologies émergentes  - Outils pour l'efficacité énergétique
-Technologies émergentes  - Industrie 5.0
-Technologies émergentes  - IoT (Internet of things)</v>
      </c>
      <c r="AL146" s="120" t="str" cm="1">
        <f t="array" ref="AL146">_xlfn.TEXTJOIN(CHAR(10)&amp;"-",TRUE,IF(_xlfn.XLOOKUP($A146,Brut!$A$2:$A$158,Brut!$BX$2:$CU$158)="Je ne sais pas en quoi cela consiste",Brut!$BX$2:$CU$2,""))</f>
        <v>Relation client  - Paiement en ligne</v>
      </c>
    </row>
    <row r="147" spans="1:38" ht="240" x14ac:dyDescent="0.25">
      <c r="A147">
        <v>298</v>
      </c>
      <c r="B147" s="107" t="str">
        <f>CONCATENATE("ID",IF(A147&lt;10,CONCATENATE("0",A147),A147),"_FdR_",C147,"_v2")</f>
        <v>ID298_FdR_تعاونية النسيج الممتاز_v2</v>
      </c>
      <c r="C147" s="107" t="str">
        <f>VLOOKUP($A147,Brut,C$1,FALSE)</f>
        <v>تعاونية النسيج الممتاز</v>
      </c>
      <c r="D147" s="107" t="str">
        <f>VLOOKUP($A147,Brut,D$1,FALSE)</f>
        <v>Dirigeant(e) - Gérant(e)</v>
      </c>
      <c r="E147" s="107" t="str">
        <f>VLOOKUP($A147,Brut,E$1,FALSE)</f>
        <v>Coopérative</v>
      </c>
      <c r="F147" s="127">
        <f>2025-VLOOKUP($A147,Brut,F$1,FALSE)</f>
        <v>4</v>
      </c>
      <c r="G147" s="127">
        <f>VLOOKUP($A147,Brut,G$1,FALSE)</f>
        <v>12</v>
      </c>
      <c r="H147" s="120" t="str">
        <f>VLOOKUP($A147,Brut,H$1,FALSE)</f>
        <v>Faible (Moins de 25% du personnel)</v>
      </c>
      <c r="I147" s="120" t="str">
        <f>VLOOKUP($A147,Brut,I$1,FALSE)</f>
        <v>Faibles</v>
      </c>
      <c r="J147" s="107" t="str">
        <f>VLOOKUP($A147,Brut,J$1,FALSE)</f>
        <v>0%, Pas d'investissement</v>
      </c>
      <c r="K147" s="107" t="str">
        <f>VLOOKUP($A147,Brut,K$1,FALSE)</f>
        <v>Moins de 3 MDhs</v>
      </c>
      <c r="L147" s="107" t="str">
        <f>VLOOKUP($A147,Brut,L$1,FALSE)</f>
        <v>Industrie - Logistique</v>
      </c>
      <c r="M147" s="107" t="str">
        <f>VLOOKUP($A147,Brut,M$1,FALSE)</f>
        <v>Marrakech-Safi</v>
      </c>
      <c r="N147" s="107" t="str">
        <f>VLOOKUP($A147,Brut,N$1,FALSE)</f>
        <v>Al Haouz</v>
      </c>
      <c r="O147" s="120" t="str">
        <f>VLOOKUP($A147,Brut,O$1,FALSE)</f>
        <v>Industrie manufacturière</v>
      </c>
      <c r="P147" s="120" t="str">
        <f>VLOOKUP($A147,Brut,P$1,FALSE)</f>
        <v>إنتاج الزربية التقليدية والبسة نسائية اضافة إلى بعض المنتوجات المجالية</v>
      </c>
      <c r="Q147" s="120" t="str">
        <f>VLOOKUP($A147,Brut,Q$1,FALSE)</f>
        <v>BtoC - vente de produits ou services directement aux particuliers en tant que consommateurs finaux</v>
      </c>
      <c r="R147" s="117">
        <f>VLOOKUP($A147,Brut,R$1,FALSE)</f>
        <v>20.833333333333332</v>
      </c>
      <c r="S147" s="117">
        <f>VLOOKUP($A147,Brut,S$1,FALSE)</f>
        <v>27.5</v>
      </c>
      <c r="T147" s="117">
        <f>VLOOKUP($A147,Brut,T$1,FALSE)</f>
        <v>36.5</v>
      </c>
      <c r="U147" s="117">
        <f>VLOOKUP($A147,Brut,U$1,FALSE)</f>
        <v>50</v>
      </c>
      <c r="V147" s="117">
        <f>VLOOKUP($A147,Brut,V$1,FALSE)</f>
        <v>10.5</v>
      </c>
      <c r="W147" s="117">
        <f>VLOOKUP($A147,Brut,W$1,FALSE)</f>
        <v>0</v>
      </c>
      <c r="X147" s="117">
        <f>AVERAGE(R147:W147)</f>
        <v>24.222222222222218</v>
      </c>
      <c r="Y147" s="117" t="str">
        <f>IF(X147&lt;25,"Débutant",IF(X147&lt;=50,"Émergent",IF(X147&lt;=75,"Challenger","Leader")))</f>
        <v>Débutant</v>
      </c>
      <c r="Z147" s="117"/>
      <c r="AA147" s="117"/>
      <c r="AB147" s="117"/>
      <c r="AC147" s="117"/>
      <c r="AD147" s="117"/>
      <c r="AE147" s="120" t="str" cm="1">
        <f t="array" ref="AE147">_xlfn.TEXTJOIN(CHAR(10)&amp;"-",TRUE,IF(_xlfn.XLOOKUP(A147, Brut!$A$2:$A$158, Brut!$S$2:$Y$158)=1,Brut!$S$2:$Y$2,""))</f>
        <v>- Attirer de nouveaux clients et se différencier face à la concurrence, 
-Exploiter les nouvelles technologies pour améliorer la compétitivité,
-Influencer positivement le climat des affaires et simplifier les démarches administratives.</v>
      </c>
      <c r="AF147" s="120">
        <f>VLOOKUP($A147,Brut,AF$1,FALSE)</f>
        <v>0</v>
      </c>
      <c r="AG147" s="120" t="str" cm="1">
        <f t="array" ref="AG147">_xlfn.TEXTJOIN(CHAR(10)&amp;"-",TRUE,IF(_xlfn.XLOOKUP($A147,Brut!$A$2:$A$158,Brut!$AJ$2:$AP$158)=1,Brut!$AJ$2:$AP$2,""))&amp;CHAR(10)&amp;CHAR(10)&amp;VLOOKUP($A147,Brut,AG$1,FALSE)</f>
        <v xml:space="preserve">Suivre des formations sur les outils et solutions digitales
</v>
      </c>
      <c r="AH147" s="120" t="str" cm="1">
        <f t="array" ref="AH147">_xlfn.TEXTJOIN(CHAR(10)&amp;"-",TRUE,IF(_xlfn.XLOOKUP($A147,Brut!$A$2:$A$158,Brut!$AY$2:$BF$158)=1,Brut!$AY$2:$BF$2,""))&amp;CHAR(10)&amp;CHAR(10)&amp;VLOOKUP($A147,Brut,AH$1,FALSE)</f>
        <v xml:space="preserve">Difficulté à utiliser des outils de base (Bureautique, Office, Internet...)
-Difficulté à utiliser des équipements et du matériel technologique (Serveurs, terminaux,...)
</v>
      </c>
      <c r="AI147" s="120" t="str" cm="1">
        <f t="array" ref="AI147">_xlfn.TEXTJOIN(CHAR(10)&amp;"-",TRUE,IF(_xlfn.XLOOKUP($A147,Brut!$A$2:$A$158,Brut!$BX$2:$CU$158)="Existant et je suis satisfait(e)",Brut!$BX$2:$CU$2,""))</f>
        <v/>
      </c>
      <c r="AJ147" s="120" t="str" cm="1">
        <f t="array" ref="AJ147">_xlfn.TEXTJOIN(CHAR(10)&amp;"-",TRUE,IF(_xlfn.XLOOKUP($A147,Brut!$A$2:$A$158,Brut!$BX$2:$CU$158)="Existant mais je ne suis pas satisfait(e)",Brut!$BX$2:$CU$2,""))</f>
        <v>Présence en ligne - Site Web basique 
-Présence en ligne  - Présence sur les réseaux sociaux
-Processus internes  - Messagerie électronique et instantanée (Mails, WhatsApp business...)</v>
      </c>
      <c r="AK147" s="120" t="str" cm="1">
        <f t="array" ref="AK147">_xlfn.TEXTJOIN(CHAR(10)&amp;"-",TRUE,IF(_xlfn.XLOOKUP($A147,Brut!$A$2:$A$158,Brut!$BX$2:$CU$158)="Inexistant mais important pour notre activité/dans notre secteur",Brut!$BX$2:$CU$2,""))</f>
        <v>Présence en ligne - Site web avancé
-Présence en ligne  - Outils de monitoring web
-Présence en ligne  - Boutique vitrine
-Présence en ligne - Boutique transactionnelle
-Relation client  - TPE basique
-Relation client  - Outils de marketing digital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v>
      </c>
      <c r="AL147" s="120" t="str" cm="1">
        <f t="array" ref="AL147">_xlfn.TEXTJOIN(CHAR(10)&amp;"-",TRUE,IF(_xlfn.XLOOKUP($A147,Brut!$A$2:$A$158,Brut!$BX$2:$CU$158)="Je ne sais pas en quoi cela consiste",Brut!$BX$2:$CU$2,""))</f>
        <v>Relation client  - CRM
-Relation client  - Outils d'automatisation du parcours client
-Processus internes  - Outils collaboratifs (Google Workspace, Teams...)
-Technologies émergentes  - Intelligence artificielle générative
-Technologies émergentes  - Outils pour l'efficacité énergétique
-Technologies émergentes  - Industrie 5.0
-Technologies émergentes  - IoT (Internet of things)</v>
      </c>
    </row>
    <row r="148" spans="1:38" ht="300" x14ac:dyDescent="0.25">
      <c r="A148">
        <v>299</v>
      </c>
      <c r="B148" s="107" t="str">
        <f>CONCATENATE("ID",IF(A148&lt;10,CONCATENATE("0",A148),A148),"_FdR_",C148,"_v2")</f>
        <v>ID299_FdR_جوري كوسمتيك_v2</v>
      </c>
      <c r="C148" s="107" t="str">
        <f>VLOOKUP($A148,Brut,C$1,FALSE)</f>
        <v>جوري كوسمتيك</v>
      </c>
      <c r="D148" s="107" t="str">
        <f>VLOOKUP($A148,Brut,D$1,FALSE)</f>
        <v>Dirigeant(e) - Gérant(e)</v>
      </c>
      <c r="E148" s="107" t="str">
        <f>VLOOKUP($A148,Brut,E$1,FALSE)</f>
        <v>Coopérative</v>
      </c>
      <c r="F148" s="127">
        <f>2025-VLOOKUP($A148,Brut,F$1,FALSE)</f>
        <v>2</v>
      </c>
      <c r="G148" s="127">
        <f>VLOOKUP($A148,Brut,G$1,FALSE)</f>
        <v>5</v>
      </c>
      <c r="H148" s="120" t="str">
        <f>VLOOKUP($A148,Brut,H$1,FALSE)</f>
        <v>Faible (Moins de 25% du personnel)</v>
      </c>
      <c r="I148" s="120" t="str">
        <f>VLOOKUP($A148,Brut,I$1,FALSE)</f>
        <v>Faibles</v>
      </c>
      <c r="J148" s="107" t="str">
        <f>VLOOKUP($A148,Brut,J$1,FALSE)</f>
        <v>0%, Pas d'investissement</v>
      </c>
      <c r="K148" s="107" t="str">
        <f>VLOOKUP($A148,Brut,K$1,FALSE)</f>
        <v>Moins de 3 MDhs</v>
      </c>
      <c r="L148" s="107" t="str">
        <f>VLOOKUP($A148,Brut,L$1,FALSE)</f>
        <v>Industrie - Logistique</v>
      </c>
      <c r="M148" s="107" t="str">
        <f>VLOOKUP($A148,Brut,M$1,FALSE)</f>
        <v>Marrakech-Safi</v>
      </c>
      <c r="N148" s="107" t="str">
        <f>VLOOKUP($A148,Brut,N$1,FALSE)</f>
        <v>Al Haouz</v>
      </c>
      <c r="O148" s="120" t="str">
        <f>VLOOKUP($A148,Brut,O$1,FALSE)</f>
        <v>Industrie manufacturière</v>
      </c>
      <c r="P148" s="120" t="str">
        <f>VLOOKUP($A148,Brut,P$1,FALSE)</f>
        <v xml:space="preserve">تعاونية متخصصة في مواد التجميل </v>
      </c>
      <c r="Q148" s="120" t="str">
        <f>VLOOKUP($A148,Brut,Q$1,FALSE)</f>
        <v>BtoC - vente de produits ou services directement aux particuliers en tant que consommateurs finaux</v>
      </c>
      <c r="R148" s="117">
        <f>VLOOKUP($A148,Brut,R$1,FALSE)</f>
        <v>60</v>
      </c>
      <c r="S148" s="117">
        <f>VLOOKUP($A148,Brut,S$1,FALSE)</f>
        <v>5</v>
      </c>
      <c r="T148" s="117">
        <f>VLOOKUP($A148,Brut,T$1,FALSE)</f>
        <v>23</v>
      </c>
      <c r="U148" s="117">
        <f>VLOOKUP($A148,Brut,U$1,FALSE)</f>
        <v>50</v>
      </c>
      <c r="V148" s="117">
        <f>VLOOKUP($A148,Brut,V$1,FALSE)</f>
        <v>15</v>
      </c>
      <c r="W148" s="117">
        <f>VLOOKUP($A148,Brut,W$1,FALSE)</f>
        <v>0</v>
      </c>
      <c r="X148" s="117">
        <f>AVERAGE(R148:W148)</f>
        <v>25.5</v>
      </c>
      <c r="Y148" s="117" t="str">
        <f>IF(X148&lt;25,"Débutant",IF(X148&lt;=50,"Émergent",IF(X148&lt;=75,"Challenger","Leader")))</f>
        <v>Émergent</v>
      </c>
      <c r="Z148" s="150"/>
      <c r="AA148" s="117" t="s">
        <v>2925</v>
      </c>
      <c r="AB148" s="117" t="s">
        <v>720</v>
      </c>
      <c r="AC148" s="117"/>
      <c r="AD148" s="117"/>
      <c r="AE148" s="120" t="str" cm="1">
        <f t="array" ref="AE148">_xlfn.TEXTJOIN(CHAR(10)&amp;"-",TRUE,IF(_xlfn.XLOOKUP(A148, Brut!$A$2:$A$158, Brut!$S$2:$Y$158)=1,Brut!$S$2:$Y$2,""))</f>
        <v>- Attirer de nouveaux clients et se différencier face à la concurrence, 
-Recruter, former et fidéliser des talents qualifiés,
-Exploiter les nouvelles technologies pour améliorer la compétitivité,</v>
      </c>
      <c r="AF148" s="120" t="str">
        <f>VLOOKUP($A148,Brut,AF$1,FALSE)</f>
        <v xml:space="preserve">عدم الوصول الى زبناء المستهدفين </v>
      </c>
      <c r="AG148" s="120" t="str" cm="1">
        <f t="array" ref="AG148">_xlfn.TEXTJOIN(CHAR(10)&amp;"-",TRUE,IF(_xlfn.XLOOKUP($A148,Brut!$A$2:$A$158,Brut!$AJ$2:$AP$158)=1,Brut!$AJ$2:$AP$2,""))&amp;CHAR(10)&amp;CHAR(10)&amp;VLOOKUP($A148,Brut,AG$1,FALSE)</f>
        <v xml:space="preserve">Aucune action concrète
</v>
      </c>
      <c r="AH148" s="120" t="str" cm="1">
        <f t="array" ref="AH148">_xlfn.TEXTJOIN(CHAR(10)&amp;"-",TRUE,IF(_xlfn.XLOOKUP($A148,Brut!$A$2:$A$158,Brut!$AY$2:$BF$158)=1,Brut!$AY$2:$BF$2,""))&amp;CHAR(10)&amp;CHAR(10)&amp;VLOOKUP($A148,Brut,AH$1,FALSE)</f>
        <v xml:space="preserve">Difficulté à utiliser des outils de base (Bureautique, Office, Internet...)
-Résistance au changement - Adaptation lente
</v>
      </c>
      <c r="AI148" s="120" t="str" cm="1">
        <f t="array" ref="AI148">_xlfn.TEXTJOIN(CHAR(10)&amp;"-",TRUE,IF(_xlfn.XLOOKUP($A148,Brut!$A$2:$A$158,Brut!$BX$2:$CU$158)="Existant et je suis satisfait(e)",Brut!$BX$2:$CU$2,""))</f>
        <v/>
      </c>
      <c r="AJ148" s="120" t="str" cm="1">
        <f t="array" ref="AJ148">_xlfn.TEXTJOIN(CHAR(10)&amp;"-",TRUE,IF(_xlfn.XLOOKUP($A148,Brut!$A$2:$A$158,Brut!$BX$2:$CU$158)="Existant mais je ne suis pas satisfait(e)",Brut!$BX$2:$CU$2,""))</f>
        <v>Présence en ligne  - Présence sur les réseaux sociaux
-Processus internes  - Outil de gestion comptable et financière
-Processus internes  - Outil de gestion documentaire et des archivages</v>
      </c>
      <c r="AK148" s="120" t="str" cm="1">
        <f t="array" ref="AK148">_xlfn.TEXTJOIN(CHAR(10)&amp;"-",TRUE,IF(_xlfn.XLOOKUP($A148,Brut!$A$2:$A$158,Brut!$BX$2:$CU$158)="Inexistant mais important pour notre activité/dans notre secteur",Brut!$BX$2:$CU$2,""))</f>
        <v>Présence en ligne - Site web avancé
-Présence en ligne  - Boutique vitrine
-Présence en ligne - Boutique transactionnelle
-Relation client  - TPE basique
-Relation client  - Outil de gestion des ventes et des facturations
-Processus internes  - Tableurs (Excel)
-Processus internes  - Outil de gestion des achats et des stocks
-Processus internes  - Outil de gestion RH
-Processus internes  - Outils collaboratifs (Google Workspace, Teams...)
-Processus internes  - Messagerie électronique et instantanée (Mails, WhatsApp business...)
-Technologies émergentes  - Intelligence artificielle générative
-Technologies émergentes  - Outils pour l'efficacité énergétique
-Technologies émergentes  - Industrie 5.0
-Technologies émergentes  - IoT (Internet of things)</v>
      </c>
      <c r="AL148" s="120" t="str" cm="1">
        <f t="array" ref="AL148">_xlfn.TEXTJOIN(CHAR(10)&amp;"-",TRUE,IF(_xlfn.XLOOKUP($A148,Brut!$A$2:$A$158,Brut!$BX$2:$CU$158)="Je ne sais pas en quoi cela consiste",Brut!$BX$2:$CU$2,""))</f>
        <v>Présence en ligne  - Outils de monitoring web
-Présence en ligne  - Outils de gestion et de promotion sur les réseaux sociaux
-Relation client  - Paiement en ligne
-Relation client  - CRM
-Relation client  - Outils de marketing digital
-Relation client  - Outils d'automatisation du parcours client</v>
      </c>
    </row>
    <row r="149" spans="1:38" ht="180" x14ac:dyDescent="0.25">
      <c r="A149" s="130">
        <v>300</v>
      </c>
      <c r="B149" s="107" t="str">
        <f>CONCATENATE("ID",IF(A149&lt;10,CONCATENATE("0",A149),A149),"_FdR_",C149,"_v2")</f>
        <v>ID300_FdR_Formaja elfarrah _v2</v>
      </c>
      <c r="C149" s="107" t="str">
        <f>VLOOKUP($A149,Brut,C$1,FALSE)</f>
        <v xml:space="preserve">Formaja elfarrah </v>
      </c>
      <c r="D149" s="107" t="str">
        <f>VLOOKUP($A149,Brut,D$1,FALSE)</f>
        <v>Dirigeant(e) - Gérant(e)</v>
      </c>
      <c r="E149" s="107" t="str">
        <f>VLOOKUP($A149,Brut,E$1,FALSE)</f>
        <v>SARL AU</v>
      </c>
      <c r="F149" s="127">
        <f>2025-VLOOKUP($A149,Brut,F$1,FALSE)</f>
        <v>2025</v>
      </c>
      <c r="G149" s="127">
        <f>VLOOKUP($A149,Brut,G$1,FALSE)</f>
        <v>0</v>
      </c>
      <c r="H149" s="120" t="str">
        <f>VLOOKUP($A149,Brut,H$1,FALSE)</f>
        <v>Moyenne (Entre 25% et 50% du personnel)</v>
      </c>
      <c r="I149" s="120" t="str">
        <f>VLOOKUP($A149,Brut,I$1,FALSE)</f>
        <v>Elevées</v>
      </c>
      <c r="J149" s="107" t="str">
        <f>VLOOKUP($A149,Brut,J$1,FALSE)</f>
        <v>Moins de 5%</v>
      </c>
      <c r="K149" s="107" t="str">
        <f>VLOOKUP($A149,Brut,K$1,FALSE)</f>
        <v>Non spécifié</v>
      </c>
      <c r="L149" s="107" t="str">
        <f>VLOOKUP($A149,Brut,L$1,FALSE)</f>
        <v>Industrie - Logistique</v>
      </c>
      <c r="M149" s="107" t="str">
        <f>VLOOKUP($A149,Brut,M$1,FALSE)</f>
        <v>Marrakech-Safi</v>
      </c>
      <c r="N149" s="107">
        <f>VLOOKUP($A149,Brut,N$1,FALSE)</f>
        <v>0</v>
      </c>
      <c r="O149" s="120" t="str">
        <f>VLOOKUP($A149,Brut,O$1,FALSE)</f>
        <v>Industrie manufacturière</v>
      </c>
      <c r="P149" s="120" t="str">
        <f>VLOOKUP($A149,Brut,P$1,FALSE)</f>
        <v xml:space="preserve">Fabrication de fromage et autres produits laitiers </v>
      </c>
      <c r="Q149" s="120" t="str">
        <f>VLOOKUP($A149,Brut,Q$1,FALSE)</f>
        <v>BtoC - vente de produits ou services directement aux particuliers en tant que consommateurs finaux</v>
      </c>
      <c r="R149" s="117">
        <f>VLOOKUP($A149,Brut,R$1,FALSE)</f>
        <v>68.333333333333329</v>
      </c>
      <c r="S149" s="117">
        <f>VLOOKUP($A149,Brut,S$1,FALSE)</f>
        <v>75</v>
      </c>
      <c r="T149" s="117">
        <f>VLOOKUP($A149,Brut,T$1,FALSE)</f>
        <v>27.5</v>
      </c>
      <c r="U149" s="117">
        <f>VLOOKUP($A149,Brut,U$1,FALSE)</f>
        <v>100</v>
      </c>
      <c r="V149" s="117">
        <f>VLOOKUP($A149,Brut,V$1,FALSE)</f>
        <v>15.5</v>
      </c>
      <c r="W149" s="117">
        <f>VLOOKUP($A149,Brut,W$1,FALSE)</f>
        <v>0</v>
      </c>
      <c r="X149" s="117">
        <f>AVERAGE(R149:W149)</f>
        <v>47.722222222222221</v>
      </c>
      <c r="Y149" s="117" t="str">
        <f>IF(X149&lt;25,"Débutant",IF(X149&lt;=50,"Émergent",IF(X149&lt;=75,"Challenger","Leader")))</f>
        <v>Émergent</v>
      </c>
      <c r="Z149" s="148" t="s">
        <v>2950</v>
      </c>
      <c r="AA149" s="117" t="s">
        <v>2935</v>
      </c>
      <c r="AB149" s="152" t="s">
        <v>2949</v>
      </c>
      <c r="AC149" s="117"/>
      <c r="AD149" s="117"/>
      <c r="AE149" s="120" t="str" cm="1">
        <f t="array" ref="AE149">_xlfn.TEXTJOIN(CHAR(10)&amp;"-",TRUE,IF(_xlfn.XLOOKUP(A149, Brut!$A$2:$A$158, Brut!$S$2:$Y$158)=1,Brut!$S$2:$Y$2,""))</f>
        <v>- Attirer de nouveaux clients et se différencier face à la concurrence, 
-Gérer la fiscalité, la sécurité sociale et assurer la conformité réglementaire,
-Influencer positivement le climat des affaires et simplifier les démarches administratives.</v>
      </c>
      <c r="AF149" s="120" t="str">
        <f>VLOOKUP($A149,Brut,AF$1,FALSE)</f>
        <v xml:space="preserve">La concurrence. </v>
      </c>
      <c r="AG149" s="120" t="str" cm="1">
        <f t="array" ref="AG149">_xlfn.TEXTJOIN(CHAR(10)&amp;"-",TRUE,IF(_xlfn.XLOOKUP($A149,Brut!$A$2:$A$158,Brut!$AJ$2:$AP$158)=1,Brut!$AJ$2:$AP$2,""))&amp;CHAR(10)&amp;CHAR(10)&amp;VLOOKUP($A149,Brut,AG$1,FALSE)</f>
        <v xml:space="preserve">Suivre des formations sur les outils et solutions digitales
-Définir et mettre en œuvre une stratégie de digitalisation
</v>
      </c>
      <c r="AH149" s="120" t="str" cm="1">
        <f t="array" ref="AH149">_xlfn.TEXTJOIN(CHAR(10)&amp;"-",TRUE,IF(_xlfn.XLOOKUP($A149,Brut!$A$2:$A$158,Brut!$AY$2:$BF$158)=1,Brut!$AY$2:$BF$2,""))&amp;CHAR(10)&amp;CHAR(10)&amp;VLOOKUP($A149,Brut,AH$1,FALSE)</f>
        <v xml:space="preserve">Difficultés à trouver des prestataires qualifiés au niveau du digital
</v>
      </c>
      <c r="AI149" s="120" t="str" cm="1">
        <f t="array" ref="AI149">_xlfn.TEXTJOIN(CHAR(10)&amp;"-",TRUE,IF(_xlfn.XLOOKUP($A149,Brut!$A$2:$A$158,Brut!$BX$2:$CU$158)="Existant et je suis satisfait(e)",Brut!$BX$2:$CU$2,""))</f>
        <v>Processus internes  - Tableurs (Excel)
-Processus internes  - Outil de gestion des achats et des stocks
-Processus internes  - Outil de gestion RH
-Processus internes  - Outil de gestion comptable et financière
-Processus internes  - Outil de gestion documentaire et des archivages
-Processus internes  - Messagerie électronique et instantanée (Mails, WhatsApp business...)</v>
      </c>
      <c r="AJ149" s="120" t="str" cm="1">
        <f t="array" ref="AJ149">_xlfn.TEXTJOIN(CHAR(10)&amp;"-",TRUE,IF(_xlfn.XLOOKUP($A149,Brut!$A$2:$A$158,Brut!$BX$2:$CU$158)="Existant mais je ne suis pas satisfait(e)",Brut!$BX$2:$CU$2,""))</f>
        <v>Présence en ligne  - Présence sur les réseaux sociaux
-Relation client  - Outil de gestion des ventes et des facturations</v>
      </c>
      <c r="AK149" s="120" t="str" cm="1">
        <f t="array" ref="AK149">_xlfn.TEXTJOIN(CHAR(10)&amp;"-",TRUE,IF(_xlfn.XLOOKUP($A149,Brut!$A$2:$A$158,Brut!$BX$2:$CU$158)="Inexistant mais important pour notre activité/dans notre secteur",Brut!$BX$2:$CU$2,""))</f>
        <v>Présence en ligne - Site Web basique 
-Présence en ligne  - Outils de monitoring web
-Technologies émergentes  - Intelligence artificielle générative</v>
      </c>
      <c r="AL149" s="120" t="str" cm="1">
        <f t="array" ref="AL149">_xlfn.TEXTJOIN(CHAR(10)&amp;"-",TRUE,IF(_xlfn.XLOOKUP($A149,Brut!$A$2:$A$158,Brut!$BX$2:$CU$158)="Je ne sais pas en quoi cela consiste",Brut!$BX$2:$CU$2,""))</f>
        <v>Présence en ligne - Site web avancé
-Présence en ligne  - Outils de gestion et de promotion sur les réseaux sociaux
-Relation client  - CRM
-Relation client  - Outils d'automatisation du parcours client
-Processus internes  - Outils collaboratifs (Google Workspace, Teams...)
-Technologies émergentes  - Outils pour l'efficacité énergétique
-Technologies émergentes  - Industrie 5.0
-Technologies émergentes  - IoT (Internet of things)</v>
      </c>
    </row>
    <row r="150" spans="1:38" ht="330" x14ac:dyDescent="0.25">
      <c r="A150" s="130">
        <v>301</v>
      </c>
      <c r="B150" s="107" t="str">
        <f>CONCATENATE("ID",IF(A150&lt;10,CONCATENATE("0",A150),A150),"_FdR_",C150,"_v2")</f>
        <v>ID301_FdR_تعاونية فنون خزف وسيراميك لمزوضة_v2</v>
      </c>
      <c r="C150" s="107" t="str">
        <f>VLOOKUP($A150,Brut,C$1,FALSE)</f>
        <v>تعاونية فنون خزف وسيراميك لمزوضة</v>
      </c>
      <c r="D150" s="107" t="str">
        <f>VLOOKUP($A150,Brut,D$1,FALSE)</f>
        <v>Dirigeant(e) - Gérant(e)</v>
      </c>
      <c r="E150" s="107" t="str">
        <f>VLOOKUP($A150,Brut,E$1,FALSE)</f>
        <v>Coopérative</v>
      </c>
      <c r="F150" s="127">
        <f>2025-VLOOKUP($A150,Brut,F$1,FALSE)</f>
        <v>2025</v>
      </c>
      <c r="G150" s="127">
        <f>VLOOKUP($A150,Brut,G$1,FALSE)</f>
        <v>0</v>
      </c>
      <c r="H150" s="120" t="str">
        <f>VLOOKUP($A150,Brut,H$1,FALSE)</f>
        <v>Faible (Moins de 25% du personnel)</v>
      </c>
      <c r="I150" s="120" t="str">
        <f>VLOOKUP($A150,Brut,I$1,FALSE)</f>
        <v>Faibles</v>
      </c>
      <c r="J150" s="107" t="str">
        <f>VLOOKUP($A150,Brut,J$1,FALSE)</f>
        <v>Je ne souhaite pas me prononcer - Je ne sais pas</v>
      </c>
      <c r="K150" s="107" t="str">
        <f>VLOOKUP($A150,Brut,K$1,FALSE)</f>
        <v>Non spécifié</v>
      </c>
      <c r="L150" s="107" t="str">
        <f>VLOOKUP($A150,Brut,L$1,FALSE)</f>
        <v>Industrie - Logistique</v>
      </c>
      <c r="M150" s="107" t="str">
        <f>VLOOKUP($A150,Brut,M$1,FALSE)</f>
        <v>Marrakech-Safi</v>
      </c>
      <c r="N150" s="107">
        <f>VLOOKUP($A150,Brut,N$1,FALSE)</f>
        <v>0</v>
      </c>
      <c r="O150" s="120" t="str">
        <f>VLOOKUP($A150,Brut,O$1,FALSE)</f>
        <v>Industrie manufacturière</v>
      </c>
      <c r="P150" s="120" t="str">
        <f>VLOOKUP($A150,Brut,P$1,FALSE)</f>
        <v>صناعة وتسويق الفخار</v>
      </c>
      <c r="Q150" s="120" t="str">
        <f>VLOOKUP($A150,Brut,Q$1,FALSE)</f>
        <v>BtoC - vente de produits ou services directement aux particuliers en tant que consommateurs finaux</v>
      </c>
      <c r="R150" s="117">
        <f>VLOOKUP($A150,Brut,R$1,FALSE)</f>
        <v>35.833333333333336</v>
      </c>
      <c r="S150" s="117">
        <f>VLOOKUP($A150,Brut,S$1,FALSE)</f>
        <v>5</v>
      </c>
      <c r="T150" s="117">
        <f>VLOOKUP($A150,Brut,T$1,FALSE)</f>
        <v>32</v>
      </c>
      <c r="U150" s="117">
        <f>VLOOKUP($A150,Brut,U$1,FALSE)</f>
        <v>50</v>
      </c>
      <c r="V150" s="117">
        <f>VLOOKUP($A150,Brut,V$1,FALSE)</f>
        <v>35</v>
      </c>
      <c r="W150" s="117">
        <f>VLOOKUP($A150,Brut,W$1,FALSE)</f>
        <v>25</v>
      </c>
      <c r="X150" s="117">
        <f>AVERAGE(R150:W150)</f>
        <v>30.472222222222225</v>
      </c>
      <c r="Y150" s="117" t="str">
        <f>IF(X150&lt;25,"Débutant",IF(X150&lt;=50,"Émergent",IF(X150&lt;=75,"Challenger","Leader")))</f>
        <v>Émergent</v>
      </c>
      <c r="Z150" s="148" t="s">
        <v>2924</v>
      </c>
      <c r="AA150" s="117" t="s">
        <v>2935</v>
      </c>
      <c r="AB150" s="152" t="s">
        <v>2949</v>
      </c>
      <c r="AC150" s="117"/>
      <c r="AD150" s="117"/>
      <c r="AE150" s="120" t="str" cm="1">
        <f t="array" ref="AE150">_xlfn.TEXTJOIN(CHAR(10)&amp;"-",TRUE,IF(_xlfn.XLOOKUP(A150, Brut!$A$2:$A$158, Brut!$S$2:$Y$158)=1,Brut!$S$2:$Y$2,""))</f>
        <v>- Attirer de nouveaux clients et se différencier face à la concurrence, 
-Développer une présence à l’international,
-Exploiter les nouvelles technologies pour améliorer la compétitivité,</v>
      </c>
      <c r="AF150" s="120" t="str">
        <f>VLOOKUP($A150,Brut,AF$1,FALSE)</f>
        <v>استخداها في التعيف اكثر والانفتاح على زبناء جدد واسواق وطنية ودولية</v>
      </c>
      <c r="AG150" s="120" t="str" cm="1">
        <f t="array" ref="AG150">_xlfn.TEXTJOIN(CHAR(10)&amp;"-",TRUE,IF(_xlfn.XLOOKUP($A150,Brut!$A$2:$A$158,Brut!$AJ$2:$AP$158)=1,Brut!$AJ$2:$AP$2,""))&amp;CHAR(10)&amp;CHAR(10)&amp;VLOOKUP($A150,Brut,AG$1,FALSE)</f>
        <v xml:space="preserve">Aucune action concrète
</v>
      </c>
      <c r="AH150" s="120" t="str" cm="1">
        <f t="array" ref="AH150">_xlfn.TEXTJOIN(CHAR(10)&amp;"-",TRUE,IF(_xlfn.XLOOKUP($A150,Brut!$A$2:$A$158,Brut!$AY$2:$BF$158)=1,Brut!$AY$2:$BF$2,""))&amp;CHAR(10)&amp;CHAR(10)&amp;VLOOKUP($A150,Brut,AH$1,FALSE)</f>
        <v xml:space="preserve">Résistance au changement - Adaptation lente
-Compétences inégales (Certains sont à l'aise, d'autres non)
</v>
      </c>
      <c r="AI150" s="120" t="str" cm="1">
        <f t="array" ref="AI150">_xlfn.TEXTJOIN(CHAR(10)&amp;"-",TRUE,IF(_xlfn.XLOOKUP($A150,Brut!$A$2:$A$158,Brut!$BX$2:$CU$158)="Existant et je suis satisfait(e)",Brut!$BX$2:$CU$2,""))</f>
        <v/>
      </c>
      <c r="AJ150" s="120" t="str" cm="1">
        <f t="array" ref="AJ150">_xlfn.TEXTJOIN(CHAR(10)&amp;"-",TRUE,IF(_xlfn.XLOOKUP($A150,Brut!$A$2:$A$158,Brut!$BX$2:$CU$158)="Existant mais je ne suis pas satisfait(e)",Brut!$BX$2:$CU$2,""))</f>
        <v>Présence en ligne  - Présence sur les réseaux sociaux
-Processus internes  - Outil de gestion RH
-Processus internes  - Outil de gestion documentaire et des archivages
-Processus internes  - Messagerie électronique et instantanée (Mails, WhatsApp business...)</v>
      </c>
      <c r="AK150" s="120" t="str" cm="1">
        <f t="array" ref="AK150">_xlfn.TEXTJOIN(CHAR(10)&amp;"-",TRUE,IF(_xlfn.XLOOKUP($A150,Brut!$A$2:$A$158,Brut!$BX$2:$CU$158)="Inexistant mais important pour notre activité/dans notre secteur",Brut!$BX$2:$CU$2,""))</f>
        <v>Présence en ligne - Site Web basique 
-Présence en ligne  - Boutique vitrine
-Présence en ligne - Boutique transactionnelle
-Relation client  - TPE basique
-Relation client  - Paiement en ligne
-Relation client  - Outils de marketing digital
-Relation client  - Outils d'automatisation du parcours client
-Relation client  - Outil de gestion des ventes et des facturations
-Processus internes  - Tableurs (Excel)
-Processus internes  - Outil de gestion des achats et des stocks
-Processus internes  - Outil de gestion comptable et financière
-Processus internes  - Outils collaboratifs (Google Workspace, Teams...)
-Technologies émergentes  - Intelligence artificielle générative
-Technologies émergentes  - Outils pour l'efficacité énergétique
-Technologies émergentes  - Industrie 5.0
-Technologies émergentes  - IoT (Internet of things)</v>
      </c>
      <c r="AL150" s="120" t="str" cm="1">
        <f t="array" ref="AL150">_xlfn.TEXTJOIN(CHAR(10)&amp;"-",TRUE,IF(_xlfn.XLOOKUP($A150,Brut!$A$2:$A$158,Brut!$BX$2:$CU$158)="Je ne sais pas en quoi cela consiste",Brut!$BX$2:$CU$2,""))</f>
        <v>Présence en ligne - Site web avancé
-Présence en ligne  - Outils de monitoring web
-Présence en ligne  - Outils de gestion et de promotion sur les réseaux sociaux
-Relation client  - CRM</v>
      </c>
    </row>
    <row r="151" spans="1:38" ht="165" x14ac:dyDescent="0.25">
      <c r="A151" s="130">
        <v>302</v>
      </c>
      <c r="B151" s="107" t="str">
        <f>CONCATENATE("ID",IF(A151&lt;10,CONCATENATE("0",A151),A151),"_FdR_",C151,"_v2")</f>
        <v>ID302_FdR_مؤسسة الأشراف للتعليم المدرسي الخصوصي _v2</v>
      </c>
      <c r="C151" s="107" t="str">
        <f>VLOOKUP($A151,Brut,C$1,FALSE)</f>
        <v xml:space="preserve">مؤسسة الأشراف للتعليم المدرسي الخصوصي </v>
      </c>
      <c r="D151" s="107" t="str">
        <f>VLOOKUP($A151,Brut,D$1,FALSE)</f>
        <v>Responsable administratif et financier</v>
      </c>
      <c r="E151" s="107" t="str">
        <f>VLOOKUP($A151,Brut,E$1,FALSE)</f>
        <v>Personne physique</v>
      </c>
      <c r="F151" s="127">
        <f>2025-VLOOKUP($A151,Brut,F$1,FALSE)</f>
        <v>2025</v>
      </c>
      <c r="G151" s="127">
        <f>VLOOKUP($A151,Brut,G$1,FALSE)</f>
        <v>0</v>
      </c>
      <c r="H151" s="120" t="str">
        <f>VLOOKUP($A151,Brut,H$1,FALSE)</f>
        <v>Forte (Plus de 50% du personnel)</v>
      </c>
      <c r="I151" s="120" t="str">
        <f>VLOOKUP($A151,Brut,I$1,FALSE)</f>
        <v>Moyennes</v>
      </c>
      <c r="J151" s="107" t="str">
        <f>VLOOKUP($A151,Brut,J$1,FALSE)</f>
        <v>Entre 5 et 20%</v>
      </c>
      <c r="K151" s="107" t="str">
        <f>VLOOKUP($A151,Brut,K$1,FALSE)</f>
        <v>Non spécifié</v>
      </c>
      <c r="L151" s="107" t="str">
        <f>VLOOKUP($A151,Brut,L$1,FALSE)</f>
        <v>Education - Santé</v>
      </c>
      <c r="M151" s="107" t="str">
        <f>VLOOKUP($A151,Brut,M$1,FALSE)</f>
        <v>Fès-Meknès</v>
      </c>
      <c r="N151" s="107">
        <f>VLOOKUP($A151,Brut,N$1,FALSE)</f>
        <v>0</v>
      </c>
      <c r="O151" s="120" t="str">
        <f>VLOOKUP($A151,Brut,O$1,FALSE)</f>
        <v>Enseignement</v>
      </c>
      <c r="P151" s="120" t="str">
        <f>VLOOKUP($A151,Brut,P$1,FALSE)</f>
        <v>مؤسسة تعليمية خصوصية</v>
      </c>
      <c r="Q151" s="120" t="str">
        <f>VLOOKUP($A151,Brut,Q$1,FALSE)</f>
        <v>Les deux</v>
      </c>
      <c r="R151" s="117">
        <f>VLOOKUP($A151,Brut,R$1,FALSE)</f>
        <v>50</v>
      </c>
      <c r="S151" s="117">
        <f>VLOOKUP($A151,Brut,S$1,FALSE)</f>
        <v>27.5</v>
      </c>
      <c r="T151" s="117">
        <f>VLOOKUP($A151,Brut,T$1,FALSE)</f>
        <v>55</v>
      </c>
      <c r="U151" s="117">
        <f>VLOOKUP($A151,Brut,U$1,FALSE)</f>
        <v>66.666666666666671</v>
      </c>
      <c r="V151" s="117">
        <f>VLOOKUP($A151,Brut,V$1,FALSE)</f>
        <v>80</v>
      </c>
      <c r="W151" s="117">
        <f>VLOOKUP($A151,Brut,W$1,FALSE)</f>
        <v>50</v>
      </c>
      <c r="X151" s="117">
        <f>AVERAGE(R151:W151)</f>
        <v>54.861111111111114</v>
      </c>
      <c r="Y151" s="117" t="str">
        <f>IF(X151&lt;25,"Débutant",IF(X151&lt;=50,"Émergent",IF(X151&lt;=75,"Challenger","Leader")))</f>
        <v>Challenger</v>
      </c>
      <c r="Z151" s="148" t="s">
        <v>2934</v>
      </c>
      <c r="AA151" s="147" t="s">
        <v>2925</v>
      </c>
      <c r="AB151" s="117" t="s">
        <v>720</v>
      </c>
      <c r="AC151" s="117"/>
      <c r="AD151" s="117"/>
      <c r="AE151" s="120" t="str" cm="1">
        <f t="array" ref="AE151">_xlfn.TEXTJOIN(CHAR(10)&amp;"-",TRUE,IF(_xlfn.XLOOKUP(A151, Brut!$A$2:$A$158, Brut!$S$2:$Y$158)=1,Brut!$S$2:$Y$2,""))</f>
        <v>Gérer la fiscalité, la sécurité sociale et assurer la conformité réglementaire,
-Recruter, former et fidéliser des talents qualifiés,
-Influencer positivement le climat des affaires et simplifier les démarches administratives.</v>
      </c>
      <c r="AF151" s="120">
        <f>VLOOKUP($A151,Brut,AF$1,FALSE)</f>
        <v>0</v>
      </c>
      <c r="AG151" s="120" t="str" cm="1">
        <f t="array" ref="AG151">_xlfn.TEXTJOIN(CHAR(10)&amp;"-",TRUE,IF(_xlfn.XLOOKUP($A151,Brut!$A$2:$A$158,Brut!$AJ$2:$AP$158)=1,Brut!$AJ$2:$AP$2,""))&amp;CHAR(10)&amp;CHAR(10)&amp;VLOOKUP($A151,Brut,AG$1,FALSE)</f>
        <v xml:space="preserve">Suivre des formations sur les outils et solutions digitales
-Acquérir ou intégrer des solutions digitales (CRM, site web, etc.)
-Installer de nouveaux équipements (serveurs, ordinateurs, etc.)
-Définir et mettre en œuvre une stratégie de digitalisation
</v>
      </c>
      <c r="AH151" s="120" t="str" cm="1">
        <f t="array" ref="AH151">_xlfn.TEXTJOIN(CHAR(10)&amp;"-",TRUE,IF(_xlfn.XLOOKUP($A151,Brut!$A$2:$A$158,Brut!$AY$2:$BF$158)=1,Brut!$AY$2:$BF$2,""))&amp;CHAR(10)&amp;CHAR(10)&amp;VLOOKUP($A151,Brut,AH$1,FALSE)</f>
        <v xml:space="preserve">Difficulté à utiliser des outils de base (Bureautique, Office, Internet...)
-Résistance au changement - Adaptation lente
</v>
      </c>
      <c r="AI151" s="120" t="str" cm="1">
        <f t="array" ref="AI151">_xlfn.TEXTJOIN(CHAR(10)&amp;"-",TRUE,IF(_xlfn.XLOOKUP($A151,Brut!$A$2:$A$158,Brut!$BX$2:$CU$158)="Existant et je suis satisfait(e)",Brut!$BX$2:$CU$2,""))</f>
        <v>Présence en ligne  - Présence sur les réseaux sociaux
-Processus internes  - Tableurs (Excel)
-Processus internes  - Outil de gestion RH
-Processus internes  - Outils collaboratifs (Google Workspace, Teams...)
-Processus internes  - Messagerie électronique et instantanée (Mails, WhatsApp business...)</v>
      </c>
      <c r="AJ151" s="120" t="str" cm="1">
        <f t="array" ref="AJ151">_xlfn.TEXTJOIN(CHAR(10)&amp;"-",TRUE,IF(_xlfn.XLOOKUP($A151,Brut!$A$2:$A$158,Brut!$BX$2:$CU$158)="Existant mais je ne suis pas satisfait(e)",Brut!$BX$2:$CU$2,""))</f>
        <v/>
      </c>
      <c r="AK151" s="120" t="str" cm="1">
        <f t="array" ref="AK151">_xlfn.TEXTJOIN(CHAR(10)&amp;"-",TRUE,IF(_xlfn.XLOOKUP($A151,Brut!$A$2:$A$158,Brut!$BX$2:$CU$158)="Inexistant mais important pour notre activité/dans notre secteur",Brut!$BX$2:$CU$2,""))</f>
        <v>Présence en ligne - Site Web basique 
-Présence en ligne - Site web avancé</v>
      </c>
      <c r="AL151" s="120" t="str" cm="1">
        <f t="array" ref="AL151">_xlfn.TEXTJOIN(CHAR(10)&amp;"-",TRUE,IF(_xlfn.XLOOKUP($A151,Brut!$A$2:$A$158,Brut!$BX$2:$CU$158)="Je ne sais pas en quoi cela consiste",Brut!$BX$2:$CU$2,""))</f>
        <v>Technologies émergentes  - Industrie 5.0</v>
      </c>
    </row>
    <row r="152" spans="1:38" ht="270" x14ac:dyDescent="0.25">
      <c r="A152" s="130">
        <v>304</v>
      </c>
      <c r="B152" s="107" t="str">
        <f>CONCATENATE("ID",IF(A152&lt;10,CONCATENATE("0",A152),A152),"_FdR_",C152,"_v2")</f>
        <v>ID304_FdR_إصلاح الهواتف وبيع اكسيسوارته_v2</v>
      </c>
      <c r="C152" s="107" t="str">
        <f>VLOOKUP($A152,Brut,C$1,FALSE)</f>
        <v>إصلاح الهواتف وبيع اكسيسوارته</v>
      </c>
      <c r="D152" s="107" t="str">
        <f>VLOOKUP($A152,Brut,D$1,FALSE)</f>
        <v>Dirigeant(e) - Gérant(e)</v>
      </c>
      <c r="E152" s="107" t="str">
        <f>VLOOKUP($A152,Brut,E$1,FALSE)</f>
        <v>Auto-entrepreneur</v>
      </c>
      <c r="F152" s="127">
        <f>2025-VLOOKUP($A152,Brut,F$1,FALSE)</f>
        <v>2025</v>
      </c>
      <c r="G152" s="127">
        <f>VLOOKUP($A152,Brut,G$1,FALSE)</f>
        <v>0</v>
      </c>
      <c r="H152" s="120" t="str">
        <f>VLOOKUP($A152,Brut,H$1,FALSE)</f>
        <v>Faible (Moins de 25% du personnel)</v>
      </c>
      <c r="I152" s="120" t="str">
        <f>VLOOKUP($A152,Brut,I$1,FALSE)</f>
        <v>Faibles</v>
      </c>
      <c r="J152" s="107" t="str">
        <f>VLOOKUP($A152,Brut,J$1,FALSE)</f>
        <v>0%, Pas d'investissement</v>
      </c>
      <c r="K152" s="107" t="str">
        <f>VLOOKUP($A152,Brut,K$1,FALSE)</f>
        <v>Non spécifié</v>
      </c>
      <c r="L152" s="107" t="str">
        <f>VLOOKUP($A152,Brut,L$1,FALSE)</f>
        <v>Services</v>
      </c>
      <c r="M152" s="107" t="str">
        <f>VLOOKUP($A152,Brut,M$1,FALSE)</f>
        <v>Fès-Meknès</v>
      </c>
      <c r="N152" s="107">
        <f>VLOOKUP($A152,Brut,N$1,FALSE)</f>
        <v>0</v>
      </c>
      <c r="O152" s="120" t="str">
        <f>VLOOKUP($A152,Brut,O$1,FALSE)</f>
        <v>Autres activités de services</v>
      </c>
      <c r="P152" s="120" t="str">
        <f>VLOOKUP($A152,Brut,P$1,FALSE)</f>
        <v xml:space="preserve">إصلاح الهواتف و بيع اكسيسورات الهاتف و بعض الأجهزة الإلكترونية </v>
      </c>
      <c r="Q152" s="120" t="str">
        <f>VLOOKUP($A152,Brut,Q$1,FALSE)</f>
        <v>BtoC - vente de produits ou services directement aux particuliers en tant que consommateurs finaux</v>
      </c>
      <c r="R152" s="117">
        <f>VLOOKUP($A152,Brut,R$1,FALSE)</f>
        <v>60</v>
      </c>
      <c r="S152" s="117">
        <f>VLOOKUP($A152,Brut,S$1,FALSE)</f>
        <v>27.5</v>
      </c>
      <c r="T152" s="117">
        <f>VLOOKUP($A152,Brut,T$1,FALSE)</f>
        <v>36.5</v>
      </c>
      <c r="U152" s="117">
        <f>VLOOKUP($A152,Brut,U$1,FALSE)</f>
        <v>35</v>
      </c>
      <c r="V152" s="117">
        <f>VLOOKUP($A152,Brut,V$1,FALSE)</f>
        <v>35.5</v>
      </c>
      <c r="W152" s="117">
        <f>VLOOKUP($A152,Brut,W$1,FALSE)</f>
        <v>0</v>
      </c>
      <c r="X152" s="117">
        <f>AVERAGE(R152:W152)</f>
        <v>32.416666666666664</v>
      </c>
      <c r="Y152" s="117" t="str">
        <f>IF(X152&lt;25,"Débutant",IF(X152&lt;=50,"Émergent",IF(X152&lt;=75,"Challenger","Leader")))</f>
        <v>Émergent</v>
      </c>
      <c r="Z152" s="148" t="s">
        <v>2934</v>
      </c>
      <c r="AA152" s="147" t="s">
        <v>2925</v>
      </c>
      <c r="AB152" s="117" t="s">
        <v>720</v>
      </c>
      <c r="AC152" s="117"/>
      <c r="AD152" s="117"/>
      <c r="AE152" s="120" t="str" cm="1">
        <f t="array" ref="AE152">_xlfn.TEXTJOIN(CHAR(10)&amp;"-",TRUE,IF(_xlfn.XLOOKUP(A152, Brut!$A$2:$A$158, Brut!$S$2:$Y$158)=1,Brut!$S$2:$Y$2,""))</f>
        <v>- Attirer de nouveaux clients et se différencier face à la concurrence, 
-Exploiter les nouvelles technologies pour améliorer la compétitivité,
-Améliorer le recouvrement des créances,</v>
      </c>
      <c r="AF152" s="120" t="str">
        <f>VLOOKUP($A152,Brut,AF$1,FALSE)</f>
        <v>بيع في مدن عدة وجعل منتجاتي تصل إلى الجميع و خاصة المقربين</v>
      </c>
      <c r="AG152" s="120" t="str" cm="1">
        <f t="array" ref="AG152">_xlfn.TEXTJOIN(CHAR(10)&amp;"-",TRUE,IF(_xlfn.XLOOKUP($A152,Brut!$A$2:$A$158,Brut!$AJ$2:$AP$158)=1,Brut!$AJ$2:$AP$2,""))&amp;CHAR(10)&amp;CHAR(10)&amp;VLOOKUP($A152,Brut,AG$1,FALSE)</f>
        <v xml:space="preserve">Aucune action concrète
</v>
      </c>
      <c r="AH152" s="120" t="str" cm="1">
        <f t="array" ref="AH152">_xlfn.TEXTJOIN(CHAR(10)&amp;"-",TRUE,IF(_xlfn.XLOOKUP($A152,Brut!$A$2:$A$158,Brut!$AY$2:$BF$158)=1,Brut!$AY$2:$BF$2,""))&amp;CHAR(10)&amp;CHAR(10)&amp;VLOOKUP($A152,Brut,AH$1,FALSE)</f>
        <v xml:space="preserve">Difficulté à utiliser des outils de base (Bureautique, Office, Internet...)
-Difficulté à utiliser des outils métier ou avancés (ERP, logiciels,...)
</v>
      </c>
      <c r="AI152" s="120" t="str" cm="1">
        <f t="array" ref="AI152">_xlfn.TEXTJOIN(CHAR(10)&amp;"-",TRUE,IF(_xlfn.XLOOKUP($A152,Brut!$A$2:$A$158,Brut!$BX$2:$CU$158)="Existant et je suis satisfait(e)",Brut!$BX$2:$CU$2,""))</f>
        <v/>
      </c>
      <c r="AJ152" s="120" t="str" cm="1">
        <f t="array" ref="AJ152">_xlfn.TEXTJOIN(CHAR(10)&amp;"-",TRUE,IF(_xlfn.XLOOKUP($A152,Brut!$A$2:$A$158,Brut!$BX$2:$CU$158)="Existant mais je ne suis pas satisfait(e)",Brut!$BX$2:$CU$2,""))</f>
        <v>Présence en ligne - Site Web basique 
-Présence en ligne  - Présence sur les réseaux sociaux
-Présence en ligne  - Boutique vitrine
-Présence en ligne - Boutique transactionnelle
-Relation client  - TPE basique
-Relation client  - Paiement en ligne
-Relation client  - CRM
-Relation client  - Outil de gestion des ventes et des facturations
-Processus internes  - Tableurs (Excel)
-Processus internes  - Outil de gestion des achats et des stocks
-Processus internes  - Outil de gestion RH
-Processus internes  - Messagerie électronique et instantanée (Mails, WhatsApp business...)
-Technologies émergentes  - Intelligence artificielle générative</v>
      </c>
      <c r="AK152" s="120" t="str" cm="1">
        <f t="array" ref="AK152">_xlfn.TEXTJOIN(CHAR(10)&amp;"-",TRUE,IF(_xlfn.XLOOKUP($A152,Brut!$A$2:$A$158,Brut!$BX$2:$CU$158)="Inexistant mais important pour notre activité/dans notre secteur",Brut!$BX$2:$CU$2,""))</f>
        <v>Présence en ligne - Site web avancé</v>
      </c>
      <c r="AL152" s="120" t="str" cm="1">
        <f t="array" ref="AL152">_xlfn.TEXTJOIN(CHAR(10)&amp;"-",TRUE,IF(_xlfn.XLOOKUP($A152,Brut!$A$2:$A$158,Brut!$BX$2:$CU$158)="Je ne sais pas en quoi cela consiste",Brut!$BX$2:$CU$2,""))</f>
        <v>Présence en ligne  - Outils de monitoring web
-Présence en ligne  - Outils de gestion et de promotion sur les réseaux sociaux
-Relation client  - Outils de marketing digital
-Relation client  - Outils d'automatisation du parcours client
-Processus internes  - Outil de gestion comptable et financière
-Processus internes  - Outil de gestion documentaire et des archivages
-Processus internes  - Outils collaboratifs (Google Workspace, Teams...)
-Technologies émergentes  - Outils pour l'efficacité énergétique
-Technologies émergentes  - Industrie 5.0
-Technologies émergentes  - IoT (Internet of things)</v>
      </c>
    </row>
    <row r="153" spans="1:38" ht="195" x14ac:dyDescent="0.25">
      <c r="A153" s="130">
        <v>305</v>
      </c>
      <c r="B153" s="107" t="str">
        <f>CONCATENATE("ID",IF(A153&lt;10,CONCATENATE("0",A153),A153),"_FdR_",C153,"_v2")</f>
        <v>ID305_FdR_مقاولا_v2</v>
      </c>
      <c r="C153" s="107" t="str">
        <f>VLOOKUP($A153,Brut,C$1,FALSE)</f>
        <v>مقاولا</v>
      </c>
      <c r="D153" s="107">
        <f>VLOOKUP($A153,Brut,D$1,FALSE)</f>
        <v>0</v>
      </c>
      <c r="E153" s="107" t="str">
        <f>VLOOKUP($A153,Brut,E$1,FALSE)</f>
        <v>Auto-entrepreneur</v>
      </c>
      <c r="F153" s="127">
        <f>2025-VLOOKUP($A153,Brut,F$1,FALSE)</f>
        <v>2025</v>
      </c>
      <c r="G153" s="127">
        <f>VLOOKUP($A153,Brut,G$1,FALSE)</f>
        <v>0</v>
      </c>
      <c r="H153" s="120" t="str">
        <f>VLOOKUP($A153,Brut,H$1,FALSE)</f>
        <v>Faible (Moins de 25% du personnel)</v>
      </c>
      <c r="I153" s="120" t="str">
        <f>VLOOKUP($A153,Brut,I$1,FALSE)</f>
        <v>Elevées</v>
      </c>
      <c r="J153" s="107" t="str">
        <f>VLOOKUP($A153,Brut,J$1,FALSE)</f>
        <v>Moins de 5%</v>
      </c>
      <c r="K153" s="107" t="str">
        <f>VLOOKUP($A153,Brut,K$1,FALSE)</f>
        <v>Non spécifié</v>
      </c>
      <c r="L153" s="107" t="str">
        <f>VLOOKUP($A153,Brut,L$1,FALSE)</f>
        <v>Services</v>
      </c>
      <c r="M153" s="107" t="str">
        <f>VLOOKUP($A153,Brut,M$1,FALSE)</f>
        <v>Oriental</v>
      </c>
      <c r="N153" s="107">
        <f>VLOOKUP($A153,Brut,N$1,FALSE)</f>
        <v>0</v>
      </c>
      <c r="O153" s="120" t="str">
        <f>VLOOKUP($A153,Brut,O$1,FALSE)</f>
        <v>Activités spécialisées, scientifiques et techniques</v>
      </c>
      <c r="P153" s="120" t="str">
        <f>VLOOKUP($A153,Brut,P$1,FALSE)</f>
        <v>مصممة أزياء وخياطة العصري والتقليدي</v>
      </c>
      <c r="Q153" s="120" t="str">
        <f>VLOOKUP($A153,Brut,Q$1,FALSE)</f>
        <v>BtoC - vente de produits ou services directement aux particuliers en tant que consommateurs finaux</v>
      </c>
      <c r="R153" s="117">
        <f>VLOOKUP($A153,Brut,R$1,FALSE)</f>
        <v>44.166666666666664</v>
      </c>
      <c r="S153" s="117">
        <f>VLOOKUP($A153,Brut,S$1,FALSE)</f>
        <v>75</v>
      </c>
      <c r="T153" s="117">
        <f>VLOOKUP($A153,Brut,T$1,FALSE)</f>
        <v>45.5</v>
      </c>
      <c r="U153" s="117">
        <f>VLOOKUP($A153,Brut,U$1,FALSE)</f>
        <v>20</v>
      </c>
      <c r="V153" s="117">
        <f>VLOOKUP($A153,Brut,V$1,FALSE)</f>
        <v>10.5</v>
      </c>
      <c r="W153" s="117">
        <f>VLOOKUP($A153,Brut,W$1,FALSE)</f>
        <v>0</v>
      </c>
      <c r="X153" s="117">
        <f>AVERAGE(R153:W153)</f>
        <v>32.527777777777779</v>
      </c>
      <c r="Y153" s="117" t="str">
        <f>IF(X153&lt;25,"Débutant",IF(X153&lt;=50,"Émergent",IF(X153&lt;=75,"Challenger","Leader")))</f>
        <v>Émergent</v>
      </c>
      <c r="Z153" s="117"/>
      <c r="AA153" s="117"/>
      <c r="AB153" s="117"/>
      <c r="AC153" s="117"/>
      <c r="AD153" s="117"/>
      <c r="AE153" s="120" t="str" cm="1">
        <f t="array" ref="AE153">_xlfn.TEXTJOIN(CHAR(10)&amp;"-",TRUE,IF(_xlfn.XLOOKUP(A153, Brut!$A$2:$A$158, Brut!$S$2:$Y$158)=1,Brut!$S$2:$Y$2,""))</f>
        <v>- Attirer de nouveaux clients et se différencier face à la concurrence, 
-Développer une présence à l’international,
-Exploiter les nouvelles technologies pour améliorer la compétitivité,</v>
      </c>
      <c r="AF153" s="120">
        <f>VLOOKUP($A153,Brut,AF$1,FALSE)</f>
        <v>0</v>
      </c>
      <c r="AG153" s="120" t="str" cm="1">
        <f t="array" ref="AG153">_xlfn.TEXTJOIN(CHAR(10)&amp;"-",TRUE,IF(_xlfn.XLOOKUP($A153,Brut!$A$2:$A$158,Brut!$AJ$2:$AP$158)=1,Brut!$AJ$2:$AP$2,""))&amp;CHAR(10)&amp;CHAR(10)&amp;VLOOKUP($A153,Brut,AG$1,FALSE)</f>
        <v xml:space="preserve">Acquérir ou intégrer des solutions digitales (CRM, site web, etc.)
</v>
      </c>
      <c r="AH153" s="120" t="str" cm="1">
        <f t="array" ref="AH153">_xlfn.TEXTJOIN(CHAR(10)&amp;"-",TRUE,IF(_xlfn.XLOOKUP($A153,Brut!$A$2:$A$158,Brut!$AY$2:$BF$158)=1,Brut!$AY$2:$BF$2,""))&amp;CHAR(10)&amp;CHAR(10)&amp;VLOOKUP($A153,Brut,AH$1,FALSE)</f>
        <v xml:space="preserve">Difficulté à utiliser des outils de base (Bureautique, Office, Internet...)
-Difficulté à utiliser des outils métier ou avancés (ERP, logiciels,...)
</v>
      </c>
      <c r="AI153" s="120" t="str" cm="1">
        <f t="array" ref="AI153">_xlfn.TEXTJOIN(CHAR(10)&amp;"-",TRUE,IF(_xlfn.XLOOKUP($A153,Brut!$A$2:$A$158,Brut!$BX$2:$CU$158)="Existant et je suis satisfait(e)",Brut!$BX$2:$CU$2,""))</f>
        <v/>
      </c>
      <c r="AJ153" s="120" t="str" cm="1">
        <f t="array" ref="AJ153">_xlfn.TEXTJOIN(CHAR(10)&amp;"-",TRUE,IF(_xlfn.XLOOKUP($A153,Brut!$A$2:$A$158,Brut!$BX$2:$CU$158)="Existant mais je ne suis pas satisfait(e)",Brut!$BX$2:$CU$2,""))</f>
        <v>Présence en ligne - Site Web basique 
-Présence en ligne  - Présence sur les réseaux sociaux
-Relation client  - TPE basique
-Processus internes  - Messagerie électronique et instantanée (Mails, WhatsApp business...)
-Technologies émergentes  - Intelligence artificielle générative</v>
      </c>
      <c r="AK153" s="120" t="str" cm="1">
        <f t="array" ref="AK153">_xlfn.TEXTJOIN(CHAR(10)&amp;"-",TRUE,IF(_xlfn.XLOOKUP($A153,Brut!$A$2:$A$158,Brut!$BX$2:$CU$158)="Inexistant mais important pour notre activité/dans notre secteur",Brut!$BX$2:$CU$2,""))</f>
        <v>Présence en ligne - Site web avancé
-Présence en ligne  - Outils de monitoring web
-Présence en ligne  - Outils de gestion et de promotion sur les réseaux sociaux
-Présence en ligne  - Boutique vitrine
-Présence en ligne - Boutique transactionnelle
-Relation client  - Paiement en ligne
-Relation client  - CRM
-Relation client  - Outils de marketing digital
-Relation client  - Outil de gestion des ventes et des facturations
-Processus internes  - Outil de gestion comptable et financière</v>
      </c>
      <c r="AL153" s="120" t="str" cm="1">
        <f t="array" ref="AL153">_xlfn.TEXTJOIN(CHAR(10)&amp;"-",TRUE,IF(_xlfn.XLOOKUP($A153,Brut!$A$2:$A$158,Brut!$BX$2:$CU$158)="Je ne sais pas en quoi cela consiste",Brut!$BX$2:$CU$2,""))</f>
        <v>Relation client  - Outils d'automatisation du parcours client
-Processus internes  - Tableurs (Excel)
-Processus internes  - Outil de gestion des achats et des stocks
-Processus internes  - Outil de gestion RH
-Processus internes  - Outil de gestion documentaire et des archivages
-Processus internes  - Outils collaboratifs (Google Workspace, Teams...)
-Technologies émergentes  - Outils pour l'efficacité énergétique
-Technologies émergentes  - Industrie 5.0
-Technologies émergentes  - IoT (Internet of things)</v>
      </c>
    </row>
    <row r="154" spans="1:38" ht="135" x14ac:dyDescent="0.25">
      <c r="A154" s="130">
        <v>306</v>
      </c>
      <c r="B154" s="107" t="str">
        <f>CONCATENATE("ID",IF(A154&lt;10,CONCATENATE("0",A154),A154),"_FdR_",C154,"_v2")</f>
        <v>ID306_FdR_Kids Space Al Majd_v2</v>
      </c>
      <c r="C154" s="107" t="str">
        <f>VLOOKUP($A154,Brut,C$1,FALSE)</f>
        <v>Kids Space Al Majd</v>
      </c>
      <c r="D154" s="107" t="str">
        <f>VLOOKUP($A154,Brut,D$1,FALSE)</f>
        <v>Dirigeant(e) - Gérant(e)</v>
      </c>
      <c r="E154" s="107" t="str">
        <f>VLOOKUP($A154,Brut,E$1,FALSE)</f>
        <v>SARL AU</v>
      </c>
      <c r="F154" s="127">
        <f>2025-VLOOKUP($A154,Brut,F$1,FALSE)</f>
        <v>2025</v>
      </c>
      <c r="G154" s="127">
        <f>VLOOKUP($A154,Brut,G$1,FALSE)</f>
        <v>0</v>
      </c>
      <c r="H154" s="120" t="str">
        <f>VLOOKUP($A154,Brut,H$1,FALSE)</f>
        <v>Faible (Moins de 25% du personnel)</v>
      </c>
      <c r="I154" s="120" t="str">
        <f>VLOOKUP($A154,Brut,I$1,FALSE)</f>
        <v>Faibles</v>
      </c>
      <c r="J154" s="107" t="str">
        <f>VLOOKUP($A154,Brut,J$1,FALSE)</f>
        <v>Moins de 5%</v>
      </c>
      <c r="K154" s="107" t="str">
        <f>VLOOKUP($A154,Brut,K$1,FALSE)</f>
        <v>Non spécifié</v>
      </c>
      <c r="L154" s="107" t="str">
        <f>VLOOKUP($A154,Brut,L$1,FALSE)</f>
        <v>Education - Santé</v>
      </c>
      <c r="M154" s="107" t="str">
        <f>VLOOKUP($A154,Brut,M$1,FALSE)</f>
        <v>Oriental</v>
      </c>
      <c r="N154" s="107">
        <f>VLOOKUP($A154,Brut,N$1,FALSE)</f>
        <v>0</v>
      </c>
      <c r="O154" s="120" t="str">
        <f>VLOOKUP($A154,Brut,O$1,FALSE)</f>
        <v>Enseignement</v>
      </c>
      <c r="P154" s="120" t="str">
        <f>VLOOKUP($A154,Brut,P$1,FALSE)</f>
        <v xml:space="preserve">حضانة و روض للأطفال حتى 4 سنوات </v>
      </c>
      <c r="Q154" s="120" t="str">
        <f>VLOOKUP($A154,Brut,Q$1,FALSE)</f>
        <v>BtoC - vente de produits ou services directement aux particuliers en tant que consommateurs finaux</v>
      </c>
      <c r="R154" s="117">
        <f>VLOOKUP($A154,Brut,R$1,FALSE)</f>
        <v>60</v>
      </c>
      <c r="S154" s="117">
        <f>VLOOKUP($A154,Brut,S$1,FALSE)</f>
        <v>5</v>
      </c>
      <c r="T154" s="117">
        <f>VLOOKUP($A154,Brut,T$1,FALSE)</f>
        <v>32</v>
      </c>
      <c r="U154" s="117">
        <f>VLOOKUP($A154,Brut,U$1,FALSE)</f>
        <v>35</v>
      </c>
      <c r="V154" s="117">
        <f>VLOOKUP($A154,Brut,V$1,FALSE)</f>
        <v>15.5</v>
      </c>
      <c r="W154" s="117">
        <f>VLOOKUP($A154,Brut,W$1,FALSE)</f>
        <v>12.5</v>
      </c>
      <c r="X154" s="117">
        <f>AVERAGE(R154:W154)</f>
        <v>26.666666666666668</v>
      </c>
      <c r="Y154" s="117" t="str">
        <f>IF(X154&lt;25,"Débutant",IF(X154&lt;=50,"Émergent",IF(X154&lt;=75,"Challenger","Leader")))</f>
        <v>Émergent</v>
      </c>
      <c r="Z154" s="150"/>
      <c r="AA154" s="117" t="s">
        <v>2925</v>
      </c>
      <c r="AB154" s="117" t="s">
        <v>720</v>
      </c>
      <c r="AC154" s="117"/>
      <c r="AD154" s="117"/>
      <c r="AE154" s="120" t="str" cm="1">
        <f t="array" ref="AE154">_xlfn.TEXTJOIN(CHAR(10)&amp;"-",TRUE,IF(_xlfn.XLOOKUP(A154, Brut!$A$2:$A$158, Brut!$S$2:$Y$158)=1,Brut!$S$2:$Y$2,""))</f>
        <v xml:space="preserve">- Attirer de nouveaux clients et se différencier face à la concurrence, </v>
      </c>
      <c r="AF154" s="120">
        <f>VLOOKUP($A154,Brut,AF$1,FALSE)</f>
        <v>0</v>
      </c>
      <c r="AG154" s="120" t="str" cm="1">
        <f t="array" ref="AG154">_xlfn.TEXTJOIN(CHAR(10)&amp;"-",TRUE,IF(_xlfn.XLOOKUP($A154,Brut!$A$2:$A$158,Brut!$AJ$2:$AP$158)=1,Brut!$AJ$2:$AP$2,""))&amp;CHAR(10)&amp;CHAR(10)&amp;VLOOKUP($A154,Brut,AG$1,FALSE)</f>
        <v xml:space="preserve">Définir et mettre en œuvre une stratégie de digitalisation
</v>
      </c>
      <c r="AH154" s="120" t="str" cm="1">
        <f t="array" ref="AH154">_xlfn.TEXTJOIN(CHAR(10)&amp;"-",TRUE,IF(_xlfn.XLOOKUP($A154,Brut!$A$2:$A$158,Brut!$AY$2:$BF$158)=1,Brut!$AY$2:$BF$2,""))&amp;CHAR(10)&amp;CHAR(10)&amp;VLOOKUP($A154,Brut,AH$1,FALSE)</f>
        <v xml:space="preserve">Résistance au changement - Adaptation lente
-Difficultés à trouver des prestataires qualifiés au niveau du digital
</v>
      </c>
      <c r="AI154" s="120" t="str" cm="1">
        <f t="array" ref="AI154">_xlfn.TEXTJOIN(CHAR(10)&amp;"-",TRUE,IF(_xlfn.XLOOKUP($A154,Brut!$A$2:$A$158,Brut!$BX$2:$CU$158)="Existant et je suis satisfait(e)",Brut!$BX$2:$CU$2,""))</f>
        <v/>
      </c>
      <c r="AJ154" s="120" t="str" cm="1">
        <f t="array" ref="AJ154">_xlfn.TEXTJOIN(CHAR(10)&amp;"-",TRUE,IF(_xlfn.XLOOKUP($A154,Brut!$A$2:$A$158,Brut!$BX$2:$CU$158)="Existant mais je ne suis pas satisfait(e)",Brut!$BX$2:$CU$2,""))</f>
        <v>Présence en ligne  - Présence sur les réseaux sociaux
-Processus internes  - Tableurs (Excel)
-Processus internes  - Messagerie électronique et instantanée (Mails, WhatsApp business...)</v>
      </c>
      <c r="AK154" s="120" t="str" cm="1">
        <f t="array" ref="AK154">_xlfn.TEXTJOIN(CHAR(10)&amp;"-",TRUE,IF(_xlfn.XLOOKUP($A154,Brut!$A$2:$A$158,Brut!$BX$2:$CU$158)="Inexistant mais important pour notre activité/dans notre secteur",Brut!$BX$2:$CU$2,""))</f>
        <v>Présence en ligne - Site Web basique 
-Présence en ligne  - Outils de monitoring web
-Présence en ligne - Boutique transactionnelle
-Relation client  - Outils de marketing digital
-Processus internes  - Outil de gestion des achats et des stocks
-Processus internes  - Outil de gestion RH
-Processus internes  - Outil de gestion documentaire et des archivages</v>
      </c>
      <c r="AL154" s="120" t="str" cm="1">
        <f t="array" ref="AL154">_xlfn.TEXTJOIN(CHAR(10)&amp;"-",TRUE,IF(_xlfn.XLOOKUP($A154,Brut!$A$2:$A$158,Brut!$BX$2:$CU$158)="Je ne sais pas en quoi cela consiste",Brut!$BX$2:$CU$2,""))</f>
        <v>Présence en ligne  - Outils de gestion et de promotion sur les réseaux sociaux
-Relation client  - CRM
-Relation client  - Outils d'automatisation du parcours client
-Processus internes  - Outil de gestion comptable et financière
-Processus internes  - Outils collaboratifs (Google Workspace, Teams...)
-Technologies émergentes  - Industrie 5.0
-Technologies émergentes  - IoT (Internet of things)</v>
      </c>
    </row>
    <row r="155" spans="1:38" ht="195" x14ac:dyDescent="0.25">
      <c r="A155" s="130">
        <v>307</v>
      </c>
      <c r="B155" s="107" t="str">
        <f>CONCATENATE("ID",IF(A155&lt;10,CONCATENATE("0",A155),A155),"_FdR_",C155,"_v2")</f>
        <v>ID307_FdR_Artgon MEDIA_v2</v>
      </c>
      <c r="C155" s="107" t="str">
        <f>VLOOKUP($A155,Brut,C$1,FALSE)</f>
        <v>Artgon MEDIA</v>
      </c>
      <c r="D155" s="107" t="str">
        <f>VLOOKUP($A155,Brut,D$1,FALSE)</f>
        <v>Dirigeant(e) - Gérant(e)</v>
      </c>
      <c r="E155" s="107" t="str">
        <f>VLOOKUP($A155,Brut,E$1,FALSE)</f>
        <v>SARL AU</v>
      </c>
      <c r="F155" s="127">
        <f>2025-VLOOKUP($A155,Brut,F$1,FALSE)</f>
        <v>2025</v>
      </c>
      <c r="G155" s="127">
        <f>VLOOKUP($A155,Brut,G$1,FALSE)</f>
        <v>0</v>
      </c>
      <c r="H155" s="120" t="str">
        <f>VLOOKUP($A155,Brut,H$1,FALSE)</f>
        <v>Faible (Moins de 25% du personnel)</v>
      </c>
      <c r="I155" s="120" t="str">
        <f>VLOOKUP($A155,Brut,I$1,FALSE)</f>
        <v>Moyennes</v>
      </c>
      <c r="J155" s="107" t="str">
        <f>VLOOKUP($A155,Brut,J$1,FALSE)</f>
        <v>Plus de 20 %</v>
      </c>
      <c r="K155" s="107" t="str">
        <f>VLOOKUP($A155,Brut,K$1,FALSE)</f>
        <v>Non spécifié</v>
      </c>
      <c r="L155" s="107" t="str">
        <f>VLOOKUP($A155,Brut,L$1,FALSE)</f>
        <v>Services</v>
      </c>
      <c r="M155" s="107" t="str">
        <f>VLOOKUP($A155,Brut,M$1,FALSE)</f>
        <v>Oriental</v>
      </c>
      <c r="N155" s="107">
        <f>VLOOKUP($A155,Brut,N$1,FALSE)</f>
        <v>0</v>
      </c>
      <c r="O155" s="120" t="str">
        <f>VLOOKUP($A155,Brut,O$1,FALSE)</f>
        <v>Activités spécialisées, scientifiques et techniques</v>
      </c>
      <c r="P155" s="120" t="str">
        <f>VLOOKUP($A155,Brut,P$1,FALSE)</f>
        <v xml:space="preserve">Agence de communication et transformation digitale </v>
      </c>
      <c r="Q155" s="120" t="str">
        <f>VLOOKUP($A155,Brut,Q$1,FALSE)</f>
        <v>BtoB - vente de produits ou services entre entreprises professionnels</v>
      </c>
      <c r="R155" s="117">
        <f>VLOOKUP($A155,Brut,R$1,FALSE)</f>
        <v>59.166666666666664</v>
      </c>
      <c r="S155" s="117">
        <f>VLOOKUP($A155,Brut,S$1,FALSE)</f>
        <v>50</v>
      </c>
      <c r="T155" s="117">
        <f>VLOOKUP($A155,Brut,T$1,FALSE)</f>
        <v>65</v>
      </c>
      <c r="U155" s="117">
        <f>VLOOKUP($A155,Brut,U$1,FALSE)</f>
        <v>50</v>
      </c>
      <c r="V155" s="117">
        <f>VLOOKUP($A155,Brut,V$1,FALSE)</f>
        <v>55</v>
      </c>
      <c r="W155" s="117">
        <f>VLOOKUP($A155,Brut,W$1,FALSE)</f>
        <v>62.5</v>
      </c>
      <c r="X155" s="117">
        <f>AVERAGE(R155:W155)</f>
        <v>56.944444444444436</v>
      </c>
      <c r="Y155" s="117" t="str">
        <f>IF(X155&lt;25,"Débutant",IF(X155&lt;=50,"Émergent",IF(X155&lt;=75,"Challenger","Leader")))</f>
        <v>Challenger</v>
      </c>
      <c r="Z155" s="148" t="s">
        <v>2939</v>
      </c>
      <c r="AA155" s="117" t="s">
        <v>2935</v>
      </c>
      <c r="AB155" s="117" t="s">
        <v>2961</v>
      </c>
      <c r="AC155" s="117"/>
      <c r="AD155" s="117"/>
      <c r="AE155" s="120" t="str" cm="1">
        <f t="array" ref="AE155">_xlfn.TEXTJOIN(CHAR(10)&amp;"-",TRUE,IF(_xlfn.XLOOKUP(A155, Brut!$A$2:$A$158, Brut!$S$2:$Y$158)=1,Brut!$S$2:$Y$2,""))</f>
        <v>- Attirer de nouveaux clients et se différencier face à la concurrence, 
-Développer une présence à l’international,
-Exploiter les nouvelles technologies pour améliorer la compétitivité,</v>
      </c>
      <c r="AF155" s="120">
        <f>VLOOKUP($A155,Brut,AF$1,FALSE)</f>
        <v>0</v>
      </c>
      <c r="AG155" s="120" t="str" cm="1">
        <f t="array" ref="AG155">_xlfn.TEXTJOIN(CHAR(10)&amp;"-",TRUE,IF(_xlfn.XLOOKUP($A155,Brut!$A$2:$A$158,Brut!$AJ$2:$AP$158)=1,Brut!$AJ$2:$AP$2,""))&amp;CHAR(10)&amp;CHAR(10)&amp;VLOOKUP($A155,Brut,AG$1,FALSE)</f>
        <v xml:space="preserve">Acquérir ou intégrer des solutions digitales (CRM, site web, etc.)
-Installer de nouveaux équipements (serveurs, ordinateurs, etc.)
-Définir et mettre en œuvre une stratégie de digitalisation
</v>
      </c>
      <c r="AH155" s="120" t="str" cm="1">
        <f t="array" ref="AH155">_xlfn.TEXTJOIN(CHAR(10)&amp;"-",TRUE,IF(_xlfn.XLOOKUP($A155,Brut!$A$2:$A$158,Brut!$AY$2:$BF$158)=1,Brut!$AY$2:$BF$2,""))&amp;CHAR(10)&amp;CHAR(10)&amp;VLOOKUP($A155,Brut,AH$1,FALSE)</f>
        <v xml:space="preserve">Difficulté à utiliser des outils métier ou avancés (ERP, logiciels,...)
-Difficulté à utiliser des équipements et du matériel technologique (Serveurs, terminaux,...)
</v>
      </c>
      <c r="AI155" s="120" t="str" cm="1">
        <f t="array" ref="AI155">_xlfn.TEXTJOIN(CHAR(10)&amp;"-",TRUE,IF(_xlfn.XLOOKUP($A155,Brut!$A$2:$A$158,Brut!$BX$2:$CU$158)="Existant et je suis satisfait(e)",Brut!$BX$2:$CU$2,""))</f>
        <v>Présence en ligne - Site Web basique 
-Présence en ligne - Site web avancé
-Présence en ligne  - Outils de monitoring web
-Présence en ligne  - Présence sur les réseaux sociaux
-Processus internes  - Messagerie électronique et instantanée (Mails, WhatsApp business...)
-Technologies émergentes  - Intelligence artificielle générative</v>
      </c>
      <c r="AJ155" s="120" t="str" cm="1">
        <f t="array" ref="AJ155">_xlfn.TEXTJOIN(CHAR(10)&amp;"-",TRUE,IF(_xlfn.XLOOKUP($A155,Brut!$A$2:$A$158,Brut!$BX$2:$CU$158)="Existant mais je ne suis pas satisfait(e)",Brut!$BX$2:$CU$2,""))</f>
        <v>Présence en ligne  - Outils de gestion et de promotion sur les réseaux sociaux
-Présence en ligne  - Boutique vitrine
-Présence en ligne - Boutique transactionnelle
-Relation client  - Paiement en ligne
-Relation client  - CRM
-Relation client  - Outils de marketing digital
-Processus internes  - Tableurs (Excel)
-Processus internes  - Outil de gestion RH
-Processus internes  - Outil de gestion comptable et financière
-Processus internes  - Outils collaboratifs (Google Workspace, Teams...)</v>
      </c>
      <c r="AK155" s="120" t="str" cm="1">
        <f t="array" ref="AK155">_xlfn.TEXTJOIN(CHAR(10)&amp;"-",TRUE,IF(_xlfn.XLOOKUP($A155,Brut!$A$2:$A$158,Brut!$BX$2:$CU$158)="Inexistant mais important pour notre activité/dans notre secteur",Brut!$BX$2:$CU$2,""))</f>
        <v>Relation client  - TPE basique
-Relation client  - Outils d'automatisation du parcours client
-Relation client  - Outil de gestion des ventes et des facturations
-Technologies émergentes  - Industrie 5.0
-Technologies émergentes  - IoT (Internet of things)</v>
      </c>
      <c r="AL155" s="120" t="str" cm="1">
        <f t="array" ref="AL155">_xlfn.TEXTJOIN(CHAR(10)&amp;"-",TRUE,IF(_xlfn.XLOOKUP($A155,Brut!$A$2:$A$158,Brut!$BX$2:$CU$158)="Je ne sais pas en quoi cela consiste",Brut!$BX$2:$CU$2,""))</f>
        <v/>
      </c>
    </row>
    <row r="156" spans="1:38" ht="255" x14ac:dyDescent="0.25">
      <c r="A156" s="130">
        <v>308</v>
      </c>
      <c r="B156" s="107" t="str">
        <f>CONCATENATE("ID",IF(A156&lt;10,CONCATENATE("0",A156),A156),"_FdR_",C156,"_v2")</f>
        <v>ID308_FdR_Mahdi optique zekhnini Jamal _v2</v>
      </c>
      <c r="C156" s="107" t="str">
        <f>VLOOKUP($A156,Brut,C$1,FALSE)</f>
        <v xml:space="preserve">Mahdi optique zekhnini Jamal </v>
      </c>
      <c r="D156" s="107" t="str">
        <f>VLOOKUP($A156,Brut,D$1,FALSE)</f>
        <v>Dirigeant(e) - Gérant(e)</v>
      </c>
      <c r="E156" s="107" t="str">
        <f>VLOOKUP($A156,Brut,E$1,FALSE)</f>
        <v>Personne physique</v>
      </c>
      <c r="F156" s="127">
        <f>2025-VLOOKUP($A156,Brut,F$1,FALSE)</f>
        <v>2025</v>
      </c>
      <c r="G156" s="127">
        <f>VLOOKUP($A156,Brut,G$1,FALSE)</f>
        <v>0</v>
      </c>
      <c r="H156" s="120" t="str">
        <f>VLOOKUP($A156,Brut,H$1,FALSE)</f>
        <v>Forte (Plus de 50% du personnel)</v>
      </c>
      <c r="I156" s="120" t="str">
        <f>VLOOKUP($A156,Brut,I$1,FALSE)</f>
        <v>Moyennes</v>
      </c>
      <c r="J156" s="107" t="str">
        <f>VLOOKUP($A156,Brut,J$1,FALSE)</f>
        <v>Moins de 5%</v>
      </c>
      <c r="K156" s="107" t="str">
        <f>VLOOKUP($A156,Brut,K$1,FALSE)</f>
        <v>Non spécifié</v>
      </c>
      <c r="L156" s="107" t="str">
        <f>VLOOKUP($A156,Brut,L$1,FALSE)</f>
        <v>Commerce</v>
      </c>
      <c r="M156" s="107" t="str">
        <f>VLOOKUP($A156,Brut,M$1,FALSE)</f>
        <v>Oriental</v>
      </c>
      <c r="N156" s="107">
        <f>VLOOKUP($A156,Brut,N$1,FALSE)</f>
        <v>0</v>
      </c>
      <c r="O156" s="120" t="str">
        <f>VLOOKUP($A156,Brut,O$1,FALSE)</f>
        <v>Commerce</v>
      </c>
      <c r="P156" s="120" t="str">
        <f>VLOOKUP($A156,Brut,P$1,FALSE)</f>
        <v xml:space="preserve">Opticien optométriste </v>
      </c>
      <c r="Q156" s="120" t="str">
        <f>VLOOKUP($A156,Brut,Q$1,FALSE)</f>
        <v>BtoC - vente de produits ou services directement aux particuliers en tant que consommateurs finaux</v>
      </c>
      <c r="R156" s="117">
        <f>VLOOKUP($A156,Brut,R$1,FALSE)</f>
        <v>60</v>
      </c>
      <c r="S156" s="117">
        <f>VLOOKUP($A156,Brut,S$1,FALSE)</f>
        <v>75</v>
      </c>
      <c r="T156" s="117">
        <f>VLOOKUP($A156,Brut,T$1,FALSE)</f>
        <v>55</v>
      </c>
      <c r="U156" s="117">
        <f>VLOOKUP($A156,Brut,U$1,FALSE)</f>
        <v>35</v>
      </c>
      <c r="V156" s="117">
        <f>VLOOKUP($A156,Brut,V$1,FALSE)</f>
        <v>15.5</v>
      </c>
      <c r="W156" s="117">
        <f>VLOOKUP($A156,Brut,W$1,FALSE)</f>
        <v>12.5</v>
      </c>
      <c r="X156" s="117">
        <f>AVERAGE(R156:W156)</f>
        <v>42.166666666666664</v>
      </c>
      <c r="Y156" s="117" t="str">
        <f>IF(X156&lt;25,"Débutant",IF(X156&lt;=50,"Émergent",IF(X156&lt;=75,"Challenger","Leader")))</f>
        <v>Émergent</v>
      </c>
      <c r="Z156" s="148" t="s">
        <v>2927</v>
      </c>
      <c r="AA156" s="117" t="s">
        <v>2925</v>
      </c>
      <c r="AB156" s="117" t="s">
        <v>720</v>
      </c>
      <c r="AC156" s="117"/>
      <c r="AD156" s="117"/>
      <c r="AE156" s="120" t="str" cm="1">
        <f t="array" ref="AE156">_xlfn.TEXTJOIN(CHAR(10)&amp;"-",TRUE,IF(_xlfn.XLOOKUP(A156, Brut!$A$2:$A$158, Brut!$S$2:$Y$158)=1,Brut!$S$2:$Y$2,""))</f>
        <v>- Attirer de nouveaux clients et se différencier face à la concurrence, 
-Exploiter les nouvelles technologies pour améliorer la compétitivité,
-Influencer positivement le climat des affaires et simplifier les démarches administratives.</v>
      </c>
      <c r="AF156" s="120" t="str">
        <f>VLOOKUP($A156,Brut,AF$1,FALSE)</f>
        <v xml:space="preserve"> la digitalisation transforme le secteur de l’optique en modifiant la relation client, les modes de vente et la fabrication des produits. Les opticiens doivent s’adapter pour rester compétitifs face à ces évolutions technologiques.</v>
      </c>
      <c r="AG156" s="120" t="str" cm="1">
        <f t="array" ref="AG156">_xlfn.TEXTJOIN(CHAR(10)&amp;"-",TRUE,IF(_xlfn.XLOOKUP($A156,Brut!$A$2:$A$158,Brut!$AJ$2:$AP$158)=1,Brut!$AJ$2:$AP$2,""))&amp;CHAR(10)&amp;CHAR(10)&amp;VLOOKUP($A156,Brut,AG$1,FALSE)</f>
        <v xml:space="preserve">Aucune action concrète
</v>
      </c>
      <c r="AH156" s="120" t="str" cm="1">
        <f t="array" ref="AH156">_xlfn.TEXTJOIN(CHAR(10)&amp;"-",TRUE,IF(_xlfn.XLOOKUP($A156,Brut!$A$2:$A$158,Brut!$AY$2:$BF$158)=1,Brut!$AY$2:$BF$2,""))&amp;CHAR(10)&amp;CHAR(10)&amp;VLOOKUP($A156,Brut,AH$1,FALSE)</f>
        <v xml:space="preserve">Nous n'avons pas de difficultés particulières
</v>
      </c>
      <c r="AI156" s="120" t="str" cm="1">
        <f t="array" ref="AI156">_xlfn.TEXTJOIN(CHAR(10)&amp;"-",TRUE,IF(_xlfn.XLOOKUP($A156,Brut!$A$2:$A$158,Brut!$BX$2:$CU$158)="Existant et je suis satisfait(e)",Brut!$BX$2:$CU$2,""))</f>
        <v>Relation client  - TPE basique</v>
      </c>
      <c r="AJ156" s="120" t="str" cm="1">
        <f t="array" ref="AJ156">_xlfn.TEXTJOIN(CHAR(10)&amp;"-",TRUE,IF(_xlfn.XLOOKUP($A156,Brut!$A$2:$A$158,Brut!$BX$2:$CU$158)="Existant mais je ne suis pas satisfait(e)",Brut!$BX$2:$CU$2,""))</f>
        <v>Relation client  - Outils d'automatisation du parcours client
-Relation client  - Outil de gestion des ventes et des facturations
-Processus internes  - Outil de gestion des achats et des stocks
-Processus internes  - Outil de gestion documentaire et des archivages
-Processus internes  - Messagerie électronique et instantanée (Mails, WhatsApp business...)</v>
      </c>
      <c r="AK156" s="120" t="str" cm="1">
        <f t="array" ref="AK156">_xlfn.TEXTJOIN(CHAR(10)&amp;"-",TRUE,IF(_xlfn.XLOOKUP($A156,Brut!$A$2:$A$158,Brut!$BX$2:$CU$158)="Inexistant mais important pour notre activité/dans notre secteur",Brut!$BX$2:$CU$2,""))</f>
        <v>Présence en ligne - Site Web basique 
-Présence en ligne - Site web avancé
-Présence en ligne  - Présence sur les réseaux sociaux
-Présence en ligne  - Outils de gestion et de promotion sur les réseaux sociaux
-Présence en ligne  - Boutique vitrine
-Présence en ligne - Boutique transactionnelle
-Relation client  - Paiement en ligne
-Relation client  - CRM
-Relation client  - Outils de marketing digital
-Processus internes  - Tableurs (Excel)
-Processus internes  - Outil de gestion comptable et financière
-Technologies émergentes  - Intelligence artificielle générative
-Technologies émergentes  - Outils pour l'efficacité énergétique</v>
      </c>
      <c r="AL156" s="120" t="str" cm="1">
        <f t="array" ref="AL156">_xlfn.TEXTJOIN(CHAR(10)&amp;"-",TRUE,IF(_xlfn.XLOOKUP($A156,Brut!$A$2:$A$158,Brut!$BX$2:$CU$158)="Je ne sais pas en quoi cela consiste",Brut!$BX$2:$CU$2,""))</f>
        <v>Présence en ligne  - Outils de monitoring web
-Processus internes  - Outil de gestion RH
-Processus internes  - Outils collaboratifs (Google Workspace, Teams...)
-Technologies émergentes  - Industrie 5.0
-Technologies émergentes  - IoT (Internet of things)</v>
      </c>
    </row>
    <row r="157" spans="1:38" ht="409.5" x14ac:dyDescent="0.25">
      <c r="A157" s="130">
        <v>309</v>
      </c>
      <c r="B157" s="107" t="str">
        <f>CONCATENATE("ID",IF(A157&lt;10,CONCATENATE("0",A157),A157),"_FdR_",C157,"_v2")</f>
        <v>ID309_FdR_يوسف ارت _v2</v>
      </c>
      <c r="C157" s="107" t="str">
        <f>VLOOKUP($A157,Brut,C$1,FALSE)</f>
        <v xml:space="preserve">يوسف ارت </v>
      </c>
      <c r="D157" s="107" t="str">
        <f>VLOOKUP($A157,Brut,D$1,FALSE)</f>
        <v>Dirigeant(e) - Gérant(e)</v>
      </c>
      <c r="E157" s="107" t="str">
        <f>VLOOKUP($A157,Brut,E$1,FALSE)</f>
        <v>SARL AU</v>
      </c>
      <c r="F157" s="127">
        <f>2025-VLOOKUP($A157,Brut,F$1,FALSE)</f>
        <v>2025</v>
      </c>
      <c r="G157" s="127">
        <f>VLOOKUP($A157,Brut,G$1,FALSE)</f>
        <v>0</v>
      </c>
      <c r="H157" s="120" t="str">
        <f>VLOOKUP($A157,Brut,H$1,FALSE)</f>
        <v>Moyenne (Entre 25% et 50% du personnel)</v>
      </c>
      <c r="I157" s="120" t="str">
        <f>VLOOKUP($A157,Brut,I$1,FALSE)</f>
        <v>Moyennes</v>
      </c>
      <c r="J157" s="107" t="str">
        <f>VLOOKUP($A157,Brut,J$1,FALSE)</f>
        <v>Plus de 20 %</v>
      </c>
      <c r="K157" s="107" t="str">
        <f>VLOOKUP($A157,Brut,K$1,FALSE)</f>
        <v>Non spécifié</v>
      </c>
      <c r="L157" s="107" t="str">
        <f>VLOOKUP($A157,Brut,L$1,FALSE)</f>
        <v>Industrie - Logistique</v>
      </c>
      <c r="M157" s="107" t="str">
        <f>VLOOKUP($A157,Brut,M$1,FALSE)</f>
        <v>Oriental</v>
      </c>
      <c r="N157" s="107">
        <f>VLOOKUP($A157,Brut,N$1,FALSE)</f>
        <v>0</v>
      </c>
      <c r="O157" s="120" t="str">
        <f>VLOOKUP($A157,Brut,O$1,FALSE)</f>
        <v>Industrie manufacturière</v>
      </c>
      <c r="P157" s="120" t="str">
        <f>VLOOKUP($A157,Brut,P$1,FALSE)</f>
        <v>صناعة الاشهار وطباعة</v>
      </c>
      <c r="Q157" s="120" t="str">
        <f>VLOOKUP($A157,Brut,Q$1,FALSE)</f>
        <v>Les deux</v>
      </c>
      <c r="R157" s="117">
        <f>VLOOKUP($A157,Brut,R$1,FALSE)</f>
        <v>75.833333333333329</v>
      </c>
      <c r="S157" s="117">
        <f>VLOOKUP($A157,Brut,S$1,FALSE)</f>
        <v>50</v>
      </c>
      <c r="T157" s="117">
        <f>VLOOKUP($A157,Brut,T$1,FALSE)</f>
        <v>50</v>
      </c>
      <c r="U157" s="117">
        <f>VLOOKUP($A157,Brut,U$1,FALSE)</f>
        <v>50</v>
      </c>
      <c r="V157" s="117">
        <f>VLOOKUP($A157,Brut,V$1,FALSE)</f>
        <v>60</v>
      </c>
      <c r="W157" s="117">
        <f>VLOOKUP($A157,Brut,W$1,FALSE)</f>
        <v>0</v>
      </c>
      <c r="X157" s="117">
        <f>AVERAGE(R157:W157)</f>
        <v>47.638888888888886</v>
      </c>
      <c r="Y157" s="117" t="str">
        <f>IF(X157&lt;25,"Débutant",IF(X157&lt;=50,"Émergent",IF(X157&lt;=75,"Challenger","Leader")))</f>
        <v>Émergent</v>
      </c>
      <c r="Z157" s="117"/>
      <c r="AA157" s="117"/>
      <c r="AB157" s="117"/>
      <c r="AC157" s="117"/>
      <c r="AD157" s="117"/>
      <c r="AE157" s="120" t="str" cm="1">
        <f t="array" ref="AE157">_xlfn.TEXTJOIN(CHAR(10)&amp;"-",TRUE,IF(_xlfn.XLOOKUP(A157, Brut!$A$2:$A$158, Brut!$S$2:$Y$158)=1,Brut!$S$2:$Y$2,""))</f>
        <v>- Attirer de nouveaux clients et se différencier face à la concurrence, 
-Recruter, former et fidéliser des talents qualifiés,
-Exploiter les nouvelles technologies pour améliorer la compétitivité,</v>
      </c>
      <c r="AF157" s="120">
        <f>VLOOKUP($A157,Brut,AF$1,FALSE)</f>
        <v>0</v>
      </c>
      <c r="AG157" s="120" t="str" cm="1">
        <f t="array" ref="AG157">_xlfn.TEXTJOIN(CHAR(10)&amp;"-",TRUE,IF(_xlfn.XLOOKUP($A157,Brut!$A$2:$A$158,Brut!$AJ$2:$AP$158)=1,Brut!$AJ$2:$AP$2,""))&amp;CHAR(10)&amp;CHAR(10)&amp;VLOOKUP($A157,Brut,AG$1,FALSE)</f>
        <v xml:space="preserve">Acquérir ou intégrer des solutions digitales (CRM, site web, etc.)
-Installer de nouveaux équipements (serveurs, ordinateurs, etc.)
</v>
      </c>
      <c r="AH157" s="120" t="str" cm="1">
        <f t="array" ref="AH157">_xlfn.TEXTJOIN(CHAR(10)&amp;"-",TRUE,IF(_xlfn.XLOOKUP($A157,Brut!$A$2:$A$158,Brut!$AY$2:$BF$158)=1,Brut!$AY$2:$BF$2,""))&amp;CHAR(10)&amp;CHAR(10)&amp;VLOOKUP($A157,Brut,AH$1,FALSE)</f>
        <v xml:space="preserve">Difficulté à utiliser des outils métier ou avancés (ERP, logiciels,...)
-Difficulté à utiliser des équipements et du matériel technologique (Serveurs, terminaux,...)
</v>
      </c>
      <c r="AI157" s="120" t="str" cm="1">
        <f t="array" ref="AI157">_xlfn.TEXTJOIN(CHAR(10)&amp;"-",TRUE,IF(_xlfn.XLOOKUP($A157,Brut!$A$2:$A$158,Brut!$BX$2:$CU$158)="Existant et je suis satisfait(e)",Brut!$BX$2:$CU$2,""))</f>
        <v/>
      </c>
      <c r="AJ157" s="120" t="str" cm="1">
        <f t="array" ref="AJ157">_xlfn.TEXTJOIN(CHAR(10)&amp;"-",TRUE,IF(_xlfn.XLOOKUP($A157,Brut!$A$2:$A$158,Brut!$BX$2:$CU$158)="Existant mais je ne suis pas satisfait(e)",Brut!$BX$2:$CU$2,""))</f>
        <v>Présence en ligne  - Outils de monitoring web
-Présence en ligne  - Présence sur les réseaux sociaux
-Présence en ligne  - Outils de gestion et de promotion sur les réseaux sociaux
-Processus internes  - Tableurs (Excel)</v>
      </c>
      <c r="AK157" s="120" t="str" cm="1">
        <f t="array" ref="AK157">_xlfn.TEXTJOIN(CHAR(10)&amp;"-",TRUE,IF(_xlfn.XLOOKUP($A157,Brut!$A$2:$A$158,Brut!$BX$2:$CU$158)="Inexistant mais important pour notre activité/dans notre secteur",Brut!$BX$2:$CU$2,""))</f>
        <v>Présence en ligne - Site Web basique 
-Présence en ligne - Site web avancé
-Présence en ligne  - Boutique vitrine
-Présence en ligne - Boutique transactionnelle
-Relation client  - TPE basique
-Relation client  - Paiement en ligne
-Relation client  - CRM
-Relation client  - Outils de marketing digital
-Relation client  - Outils d'automatisation du parcours client
-Relation client  - Outil de gestion des ventes et des facturations
-Processus internes  - Outil de gestion des achats et des stocks
-Processus internes  - Outil de gestion RH
-Processus internes  - Outil de gestion comptable et financière
-Processus internes  - Outil de gestion documentaire et des archivages
-Processus internes  - Outils collaboratifs (Google Workspace, Teams...)
-Processus internes  - Messagerie électronique et instantanée (Mails, WhatsApp business...)
-Technologies émergentes  - Intelligence artificielle générative
-Technologies émergentes  - Outils pour l'efficacité énergétique
-Technologies émergentes  - Industrie 5.0
-Technologies émergentes  - IoT (Internet of things)</v>
      </c>
      <c r="AL157" s="120" t="str" cm="1">
        <f t="array" ref="AL157">_xlfn.TEXTJOIN(CHAR(10)&amp;"-",TRUE,IF(_xlfn.XLOOKUP($A157,Brut!$A$2:$A$158,Brut!$BX$2:$CU$158)="Je ne sais pas en quoi cela consiste",Brut!$BX$2:$CU$2,""))</f>
        <v/>
      </c>
    </row>
    <row r="158" spans="1:38" ht="285" x14ac:dyDescent="0.25">
      <c r="A158" s="130">
        <v>310</v>
      </c>
      <c r="B158" s="107" t="str">
        <f>CONCATENATE("ID",IF(A158&lt;10,CONCATENATE("0",A158),A158),"_FdR_",C158,"_v2")</f>
        <v>ID310_FdR_ثمار شجرة البلاد_v2</v>
      </c>
      <c r="C158" s="107" t="str">
        <f>VLOOKUP($A158,Brut,C$1,FALSE)</f>
        <v>ثمار شجرة البلاد</v>
      </c>
      <c r="D158" s="107" t="str">
        <f>VLOOKUP($A158,Brut,D$1,FALSE)</f>
        <v>Responsable administratif et financier</v>
      </c>
      <c r="E158" s="107" t="str">
        <f>VLOOKUP($A158,Brut,E$1,FALSE)</f>
        <v>Coopérative</v>
      </c>
      <c r="F158" s="127">
        <f>2025-VLOOKUP($A158,Brut,F$1,FALSE)</f>
        <v>2025</v>
      </c>
      <c r="G158" s="127">
        <f>VLOOKUP($A158,Brut,G$1,FALSE)</f>
        <v>0</v>
      </c>
      <c r="H158" s="120" t="str">
        <f>VLOOKUP($A158,Brut,H$1,FALSE)</f>
        <v>Faible (Moins de 25% du personnel)</v>
      </c>
      <c r="I158" s="120" t="str">
        <f>VLOOKUP($A158,Brut,I$1,FALSE)</f>
        <v>Faibles</v>
      </c>
      <c r="J158" s="107" t="str">
        <f>VLOOKUP($A158,Brut,J$1,FALSE)</f>
        <v>0%, Pas d'investissement</v>
      </c>
      <c r="K158" s="107" t="str">
        <f>VLOOKUP($A158,Brut,K$1,FALSE)</f>
        <v>Non spécifié</v>
      </c>
      <c r="L158" s="107" t="str">
        <f>VLOOKUP($A158,Brut,L$1,FALSE)</f>
        <v>Agriculture</v>
      </c>
      <c r="M158" s="107" t="str">
        <f>VLOOKUP($A158,Brut,M$1,FALSE)</f>
        <v>Oriental</v>
      </c>
      <c r="N158" s="107">
        <f>VLOOKUP($A158,Brut,N$1,FALSE)</f>
        <v>0</v>
      </c>
      <c r="O158" s="120" t="str">
        <f>VLOOKUP($A158,Brut,O$1,FALSE)</f>
        <v>Agriculture, sylviculture et pêche</v>
      </c>
      <c r="P158" s="120" t="str">
        <f>VLOOKUP($A158,Brut,P$1,FALSE)</f>
        <v>تعاونية فلاحية متخصصة في انتاج المشمش و الزيتون</v>
      </c>
      <c r="Q158" s="120" t="str">
        <f>VLOOKUP($A158,Brut,Q$1,FALSE)</f>
        <v>Les deux</v>
      </c>
      <c r="R158" s="117">
        <f>VLOOKUP($A158,Brut,R$1,FALSE)</f>
        <v>51.666666666666664</v>
      </c>
      <c r="S158" s="117">
        <f>VLOOKUP($A158,Brut,S$1,FALSE)</f>
        <v>27.5</v>
      </c>
      <c r="T158" s="117">
        <f>VLOOKUP($A158,Brut,T$1,FALSE)</f>
        <v>50</v>
      </c>
      <c r="U158" s="117">
        <f>VLOOKUP($A158,Brut,U$1,FALSE)</f>
        <v>50</v>
      </c>
      <c r="V158" s="117">
        <f>VLOOKUP($A158,Brut,V$1,FALSE)</f>
        <v>40</v>
      </c>
      <c r="W158" s="117">
        <f>VLOOKUP($A158,Brut,W$1,FALSE)</f>
        <v>37.5</v>
      </c>
      <c r="X158" s="117">
        <f>AVERAGE(R158:W158)</f>
        <v>42.777777777777771</v>
      </c>
      <c r="Y158" s="117" t="str">
        <f>IF(X158&lt;25,"Débutant",IF(X158&lt;=50,"Émergent",IF(X158&lt;=75,"Challenger","Leader")))</f>
        <v>Émergent</v>
      </c>
      <c r="Z158" s="117"/>
      <c r="AA158" s="117"/>
      <c r="AB158" s="117"/>
      <c r="AC158" s="117"/>
      <c r="AD158" s="117"/>
      <c r="AE158" s="120" t="str" cm="1">
        <f t="array" ref="AE158">_xlfn.TEXTJOIN(CHAR(10)&amp;"-",TRUE,IF(_xlfn.XLOOKUP(A158, Brut!$A$2:$A$158, Brut!$S$2:$Y$158)=1,Brut!$S$2:$Y$2,""))</f>
        <v>- Attirer de nouveaux clients et se différencier face à la concurrence, 
-Développer une présence à l’international,
-Recruter, former et fidéliser des talents qualifiés,</v>
      </c>
      <c r="AF158" s="120" t="str">
        <f>VLOOKUP($A158,Brut,AF$1,FALSE)</f>
        <v>تخزسن وادارة البيانات، نقص المهارات الرقمية</v>
      </c>
      <c r="AG158" s="120" t="str" cm="1">
        <f t="array" ref="AG158">_xlfn.TEXTJOIN(CHAR(10)&amp;"-",TRUE,IF(_xlfn.XLOOKUP($A158,Brut!$A$2:$A$158,Brut!$AJ$2:$AP$158)=1,Brut!$AJ$2:$AP$2,""))&amp;CHAR(10)&amp;CHAR(10)&amp;VLOOKUP($A158,Brut,AG$1,FALSE)</f>
        <v xml:space="preserve">Définir et mettre en œuvre une stratégie de digitalisation
</v>
      </c>
      <c r="AH158" s="120" t="str" cm="1">
        <f t="array" ref="AH158">_xlfn.TEXTJOIN(CHAR(10)&amp;"-",TRUE,IF(_xlfn.XLOOKUP($A158,Brut!$A$2:$A$158,Brut!$AY$2:$BF$158)=1,Brut!$AY$2:$BF$2,""))&amp;CHAR(10)&amp;CHAR(10)&amp;VLOOKUP($A158,Brut,AH$1,FALSE)</f>
        <v xml:space="preserve">Difficulté à utiliser des outils métier ou avancés (ERP, logiciels,...)
-Difficultés à maintenir les équipements et logiciels à jour
</v>
      </c>
      <c r="AI158" s="120" t="str" cm="1">
        <f t="array" ref="AI158">_xlfn.TEXTJOIN(CHAR(10)&amp;"-",TRUE,IF(_xlfn.XLOOKUP($A158,Brut!$A$2:$A$158,Brut!$BX$2:$CU$158)="Existant et je suis satisfait(e)",Brut!$BX$2:$CU$2,""))</f>
        <v/>
      </c>
      <c r="AJ158" s="120" t="str" cm="1">
        <f t="array" ref="AJ158">_xlfn.TEXTJOIN(CHAR(10)&amp;"-",TRUE,IF(_xlfn.XLOOKUP($A158,Brut!$A$2:$A$158,Brut!$BX$2:$CU$158)="Existant mais je ne suis pas satisfait(e)",Brut!$BX$2:$CU$2,""))</f>
        <v>Processus internes  - Messagerie électronique et instantanée (Mails, WhatsApp business...)
-Technologies émergentes  - IoT (Internet of things)</v>
      </c>
      <c r="AK158" s="120" t="str" cm="1">
        <f t="array" ref="AK158">_xlfn.TEXTJOIN(CHAR(10)&amp;"-",TRUE,IF(_xlfn.XLOOKUP($A158,Brut!$A$2:$A$158,Brut!$BX$2:$CU$158)="Inexistant mais important pour notre activité/dans notre secteur",Brut!$BX$2:$CU$2,""))</f>
        <v>Présence en ligne - Site Web basique 
-Présence en ligne - Site web avancé
-Présence en ligne  - Outils de monitoring web
-Présence en ligne  - Présence sur les réseaux sociaux
-Présence en ligne  - Outils de gestion et de promotion sur les réseaux sociaux
-Présence en ligne  - Boutique vitrine
-Présence en ligne - Boutique transactionnelle
-Relation client  - Outils de marketing digital
-Relation client  - Outil de gestion des ventes et des facturations
-Processus internes  - Tableurs (Excel)
-Processus internes  - Outil de gestion des achats et des stocks
-Processus internes  - Outil de gestion RH
-Processus internes  - Outil de gestion comptable et financière
-Processus internes  - Outil de gestion documentaire et des archivages</v>
      </c>
      <c r="AL158" s="120" t="str" cm="1">
        <f t="array" ref="AL158">_xlfn.TEXTJOIN(CHAR(10)&amp;"-",TRUE,IF(_xlfn.XLOOKUP($A158,Brut!$A$2:$A$158,Brut!$BX$2:$CU$158)="Je ne sais pas en quoi cela consiste",Brut!$BX$2:$CU$2,""))</f>
        <v/>
      </c>
    </row>
    <row r="159" spans="1:38" x14ac:dyDescent="0.25">
      <c r="AL159" s="120"/>
    </row>
    <row r="160" spans="1:38" x14ac:dyDescent="0.25">
      <c r="AL160" s="120"/>
    </row>
  </sheetData>
  <autoFilter ref="A2:BA157" xr:uid="{D0CACBB0-645A-4F5E-A330-4819D96B7D97}">
    <sortState xmlns:xlrd2="http://schemas.microsoft.com/office/spreadsheetml/2017/richdata2" ref="A3:BA157">
      <sortCondition ref="A2:A157"/>
    </sortState>
  </autoFilter>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8C80F-CFCF-4E28-A5B4-E2E9D9267914}">
  <sheetPr>
    <tabColor theme="5"/>
  </sheetPr>
  <dimension ref="A1:E133"/>
  <sheetViews>
    <sheetView showGridLines="0" topLeftCell="A10" zoomScale="65" zoomScaleNormal="85" workbookViewId="0">
      <selection activeCell="B17" sqref="B17"/>
    </sheetView>
  </sheetViews>
  <sheetFormatPr defaultColWidth="11.42578125" defaultRowHeight="15" x14ac:dyDescent="0.25"/>
  <cols>
    <col min="1" max="1" width="14.140625" style="121" customWidth="1"/>
    <col min="2" max="2" width="79.140625" style="2" customWidth="1"/>
    <col min="3" max="3" width="12.42578125" style="5" customWidth="1"/>
    <col min="4" max="4" width="28.140625" style="127" customWidth="1"/>
    <col min="5" max="5" width="31.42578125" bestFit="1" customWidth="1"/>
  </cols>
  <sheetData>
    <row r="1" spans="1:5" s="3" customFormat="1" ht="57.6" customHeight="1" x14ac:dyDescent="0.25">
      <c r="A1" s="102" t="s">
        <v>122</v>
      </c>
      <c r="B1" s="103" t="s">
        <v>123</v>
      </c>
      <c r="C1" s="104" t="s">
        <v>124</v>
      </c>
      <c r="D1" s="124" t="s">
        <v>2824</v>
      </c>
    </row>
    <row r="2" spans="1:5" ht="30" x14ac:dyDescent="0.25">
      <c r="A2" s="141" t="s">
        <v>0</v>
      </c>
      <c r="B2" s="132" t="s">
        <v>2764</v>
      </c>
      <c r="C2" s="105"/>
    </row>
    <row r="3" spans="1:5" s="1" customFormat="1" ht="30" x14ac:dyDescent="0.25">
      <c r="A3" s="142"/>
      <c r="B3" s="2" t="s">
        <v>2765</v>
      </c>
      <c r="C3" s="119">
        <v>100</v>
      </c>
      <c r="D3" s="126" t="s">
        <v>2736</v>
      </c>
    </row>
    <row r="4" spans="1:5" x14ac:dyDescent="0.25">
      <c r="A4" s="142"/>
      <c r="B4" s="2" t="s">
        <v>2766</v>
      </c>
      <c r="C4" s="99">
        <v>50</v>
      </c>
      <c r="D4" s="126"/>
    </row>
    <row r="5" spans="1:5" x14ac:dyDescent="0.25">
      <c r="A5" s="142"/>
      <c r="B5" s="2" t="s">
        <v>2767</v>
      </c>
      <c r="C5" s="99">
        <v>5</v>
      </c>
      <c r="D5" s="126"/>
    </row>
    <row r="6" spans="1:5" x14ac:dyDescent="0.25">
      <c r="A6" s="142"/>
      <c r="B6" s="132" t="s">
        <v>2768</v>
      </c>
      <c r="C6" s="105"/>
    </row>
    <row r="7" spans="1:5" s="1" customFormat="1" x14ac:dyDescent="0.25">
      <c r="A7" s="142"/>
      <c r="B7" s="2" t="s">
        <v>2769</v>
      </c>
      <c r="C7" s="119">
        <v>100</v>
      </c>
      <c r="D7" s="126"/>
    </row>
    <row r="8" spans="1:5" x14ac:dyDescent="0.25">
      <c r="A8" s="142"/>
      <c r="B8" s="2" t="s">
        <v>2770</v>
      </c>
      <c r="C8" s="99">
        <v>50</v>
      </c>
      <c r="D8" s="126" t="s">
        <v>2736</v>
      </c>
    </row>
    <row r="9" spans="1:5" x14ac:dyDescent="0.25">
      <c r="A9" s="142"/>
      <c r="B9" s="2" t="s">
        <v>2771</v>
      </c>
      <c r="C9" s="99">
        <v>5</v>
      </c>
      <c r="D9" s="126"/>
    </row>
    <row r="10" spans="1:5" ht="30" x14ac:dyDescent="0.25">
      <c r="A10" s="142"/>
      <c r="B10" s="132" t="s">
        <v>2772</v>
      </c>
      <c r="C10" s="105"/>
    </row>
    <row r="11" spans="1:5" s="1" customFormat="1" x14ac:dyDescent="0.25">
      <c r="A11" s="142"/>
      <c r="B11" s="2" t="s">
        <v>2773</v>
      </c>
      <c r="C11" s="119">
        <v>100</v>
      </c>
      <c r="D11" s="126"/>
    </row>
    <row r="12" spans="1:5" x14ac:dyDescent="0.25">
      <c r="A12" s="142"/>
      <c r="B12" s="2" t="s">
        <v>2774</v>
      </c>
      <c r="C12" s="99">
        <v>50</v>
      </c>
      <c r="D12" s="126" t="s">
        <v>2736</v>
      </c>
    </row>
    <row r="13" spans="1:5" x14ac:dyDescent="0.25">
      <c r="A13" s="143"/>
      <c r="B13" s="2" t="s">
        <v>2775</v>
      </c>
      <c r="C13" s="99">
        <v>5</v>
      </c>
      <c r="D13" s="126"/>
    </row>
    <row r="14" spans="1:5" ht="31.5" customHeight="1" x14ac:dyDescent="0.25">
      <c r="A14"/>
      <c r="B14" s="133" t="s">
        <v>2735</v>
      </c>
      <c r="C14"/>
      <c r="D14" s="128">
        <f>SUMIF(D3:D13,"x",C3:C13)/3</f>
        <v>66.666666666666671</v>
      </c>
      <c r="E14" s="107" t="s">
        <v>2825</v>
      </c>
    </row>
    <row r="15" spans="1:5" x14ac:dyDescent="0.25">
      <c r="A15"/>
      <c r="C15"/>
    </row>
    <row r="16" spans="1:5" ht="57.95" customHeight="1" x14ac:dyDescent="0.25">
      <c r="A16" s="141" t="s">
        <v>13</v>
      </c>
      <c r="B16" s="132" t="s">
        <v>2776</v>
      </c>
      <c r="C16" s="105"/>
    </row>
    <row r="17" spans="1:5" s="1" customFormat="1" ht="30" x14ac:dyDescent="0.25">
      <c r="A17" s="142"/>
      <c r="B17" s="2" t="s">
        <v>2777</v>
      </c>
      <c r="C17" s="119">
        <v>100</v>
      </c>
      <c r="D17" s="126"/>
    </row>
    <row r="18" spans="1:5" ht="30" x14ac:dyDescent="0.25">
      <c r="A18" s="142"/>
      <c r="B18" s="2" t="s">
        <v>2778</v>
      </c>
      <c r="C18" s="99">
        <v>50</v>
      </c>
      <c r="D18" s="126" t="s">
        <v>2736</v>
      </c>
    </row>
    <row r="19" spans="1:5" x14ac:dyDescent="0.25">
      <c r="A19" s="142"/>
      <c r="B19" s="2" t="s">
        <v>2779</v>
      </c>
      <c r="C19" s="99">
        <v>5</v>
      </c>
      <c r="D19" s="126"/>
    </row>
    <row r="20" spans="1:5" ht="30" x14ac:dyDescent="0.25">
      <c r="A20" s="142"/>
      <c r="B20" s="132" t="s">
        <v>2780</v>
      </c>
      <c r="C20" s="105"/>
    </row>
    <row r="21" spans="1:5" s="1" customFormat="1" ht="30" x14ac:dyDescent="0.25">
      <c r="A21" s="142"/>
      <c r="B21" s="2" t="s">
        <v>2781</v>
      </c>
      <c r="C21" s="119">
        <v>100</v>
      </c>
      <c r="D21" s="126"/>
    </row>
    <row r="22" spans="1:5" ht="30" x14ac:dyDescent="0.25">
      <c r="A22" s="142"/>
      <c r="B22" s="2" t="s">
        <v>2782</v>
      </c>
      <c r="C22" s="99">
        <v>50</v>
      </c>
      <c r="D22" s="126" t="s">
        <v>2736</v>
      </c>
    </row>
    <row r="23" spans="1:5" x14ac:dyDescent="0.25">
      <c r="A23" s="142"/>
      <c r="B23" s="2" t="s">
        <v>2783</v>
      </c>
      <c r="C23" s="99">
        <v>5</v>
      </c>
      <c r="D23" s="126"/>
    </row>
    <row r="24" spans="1:5" ht="30" x14ac:dyDescent="0.25">
      <c r="A24" s="142"/>
      <c r="B24" s="132" t="s">
        <v>2784</v>
      </c>
      <c r="C24" s="105"/>
    </row>
    <row r="25" spans="1:5" s="1" customFormat="1" x14ac:dyDescent="0.25">
      <c r="A25" s="142"/>
      <c r="B25" s="2" t="s">
        <v>2785</v>
      </c>
      <c r="C25" s="119">
        <v>100</v>
      </c>
      <c r="D25" s="126"/>
    </row>
    <row r="26" spans="1:5" ht="30" x14ac:dyDescent="0.25">
      <c r="A26" s="142"/>
      <c r="B26" s="2" t="s">
        <v>2786</v>
      </c>
      <c r="C26" s="99">
        <v>50</v>
      </c>
      <c r="D26" s="126" t="s">
        <v>2736</v>
      </c>
    </row>
    <row r="27" spans="1:5" x14ac:dyDescent="0.25">
      <c r="A27" s="143"/>
      <c r="B27" s="2" t="s">
        <v>2787</v>
      </c>
      <c r="C27" s="99">
        <v>5</v>
      </c>
      <c r="D27" s="126"/>
    </row>
    <row r="28" spans="1:5" x14ac:dyDescent="0.25">
      <c r="A28"/>
      <c r="B28" s="133" t="s">
        <v>2735</v>
      </c>
      <c r="C28"/>
      <c r="D28" s="128">
        <f>SUMIF(D17:D27,"x",C17:C27)/3</f>
        <v>50</v>
      </c>
      <c r="E28" s="107" t="s">
        <v>2825</v>
      </c>
    </row>
    <row r="29" spans="1:5" x14ac:dyDescent="0.25">
      <c r="A29"/>
      <c r="C29"/>
    </row>
    <row r="30" spans="1:5" ht="43.5" customHeight="1" x14ac:dyDescent="0.25">
      <c r="A30" s="140" t="s">
        <v>26</v>
      </c>
      <c r="B30" s="132" t="s">
        <v>2788</v>
      </c>
      <c r="C30" s="105"/>
    </row>
    <row r="31" spans="1:5" s="1" customFormat="1" ht="30" x14ac:dyDescent="0.25">
      <c r="A31" s="140"/>
      <c r="B31" s="2" t="s">
        <v>2789</v>
      </c>
      <c r="C31" s="119">
        <v>100</v>
      </c>
      <c r="D31" s="126"/>
    </row>
    <row r="32" spans="1:5" ht="30" x14ac:dyDescent="0.25">
      <c r="A32" s="140"/>
      <c r="B32" s="2" t="s">
        <v>2790</v>
      </c>
      <c r="C32" s="99">
        <v>50</v>
      </c>
      <c r="D32" s="126"/>
    </row>
    <row r="33" spans="1:4" x14ac:dyDescent="0.25">
      <c r="A33" s="140"/>
      <c r="B33" s="2" t="s">
        <v>2791</v>
      </c>
      <c r="C33" s="99">
        <v>5</v>
      </c>
      <c r="D33" s="126"/>
    </row>
    <row r="34" spans="1:4" ht="30" x14ac:dyDescent="0.25">
      <c r="A34" s="140"/>
      <c r="B34" s="132" t="s">
        <v>2792</v>
      </c>
      <c r="C34" s="105"/>
    </row>
    <row r="35" spans="1:4" s="1" customFormat="1" x14ac:dyDescent="0.25">
      <c r="A35" s="140"/>
      <c r="B35" s="2" t="s">
        <v>2793</v>
      </c>
      <c r="C35" s="119">
        <v>100</v>
      </c>
      <c r="D35" s="126"/>
    </row>
    <row r="36" spans="1:4" ht="30" x14ac:dyDescent="0.25">
      <c r="A36" s="140"/>
      <c r="B36" s="2" t="s">
        <v>2794</v>
      </c>
      <c r="C36" s="99">
        <v>50</v>
      </c>
      <c r="D36" s="126"/>
    </row>
    <row r="37" spans="1:4" x14ac:dyDescent="0.25">
      <c r="A37" s="140"/>
      <c r="B37" s="2" t="s">
        <v>2795</v>
      </c>
      <c r="C37" s="99">
        <v>5</v>
      </c>
      <c r="D37" s="126"/>
    </row>
    <row r="38" spans="1:4" ht="30" x14ac:dyDescent="0.25">
      <c r="A38" s="140"/>
      <c r="B38" s="132" t="s">
        <v>2796</v>
      </c>
      <c r="C38" s="105"/>
    </row>
    <row r="39" spans="1:4" s="1" customFormat="1" ht="30" x14ac:dyDescent="0.25">
      <c r="A39" s="140"/>
      <c r="B39" s="2" t="s">
        <v>2797</v>
      </c>
      <c r="C39" s="119">
        <v>100</v>
      </c>
      <c r="D39" s="126"/>
    </row>
    <row r="40" spans="1:4" ht="45" x14ac:dyDescent="0.25">
      <c r="A40" s="140"/>
      <c r="B40" s="2" t="s">
        <v>2798</v>
      </c>
      <c r="C40" s="99">
        <v>50</v>
      </c>
      <c r="D40" s="126"/>
    </row>
    <row r="41" spans="1:4" x14ac:dyDescent="0.25">
      <c r="A41" s="140"/>
      <c r="B41" s="2" t="s">
        <v>2799</v>
      </c>
      <c r="C41" s="99">
        <v>5</v>
      </c>
      <c r="D41" s="126"/>
    </row>
    <row r="42" spans="1:4" ht="30" x14ac:dyDescent="0.25">
      <c r="A42" s="140"/>
      <c r="B42" s="132" t="s">
        <v>2800</v>
      </c>
      <c r="C42" s="100"/>
    </row>
    <row r="43" spans="1:4" s="1" customFormat="1" ht="30" x14ac:dyDescent="0.25">
      <c r="A43" s="140"/>
      <c r="B43" s="2" t="s">
        <v>2801</v>
      </c>
      <c r="C43" s="119">
        <v>100</v>
      </c>
      <c r="D43" s="126"/>
    </row>
    <row r="44" spans="1:4" ht="30" x14ac:dyDescent="0.25">
      <c r="A44" s="140"/>
      <c r="B44" s="2" t="s">
        <v>2802</v>
      </c>
      <c r="C44" s="99">
        <v>50</v>
      </c>
      <c r="D44" s="126"/>
    </row>
    <row r="45" spans="1:4" x14ac:dyDescent="0.25">
      <c r="A45" s="140"/>
      <c r="B45" s="2" t="s">
        <v>2803</v>
      </c>
      <c r="C45" s="99">
        <v>5</v>
      </c>
      <c r="D45" s="126"/>
    </row>
    <row r="46" spans="1:4" x14ac:dyDescent="0.25">
      <c r="A46" s="140"/>
      <c r="B46" s="132" t="s">
        <v>2804</v>
      </c>
      <c r="C46" s="100"/>
    </row>
    <row r="47" spans="1:4" s="1" customFormat="1" ht="30" x14ac:dyDescent="0.25">
      <c r="A47" s="140"/>
      <c r="B47" s="2" t="s">
        <v>2805</v>
      </c>
      <c r="C47" s="119">
        <v>100</v>
      </c>
      <c r="D47" s="126"/>
    </row>
    <row r="48" spans="1:4" ht="30" x14ac:dyDescent="0.25">
      <c r="A48" s="140"/>
      <c r="B48" s="2" t="s">
        <v>2806</v>
      </c>
      <c r="C48" s="99">
        <v>50</v>
      </c>
      <c r="D48" s="126"/>
    </row>
    <row r="49" spans="1:4" x14ac:dyDescent="0.25">
      <c r="A49" s="140"/>
      <c r="B49" s="2" t="s">
        <v>2807</v>
      </c>
      <c r="C49" s="99">
        <v>5</v>
      </c>
      <c r="D49" s="126"/>
    </row>
    <row r="50" spans="1:4" ht="30" x14ac:dyDescent="0.25">
      <c r="A50" s="140"/>
      <c r="B50" s="132" t="s">
        <v>2808</v>
      </c>
      <c r="C50" s="100"/>
    </row>
    <row r="51" spans="1:4" s="1" customFormat="1" x14ac:dyDescent="0.25">
      <c r="A51" s="140"/>
      <c r="B51" s="2" t="s">
        <v>2809</v>
      </c>
      <c r="C51" s="119">
        <v>100</v>
      </c>
      <c r="D51" s="126"/>
    </row>
    <row r="52" spans="1:4" ht="30" x14ac:dyDescent="0.25">
      <c r="A52" s="140"/>
      <c r="B52" s="2" t="s">
        <v>2810</v>
      </c>
      <c r="C52" s="99">
        <v>50</v>
      </c>
      <c r="D52" s="126"/>
    </row>
    <row r="53" spans="1:4" x14ac:dyDescent="0.25">
      <c r="A53" s="140"/>
      <c r="B53" s="2" t="s">
        <v>2811</v>
      </c>
      <c r="C53" s="99">
        <v>5</v>
      </c>
      <c r="D53" s="126"/>
    </row>
    <row r="54" spans="1:4" ht="30" x14ac:dyDescent="0.25">
      <c r="A54" s="140"/>
      <c r="B54" s="132" t="s">
        <v>2812</v>
      </c>
      <c r="C54" s="100"/>
    </row>
    <row r="55" spans="1:4" s="1" customFormat="1" ht="45" x14ac:dyDescent="0.25">
      <c r="A55" s="140"/>
      <c r="B55" s="2" t="s">
        <v>2813</v>
      </c>
      <c r="C55" s="119">
        <v>100</v>
      </c>
      <c r="D55" s="126"/>
    </row>
    <row r="56" spans="1:4" x14ac:dyDescent="0.25">
      <c r="A56" s="140"/>
      <c r="B56" s="2" t="s">
        <v>2814</v>
      </c>
      <c r="C56" s="99">
        <v>50</v>
      </c>
      <c r="D56" s="126"/>
    </row>
    <row r="57" spans="1:4" x14ac:dyDescent="0.25">
      <c r="A57" s="140"/>
      <c r="B57" s="2" t="s">
        <v>2815</v>
      </c>
      <c r="C57" s="99">
        <v>5</v>
      </c>
      <c r="D57" s="126"/>
    </row>
    <row r="58" spans="1:4" x14ac:dyDescent="0.25">
      <c r="A58" s="140"/>
      <c r="B58" s="132" t="s">
        <v>2816</v>
      </c>
      <c r="C58" s="100"/>
    </row>
    <row r="59" spans="1:4" s="1" customFormat="1" ht="45" x14ac:dyDescent="0.25">
      <c r="A59" s="140"/>
      <c r="B59" s="2" t="s">
        <v>2817</v>
      </c>
      <c r="C59" s="119">
        <v>100</v>
      </c>
      <c r="D59" s="126"/>
    </row>
    <row r="60" spans="1:4" ht="30" x14ac:dyDescent="0.25">
      <c r="A60" s="140"/>
      <c r="B60" s="2" t="s">
        <v>2818</v>
      </c>
      <c r="C60" s="99">
        <v>50</v>
      </c>
      <c r="D60" s="126"/>
    </row>
    <row r="61" spans="1:4" x14ac:dyDescent="0.25">
      <c r="A61" s="140"/>
      <c r="B61" s="2" t="s">
        <v>2819</v>
      </c>
      <c r="C61" s="99">
        <v>5</v>
      </c>
      <c r="D61" s="126"/>
    </row>
    <row r="62" spans="1:4" x14ac:dyDescent="0.25">
      <c r="A62" s="140"/>
      <c r="B62" s="132" t="s">
        <v>2820</v>
      </c>
      <c r="C62" s="100"/>
    </row>
    <row r="63" spans="1:4" s="1" customFormat="1" ht="30" x14ac:dyDescent="0.25">
      <c r="A63" s="140"/>
      <c r="B63" s="2" t="s">
        <v>2821</v>
      </c>
      <c r="C63" s="119">
        <v>100</v>
      </c>
      <c r="D63" s="126"/>
    </row>
    <row r="64" spans="1:4" ht="30" x14ac:dyDescent="0.25">
      <c r="A64" s="140"/>
      <c r="B64" s="2" t="s">
        <v>2822</v>
      </c>
      <c r="C64" s="99">
        <v>50</v>
      </c>
      <c r="D64" s="126"/>
    </row>
    <row r="65" spans="1:5" x14ac:dyDescent="0.25">
      <c r="A65" s="140"/>
      <c r="B65" s="2" t="s">
        <v>2823</v>
      </c>
      <c r="C65" s="99">
        <v>5</v>
      </c>
      <c r="D65" s="126"/>
    </row>
    <row r="66" spans="1:5" x14ac:dyDescent="0.25">
      <c r="A66"/>
      <c r="B66" s="133" t="s">
        <v>2735</v>
      </c>
      <c r="C66"/>
      <c r="D66" s="128">
        <f>SUMIF(D30:D65,"x",C30:C65)/9</f>
        <v>0</v>
      </c>
      <c r="E66" s="107" t="s">
        <v>2825</v>
      </c>
    </row>
    <row r="67" spans="1:5" x14ac:dyDescent="0.25">
      <c r="A67"/>
      <c r="C67"/>
    </row>
    <row r="68" spans="1:5" ht="30" x14ac:dyDescent="0.25">
      <c r="A68" s="140" t="s">
        <v>62</v>
      </c>
      <c r="B68" s="132" t="s">
        <v>2826</v>
      </c>
      <c r="C68" s="100"/>
    </row>
    <row r="69" spans="1:5" s="1" customFormat="1" ht="30" x14ac:dyDescent="0.25">
      <c r="A69" s="140"/>
      <c r="B69" s="2" t="s">
        <v>2827</v>
      </c>
      <c r="C69" s="119">
        <v>100</v>
      </c>
      <c r="D69" s="126"/>
    </row>
    <row r="70" spans="1:5" ht="45" x14ac:dyDescent="0.25">
      <c r="A70" s="140"/>
      <c r="B70" s="2" t="s">
        <v>2828</v>
      </c>
      <c r="C70" s="99">
        <v>50</v>
      </c>
      <c r="D70" s="126"/>
    </row>
    <row r="71" spans="1:5" x14ac:dyDescent="0.25">
      <c r="A71" s="140"/>
      <c r="B71" s="2" t="s">
        <v>2829</v>
      </c>
      <c r="C71" s="99">
        <v>5</v>
      </c>
      <c r="D71" s="126"/>
    </row>
    <row r="72" spans="1:5" ht="30" x14ac:dyDescent="0.25">
      <c r="A72" s="140"/>
      <c r="B72" s="132" t="s">
        <v>2830</v>
      </c>
      <c r="C72" s="100"/>
    </row>
    <row r="73" spans="1:5" s="1" customFormat="1" ht="30" x14ac:dyDescent="0.25">
      <c r="A73" s="140"/>
      <c r="B73" s="2" t="s">
        <v>2831</v>
      </c>
      <c r="C73" s="119">
        <v>100</v>
      </c>
      <c r="D73" s="126"/>
    </row>
    <row r="74" spans="1:5" ht="45" x14ac:dyDescent="0.25">
      <c r="A74" s="140"/>
      <c r="B74" s="2" t="s">
        <v>2832</v>
      </c>
      <c r="C74" s="99">
        <v>50</v>
      </c>
      <c r="D74" s="126"/>
    </row>
    <row r="75" spans="1:5" ht="30" x14ac:dyDescent="0.25">
      <c r="A75" s="140"/>
      <c r="B75" s="2" t="s">
        <v>2833</v>
      </c>
      <c r="C75" s="99">
        <v>5</v>
      </c>
      <c r="D75" s="126"/>
    </row>
    <row r="76" spans="1:5" ht="30" x14ac:dyDescent="0.25">
      <c r="A76" s="140"/>
      <c r="B76" s="132" t="s">
        <v>2834</v>
      </c>
      <c r="C76" s="100"/>
    </row>
    <row r="77" spans="1:5" s="1" customFormat="1" ht="45" x14ac:dyDescent="0.25">
      <c r="A77" s="140"/>
      <c r="B77" s="2" t="s">
        <v>2835</v>
      </c>
      <c r="C77" s="119">
        <v>100</v>
      </c>
      <c r="D77" s="126"/>
    </row>
    <row r="78" spans="1:5" ht="45" x14ac:dyDescent="0.25">
      <c r="A78" s="140"/>
      <c r="B78" s="2" t="s">
        <v>2836</v>
      </c>
      <c r="C78" s="99">
        <v>50</v>
      </c>
      <c r="D78" s="126"/>
    </row>
    <row r="79" spans="1:5" ht="30" x14ac:dyDescent="0.25">
      <c r="A79" s="140"/>
      <c r="B79" s="2" t="s">
        <v>2837</v>
      </c>
      <c r="C79" s="99">
        <v>5</v>
      </c>
      <c r="D79" s="126"/>
    </row>
    <row r="80" spans="1:5" x14ac:dyDescent="0.25">
      <c r="A80"/>
      <c r="B80" s="133" t="s">
        <v>2735</v>
      </c>
      <c r="C80"/>
      <c r="D80" s="128">
        <f>SUMIF(D69:D79,"x",C69:C79)/3</f>
        <v>0</v>
      </c>
      <c r="E80" s="107" t="s">
        <v>2825</v>
      </c>
    </row>
    <row r="81" spans="1:4" x14ac:dyDescent="0.25">
      <c r="A81"/>
      <c r="C81"/>
    </row>
    <row r="82" spans="1:4" ht="43.5" customHeight="1" x14ac:dyDescent="0.25">
      <c r="A82" s="140" t="s">
        <v>75</v>
      </c>
      <c r="B82" s="132" t="s">
        <v>2838</v>
      </c>
      <c r="C82" s="100"/>
    </row>
    <row r="83" spans="1:4" s="1" customFormat="1" x14ac:dyDescent="0.25">
      <c r="A83" s="140"/>
      <c r="B83" s="2" t="s">
        <v>77</v>
      </c>
      <c r="C83" s="119">
        <v>100</v>
      </c>
      <c r="D83" s="126"/>
    </row>
    <row r="84" spans="1:4" x14ac:dyDescent="0.25">
      <c r="A84" s="140"/>
      <c r="B84" s="2" t="s">
        <v>78</v>
      </c>
      <c r="C84" s="99">
        <v>50</v>
      </c>
      <c r="D84" s="126"/>
    </row>
    <row r="85" spans="1:4" x14ac:dyDescent="0.25">
      <c r="A85" s="140"/>
      <c r="B85" s="2" t="s">
        <v>79</v>
      </c>
      <c r="C85" s="99">
        <v>5</v>
      </c>
      <c r="D85" s="126"/>
    </row>
    <row r="86" spans="1:4" ht="30" x14ac:dyDescent="0.25">
      <c r="A86" s="140"/>
      <c r="B86" s="132" t="s">
        <v>2839</v>
      </c>
      <c r="C86" s="100"/>
    </row>
    <row r="87" spans="1:4" s="1" customFormat="1" ht="30" x14ac:dyDescent="0.25">
      <c r="A87" s="140"/>
      <c r="B87" s="2" t="s">
        <v>2840</v>
      </c>
      <c r="C87" s="119">
        <v>100</v>
      </c>
      <c r="D87" s="126"/>
    </row>
    <row r="88" spans="1:4" ht="30" x14ac:dyDescent="0.25">
      <c r="A88" s="140"/>
      <c r="B88" s="2" t="s">
        <v>2841</v>
      </c>
      <c r="C88" s="99">
        <v>50</v>
      </c>
      <c r="D88" s="126"/>
    </row>
    <row r="89" spans="1:4" ht="30" x14ac:dyDescent="0.25">
      <c r="A89" s="140"/>
      <c r="B89" s="2" t="s">
        <v>2842</v>
      </c>
      <c r="C89" s="99">
        <v>5</v>
      </c>
      <c r="D89" s="126"/>
    </row>
    <row r="90" spans="1:4" x14ac:dyDescent="0.25">
      <c r="A90" s="140"/>
      <c r="B90" s="132" t="s">
        <v>2843</v>
      </c>
      <c r="C90" s="100"/>
    </row>
    <row r="91" spans="1:4" s="1" customFormat="1" x14ac:dyDescent="0.25">
      <c r="A91" s="140"/>
      <c r="B91" s="2" t="s">
        <v>85</v>
      </c>
      <c r="C91" s="119">
        <v>100</v>
      </c>
      <c r="D91" s="126"/>
    </row>
    <row r="92" spans="1:4" ht="30" x14ac:dyDescent="0.25">
      <c r="A92" s="140"/>
      <c r="B92" s="2" t="s">
        <v>2844</v>
      </c>
      <c r="C92" s="99">
        <v>50</v>
      </c>
      <c r="D92" s="126"/>
    </row>
    <row r="93" spans="1:4" x14ac:dyDescent="0.25">
      <c r="A93" s="140"/>
      <c r="B93" s="2" t="s">
        <v>2845</v>
      </c>
      <c r="C93" s="99">
        <v>5</v>
      </c>
      <c r="D93" s="126"/>
    </row>
    <row r="94" spans="1:4" x14ac:dyDescent="0.25">
      <c r="A94" s="140"/>
      <c r="B94" s="132" t="s">
        <v>2846</v>
      </c>
      <c r="C94" s="100"/>
    </row>
    <row r="95" spans="1:4" s="1" customFormat="1" x14ac:dyDescent="0.25">
      <c r="A95" s="140"/>
      <c r="B95" s="2" t="s">
        <v>89</v>
      </c>
      <c r="C95" s="119">
        <v>100</v>
      </c>
      <c r="D95" s="126"/>
    </row>
    <row r="96" spans="1:4" x14ac:dyDescent="0.25">
      <c r="A96" s="140"/>
      <c r="B96" s="2" t="s">
        <v>90</v>
      </c>
      <c r="C96" s="99">
        <v>50</v>
      </c>
      <c r="D96" s="126"/>
    </row>
    <row r="97" spans="1:5" x14ac:dyDescent="0.25">
      <c r="A97" s="140"/>
      <c r="B97" s="2" t="s">
        <v>91</v>
      </c>
      <c r="C97" s="99">
        <v>5</v>
      </c>
      <c r="D97" s="126"/>
    </row>
    <row r="98" spans="1:5" x14ac:dyDescent="0.25">
      <c r="A98" s="140"/>
      <c r="B98" s="2" t="s">
        <v>92</v>
      </c>
      <c r="C98" s="99"/>
    </row>
    <row r="99" spans="1:5" x14ac:dyDescent="0.25">
      <c r="A99" s="140"/>
      <c r="B99" s="132" t="s">
        <v>2847</v>
      </c>
      <c r="C99" s="100"/>
    </row>
    <row r="100" spans="1:5" s="1" customFormat="1" ht="30" x14ac:dyDescent="0.25">
      <c r="A100" s="140"/>
      <c r="B100" s="2" t="s">
        <v>2848</v>
      </c>
      <c r="C100" s="119">
        <v>100</v>
      </c>
      <c r="D100" s="126"/>
    </row>
    <row r="101" spans="1:5" ht="30" x14ac:dyDescent="0.25">
      <c r="A101" s="140"/>
      <c r="B101" s="2" t="s">
        <v>2849</v>
      </c>
      <c r="C101" s="99">
        <v>50</v>
      </c>
      <c r="D101" s="126"/>
    </row>
    <row r="102" spans="1:5" ht="30" x14ac:dyDescent="0.25">
      <c r="A102" s="140"/>
      <c r="B102" s="2" t="s">
        <v>2850</v>
      </c>
      <c r="C102" s="99">
        <v>5</v>
      </c>
      <c r="D102" s="126"/>
    </row>
    <row r="103" spans="1:5" x14ac:dyDescent="0.25">
      <c r="A103" s="140"/>
      <c r="B103" s="132" t="s">
        <v>2851</v>
      </c>
      <c r="C103" s="100"/>
    </row>
    <row r="104" spans="1:5" s="1" customFormat="1" ht="45" x14ac:dyDescent="0.25">
      <c r="A104" s="140"/>
      <c r="B104" s="2" t="s">
        <v>2852</v>
      </c>
      <c r="C104" s="119">
        <v>100</v>
      </c>
      <c r="D104" s="126"/>
    </row>
    <row r="105" spans="1:5" ht="30" x14ac:dyDescent="0.25">
      <c r="A105" s="140"/>
      <c r="B105" s="2" t="s">
        <v>2853</v>
      </c>
      <c r="C105" s="99">
        <v>50</v>
      </c>
      <c r="D105" s="126"/>
    </row>
    <row r="106" spans="1:5" x14ac:dyDescent="0.25">
      <c r="A106" s="140"/>
      <c r="B106" s="2" t="s">
        <v>2854</v>
      </c>
      <c r="C106" s="99">
        <v>5</v>
      </c>
      <c r="D106" s="126"/>
    </row>
    <row r="107" spans="1:5" x14ac:dyDescent="0.25">
      <c r="A107" s="140"/>
      <c r="B107" s="132" t="s">
        <v>2855</v>
      </c>
      <c r="C107" s="100"/>
    </row>
    <row r="108" spans="1:5" s="1" customFormat="1" ht="30" x14ac:dyDescent="0.25">
      <c r="A108" s="140"/>
      <c r="B108" s="2" t="s">
        <v>2856</v>
      </c>
      <c r="C108" s="119">
        <v>100</v>
      </c>
      <c r="D108" s="126"/>
    </row>
    <row r="109" spans="1:5" ht="45" x14ac:dyDescent="0.25">
      <c r="A109" s="140"/>
      <c r="B109" s="2" t="s">
        <v>2857</v>
      </c>
      <c r="C109" s="99">
        <v>50</v>
      </c>
      <c r="D109" s="126"/>
    </row>
    <row r="110" spans="1:5" x14ac:dyDescent="0.25">
      <c r="A110" s="140"/>
      <c r="B110" s="2" t="s">
        <v>2858</v>
      </c>
      <c r="C110" s="99">
        <v>5</v>
      </c>
      <c r="D110" s="126"/>
    </row>
    <row r="111" spans="1:5" x14ac:dyDescent="0.25">
      <c r="A111"/>
      <c r="B111" s="133" t="s">
        <v>2735</v>
      </c>
      <c r="C111"/>
      <c r="D111" s="128">
        <f>SUMIF(D82:D110,"x",C82:C110)/7</f>
        <v>0</v>
      </c>
      <c r="E111" s="107" t="s">
        <v>2825</v>
      </c>
    </row>
    <row r="112" spans="1:5" x14ac:dyDescent="0.25">
      <c r="A112"/>
      <c r="C112"/>
    </row>
    <row r="113" spans="1:4" ht="30" x14ac:dyDescent="0.25">
      <c r="A113" s="140" t="s">
        <v>105</v>
      </c>
      <c r="B113" s="132" t="s">
        <v>2859</v>
      </c>
      <c r="C113" s="100"/>
    </row>
    <row r="114" spans="1:4" s="1" customFormat="1" ht="30" x14ac:dyDescent="0.25">
      <c r="A114" s="140"/>
      <c r="B114" s="2" t="s">
        <v>2860</v>
      </c>
      <c r="C114" s="119">
        <v>100</v>
      </c>
      <c r="D114" s="126"/>
    </row>
    <row r="115" spans="1:4" x14ac:dyDescent="0.25">
      <c r="A115" s="140"/>
      <c r="B115" s="2" t="s">
        <v>2861</v>
      </c>
      <c r="C115" s="99">
        <v>0</v>
      </c>
      <c r="D115" s="126"/>
    </row>
    <row r="116" spans="1:4" ht="30" x14ac:dyDescent="0.25">
      <c r="A116" s="140"/>
      <c r="B116" s="132" t="s">
        <v>2862</v>
      </c>
      <c r="C116" s="99"/>
    </row>
    <row r="117" spans="1:4" s="1" customFormat="1" ht="30" x14ac:dyDescent="0.25">
      <c r="A117" s="140"/>
      <c r="B117" s="2" t="s">
        <v>2863</v>
      </c>
      <c r="C117" s="119">
        <v>100</v>
      </c>
      <c r="D117" s="126"/>
    </row>
    <row r="118" spans="1:4" ht="30" x14ac:dyDescent="0.25">
      <c r="A118" s="140"/>
      <c r="B118" s="2" t="s">
        <v>2864</v>
      </c>
      <c r="C118" s="99">
        <v>50</v>
      </c>
      <c r="D118" s="126"/>
    </row>
    <row r="119" spans="1:4" x14ac:dyDescent="0.25">
      <c r="A119" s="140"/>
      <c r="B119" s="2" t="s">
        <v>2865</v>
      </c>
      <c r="C119" s="99">
        <v>5</v>
      </c>
      <c r="D119" s="126"/>
    </row>
    <row r="120" spans="1:4" ht="30" x14ac:dyDescent="0.25">
      <c r="A120" s="140"/>
      <c r="B120" s="132" t="s">
        <v>2866</v>
      </c>
      <c r="C120" s="100"/>
    </row>
    <row r="121" spans="1:4" s="1" customFormat="1" x14ac:dyDescent="0.25">
      <c r="A121" s="140"/>
      <c r="B121" s="2" t="s">
        <v>2867</v>
      </c>
      <c r="C121" s="119">
        <v>25</v>
      </c>
      <c r="D121" s="126"/>
    </row>
    <row r="122" spans="1:4" ht="30" x14ac:dyDescent="0.25">
      <c r="A122" s="140"/>
      <c r="B122" s="2" t="s">
        <v>2868</v>
      </c>
      <c r="C122" s="99">
        <v>25</v>
      </c>
      <c r="D122" s="126"/>
    </row>
    <row r="123" spans="1:4" ht="30" x14ac:dyDescent="0.25">
      <c r="A123" s="140"/>
      <c r="B123" s="2" t="s">
        <v>2869</v>
      </c>
      <c r="C123" s="99">
        <v>25</v>
      </c>
      <c r="D123" s="126"/>
    </row>
    <row r="124" spans="1:4" x14ac:dyDescent="0.25">
      <c r="A124" s="140"/>
      <c r="B124" s="2" t="s">
        <v>117</v>
      </c>
      <c r="C124" s="99">
        <v>25</v>
      </c>
      <c r="D124" s="126"/>
    </row>
    <row r="125" spans="1:4" ht="30" x14ac:dyDescent="0.25">
      <c r="A125" s="140"/>
      <c r="B125" s="132" t="s">
        <v>2870</v>
      </c>
      <c r="C125" s="100"/>
    </row>
    <row r="126" spans="1:4" s="1" customFormat="1" ht="30" x14ac:dyDescent="0.25">
      <c r="A126" s="140"/>
      <c r="B126" s="2" t="s">
        <v>2871</v>
      </c>
      <c r="C126" s="119">
        <v>100</v>
      </c>
      <c r="D126" s="126"/>
    </row>
    <row r="127" spans="1:4" ht="30" x14ac:dyDescent="0.25">
      <c r="A127" s="140"/>
      <c r="B127" s="2" t="s">
        <v>2872</v>
      </c>
      <c r="C127" s="99">
        <v>50</v>
      </c>
      <c r="D127" s="126"/>
    </row>
    <row r="128" spans="1:4" x14ac:dyDescent="0.25">
      <c r="A128" s="140"/>
      <c r="B128" s="2" t="s">
        <v>2873</v>
      </c>
      <c r="C128" s="99">
        <v>5</v>
      </c>
      <c r="D128" s="126"/>
    </row>
    <row r="129" spans="2:5" x14ac:dyDescent="0.25">
      <c r="B129" s="133" t="s">
        <v>2735</v>
      </c>
      <c r="D129" s="127">
        <f>SUMIF(D114:D128,"x",C114:C128)/4</f>
        <v>0</v>
      </c>
      <c r="E129" s="107" t="s">
        <v>2825</v>
      </c>
    </row>
    <row r="132" spans="2:5" x14ac:dyDescent="0.25">
      <c r="B132" s="133" t="s">
        <v>2735</v>
      </c>
      <c r="D132" s="128">
        <f>(D129+D111+D80+D66+D28+D14)/6</f>
        <v>19.444444444444446</v>
      </c>
      <c r="E132" s="107" t="s">
        <v>2825</v>
      </c>
    </row>
    <row r="133" spans="2:5" x14ac:dyDescent="0.25">
      <c r="B133" s="133" t="s">
        <v>2763</v>
      </c>
      <c r="D133" s="127" t="str">
        <f>IF(D132&lt;25,"Débutant",IF(D132&lt;=50,"Émergent",IF(D132&lt;=75,"Challenger","Leader")))</f>
        <v>Débutant</v>
      </c>
      <c r="E133" s="107" t="s">
        <v>2825</v>
      </c>
    </row>
  </sheetData>
  <mergeCells count="6">
    <mergeCell ref="A113:A128"/>
    <mergeCell ref="A2:A13"/>
    <mergeCell ref="A16:A27"/>
    <mergeCell ref="A30:A65"/>
    <mergeCell ref="A68:A79"/>
    <mergeCell ref="A82:A11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0e4d1f7-47a5-4484-8a12-e934a3c78658" xsi:nil="true"/>
    <lcf76f155ced4ddcb4097134ff3c332f xmlns="309f29ec-eb46-4791-815b-646baaae42b4">
      <Terms xmlns="http://schemas.microsoft.com/office/infopath/2007/PartnerControls"/>
    </lcf76f155ced4ddcb4097134ff3c332f>
    <Interviewedornot xmlns="309f29ec-eb46-4791-815b-646baaae42b4" xsi:nil="true"/>
    <_Flow_SignoffStatus xmlns="309f29ec-eb46-4791-815b-646baaae42b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82C4D6A3802E7945A1AAB0B5F3C02170" ma:contentTypeVersion="21" ma:contentTypeDescription="Ein neues Dokument erstellen." ma:contentTypeScope="" ma:versionID="73acd980d2287bd0db4fe05effcb456c">
  <xsd:schema xmlns:xsd="http://www.w3.org/2001/XMLSchema" xmlns:xs="http://www.w3.org/2001/XMLSchema" xmlns:p="http://schemas.microsoft.com/office/2006/metadata/properties" xmlns:ns2="309f29ec-eb46-4791-815b-646baaae42b4" xmlns:ns3="90e4d1f7-47a5-4484-8a12-e934a3c78658" targetNamespace="http://schemas.microsoft.com/office/2006/metadata/properties" ma:root="true" ma:fieldsID="04c8ea8e6bc77c7a83c5d0e4d962dc23" ns2:_="" ns3:_="">
    <xsd:import namespace="309f29ec-eb46-4791-815b-646baaae42b4"/>
    <xsd:import namespace="90e4d1f7-47a5-4484-8a12-e934a3c7865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element ref="ns2:Interviewedornot" minOccurs="0"/>
                <xsd:element ref="ns2:MediaServiceBillingMetadata"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9f29ec-eb46-4791-815b-646baaae42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Bildmarkierungen" ma:readOnly="false" ma:fieldId="{5cf76f15-5ced-4ddc-b409-7134ff3c332f}" ma:taxonomyMulti="true" ma:sspId="0aed264e-563a-469a-8ebe-271e849ec10c"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Interviewedornot" ma:index="26" nillable="true" ma:displayName="Interviewed or not" ma:format="Dropdown" ma:internalName="Interviewedornot">
      <xsd:simpleType>
        <xsd:restriction base="dms:Choice">
          <xsd:enumeration value="YES"/>
          <xsd:enumeration value="No"/>
        </xsd:restriction>
      </xsd:simpleType>
    </xsd:element>
    <xsd:element name="MediaServiceBillingMetadata" ma:index="27" nillable="true" ma:displayName="MediaServiceBillingMetadata" ma:hidden="true" ma:internalName="MediaServiceBillingMetadata" ma:readOnly="true">
      <xsd:simpleType>
        <xsd:restriction base="dms:Note"/>
      </xsd:simpleType>
    </xsd:element>
    <xsd:element name="_Flow_SignoffStatus" ma:index="28" nillable="true" ma:displayName="Status Unterschrift"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0e4d1f7-47a5-4484-8a12-e934a3c78658"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element name="TaxCatchAll" ma:index="22" nillable="true" ma:displayName="Taxonomy Catch All Column" ma:hidden="true" ma:list="{3af2a88b-df7a-419c-a7db-55081863a504}" ma:internalName="TaxCatchAll" ma:showField="CatchAllData" ma:web="90e4d1f7-47a5-4484-8a12-e934a3c7865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4CC599-D9AB-40CA-82DA-ED636538FEEC}">
  <ds:schemaRefs>
    <ds:schemaRef ds:uri="http://schemas.microsoft.com/sharepoint/v3/contenttype/forms"/>
  </ds:schemaRefs>
</ds:datastoreItem>
</file>

<file path=customXml/itemProps2.xml><?xml version="1.0" encoding="utf-8"?>
<ds:datastoreItem xmlns:ds="http://schemas.openxmlformats.org/officeDocument/2006/customXml" ds:itemID="{3E929E3A-F46F-46A5-B3DD-47CED3ED94C6}">
  <ds:schemaRefs>
    <ds:schemaRef ds:uri="http://purl.org/dc/elements/1.1/"/>
    <ds:schemaRef ds:uri="http://schemas.microsoft.com/office/2006/metadata/properties"/>
    <ds:schemaRef ds:uri="http://purl.org/dc/terms/"/>
    <ds:schemaRef ds:uri="http://purl.org/dc/dcmitype/"/>
    <ds:schemaRef ds:uri="http://schemas.microsoft.com/office/2006/documentManagement/types"/>
    <ds:schemaRef ds:uri="309f29ec-eb46-4791-815b-646baaae42b4"/>
    <ds:schemaRef ds:uri="http://www.w3.org/XML/1998/namespace"/>
    <ds:schemaRef ds:uri="http://schemas.microsoft.com/office/infopath/2007/PartnerControls"/>
    <ds:schemaRef ds:uri="http://schemas.openxmlformats.org/package/2006/metadata/core-properties"/>
    <ds:schemaRef ds:uri="90e4d1f7-47a5-4484-8a12-e934a3c78658"/>
  </ds:schemaRefs>
</ds:datastoreItem>
</file>

<file path=customXml/itemProps3.xml><?xml version="1.0" encoding="utf-8"?>
<ds:datastoreItem xmlns:ds="http://schemas.openxmlformats.org/officeDocument/2006/customXml" ds:itemID="{F4C64C12-835D-4C05-B21D-F734BA2EFE72}"/>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Comparatif &amp; Scoring</vt:lpstr>
      <vt:lpstr>Brut</vt:lpstr>
      <vt:lpstr>IS</vt:lpstr>
      <vt:lpstr>Echelle</vt:lpstr>
      <vt:lpstr>Etat0 </vt:lpstr>
      <vt:lpstr>Nouveau scoring</vt:lpstr>
      <vt:lpstr>Brut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Julien Riedinger</dc:creator>
  <cp:keywords/>
  <dc:description/>
  <cp:lastModifiedBy>ECHOUT, Asma GIZ MA</cp:lastModifiedBy>
  <cp:revision/>
  <dcterms:created xsi:type="dcterms:W3CDTF">2025-01-30T15:00:42Z</dcterms:created>
  <dcterms:modified xsi:type="dcterms:W3CDTF">2025-08-05T10:58:09Z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0x01010082C4D6A3802E7945A1AAB0B5F3C02170</vt:lpwstr>
  </property>
  <property fmtid="{D5CDD505-2E9C-101B-9397-08002B2CF9AE}" pid="3" name="MediaServiceImageTags">
    <vt:lpwstr/>
  </property>
</Properties>
</file>