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 2" sheetId="1" r:id="rId1"/>
    <sheet name="M 3" sheetId="5" r:id="rId2"/>
    <sheet name="M 4" sheetId="6" r:id="rId3"/>
    <sheet name="M 5" sheetId="7" r:id="rId4"/>
    <sheet name="SUPPLY" sheetId="8" r:id="rId5"/>
  </sheets>
  <calcPr calcId="152511"/>
</workbook>
</file>

<file path=xl/calcChain.xml><?xml version="1.0" encoding="utf-8"?>
<calcChain xmlns="http://schemas.openxmlformats.org/spreadsheetml/2006/main">
  <c r="B19" i="7" l="1"/>
  <c r="B5" i="6"/>
  <c r="B46" i="5"/>
  <c r="B16" i="5"/>
  <c r="C24" i="1"/>
  <c r="C13" i="1"/>
  <c r="C10" i="6"/>
  <c r="C38" i="5"/>
  <c r="C24" i="5"/>
  <c r="B30" i="1"/>
  <c r="C36" i="1"/>
  <c r="C9" i="6"/>
  <c r="B47" i="5"/>
  <c r="B25" i="5"/>
  <c r="C52" i="1"/>
  <c r="C40" i="1"/>
  <c r="B37" i="6"/>
  <c r="C51" i="5"/>
  <c r="C6" i="5"/>
  <c r="B32" i="6"/>
  <c r="B14" i="6"/>
  <c r="C40" i="5"/>
  <c r="B32" i="1"/>
  <c r="C6" i="1"/>
  <c r="C14" i="7"/>
  <c r="C14" i="6"/>
  <c r="C45" i="5"/>
  <c r="B27" i="5"/>
  <c r="B28" i="1"/>
  <c r="B24" i="1"/>
  <c r="C7" i="6"/>
  <c r="C50" i="5"/>
  <c r="B19" i="5"/>
  <c r="C36" i="6"/>
  <c r="C15" i="6"/>
  <c r="B40" i="5"/>
  <c r="B52" i="1"/>
  <c r="C26" i="1"/>
  <c r="C52" i="5"/>
  <c r="C18" i="5"/>
  <c r="C11" i="6"/>
  <c r="B26" i="6"/>
  <c r="B9" i="6"/>
  <c r="B7" i="1"/>
  <c r="C33" i="1"/>
  <c r="B51" i="5"/>
  <c r="B29" i="1"/>
  <c r="C61" i="5"/>
  <c r="B13" i="5"/>
  <c r="B12" i="1"/>
  <c r="C8" i="5"/>
  <c r="C39" i="5"/>
  <c r="C15" i="7"/>
  <c r="C8" i="6"/>
  <c r="B49" i="5"/>
  <c r="C14" i="5"/>
  <c r="B16" i="1"/>
  <c r="B15" i="7"/>
  <c r="C20" i="6"/>
  <c r="B42" i="5"/>
  <c r="B12" i="5"/>
  <c r="C20" i="1"/>
  <c r="B5" i="1"/>
  <c r="B18" i="6"/>
  <c r="C34" i="5"/>
  <c r="C20" i="5"/>
  <c r="C49" i="1"/>
  <c r="C12" i="1"/>
  <c r="C5" i="6"/>
  <c r="B43" i="5"/>
  <c r="B9" i="5"/>
  <c r="B35" i="6"/>
  <c r="C60" i="5"/>
  <c r="B22" i="5"/>
  <c r="B51" i="1"/>
  <c r="C11" i="1"/>
  <c r="B20" i="7"/>
  <c r="C23" i="6"/>
  <c r="B29" i="5"/>
  <c r="C55" i="1"/>
  <c r="C23" i="1"/>
  <c r="B25" i="1"/>
  <c r="B13" i="6"/>
  <c r="C33" i="5"/>
  <c r="B7" i="5"/>
  <c r="C39" i="6"/>
  <c r="B53" i="5"/>
  <c r="C28" i="5"/>
  <c r="C43" i="1"/>
  <c r="B18" i="1"/>
  <c r="C16" i="1"/>
  <c r="B34" i="6"/>
  <c r="B5" i="5"/>
  <c r="C9" i="1"/>
  <c r="B61" i="5"/>
  <c r="C51" i="1"/>
  <c r="B26" i="1"/>
  <c r="B22" i="6"/>
  <c r="C41" i="5"/>
  <c r="C38" i="6"/>
  <c r="B60" i="5"/>
  <c r="B39" i="1"/>
  <c r="B11" i="1"/>
  <c r="C43" i="5"/>
  <c r="B27" i="6"/>
  <c r="B19" i="6"/>
  <c r="C46" i="5"/>
  <c r="B27" i="1"/>
  <c r="B59" i="5"/>
  <c r="B20" i="5"/>
  <c r="C22" i="6"/>
  <c r="C23" i="5"/>
  <c r="C22" i="5"/>
  <c r="C57" i="5"/>
  <c r="B33" i="5"/>
  <c r="B30" i="5"/>
  <c r="C16" i="7"/>
  <c r="C32" i="6"/>
  <c r="B15" i="6"/>
  <c r="B32" i="5"/>
  <c r="B48" i="1"/>
  <c r="C22" i="1"/>
  <c r="B18" i="7"/>
  <c r="B20" i="6"/>
  <c r="B45" i="5"/>
  <c r="B54" i="1"/>
  <c r="B8" i="1"/>
  <c r="C21" i="7"/>
  <c r="C12" i="6"/>
  <c r="B34" i="5"/>
  <c r="B8" i="5"/>
  <c r="C27" i="1"/>
  <c r="B6" i="6"/>
  <c r="C30" i="5"/>
  <c r="C53" i="1"/>
  <c r="C59" i="5"/>
  <c r="B49" i="1"/>
  <c r="B28" i="6"/>
  <c r="C36" i="5"/>
  <c r="B17" i="7"/>
  <c r="C47" i="1"/>
  <c r="B10" i="5"/>
  <c r="C19" i="1"/>
  <c r="B38" i="5"/>
  <c r="B25" i="6"/>
  <c r="C26" i="5"/>
  <c r="C35" i="6"/>
  <c r="B56" i="5"/>
  <c r="B48" i="5"/>
  <c r="C39" i="1"/>
  <c r="B14" i="1"/>
  <c r="C28" i="6"/>
  <c r="B7" i="6"/>
  <c r="B28" i="5"/>
  <c r="B44" i="1"/>
  <c r="C18" i="1"/>
  <c r="B14" i="7"/>
  <c r="B16" i="6"/>
  <c r="B41" i="5"/>
  <c r="C54" i="1"/>
  <c r="B23" i="1"/>
  <c r="B16" i="7"/>
  <c r="B23" i="6"/>
  <c r="C29" i="5"/>
  <c r="C29" i="1"/>
  <c r="B33" i="6"/>
  <c r="C47" i="5"/>
  <c r="C25" i="5"/>
  <c r="C34" i="1"/>
  <c r="C15" i="1"/>
  <c r="B31" i="6"/>
  <c r="C56" i="5"/>
  <c r="B18" i="5"/>
  <c r="B47" i="1"/>
  <c r="B19" i="1"/>
  <c r="C19" i="7"/>
  <c r="C19" i="6"/>
  <c r="B44" i="5"/>
  <c r="B43" i="1"/>
  <c r="C37" i="6"/>
  <c r="B55" i="5"/>
  <c r="B23" i="5"/>
  <c r="C32" i="1"/>
  <c r="B21" i="1"/>
  <c r="C62" i="5"/>
  <c r="B15" i="5"/>
  <c r="B17" i="1"/>
  <c r="C54" i="5"/>
  <c r="B21" i="5"/>
  <c r="C27" i="6"/>
  <c r="B31" i="5"/>
  <c r="B6" i="1"/>
  <c r="B36" i="6"/>
  <c r="C44" i="5"/>
  <c r="B21" i="6"/>
  <c r="B45" i="1"/>
  <c r="B42" i="1"/>
  <c r="C21" i="5"/>
  <c r="C7" i="1"/>
  <c r="C44" i="1"/>
  <c r="C10" i="1"/>
  <c r="B46" i="1"/>
  <c r="B22" i="1"/>
  <c r="C42" i="5"/>
  <c r="C5" i="5"/>
  <c r="C25" i="6"/>
  <c r="B9" i="1"/>
  <c r="C20" i="7"/>
  <c r="B15" i="1"/>
  <c r="C17" i="5"/>
  <c r="B20" i="1"/>
  <c r="C34" i="6"/>
  <c r="B52" i="5"/>
  <c r="B6" i="5"/>
  <c r="B35" i="1"/>
  <c r="C25" i="1"/>
  <c r="C31" i="6"/>
  <c r="C58" i="5"/>
  <c r="B36" i="5"/>
  <c r="C35" i="1"/>
  <c r="B10" i="1"/>
  <c r="C24" i="6"/>
  <c r="C18" i="6"/>
  <c r="C48" i="5"/>
  <c r="B40" i="1"/>
  <c r="C14" i="1"/>
  <c r="C17" i="7"/>
  <c r="B12" i="6"/>
  <c r="B37" i="5"/>
  <c r="C38" i="1"/>
  <c r="C16" i="6"/>
  <c r="B39" i="5"/>
  <c r="C19" i="5"/>
  <c r="B50" i="1"/>
  <c r="B24" i="5"/>
  <c r="B30" i="6"/>
  <c r="C55" i="5"/>
  <c r="C27" i="5"/>
  <c r="B33" i="1"/>
  <c r="C5" i="1"/>
  <c r="B24" i="6"/>
  <c r="B57" i="5"/>
  <c r="C32" i="5"/>
  <c r="C48" i="1"/>
  <c r="C21" i="6"/>
  <c r="C35" i="5"/>
  <c r="C13" i="5"/>
  <c r="C37" i="1"/>
  <c r="B36" i="1"/>
  <c r="C33" i="6"/>
  <c r="C50" i="1"/>
  <c r="C30" i="6"/>
  <c r="B31" i="1"/>
  <c r="C21" i="1"/>
  <c r="B58" i="5"/>
  <c r="C31" i="1"/>
  <c r="C6" i="6"/>
  <c r="C12" i="5"/>
  <c r="B29" i="6"/>
  <c r="C30" i="1"/>
  <c r="B14" i="5"/>
  <c r="B38" i="1"/>
  <c r="C7" i="5"/>
  <c r="B50" i="5"/>
  <c r="B34" i="1"/>
  <c r="C42" i="1"/>
  <c r="B53" i="1"/>
  <c r="B37" i="1"/>
  <c r="B10" i="6"/>
  <c r="C17" i="6"/>
  <c r="C31" i="5"/>
  <c r="C9" i="5"/>
  <c r="B41" i="1"/>
  <c r="C16" i="5"/>
  <c r="C29" i="6"/>
  <c r="B62" i="5"/>
  <c r="B11" i="5"/>
  <c r="C46" i="1"/>
  <c r="B13" i="1"/>
  <c r="C26" i="6"/>
  <c r="B54" i="5"/>
  <c r="B17" i="5"/>
  <c r="C41" i="1"/>
  <c r="C17" i="1"/>
  <c r="B39" i="6"/>
  <c r="C53" i="5"/>
  <c r="B26" i="5"/>
  <c r="C18" i="7"/>
  <c r="B11" i="6"/>
  <c r="C49" i="5"/>
  <c r="C11" i="5"/>
  <c r="C8" i="1"/>
  <c r="B35" i="5"/>
  <c r="B55" i="1"/>
  <c r="C15" i="5"/>
  <c r="C28" i="1"/>
  <c r="C10" i="5"/>
  <c r="C13" i="6"/>
  <c r="B38" i="6"/>
  <c r="B8" i="6"/>
  <c r="B17" i="6"/>
  <c r="C45" i="1"/>
  <c r="C37" i="5"/>
</calcChain>
</file>

<file path=xl/sharedStrings.xml><?xml version="1.0" encoding="utf-8"?>
<sst xmlns="http://schemas.openxmlformats.org/spreadsheetml/2006/main" count="308" uniqueCount="53">
  <si>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</si>
  <si>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</si>
  <si>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</si>
  <si>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</si>
  <si>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</si>
  <si>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</si>
  <si>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</si>
  <si>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</si>
  <si>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</si>
  <si>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</si>
  <si>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</si>
  <si>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 xml:space="preserve"> 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</si>
  <si>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</si>
  <si>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</si>
  <si>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</si>
  <si>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</si>
  <si>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</si>
  <si>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</si>
  <si>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</si>
  <si>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</si>
  <si>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</si>
  <si>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</si>
  <si>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</si>
  <si>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</si>
  <si>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CMS182068</t>
  </si>
  <si>
    <t>SHAMLA NP</t>
  </si>
  <si>
    <t>CMS182046</t>
  </si>
  <si>
    <t>ANSILA</t>
  </si>
  <si>
    <t>CMS182059</t>
  </si>
  <si>
    <t>FATHIMA SAMSA.K</t>
  </si>
  <si>
    <t>CMS182060</t>
  </si>
  <si>
    <t>FATHIMA MINSAJATH.KE</t>
  </si>
  <si>
    <t>CMS182061</t>
  </si>
  <si>
    <t>RAMSHEEDHA JANNATH.KM</t>
  </si>
  <si>
    <t>CMS182065</t>
  </si>
  <si>
    <t>FATHIMA THUFLA. E</t>
  </si>
  <si>
    <t>CMS182071</t>
  </si>
  <si>
    <t>SAFNA.P</t>
  </si>
  <si>
    <t>CMS182276</t>
  </si>
  <si>
    <t>NAJIYA THASNI K</t>
  </si>
  <si>
    <t>CMS182278</t>
  </si>
  <si>
    <t>MUFSINA SHERI VP</t>
  </si>
  <si>
    <t>DMS20013</t>
  </si>
  <si>
    <t>ESANA SHERIN PP</t>
  </si>
  <si>
    <t>FATHIMA WAFA T</t>
  </si>
  <si>
    <t>AYISHA SAADIYA MA</t>
  </si>
  <si>
    <t>UMMU SAFVANATH</t>
  </si>
  <si>
    <t>FATHIMA MUBASHIRA</t>
  </si>
  <si>
    <t>NAFEESATHUL MISRIYA</t>
  </si>
  <si>
    <t>FATHIMA SHAHARBAN</t>
  </si>
  <si>
    <t>FATHIMA MAJIDA</t>
  </si>
  <si>
    <t>FEMINA</t>
  </si>
  <si>
    <t>CA5118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</si>
</sst>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sz val="13"/>
      <color theme="0"/>
      <name val="Cambria"/>
      <family val="1"/>
      <scheme val="major"/>
    </font>
    <font>
      <sz val="13"/>
      <color theme="1"/>
      <name val="Cambria"/>
      <family val="1"/>
    </font>
    <font>
      <u/>
      <sz val="13"/>
      <color rgb="FF0000FF"/>
      <name val="Cambria"/>
      <family val="1"/>
    </font>
    <font>
      <sz val="13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0" borderId="0" xfId="0" applyFont="1" applyBorder="1"/>
    <xf numFmtId="0" fontId="4" fillId="4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/>
    <xf numFmtId="0" fontId="2" fillId="0" borderId="9" xfId="0" applyFont="1" applyBorder="1"/>
    <xf numFmtId="0" fontId="4" fillId="4" borderId="32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33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8" fillId="0" borderId="40" xfId="0" applyFont="1" applyBorder="1" applyAlignment="1">
      <alignment horizontal="center"/>
    </xf>
    <xf numFmtId="0" fontId="8" fillId="0" borderId="40" xfId="0" applyFont="1" applyBorder="1" applyAlignment="1">
      <alignment horizontal="left"/>
    </xf>
    <xf numFmtId="0" fontId="8" fillId="0" borderId="41" xfId="0" applyFont="1" applyBorder="1" applyAlignment="1">
      <alignment horizontal="center"/>
    </xf>
    <xf numFmtId="0" fontId="8" fillId="0" borderId="4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8" fillId="0" borderId="44" xfId="0" applyFont="1" applyBorder="1" applyAlignment="1">
      <alignment horizontal="center"/>
    </xf>
    <xf numFmtId="0" fontId="8" fillId="0" borderId="44" xfId="0" applyFont="1" applyBorder="1" applyAlignment="1">
      <alignment horizontal="left"/>
    </xf>
    <xf numFmtId="0" fontId="8" fillId="0" borderId="25" xfId="0" applyFont="1" applyBorder="1" applyAlignment="1">
      <alignment horizontal="center"/>
    </xf>
    <xf numFmtId="0" fontId="8" fillId="0" borderId="2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4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7" borderId="36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</cellXfs>
  <cellStyles count="1">
    <cellStyle name="Normal" xfId="0" builtinId="0"/>
  </cellStyles>
  <dxfs count="6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feefa.mp/" TargetMode="External"/><Relationship Id="rId1" Type="http://schemas.openxmlformats.org/officeDocument/2006/relationships/hyperlink" Target="http://safariya.k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P55"/>
  <sheetViews>
    <sheetView topLeftCell="A28" zoomScale="70" zoomScaleNormal="70" workbookViewId="0">
      <selection activeCell="L12" sqref="L12"/>
    </sheetView>
  </sheetViews>
  <sheetFormatPr defaultRowHeight="15.75" x14ac:dyDescent="0.25"/>
  <cols>
    <col min="1" max="2" width="13.42578125" style="2" customWidth="1"/>
    <col min="3" max="3" width="31" style="2" customWidth="1"/>
    <col min="4" max="4" width="13.42578125" style="3" customWidth="1"/>
    <col min="5" max="5" width="12.85546875" style="3" customWidth="1"/>
    <col min="6" max="8" width="12" style="2" customWidth="1"/>
    <col min="9" max="9" width="12" style="59" customWidth="1"/>
    <col min="10" max="10" width="12" style="2" customWidth="1"/>
    <col min="11" max="12" width="14.42578125" style="2" customWidth="1"/>
    <col min="13" max="16" width="12" style="2" customWidth="1"/>
    <col min="17" max="16384" width="9.140625" style="3"/>
  </cols>
  <sheetData>
    <row r="1" spans="1:16" s="1" customFormat="1" ht="22.5" x14ac:dyDescent="0.2">
      <c r="A1" s="73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76"/>
    </row>
    <row r="2" spans="1:16" s="1" customFormat="1" ht="22.5" x14ac:dyDescent="0.2">
      <c r="A2" s="77" t="s">
        <v>22</v>
      </c>
      <c r="B2" s="78"/>
      <c r="C2" s="79" t="s">
        <v>11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1:16" s="1" customFormat="1" ht="19.5" customHeight="1" thickBot="1" x14ac:dyDescent="0.3">
      <c r="A3" s="71" t="s">
        <v>7</v>
      </c>
      <c r="B3" s="72"/>
      <c r="C3" s="72"/>
      <c r="D3" s="72"/>
      <c r="E3" s="38" t="s">
        <v>1</v>
      </c>
      <c r="F3" s="16" t="s">
        <v>2</v>
      </c>
      <c r="G3" s="16" t="s">
        <v>1</v>
      </c>
      <c r="H3" s="16" t="s">
        <v>2</v>
      </c>
      <c r="I3" s="56" t="s">
        <v>1</v>
      </c>
      <c r="J3" s="16" t="s">
        <v>2</v>
      </c>
      <c r="K3" s="16" t="s">
        <v>1</v>
      </c>
      <c r="L3" s="16" t="s">
        <v>2</v>
      </c>
      <c r="M3" s="16" t="s">
        <v>1</v>
      </c>
      <c r="N3" s="16" t="s">
        <v>2</v>
      </c>
      <c r="O3" s="16" t="s">
        <v>1</v>
      </c>
      <c r="P3" s="17" t="s">
        <v>2</v>
      </c>
    </row>
    <row r="4" spans="1:16" s="1" customFormat="1" ht="18.75" customHeight="1" thickBot="1" x14ac:dyDescent="0.3">
      <c r="A4" s="13" t="s">
        <v>13</v>
      </c>
      <c r="B4" s="18" t="s">
        <v>14</v>
      </c>
      <c r="C4" s="18" t="s">
        <v>0</v>
      </c>
      <c r="D4" s="18" t="s">
        <v>23</v>
      </c>
      <c r="E4" s="82" t="s">
        <v>3</v>
      </c>
      <c r="F4" s="83"/>
      <c r="G4" s="82" t="s">
        <v>8</v>
      </c>
      <c r="H4" s="83"/>
      <c r="I4" s="82" t="s">
        <v>4</v>
      </c>
      <c r="J4" s="83"/>
      <c r="K4" s="82" t="s">
        <v>9</v>
      </c>
      <c r="L4" s="83"/>
      <c r="M4" s="82" t="s">
        <v>5</v>
      </c>
      <c r="N4" s="83"/>
      <c r="O4" s="82" t="s">
        <v>6</v>
      </c>
      <c r="P4" s="84"/>
    </row>
    <row r="5" spans="1:16" ht="18.75" customHeight="1" x14ac:dyDescent="0.25">
      <c r="A5" s="8">
        <v>1</v>
      </c>
      <c r="B5" s="47" t="str">
        <f ca="1">IFERROR(__xludf.DUMMYFUNCTION("""COMPUTED_VALUE"""),"CMS216218")</f>
        <v>CMS216218</v>
      </c>
      <c r="C5" s="48" t="str">
        <f ca="1">IFERROR(__xludf.DUMMYFUNCTION("""COMPUTED_VALUE"""),"DHIYANA NAZER.K")</f>
        <v>DHIYANA NAZER.K</v>
      </c>
      <c r="D5" s="7" t="s">
        <v>52</v>
      </c>
      <c r="E5" s="6">
        <v>15</v>
      </c>
      <c r="F5" s="6">
        <v>68</v>
      </c>
      <c r="G5" s="6">
        <v>15</v>
      </c>
      <c r="H5" s="6">
        <v>69</v>
      </c>
      <c r="I5" s="57">
        <v>29</v>
      </c>
      <c r="J5" s="6">
        <v>70</v>
      </c>
      <c r="K5" s="4">
        <v>29</v>
      </c>
      <c r="L5" s="6">
        <v>69</v>
      </c>
      <c r="M5" s="6">
        <v>30</v>
      </c>
      <c r="N5" s="6">
        <v>70</v>
      </c>
      <c r="O5" s="6">
        <v>28</v>
      </c>
      <c r="P5" s="36">
        <v>60</v>
      </c>
    </row>
    <row r="6" spans="1:16" ht="18.75" customHeight="1" x14ac:dyDescent="0.25">
      <c r="A6" s="9">
        <v>2</v>
      </c>
      <c r="B6" s="47" t="str">
        <f ca="1">IFERROR(__xludf.DUMMYFUNCTION("""COMPUTED_VALUE"""),"CMS216219")</f>
        <v>CMS216219</v>
      </c>
      <c r="C6" s="48" t="str">
        <f ca="1">IFERROR(__xludf.DUMMYFUNCTION("""COMPUTED_VALUE"""),"JESNA. MV")</f>
        <v>JESNA. MV</v>
      </c>
      <c r="D6" s="7" t="s">
        <v>52</v>
      </c>
      <c r="E6" s="5">
        <v>14</v>
      </c>
      <c r="F6" s="4">
        <v>38</v>
      </c>
      <c r="G6" s="4">
        <v>15</v>
      </c>
      <c r="H6" s="4">
        <v>58</v>
      </c>
      <c r="I6" s="58">
        <v>25</v>
      </c>
      <c r="J6" s="4">
        <v>64</v>
      </c>
      <c r="K6" s="4">
        <v>25</v>
      </c>
      <c r="L6" s="4">
        <v>41</v>
      </c>
      <c r="M6" s="4">
        <v>22</v>
      </c>
      <c r="N6" s="4">
        <v>57</v>
      </c>
      <c r="O6" s="4">
        <v>25</v>
      </c>
      <c r="P6" s="32">
        <v>55</v>
      </c>
    </row>
    <row r="7" spans="1:16" ht="18.75" customHeight="1" x14ac:dyDescent="0.25">
      <c r="A7" s="9">
        <v>3</v>
      </c>
      <c r="B7" s="47" t="str">
        <f ca="1">IFERROR(__xludf.DUMMYFUNCTION("""COMPUTED_VALUE"""),"CMS216220")</f>
        <v>CMS216220</v>
      </c>
      <c r="C7" s="48" t="str">
        <f ca="1">IFERROR(__xludf.DUMMYFUNCTION("""COMPUTED_VALUE"""),"SAMINA FARVIN. M")</f>
        <v>SAMINA FARVIN. M</v>
      </c>
      <c r="D7" s="7" t="s">
        <v>52</v>
      </c>
      <c r="E7" s="5">
        <v>14</v>
      </c>
      <c r="F7" s="4">
        <v>15</v>
      </c>
      <c r="G7" s="4">
        <v>19</v>
      </c>
      <c r="H7" s="4">
        <v>43</v>
      </c>
      <c r="I7" s="58">
        <v>20</v>
      </c>
      <c r="J7" s="4">
        <v>39</v>
      </c>
      <c r="K7" s="4">
        <v>10</v>
      </c>
      <c r="L7" s="4">
        <v>24</v>
      </c>
      <c r="M7" s="4">
        <v>10</v>
      </c>
      <c r="N7" s="4">
        <v>15</v>
      </c>
      <c r="O7" s="4">
        <v>9</v>
      </c>
      <c r="P7" s="32">
        <v>35</v>
      </c>
    </row>
    <row r="8" spans="1:16" ht="18.75" customHeight="1" x14ac:dyDescent="0.25">
      <c r="A8" s="8">
        <v>4</v>
      </c>
      <c r="B8" s="47" t="str">
        <f ca="1">IFERROR(__xludf.DUMMYFUNCTION("""COMPUTED_VALUE"""),"CMS216221")</f>
        <v>CMS216221</v>
      </c>
      <c r="C8" s="48" t="str">
        <f ca="1">IFERROR(__xludf.DUMMYFUNCTION("""COMPUTED_VALUE"""),"FATHIMA NOORIYA. P")</f>
        <v>FATHIMA NOORIYA. P</v>
      </c>
      <c r="D8" s="7" t="s">
        <v>52</v>
      </c>
      <c r="E8" s="5">
        <v>14</v>
      </c>
      <c r="F8" s="4">
        <v>30</v>
      </c>
      <c r="G8" s="4">
        <v>20</v>
      </c>
      <c r="H8" s="4">
        <v>49</v>
      </c>
      <c r="I8" s="58">
        <v>22</v>
      </c>
      <c r="J8" s="4">
        <v>61</v>
      </c>
      <c r="K8" s="4">
        <v>26</v>
      </c>
      <c r="L8" s="4">
        <v>34</v>
      </c>
      <c r="M8" s="4">
        <v>24</v>
      </c>
      <c r="N8" s="4">
        <v>64</v>
      </c>
      <c r="O8" s="4">
        <v>26</v>
      </c>
      <c r="P8" s="32">
        <v>60</v>
      </c>
    </row>
    <row r="9" spans="1:16" ht="18.75" customHeight="1" x14ac:dyDescent="0.25">
      <c r="A9" s="9">
        <v>5</v>
      </c>
      <c r="B9" s="47" t="str">
        <f ca="1">IFERROR(__xludf.DUMMYFUNCTION("""COMPUTED_VALUE"""),"CMS216222")</f>
        <v>CMS216222</v>
      </c>
      <c r="C9" s="48" t="str">
        <f ca="1">IFERROR(__xludf.DUMMYFUNCTION("""COMPUTED_VALUE"""),"SARIYYA. O")</f>
        <v>SARIYYA. O</v>
      </c>
      <c r="D9" s="7" t="s">
        <v>52</v>
      </c>
      <c r="E9" s="5">
        <v>15</v>
      </c>
      <c r="F9" s="4">
        <v>66</v>
      </c>
      <c r="G9" s="4">
        <v>19</v>
      </c>
      <c r="H9" s="4">
        <v>63</v>
      </c>
      <c r="I9" s="58">
        <v>28</v>
      </c>
      <c r="J9" s="4">
        <v>57</v>
      </c>
      <c r="K9" s="4">
        <v>27</v>
      </c>
      <c r="L9" s="4">
        <v>54</v>
      </c>
      <c r="M9" s="4">
        <v>22</v>
      </c>
      <c r="N9" s="4">
        <v>61</v>
      </c>
      <c r="O9" s="4">
        <v>24</v>
      </c>
      <c r="P9" s="32">
        <v>58</v>
      </c>
    </row>
    <row r="10" spans="1:16" ht="18.75" customHeight="1" x14ac:dyDescent="0.25">
      <c r="A10" s="9">
        <v>6</v>
      </c>
      <c r="B10" s="47" t="str">
        <f ca="1">IFERROR(__xludf.DUMMYFUNCTION("""COMPUTED_VALUE"""),"CMS216223")</f>
        <v>CMS216223</v>
      </c>
      <c r="C10" s="48" t="str">
        <f ca="1">IFERROR(__xludf.DUMMYFUNCTION("""COMPUTED_VALUE"""),"AYISHA HIBA. P")</f>
        <v>AYISHA HIBA. P</v>
      </c>
      <c r="D10" s="7" t="s">
        <v>52</v>
      </c>
      <c r="E10" s="5">
        <v>25</v>
      </c>
      <c r="F10" s="4">
        <v>27</v>
      </c>
      <c r="G10" s="4">
        <v>20</v>
      </c>
      <c r="H10" s="4">
        <v>45</v>
      </c>
      <c r="I10" s="58">
        <v>15</v>
      </c>
      <c r="J10" s="4">
        <v>23</v>
      </c>
      <c r="K10" s="4">
        <v>26</v>
      </c>
      <c r="L10" s="4">
        <v>24</v>
      </c>
      <c r="M10" s="4">
        <v>10</v>
      </c>
      <c r="N10" s="4">
        <v>25</v>
      </c>
      <c r="O10" s="4">
        <v>23</v>
      </c>
      <c r="P10" s="32">
        <v>22</v>
      </c>
    </row>
    <row r="11" spans="1:16" ht="18.75" customHeight="1" x14ac:dyDescent="0.25">
      <c r="A11" s="8">
        <v>7</v>
      </c>
      <c r="B11" s="47" t="str">
        <f ca="1">IFERROR(__xludf.DUMMYFUNCTION("""COMPUTED_VALUE"""),"CMS216224")</f>
        <v>CMS216224</v>
      </c>
      <c r="C11" s="48" t="str">
        <f ca="1">IFERROR(__xludf.DUMMYFUNCTION("""COMPUTED_VALUE"""),"RUFAIDA. PC")</f>
        <v>RUFAIDA. PC</v>
      </c>
      <c r="D11" s="7" t="s">
        <v>52</v>
      </c>
      <c r="E11" s="5">
        <v>18</v>
      </c>
      <c r="F11" s="4">
        <v>31</v>
      </c>
      <c r="G11" s="4">
        <v>21</v>
      </c>
      <c r="H11" s="4">
        <v>42</v>
      </c>
      <c r="I11" s="58">
        <v>18</v>
      </c>
      <c r="J11" s="4">
        <v>36</v>
      </c>
      <c r="K11" s="4">
        <v>22</v>
      </c>
      <c r="L11" s="4">
        <v>23</v>
      </c>
      <c r="M11" s="4">
        <v>18</v>
      </c>
      <c r="N11" s="4">
        <v>23</v>
      </c>
      <c r="O11" s="4">
        <v>16</v>
      </c>
      <c r="P11" s="32">
        <v>30</v>
      </c>
    </row>
    <row r="12" spans="1:16" ht="18.75" customHeight="1" x14ac:dyDescent="0.25">
      <c r="A12" s="9">
        <v>8</v>
      </c>
      <c r="B12" s="47" t="str">
        <f ca="1">IFERROR(__xludf.DUMMYFUNCTION("""COMPUTED_VALUE"""),"CMS216226")</f>
        <v>CMS216226</v>
      </c>
      <c r="C12" s="48" t="str">
        <f ca="1">IFERROR(__xludf.DUMMYFUNCTION("""COMPUTED_VALUE"""),"FATHIMA DIYA. K")</f>
        <v>FATHIMA DIYA. K</v>
      </c>
      <c r="D12" s="7" t="s">
        <v>52</v>
      </c>
      <c r="E12" s="5">
        <v>20</v>
      </c>
      <c r="F12" s="4">
        <v>45</v>
      </c>
      <c r="G12" s="4">
        <v>23</v>
      </c>
      <c r="H12" s="4">
        <v>48</v>
      </c>
      <c r="I12" s="58">
        <v>20</v>
      </c>
      <c r="J12" s="4">
        <v>57</v>
      </c>
      <c r="K12" s="4">
        <v>27</v>
      </c>
      <c r="L12" s="4">
        <v>28</v>
      </c>
      <c r="M12" s="4">
        <v>24</v>
      </c>
      <c r="N12" s="4">
        <v>30</v>
      </c>
      <c r="O12" s="4">
        <v>25</v>
      </c>
      <c r="P12" s="32">
        <v>35</v>
      </c>
    </row>
    <row r="13" spans="1:16" ht="18.75" customHeight="1" x14ac:dyDescent="0.25">
      <c r="A13" s="9">
        <v>9</v>
      </c>
      <c r="B13" s="47" t="str">
        <f ca="1">IFERROR(__xludf.DUMMYFUNCTION("""COMPUTED_VALUE"""),"CMS216227")</f>
        <v>CMS216227</v>
      </c>
      <c r="C13" s="48" t="str">
        <f ca="1">IFERROR(__xludf.DUMMYFUNCTION("""COMPUTED_VALUE"""),"SHAHANA SHERIN. K")</f>
        <v>SHAHANA SHERIN. K</v>
      </c>
      <c r="D13" s="7" t="s">
        <v>52</v>
      </c>
      <c r="E13" s="5">
        <v>19</v>
      </c>
      <c r="F13" s="4">
        <v>43</v>
      </c>
      <c r="G13" s="4">
        <v>16</v>
      </c>
      <c r="H13" s="4">
        <v>57</v>
      </c>
      <c r="I13" s="58">
        <v>22</v>
      </c>
      <c r="J13" s="4">
        <v>67</v>
      </c>
      <c r="K13" s="4">
        <v>28</v>
      </c>
      <c r="L13" s="4">
        <v>53</v>
      </c>
      <c r="M13" s="4">
        <v>27</v>
      </c>
      <c r="N13" s="4">
        <v>66</v>
      </c>
      <c r="O13" s="4">
        <v>26</v>
      </c>
      <c r="P13" s="32">
        <v>62</v>
      </c>
    </row>
    <row r="14" spans="1:16" ht="18.75" customHeight="1" x14ac:dyDescent="0.25">
      <c r="A14" s="8">
        <v>10</v>
      </c>
      <c r="B14" s="47" t="str">
        <f ca="1">IFERROR(__xludf.DUMMYFUNCTION("""COMPUTED_VALUE"""),"CMS216228")</f>
        <v>CMS216228</v>
      </c>
      <c r="C14" s="48" t="str">
        <f ca="1">IFERROR(__xludf.DUMMYFUNCTION("""COMPUTED_VALUE"""),"FATHIMATH FAIROOSA. TP")</f>
        <v>FATHIMATH FAIROOSA. TP</v>
      </c>
      <c r="D14" s="7" t="s">
        <v>52</v>
      </c>
      <c r="E14" s="5">
        <v>14</v>
      </c>
      <c r="F14" s="4">
        <v>30</v>
      </c>
      <c r="G14" s="4">
        <v>20</v>
      </c>
      <c r="H14" s="4">
        <v>59</v>
      </c>
      <c r="I14" s="58">
        <v>15</v>
      </c>
      <c r="J14" s="4">
        <v>68</v>
      </c>
      <c r="K14" s="4">
        <v>26</v>
      </c>
      <c r="L14" s="4">
        <v>41</v>
      </c>
      <c r="M14" s="4">
        <v>20</v>
      </c>
      <c r="N14" s="4">
        <v>60</v>
      </c>
      <c r="O14" s="4">
        <v>27</v>
      </c>
      <c r="P14" s="32">
        <v>55</v>
      </c>
    </row>
    <row r="15" spans="1:16" ht="18.75" customHeight="1" x14ac:dyDescent="0.25">
      <c r="A15" s="9">
        <v>11</v>
      </c>
      <c r="B15" s="47" t="str">
        <f ca="1">IFERROR(__xludf.DUMMYFUNCTION("""COMPUTED_VALUE"""),"CMS216229")</f>
        <v>CMS216229</v>
      </c>
      <c r="C15" s="48" t="str">
        <f ca="1">IFERROR(__xludf.DUMMYFUNCTION("""COMPUTED_VALUE"""),"SHAHEERA BANU. KP")</f>
        <v>SHAHEERA BANU. KP</v>
      </c>
      <c r="D15" s="7" t="s">
        <v>52</v>
      </c>
      <c r="E15" s="5">
        <v>15</v>
      </c>
      <c r="F15" s="4">
        <v>35</v>
      </c>
      <c r="G15" s="4">
        <v>24</v>
      </c>
      <c r="H15" s="4">
        <v>59</v>
      </c>
      <c r="I15" s="58">
        <v>19</v>
      </c>
      <c r="J15" s="4">
        <v>67</v>
      </c>
      <c r="K15" s="4">
        <v>28</v>
      </c>
      <c r="L15" s="4">
        <v>53</v>
      </c>
      <c r="M15" s="4">
        <v>22</v>
      </c>
      <c r="N15" s="4">
        <v>56</v>
      </c>
      <c r="O15" s="4">
        <v>29</v>
      </c>
      <c r="P15" s="32">
        <v>50</v>
      </c>
    </row>
    <row r="16" spans="1:16" ht="18.75" customHeight="1" x14ac:dyDescent="0.25">
      <c r="A16" s="9">
        <v>12</v>
      </c>
      <c r="B16" s="47" t="str">
        <f ca="1">IFERROR(__xludf.DUMMYFUNCTION("""COMPUTED_VALUE"""),"CMS216230")</f>
        <v>CMS216230</v>
      </c>
      <c r="C16" s="48" t="str">
        <f ca="1">IFERROR(__xludf.DUMMYFUNCTION("""COMPUTED_VALUE"""),"SHABANA JASMIN. P.P")</f>
        <v>SHABANA JASMIN. P.P</v>
      </c>
      <c r="D16" s="7" t="s">
        <v>52</v>
      </c>
      <c r="E16" s="5">
        <v>20</v>
      </c>
      <c r="F16" s="4">
        <v>45</v>
      </c>
      <c r="G16" s="4">
        <v>28</v>
      </c>
      <c r="H16" s="4">
        <v>45</v>
      </c>
      <c r="I16" s="58">
        <v>15</v>
      </c>
      <c r="J16" s="4">
        <v>46</v>
      </c>
      <c r="K16" s="4">
        <v>26</v>
      </c>
      <c r="L16" s="4">
        <v>56</v>
      </c>
      <c r="M16" s="4">
        <v>25</v>
      </c>
      <c r="N16" s="4">
        <v>67</v>
      </c>
      <c r="O16" s="4">
        <v>24</v>
      </c>
      <c r="P16" s="32">
        <v>62</v>
      </c>
    </row>
    <row r="17" spans="1:16" ht="18.75" customHeight="1" x14ac:dyDescent="0.25">
      <c r="A17" s="8">
        <v>13</v>
      </c>
      <c r="B17" s="47" t="str">
        <f ca="1">IFERROR(__xludf.DUMMYFUNCTION("""COMPUTED_VALUE"""),"CMS216231")</f>
        <v>CMS216231</v>
      </c>
      <c r="C17" s="48" t="str">
        <f ca="1">IFERROR(__xludf.DUMMYFUNCTION("""COMPUTED_VALUE"""),"SUHANA SHERIN. M")</f>
        <v>SUHANA SHERIN. M</v>
      </c>
      <c r="D17" s="7" t="s">
        <v>52</v>
      </c>
      <c r="E17" s="5">
        <v>18</v>
      </c>
      <c r="F17" s="4">
        <v>60</v>
      </c>
      <c r="G17" s="4">
        <v>25</v>
      </c>
      <c r="H17" s="4">
        <v>55</v>
      </c>
      <c r="I17" s="58">
        <v>12</v>
      </c>
      <c r="J17" s="4">
        <v>68</v>
      </c>
      <c r="K17" s="4">
        <v>28</v>
      </c>
      <c r="L17" s="4">
        <v>68</v>
      </c>
      <c r="M17" s="4">
        <v>25</v>
      </c>
      <c r="N17" s="4">
        <v>66</v>
      </c>
      <c r="O17" s="4">
        <v>25</v>
      </c>
      <c r="P17" s="32">
        <v>59</v>
      </c>
    </row>
    <row r="18" spans="1:16" ht="18.75" customHeight="1" x14ac:dyDescent="0.25">
      <c r="A18" s="9">
        <v>14</v>
      </c>
      <c r="B18" s="47" t="str">
        <f ca="1">IFERROR(__xludf.DUMMYFUNCTION("""COMPUTED_VALUE"""),"CMS216232")</f>
        <v>CMS216232</v>
      </c>
      <c r="C18" s="48" t="str">
        <f ca="1">IFERROR(__xludf.DUMMYFUNCTION("""COMPUTED_VALUE"""),"FARSEENA FARHATH.A")</f>
        <v>FARSEENA FARHATH.A</v>
      </c>
      <c r="D18" s="7" t="s">
        <v>52</v>
      </c>
      <c r="E18" s="5">
        <v>22</v>
      </c>
      <c r="F18" s="4">
        <v>45</v>
      </c>
      <c r="G18" s="4">
        <v>26</v>
      </c>
      <c r="H18" s="4">
        <v>50</v>
      </c>
      <c r="I18" s="58">
        <v>24</v>
      </c>
      <c r="J18" s="4">
        <v>60</v>
      </c>
      <c r="K18" s="4">
        <v>27</v>
      </c>
      <c r="L18" s="4">
        <v>62</v>
      </c>
      <c r="M18" s="4">
        <v>24</v>
      </c>
      <c r="N18" s="4">
        <v>67</v>
      </c>
      <c r="O18" s="4">
        <v>26</v>
      </c>
      <c r="P18" s="32">
        <v>61</v>
      </c>
    </row>
    <row r="19" spans="1:16" ht="18.75" customHeight="1" x14ac:dyDescent="0.25">
      <c r="A19" s="9">
        <v>15</v>
      </c>
      <c r="B19" s="47" t="str">
        <f ca="1">IFERROR(__xludf.DUMMYFUNCTION("""COMPUTED_VALUE"""),"CMS216233")</f>
        <v>CMS216233</v>
      </c>
      <c r="C19" s="48" t="str">
        <f ca="1">IFERROR(__xludf.DUMMYFUNCTION("""COMPUTED_VALUE"""),"AMINA MANAL. M")</f>
        <v>AMINA MANAL. M</v>
      </c>
      <c r="D19" s="7" t="s">
        <v>52</v>
      </c>
      <c r="E19" s="5">
        <v>20</v>
      </c>
      <c r="F19" s="4">
        <v>60</v>
      </c>
      <c r="G19" s="4">
        <v>25</v>
      </c>
      <c r="H19" s="4">
        <v>59</v>
      </c>
      <c r="I19" s="58">
        <v>26</v>
      </c>
      <c r="J19" s="4">
        <v>54</v>
      </c>
      <c r="K19" s="4">
        <v>28</v>
      </c>
      <c r="L19" s="4">
        <v>62</v>
      </c>
      <c r="M19" s="4">
        <v>25</v>
      </c>
      <c r="N19" s="4">
        <v>65</v>
      </c>
      <c r="O19" s="4">
        <v>23</v>
      </c>
      <c r="P19" s="32">
        <v>60</v>
      </c>
    </row>
    <row r="20" spans="1:16" ht="18.75" customHeight="1" x14ac:dyDescent="0.25">
      <c r="A20" s="8">
        <v>16</v>
      </c>
      <c r="B20" s="47" t="str">
        <f ca="1">IFERROR(__xludf.DUMMYFUNCTION("""COMPUTED_VALUE"""),"CMS216234")</f>
        <v>CMS216234</v>
      </c>
      <c r="C20" s="48" t="str">
        <f ca="1">IFERROR(__xludf.DUMMYFUNCTION("""COMPUTED_VALUE"""),"NAFEESATHUL MISIRIYA.M")</f>
        <v>NAFEESATHUL MISIRIYA.M</v>
      </c>
      <c r="D20" s="7" t="s">
        <v>52</v>
      </c>
      <c r="E20" s="5"/>
      <c r="F20" s="4"/>
      <c r="G20" s="4"/>
      <c r="H20" s="4"/>
      <c r="I20" s="58"/>
      <c r="J20" s="4"/>
      <c r="L20" s="4"/>
      <c r="M20" s="4"/>
      <c r="N20" s="4"/>
      <c r="O20" s="4"/>
      <c r="P20" s="32"/>
    </row>
    <row r="21" spans="1:16" ht="18.75" customHeight="1" x14ac:dyDescent="0.25">
      <c r="A21" s="9">
        <v>17</v>
      </c>
      <c r="B21" s="47" t="str">
        <f ca="1">IFERROR(__xludf.DUMMYFUNCTION("""COMPUTED_VALUE"""),"CMS216235")</f>
        <v>CMS216235</v>
      </c>
      <c r="C21" s="48" t="str">
        <f ca="1">IFERROR(__xludf.DUMMYFUNCTION("""COMPUTED_VALUE"""),"VAJIDA. AK")</f>
        <v>VAJIDA. AK</v>
      </c>
      <c r="D21" s="7" t="s">
        <v>52</v>
      </c>
      <c r="E21" s="5">
        <v>20</v>
      </c>
      <c r="F21" s="4">
        <v>40</v>
      </c>
      <c r="G21" s="4">
        <v>22</v>
      </c>
      <c r="H21" s="4">
        <v>56</v>
      </c>
      <c r="I21" s="58">
        <v>24</v>
      </c>
      <c r="J21" s="4">
        <v>53</v>
      </c>
      <c r="K21" s="4">
        <v>24</v>
      </c>
      <c r="L21" s="4">
        <v>47</v>
      </c>
      <c r="M21" s="4">
        <v>24</v>
      </c>
      <c r="N21" s="4">
        <v>58</v>
      </c>
      <c r="O21" s="4">
        <v>24</v>
      </c>
      <c r="P21" s="32">
        <v>55</v>
      </c>
    </row>
    <row r="22" spans="1:16" ht="18.75" customHeight="1" x14ac:dyDescent="0.25">
      <c r="A22" s="9">
        <v>18</v>
      </c>
      <c r="B22" s="47" t="str">
        <f ca="1">IFERROR(__xludf.DUMMYFUNCTION("""COMPUTED_VALUE"""),"CMS216236")</f>
        <v>CMS216236</v>
      </c>
      <c r="C22" s="48" t="str">
        <f ca="1">IFERROR(__xludf.DUMMYFUNCTION("""COMPUTED_VALUE"""),"SHAHALA SHERIN. PP")</f>
        <v>SHAHALA SHERIN. PP</v>
      </c>
      <c r="D22" s="7" t="s">
        <v>52</v>
      </c>
      <c r="E22" s="5">
        <v>18</v>
      </c>
      <c r="F22" s="4">
        <v>43</v>
      </c>
      <c r="G22" s="4">
        <v>21</v>
      </c>
      <c r="H22" s="4">
        <v>49</v>
      </c>
      <c r="I22" s="58">
        <v>19</v>
      </c>
      <c r="J22" s="4">
        <v>25</v>
      </c>
      <c r="K22" s="4">
        <v>25</v>
      </c>
      <c r="L22" s="4">
        <v>24</v>
      </c>
      <c r="M22" s="4">
        <v>26</v>
      </c>
      <c r="N22" s="4">
        <v>28</v>
      </c>
      <c r="O22" s="4">
        <v>23</v>
      </c>
      <c r="P22" s="32">
        <v>30</v>
      </c>
    </row>
    <row r="23" spans="1:16" ht="18.75" customHeight="1" x14ac:dyDescent="0.25">
      <c r="A23" s="8">
        <v>19</v>
      </c>
      <c r="B23" s="47" t="str">
        <f ca="1">IFERROR(__xludf.DUMMYFUNCTION("""COMPUTED_VALUE"""),"CMS216237")</f>
        <v>CMS216237</v>
      </c>
      <c r="C23" s="48" t="str">
        <f ca="1">IFERROR(__xludf.DUMMYFUNCTION("""COMPUTED_VALUE"""),"SHAMLA SHERIN. C")</f>
        <v>SHAMLA SHERIN. C</v>
      </c>
      <c r="D23" s="7" t="s">
        <v>52</v>
      </c>
      <c r="E23" s="5">
        <v>23</v>
      </c>
      <c r="F23" s="4">
        <v>40</v>
      </c>
      <c r="G23" s="4">
        <v>21</v>
      </c>
      <c r="H23" s="4">
        <v>49</v>
      </c>
      <c r="I23" s="58"/>
      <c r="J23" s="4"/>
      <c r="K23" s="4"/>
      <c r="L23" s="4"/>
      <c r="M23" s="4"/>
      <c r="N23" s="4"/>
      <c r="O23" s="4"/>
      <c r="P23" s="32"/>
    </row>
    <row r="24" spans="1:16" ht="18.75" customHeight="1" x14ac:dyDescent="0.25">
      <c r="A24" s="9">
        <v>20</v>
      </c>
      <c r="B24" s="47" t="str">
        <f ca="1">IFERROR(__xludf.DUMMYFUNCTION("""COMPUTED_VALUE"""),"CMS216243")</f>
        <v>CMS216243</v>
      </c>
      <c r="C24" s="48" t="str">
        <f ca="1">IFERROR(__xludf.DUMMYFUNCTION("""COMPUTED_VALUE"""),"NAFEESATHUL MISIRIYA. K")</f>
        <v>NAFEESATHUL MISIRIYA. K</v>
      </c>
      <c r="D24" s="7" t="s">
        <v>52</v>
      </c>
      <c r="E24" s="5">
        <v>24</v>
      </c>
      <c r="F24" s="4">
        <v>48</v>
      </c>
      <c r="G24" s="4">
        <v>27</v>
      </c>
      <c r="H24" s="4">
        <v>64</v>
      </c>
      <c r="I24" s="58">
        <v>19</v>
      </c>
      <c r="J24" s="4">
        <v>56</v>
      </c>
      <c r="K24" s="4">
        <v>28</v>
      </c>
      <c r="L24" s="4">
        <v>68</v>
      </c>
      <c r="M24" s="4">
        <v>30</v>
      </c>
      <c r="N24" s="4">
        <v>62</v>
      </c>
      <c r="O24" s="4">
        <v>26</v>
      </c>
      <c r="P24" s="32">
        <v>55</v>
      </c>
    </row>
    <row r="25" spans="1:16" ht="18.75" customHeight="1" x14ac:dyDescent="0.25">
      <c r="A25" s="9">
        <v>21</v>
      </c>
      <c r="B25" s="47" t="str">
        <f ca="1">IFERROR(__xludf.DUMMYFUNCTION("""COMPUTED_VALUE"""),"CMS216246")</f>
        <v>CMS216246</v>
      </c>
      <c r="C25" s="48" t="str">
        <f ca="1">IFERROR(__xludf.DUMMYFUNCTION("""COMPUTED_VALUE"""),"SHANA. P")</f>
        <v>SHANA. P</v>
      </c>
      <c r="D25" s="7" t="s">
        <v>52</v>
      </c>
      <c r="E25" s="5">
        <v>22</v>
      </c>
      <c r="F25" s="4">
        <v>51</v>
      </c>
      <c r="G25" s="4">
        <v>21</v>
      </c>
      <c r="H25" s="4">
        <v>55</v>
      </c>
      <c r="I25" s="58">
        <v>25</v>
      </c>
      <c r="J25" s="4">
        <v>48</v>
      </c>
      <c r="K25" s="4">
        <v>26</v>
      </c>
      <c r="L25" s="4">
        <v>53</v>
      </c>
      <c r="M25" s="4">
        <v>25</v>
      </c>
      <c r="N25" s="4">
        <v>60</v>
      </c>
      <c r="O25" s="4">
        <v>27</v>
      </c>
      <c r="P25" s="32">
        <v>50</v>
      </c>
    </row>
    <row r="26" spans="1:16" ht="18.75" customHeight="1" x14ac:dyDescent="0.25">
      <c r="A26" s="8">
        <v>22</v>
      </c>
      <c r="B26" s="47" t="str">
        <f ca="1">IFERROR(__xludf.DUMMYFUNCTION("""COMPUTED_VALUE"""),"CMS216247")</f>
        <v>CMS216247</v>
      </c>
      <c r="C26" s="48" t="str">
        <f ca="1">IFERROR(__xludf.DUMMYFUNCTION("""COMPUTED_VALUE"""),"JUVAIRIYYA RANI .EP")</f>
        <v>JUVAIRIYYA RANI .EP</v>
      </c>
      <c r="D26" s="7" t="s">
        <v>52</v>
      </c>
      <c r="E26" s="5">
        <v>24</v>
      </c>
      <c r="F26" s="4">
        <v>52</v>
      </c>
      <c r="G26" s="4">
        <v>28</v>
      </c>
      <c r="H26" s="4">
        <v>45</v>
      </c>
      <c r="I26" s="58">
        <v>29</v>
      </c>
      <c r="J26" s="4">
        <v>67</v>
      </c>
      <c r="K26" s="4">
        <v>26</v>
      </c>
      <c r="L26" s="4">
        <v>50</v>
      </c>
      <c r="M26" s="4">
        <v>25</v>
      </c>
      <c r="N26" s="4">
        <v>64</v>
      </c>
      <c r="O26" s="4">
        <v>26</v>
      </c>
      <c r="P26" s="32">
        <v>57</v>
      </c>
    </row>
    <row r="27" spans="1:16" ht="18.75" customHeight="1" x14ac:dyDescent="0.25">
      <c r="A27" s="9">
        <v>23</v>
      </c>
      <c r="B27" s="47" t="str">
        <f ca="1">IFERROR(__xludf.DUMMYFUNCTION("""COMPUTED_VALUE"""),"CMS216248")</f>
        <v>CMS216248</v>
      </c>
      <c r="C27" s="48" t="str">
        <f ca="1">IFERROR(__xludf.DUMMYFUNCTION("""COMPUTED_VALUE"""),"SAFEELA. K")</f>
        <v>SAFEELA. K</v>
      </c>
      <c r="D27" s="7" t="s">
        <v>52</v>
      </c>
      <c r="E27" s="5">
        <v>26</v>
      </c>
      <c r="F27" s="4">
        <v>26</v>
      </c>
      <c r="G27" s="4">
        <v>20</v>
      </c>
      <c r="H27" s="4">
        <v>54</v>
      </c>
      <c r="I27" s="58">
        <v>26</v>
      </c>
      <c r="J27" s="4">
        <v>61</v>
      </c>
      <c r="K27" s="4">
        <v>28</v>
      </c>
      <c r="L27" s="4">
        <v>39</v>
      </c>
      <c r="M27" s="4">
        <v>18</v>
      </c>
      <c r="N27" s="4">
        <v>40</v>
      </c>
      <c r="O27" s="4">
        <v>28</v>
      </c>
      <c r="P27" s="32">
        <v>35</v>
      </c>
    </row>
    <row r="28" spans="1:16" ht="18.75" customHeight="1" x14ac:dyDescent="0.25">
      <c r="A28" s="9">
        <v>24</v>
      </c>
      <c r="B28" s="47" t="str">
        <f ca="1">IFERROR(__xludf.DUMMYFUNCTION("""COMPUTED_VALUE"""),"CMS216249")</f>
        <v>CMS216249</v>
      </c>
      <c r="C28" s="48" t="str">
        <f ca="1">IFERROR(__xludf.DUMMYFUNCTION("""COMPUTED_VALUE"""),"SAHIHA. PV")</f>
        <v>SAHIHA. PV</v>
      </c>
      <c r="D28" s="7" t="s">
        <v>52</v>
      </c>
      <c r="E28" s="5">
        <v>15</v>
      </c>
      <c r="F28" s="4">
        <v>15</v>
      </c>
      <c r="G28" s="4">
        <v>20</v>
      </c>
      <c r="H28" s="4">
        <v>38</v>
      </c>
      <c r="I28" s="58">
        <v>12</v>
      </c>
      <c r="J28" s="4">
        <v>23</v>
      </c>
      <c r="K28" s="4">
        <v>10</v>
      </c>
      <c r="L28" s="4">
        <v>22</v>
      </c>
      <c r="M28" s="4">
        <v>10</v>
      </c>
      <c r="N28" s="4">
        <v>23</v>
      </c>
      <c r="O28" s="4">
        <v>15</v>
      </c>
      <c r="P28" s="32">
        <v>16</v>
      </c>
    </row>
    <row r="29" spans="1:16" ht="18.75" customHeight="1" x14ac:dyDescent="0.25">
      <c r="A29" s="8">
        <v>25</v>
      </c>
      <c r="B29" s="47" t="str">
        <f ca="1">IFERROR(__xludf.DUMMYFUNCTION("""COMPUTED_VALUE"""),"CMS216250")</f>
        <v>CMS216250</v>
      </c>
      <c r="C29" s="48" t="str">
        <f ca="1">IFERROR(__xludf.DUMMYFUNCTION("""COMPUTED_VALUE"""),"JASEELA. VP")</f>
        <v>JASEELA. VP</v>
      </c>
      <c r="D29" s="7" t="s">
        <v>52</v>
      </c>
      <c r="E29" s="5">
        <v>19</v>
      </c>
      <c r="F29" s="4">
        <v>60</v>
      </c>
      <c r="G29" s="4">
        <v>21</v>
      </c>
      <c r="H29" s="4">
        <v>56</v>
      </c>
      <c r="I29" s="58">
        <v>16</v>
      </c>
      <c r="J29" s="4">
        <v>48</v>
      </c>
      <c r="K29" s="4">
        <v>26</v>
      </c>
      <c r="L29" s="4">
        <v>47</v>
      </c>
      <c r="M29" s="4">
        <v>28</v>
      </c>
      <c r="N29" s="4">
        <v>60</v>
      </c>
      <c r="O29" s="4">
        <v>26</v>
      </c>
      <c r="P29" s="32">
        <v>49</v>
      </c>
    </row>
    <row r="30" spans="1:16" ht="18.75" customHeight="1" x14ac:dyDescent="0.25">
      <c r="A30" s="9">
        <v>26</v>
      </c>
      <c r="B30" s="47" t="str">
        <f ca="1">IFERROR(__xludf.DUMMYFUNCTION("""COMPUTED_VALUE"""),"CMS216251")</f>
        <v>CMS216251</v>
      </c>
      <c r="C30" s="48" t="str">
        <f ca="1">IFERROR(__xludf.DUMMYFUNCTION("""COMPUTED_VALUE"""),"SANA.A ")</f>
        <v xml:space="preserve">SANA.A </v>
      </c>
      <c r="D30" s="7" t="s">
        <v>52</v>
      </c>
      <c r="E30" s="5">
        <v>22</v>
      </c>
      <c r="F30" s="4">
        <v>51</v>
      </c>
      <c r="G30" s="4">
        <v>21</v>
      </c>
      <c r="H30" s="4">
        <v>50</v>
      </c>
      <c r="I30" s="58">
        <v>17</v>
      </c>
      <c r="J30" s="4">
        <v>34</v>
      </c>
      <c r="K30" s="4">
        <v>26</v>
      </c>
      <c r="L30" s="4">
        <v>36</v>
      </c>
      <c r="M30" s="4">
        <v>27</v>
      </c>
      <c r="N30" s="4">
        <v>45</v>
      </c>
      <c r="O30" s="4">
        <v>27</v>
      </c>
      <c r="P30" s="32">
        <v>39</v>
      </c>
    </row>
    <row r="31" spans="1:16" ht="18.75" customHeight="1" x14ac:dyDescent="0.25">
      <c r="A31" s="9">
        <v>27</v>
      </c>
      <c r="B31" s="47" t="str">
        <f ca="1">IFERROR(__xludf.DUMMYFUNCTION("""COMPUTED_VALUE"""),"CMS216252")</f>
        <v>CMS216252</v>
      </c>
      <c r="C31" s="48" t="str">
        <f ca="1">IFERROR(__xludf.DUMMYFUNCTION("""COMPUTED_VALUE"""),"SHAHMILA SHERIN. K")</f>
        <v>SHAHMILA SHERIN. K</v>
      </c>
      <c r="D31" s="7" t="s">
        <v>52</v>
      </c>
      <c r="E31" s="5">
        <v>18</v>
      </c>
      <c r="F31" s="4">
        <v>45</v>
      </c>
      <c r="G31" s="4">
        <v>21</v>
      </c>
      <c r="H31" s="4">
        <v>50</v>
      </c>
      <c r="I31" s="58">
        <v>14</v>
      </c>
      <c r="J31" s="4">
        <v>64</v>
      </c>
      <c r="K31" s="4">
        <v>26</v>
      </c>
      <c r="L31" s="4">
        <v>64</v>
      </c>
      <c r="M31" s="4">
        <v>30</v>
      </c>
      <c r="N31" s="4">
        <v>66</v>
      </c>
      <c r="O31" s="4">
        <v>26</v>
      </c>
      <c r="P31" s="32">
        <v>59</v>
      </c>
    </row>
    <row r="32" spans="1:16" ht="18.75" customHeight="1" x14ac:dyDescent="0.25">
      <c r="A32" s="9">
        <v>28</v>
      </c>
      <c r="B32" s="47" t="str">
        <f ca="1">IFERROR(__xludf.DUMMYFUNCTION("""COMPUTED_VALUE"""),"CMS216253")</f>
        <v>CMS216253</v>
      </c>
      <c r="C32" s="48" t="str">
        <f ca="1">IFERROR(__xludf.DUMMYFUNCTION("""COMPUTED_VALUE"""),"AFEEFA THESNI. KP")</f>
        <v>AFEEFA THESNI. KP</v>
      </c>
      <c r="D32" s="7" t="s">
        <v>52</v>
      </c>
      <c r="E32" s="5">
        <v>20</v>
      </c>
      <c r="F32" s="4">
        <v>42</v>
      </c>
      <c r="G32" s="4">
        <v>21</v>
      </c>
      <c r="H32" s="4">
        <v>46</v>
      </c>
      <c r="I32" s="58">
        <v>20</v>
      </c>
      <c r="J32" s="4">
        <v>33</v>
      </c>
      <c r="K32" s="4">
        <v>28</v>
      </c>
      <c r="L32" s="4">
        <v>24</v>
      </c>
      <c r="M32" s="4">
        <v>12</v>
      </c>
      <c r="N32" s="4">
        <v>35</v>
      </c>
      <c r="O32" s="4">
        <v>26</v>
      </c>
      <c r="P32" s="32">
        <v>30</v>
      </c>
    </row>
    <row r="33" spans="1:16" ht="18.75" customHeight="1" x14ac:dyDescent="0.25">
      <c r="A33" s="9">
        <v>29</v>
      </c>
      <c r="B33" s="47" t="str">
        <f ca="1">IFERROR(__xludf.DUMMYFUNCTION("""COMPUTED_VALUE"""),"CMS216254")</f>
        <v>CMS216254</v>
      </c>
      <c r="C33" s="53" t="str">
        <f ca="1">IFERROR(__xludf.DUMMYFUNCTION("""COMPUTED_VALUE"""),"IRFANA. T")</f>
        <v>IRFANA. T</v>
      </c>
      <c r="D33" s="7" t="s">
        <v>52</v>
      </c>
      <c r="E33" s="5">
        <v>15</v>
      </c>
      <c r="F33" s="4">
        <v>35</v>
      </c>
      <c r="G33" s="4">
        <v>20</v>
      </c>
      <c r="H33" s="4">
        <v>57</v>
      </c>
      <c r="I33" s="58">
        <v>18</v>
      </c>
      <c r="J33" s="4">
        <v>63</v>
      </c>
      <c r="K33" s="4">
        <v>25</v>
      </c>
      <c r="L33" s="4">
        <v>30</v>
      </c>
      <c r="M33" s="4">
        <v>18</v>
      </c>
      <c r="N33" s="4">
        <v>37</v>
      </c>
      <c r="O33" s="4">
        <v>25</v>
      </c>
      <c r="P33" s="4">
        <v>26</v>
      </c>
    </row>
    <row r="34" spans="1:16" ht="18.75" customHeight="1" thickBot="1" x14ac:dyDescent="0.3">
      <c r="A34" s="10">
        <v>30</v>
      </c>
      <c r="B34" s="47" t="str">
        <f ca="1">IFERROR(__xludf.DUMMYFUNCTION("""COMPUTED_VALUE"""),"CMS216255")</f>
        <v>CMS216255</v>
      </c>
      <c r="C34" s="53" t="str">
        <f ca="1">IFERROR(__xludf.DUMMYFUNCTION("""COMPUTED_VALUE"""),"ASHLIYA JAHAN. K")</f>
        <v>ASHLIYA JAHAN. K</v>
      </c>
      <c r="D34" s="7" t="s">
        <v>52</v>
      </c>
      <c r="E34" s="5">
        <v>15</v>
      </c>
      <c r="F34" s="4">
        <v>52</v>
      </c>
      <c r="G34" s="4">
        <v>20</v>
      </c>
      <c r="H34" s="4">
        <v>52</v>
      </c>
      <c r="I34" s="58">
        <v>30</v>
      </c>
      <c r="J34" s="4">
        <v>56</v>
      </c>
      <c r="K34" s="4">
        <v>28</v>
      </c>
      <c r="L34" s="4">
        <v>34</v>
      </c>
      <c r="M34" s="4">
        <v>19</v>
      </c>
      <c r="N34" s="4">
        <v>47</v>
      </c>
      <c r="O34" s="4">
        <v>28</v>
      </c>
      <c r="P34" s="4">
        <v>40</v>
      </c>
    </row>
    <row r="35" spans="1:16" ht="16.5" x14ac:dyDescent="0.25">
      <c r="A35" s="9">
        <v>31</v>
      </c>
      <c r="B35" s="47" t="str">
        <f ca="1">IFERROR(__xludf.DUMMYFUNCTION("""COMPUTED_VALUE"""),"CMS216256")</f>
        <v>CMS216256</v>
      </c>
      <c r="C35" s="53" t="str">
        <f ca="1">IFERROR(__xludf.DUMMYFUNCTION("""COMPUTED_VALUE"""),"JASLIYA SHABANA P")</f>
        <v>JASLIYA SHABANA P</v>
      </c>
      <c r="D35" s="7" t="s">
        <v>52</v>
      </c>
      <c r="E35" s="5">
        <v>12</v>
      </c>
      <c r="F35" s="4">
        <v>45</v>
      </c>
      <c r="G35" s="4">
        <v>21</v>
      </c>
      <c r="H35" s="4">
        <v>52</v>
      </c>
      <c r="I35" s="58">
        <v>19</v>
      </c>
      <c r="J35" s="4">
        <v>54</v>
      </c>
      <c r="K35" s="4">
        <v>25</v>
      </c>
      <c r="L35" s="4">
        <v>39</v>
      </c>
      <c r="M35" s="4">
        <v>15</v>
      </c>
      <c r="N35" s="4">
        <v>61</v>
      </c>
      <c r="O35" s="4">
        <v>24</v>
      </c>
      <c r="P35" s="4">
        <v>55</v>
      </c>
    </row>
    <row r="36" spans="1:16" ht="16.5" x14ac:dyDescent="0.25">
      <c r="A36" s="9">
        <v>32</v>
      </c>
      <c r="B36" s="47" t="str">
        <f ca="1">IFERROR(__xludf.DUMMYFUNCTION("""COMPUTED_VALUE"""),"CMS216257")</f>
        <v>CMS216257</v>
      </c>
      <c r="C36" s="53" t="str">
        <f ca="1">IFERROR(__xludf.DUMMYFUNCTION("""COMPUTED_VALUE"""),"AYISHA NASLI. P")</f>
        <v>AYISHA NASLI. P</v>
      </c>
      <c r="D36" s="7" t="s">
        <v>52</v>
      </c>
      <c r="E36" s="5">
        <v>26</v>
      </c>
      <c r="F36" s="4">
        <v>25</v>
      </c>
      <c r="G36" s="4">
        <v>20</v>
      </c>
      <c r="H36" s="4">
        <v>30</v>
      </c>
      <c r="I36" s="58">
        <v>12</v>
      </c>
      <c r="J36" s="4">
        <v>5</v>
      </c>
      <c r="K36" s="4">
        <v>10</v>
      </c>
      <c r="L36" s="4">
        <v>5</v>
      </c>
      <c r="M36" s="4">
        <v>13</v>
      </c>
      <c r="N36" s="4">
        <v>7</v>
      </c>
      <c r="O36" s="4">
        <v>14</v>
      </c>
      <c r="P36" s="4">
        <v>15</v>
      </c>
    </row>
    <row r="37" spans="1:16" ht="17.25" thickBot="1" x14ac:dyDescent="0.3">
      <c r="A37" s="10">
        <v>33</v>
      </c>
      <c r="B37" s="47" t="str">
        <f ca="1">IFERROR(__xludf.DUMMYFUNCTION("""COMPUTED_VALUE"""),"CMS216258")</f>
        <v>CMS216258</v>
      </c>
      <c r="C37" s="53" t="str">
        <f ca="1">IFERROR(__xludf.DUMMYFUNCTION("""COMPUTED_VALUE"""),"FATHIMA DILNA PS")</f>
        <v>FATHIMA DILNA PS</v>
      </c>
      <c r="D37" s="7" t="s">
        <v>52</v>
      </c>
      <c r="E37" s="5">
        <v>26</v>
      </c>
      <c r="F37" s="4">
        <v>52</v>
      </c>
      <c r="G37" s="4">
        <v>20</v>
      </c>
      <c r="H37" s="4">
        <v>53</v>
      </c>
      <c r="I37" s="58">
        <v>20</v>
      </c>
      <c r="J37" s="4">
        <v>56</v>
      </c>
      <c r="K37" s="4">
        <v>26</v>
      </c>
      <c r="L37" s="4">
        <v>38</v>
      </c>
      <c r="M37" s="4">
        <v>25</v>
      </c>
      <c r="N37" s="4">
        <v>55</v>
      </c>
      <c r="O37" s="4">
        <v>25</v>
      </c>
      <c r="P37" s="4">
        <v>49</v>
      </c>
    </row>
    <row r="38" spans="1:16" ht="16.5" x14ac:dyDescent="0.25">
      <c r="A38" s="9">
        <v>34</v>
      </c>
      <c r="B38" s="47" t="str">
        <f ca="1">IFERROR(__xludf.DUMMYFUNCTION("""COMPUTED_VALUE"""),"CMS216259")</f>
        <v>CMS216259</v>
      </c>
      <c r="C38" s="53" t="str">
        <f ca="1">IFERROR(__xludf.DUMMYFUNCTION("""COMPUTED_VALUE"""),"HANIYA LIYANA T")</f>
        <v>HANIYA LIYANA T</v>
      </c>
      <c r="D38" s="7" t="s">
        <v>52</v>
      </c>
      <c r="E38" s="5">
        <v>16</v>
      </c>
      <c r="F38" s="4">
        <v>45</v>
      </c>
      <c r="G38" s="4">
        <v>28</v>
      </c>
      <c r="H38" s="4">
        <v>50</v>
      </c>
      <c r="I38" s="58">
        <v>21</v>
      </c>
      <c r="J38" s="4">
        <v>62</v>
      </c>
      <c r="K38" s="4">
        <v>25</v>
      </c>
      <c r="L38" s="4">
        <v>27</v>
      </c>
      <c r="M38" s="4">
        <v>20</v>
      </c>
      <c r="N38" s="4">
        <v>53</v>
      </c>
      <c r="O38" s="4">
        <v>26</v>
      </c>
      <c r="P38" s="4">
        <v>48</v>
      </c>
    </row>
    <row r="39" spans="1:16" ht="16.5" x14ac:dyDescent="0.25">
      <c r="A39" s="9">
        <v>35</v>
      </c>
      <c r="B39" s="47" t="str">
        <f ca="1">IFERROR(__xludf.DUMMYFUNCTION("""COMPUTED_VALUE"""),"CMS216260")</f>
        <v>CMS216260</v>
      </c>
      <c r="C39" s="53" t="str">
        <f ca="1">IFERROR(__xludf.DUMMYFUNCTION("""COMPUTED_VALUE"""),"RISHA FARHA KV ")</f>
        <v xml:space="preserve">RISHA FARHA KV </v>
      </c>
      <c r="D39" s="7" t="s">
        <v>52</v>
      </c>
      <c r="E39" s="5">
        <v>15</v>
      </c>
      <c r="F39" s="4">
        <v>28</v>
      </c>
      <c r="G39" s="4">
        <v>20</v>
      </c>
      <c r="H39" s="4">
        <v>49</v>
      </c>
      <c r="I39" s="58">
        <v>23</v>
      </c>
      <c r="J39" s="4">
        <v>43</v>
      </c>
      <c r="K39" s="4">
        <v>24</v>
      </c>
      <c r="L39" s="4">
        <v>36</v>
      </c>
      <c r="M39" s="4">
        <v>10</v>
      </c>
      <c r="N39" s="4">
        <v>22</v>
      </c>
      <c r="O39" s="4">
        <v>24</v>
      </c>
      <c r="P39" s="4">
        <v>30</v>
      </c>
    </row>
    <row r="40" spans="1:16" ht="17.25" thickBot="1" x14ac:dyDescent="0.3">
      <c r="A40" s="10">
        <v>36</v>
      </c>
      <c r="B40" s="47" t="str">
        <f ca="1">IFERROR(__xludf.DUMMYFUNCTION("""COMPUTED_VALUE"""),"CMS216261")</f>
        <v>CMS216261</v>
      </c>
      <c r="C40" s="53" t="str">
        <f ca="1">IFERROR(__xludf.DUMMYFUNCTION("""COMPUTED_VALUE"""),"SHAHMA SHERIN P")</f>
        <v>SHAHMA SHERIN P</v>
      </c>
      <c r="D40" s="7" t="s">
        <v>52</v>
      </c>
      <c r="E40" s="5">
        <v>18</v>
      </c>
      <c r="F40" s="4">
        <v>24</v>
      </c>
      <c r="G40" s="4">
        <v>20</v>
      </c>
      <c r="H40" s="4">
        <v>42</v>
      </c>
      <c r="I40" s="58">
        <v>20</v>
      </c>
      <c r="J40" s="4">
        <v>35</v>
      </c>
      <c r="K40" s="4">
        <v>20</v>
      </c>
      <c r="L40" s="4">
        <v>10</v>
      </c>
      <c r="M40" s="4">
        <v>15</v>
      </c>
      <c r="N40" s="4">
        <v>15</v>
      </c>
      <c r="O40" s="4">
        <v>12</v>
      </c>
      <c r="P40" s="4">
        <v>15</v>
      </c>
    </row>
    <row r="41" spans="1:16" ht="16.5" x14ac:dyDescent="0.25">
      <c r="A41" s="9">
        <v>37</v>
      </c>
      <c r="B41" s="47" t="str">
        <f ca="1">IFERROR(__xludf.DUMMYFUNCTION("""COMPUTED_VALUE"""),"CMS216262")</f>
        <v>CMS216262</v>
      </c>
      <c r="C41" s="53" t="str">
        <f ca="1">IFERROR(__xludf.DUMMYFUNCTION("""COMPUTED_VALUE"""),"SHAMSEENA SHERIN KP")</f>
        <v>SHAMSEENA SHERIN KP</v>
      </c>
      <c r="D41" s="7" t="s">
        <v>52</v>
      </c>
      <c r="E41" s="5">
        <v>16</v>
      </c>
      <c r="F41" s="4">
        <v>23</v>
      </c>
      <c r="G41" s="4">
        <v>20</v>
      </c>
      <c r="H41" s="4">
        <v>35</v>
      </c>
      <c r="I41" s="58">
        <v>15</v>
      </c>
      <c r="J41" s="4">
        <v>22</v>
      </c>
      <c r="K41" s="4">
        <v>20</v>
      </c>
      <c r="L41" s="4">
        <v>24</v>
      </c>
      <c r="M41" s="4">
        <v>17</v>
      </c>
      <c r="N41" s="4">
        <v>23</v>
      </c>
      <c r="O41" s="4">
        <v>22</v>
      </c>
      <c r="P41" s="4">
        <v>25</v>
      </c>
    </row>
    <row r="42" spans="1:16" ht="16.5" x14ac:dyDescent="0.25">
      <c r="A42" s="9">
        <v>38</v>
      </c>
      <c r="B42" s="47" t="str">
        <f ca="1">IFERROR(__xludf.DUMMYFUNCTION("""COMPUTED_VALUE"""),"CMS216263")</f>
        <v>CMS216263</v>
      </c>
      <c r="C42" s="53" t="str">
        <f ca="1">IFERROR(__xludf.DUMMYFUNCTION("""COMPUTED_VALUE"""),"THAFSEERATH T")</f>
        <v>THAFSEERATH T</v>
      </c>
      <c r="D42" s="7" t="s">
        <v>52</v>
      </c>
      <c r="E42" s="5">
        <v>15</v>
      </c>
      <c r="F42" s="4">
        <v>14</v>
      </c>
      <c r="G42" s="4">
        <v>20</v>
      </c>
      <c r="H42" s="4">
        <v>22</v>
      </c>
      <c r="I42" s="58">
        <v>12</v>
      </c>
      <c r="J42" s="4">
        <v>37</v>
      </c>
      <c r="K42" s="4">
        <v>25</v>
      </c>
      <c r="L42" s="4">
        <v>14</v>
      </c>
      <c r="M42" s="4">
        <v>24</v>
      </c>
      <c r="N42" s="4">
        <v>23</v>
      </c>
      <c r="O42" s="4">
        <v>26</v>
      </c>
      <c r="P42" s="4">
        <v>30</v>
      </c>
    </row>
    <row r="43" spans="1:16" ht="17.25" thickBot="1" x14ac:dyDescent="0.3">
      <c r="A43" s="10">
        <v>39</v>
      </c>
      <c r="B43" s="47" t="str">
        <f ca="1">IFERROR(__xludf.DUMMYFUNCTION("""COMPUTED_VALUE"""),"CMS216264")</f>
        <v>CMS216264</v>
      </c>
      <c r="C43" s="53" t="str">
        <f ca="1">IFERROR(__xludf.DUMMYFUNCTION("""COMPUTED_VALUE"""),"FATHIMA RIFA P")</f>
        <v>FATHIMA RIFA P</v>
      </c>
      <c r="D43" s="7" t="s">
        <v>52</v>
      </c>
      <c r="E43" s="5">
        <v>22</v>
      </c>
      <c r="F43" s="4">
        <v>40</v>
      </c>
      <c r="G43" s="4">
        <v>20</v>
      </c>
      <c r="H43" s="4">
        <v>43</v>
      </c>
      <c r="I43" s="58">
        <v>1</v>
      </c>
      <c r="J43" s="4">
        <v>26</v>
      </c>
      <c r="K43" s="4">
        <v>23</v>
      </c>
      <c r="L43" s="4">
        <v>18</v>
      </c>
      <c r="M43" s="4">
        <v>12</v>
      </c>
      <c r="N43" s="4">
        <v>22</v>
      </c>
      <c r="O43" s="4">
        <v>22</v>
      </c>
      <c r="P43" s="4">
        <v>30</v>
      </c>
    </row>
    <row r="44" spans="1:16" ht="16.5" x14ac:dyDescent="0.25">
      <c r="A44" s="9">
        <v>40</v>
      </c>
      <c r="B44" s="47" t="str">
        <f ca="1">IFERROR(__xludf.DUMMYFUNCTION("""COMPUTED_VALUE"""),"CMS216265")</f>
        <v>CMS216265</v>
      </c>
      <c r="C44" s="53" t="str">
        <f ca="1">IFERROR(__xludf.DUMMYFUNCTION("""COMPUTED_VALUE"""),"FIDHA FARHANA K")</f>
        <v>FIDHA FARHANA K</v>
      </c>
      <c r="D44" s="7" t="s">
        <v>52</v>
      </c>
      <c r="E44" s="5">
        <v>21</v>
      </c>
      <c r="F44" s="4">
        <v>25</v>
      </c>
      <c r="G44" s="4">
        <v>20</v>
      </c>
      <c r="H44" s="4">
        <v>40</v>
      </c>
      <c r="I44" s="58">
        <v>18</v>
      </c>
      <c r="J44" s="4">
        <v>45</v>
      </c>
      <c r="K44" s="4">
        <v>25</v>
      </c>
      <c r="L44" s="4">
        <v>29</v>
      </c>
      <c r="M44" s="4">
        <v>15</v>
      </c>
      <c r="N44" s="4">
        <v>35</v>
      </c>
      <c r="O44" s="4">
        <v>25</v>
      </c>
      <c r="P44" s="4">
        <v>35</v>
      </c>
    </row>
    <row r="45" spans="1:16" ht="16.5" x14ac:dyDescent="0.25">
      <c r="A45" s="9">
        <v>41</v>
      </c>
      <c r="B45" s="47" t="str">
        <f ca="1">IFERROR(__xludf.DUMMYFUNCTION("""COMPUTED_VALUE"""),"CMS216266")</f>
        <v>CMS216266</v>
      </c>
      <c r="C45" s="53" t="str">
        <f ca="1">IFERROR(__xludf.DUMMYFUNCTION("""COMPUTED_VALUE"""),"AYISHA MIRSHANA KP")</f>
        <v>AYISHA MIRSHANA KP</v>
      </c>
      <c r="D45" s="7" t="s">
        <v>52</v>
      </c>
      <c r="E45" s="5">
        <v>24</v>
      </c>
      <c r="F45" s="4">
        <v>58</v>
      </c>
      <c r="G45" s="4">
        <v>20</v>
      </c>
      <c r="H45" s="4">
        <v>56</v>
      </c>
      <c r="I45" s="58">
        <v>29</v>
      </c>
      <c r="J45" s="4">
        <v>44</v>
      </c>
      <c r="K45" s="4">
        <v>28</v>
      </c>
      <c r="L45" s="4">
        <v>55</v>
      </c>
      <c r="M45" s="4">
        <v>28</v>
      </c>
      <c r="N45" s="4">
        <v>63</v>
      </c>
      <c r="O45" s="4">
        <v>26</v>
      </c>
      <c r="P45" s="4">
        <v>48</v>
      </c>
    </row>
    <row r="46" spans="1:16" ht="17.25" thickBot="1" x14ac:dyDescent="0.3">
      <c r="A46" s="10">
        <v>42</v>
      </c>
      <c r="B46" s="47" t="str">
        <f ca="1">IFERROR(__xludf.DUMMYFUNCTION("""COMPUTED_VALUE"""),"CMS216268")</f>
        <v>CMS216268</v>
      </c>
      <c r="C46" s="53" t="str">
        <f ca="1">IFERROR(__xludf.DUMMYFUNCTION("""COMPUTED_VALUE"""),"NAJIYA PARAYIL")</f>
        <v>NAJIYA PARAYIL</v>
      </c>
      <c r="D46" s="7" t="s">
        <v>52</v>
      </c>
      <c r="E46" s="5">
        <v>16</v>
      </c>
      <c r="F46" s="4">
        <v>41</v>
      </c>
      <c r="G46" s="4">
        <v>20</v>
      </c>
      <c r="H46" s="4">
        <v>52</v>
      </c>
      <c r="I46" s="58">
        <v>19</v>
      </c>
      <c r="J46" s="4">
        <v>33</v>
      </c>
      <c r="K46" s="4">
        <v>25</v>
      </c>
      <c r="L46" s="4">
        <v>20</v>
      </c>
      <c r="M46" s="4">
        <v>20</v>
      </c>
      <c r="N46" s="4">
        <v>50</v>
      </c>
      <c r="O46" s="4">
        <v>24</v>
      </c>
      <c r="P46" s="4">
        <v>45</v>
      </c>
    </row>
    <row r="47" spans="1:16" ht="16.5" x14ac:dyDescent="0.25">
      <c r="A47" s="9">
        <v>43</v>
      </c>
      <c r="B47" s="47" t="str">
        <f ca="1">IFERROR(__xludf.DUMMYFUNCTION("""COMPUTED_VALUE"""),"CMS216269")</f>
        <v>CMS216269</v>
      </c>
      <c r="C47" s="53" t="str">
        <f ca="1">IFERROR(__xludf.DUMMYFUNCTION("""COMPUTED_VALUE"""),"NOORA MP")</f>
        <v>NOORA MP</v>
      </c>
      <c r="D47" s="7" t="s">
        <v>52</v>
      </c>
      <c r="E47" s="5">
        <v>24</v>
      </c>
      <c r="F47" s="4">
        <v>61</v>
      </c>
      <c r="G47" s="4">
        <v>27</v>
      </c>
      <c r="H47" s="4">
        <v>66</v>
      </c>
      <c r="I47" s="58">
        <v>25</v>
      </c>
      <c r="J47" s="4">
        <v>64</v>
      </c>
      <c r="K47" s="4">
        <v>26</v>
      </c>
      <c r="L47" s="4">
        <v>43</v>
      </c>
      <c r="M47" s="4">
        <v>27</v>
      </c>
      <c r="N47" s="4">
        <v>63</v>
      </c>
      <c r="O47" s="4">
        <v>26</v>
      </c>
      <c r="P47" s="4">
        <v>51</v>
      </c>
    </row>
    <row r="48" spans="1:16" ht="16.5" x14ac:dyDescent="0.25">
      <c r="A48" s="9">
        <v>44</v>
      </c>
      <c r="B48" s="47" t="str">
        <f ca="1">IFERROR(__xludf.DUMMYFUNCTION("""COMPUTED_VALUE"""),"CMS216270")</f>
        <v>CMS216270</v>
      </c>
      <c r="C48" s="53" t="str">
        <f ca="1">IFERROR(__xludf.DUMMYFUNCTION("""COMPUTED_VALUE"""),"NAJIYA THASNI A")</f>
        <v>NAJIYA THASNI A</v>
      </c>
      <c r="D48" s="7" t="s">
        <v>52</v>
      </c>
      <c r="E48" s="5">
        <v>16</v>
      </c>
      <c r="F48" s="4">
        <v>40</v>
      </c>
      <c r="G48" s="4">
        <v>20</v>
      </c>
      <c r="H48" s="4">
        <v>49</v>
      </c>
      <c r="I48" s="58">
        <v>27</v>
      </c>
      <c r="J48" s="4">
        <v>49</v>
      </c>
      <c r="K48" s="4">
        <v>25</v>
      </c>
      <c r="L48" s="4">
        <v>29</v>
      </c>
      <c r="M48" s="4">
        <v>22</v>
      </c>
      <c r="N48" s="4">
        <v>38</v>
      </c>
      <c r="O48" s="4">
        <v>24</v>
      </c>
      <c r="P48" s="4">
        <v>40</v>
      </c>
    </row>
    <row r="49" spans="1:16" ht="17.25" thickBot="1" x14ac:dyDescent="0.3">
      <c r="A49" s="10">
        <v>45</v>
      </c>
      <c r="B49" s="47" t="str">
        <f ca="1">IFERROR(__xludf.DUMMYFUNCTION("""COMPUTED_VALUE"""),"CMS216271")</f>
        <v>CMS216271</v>
      </c>
      <c r="C49" s="53" t="str">
        <f ca="1">IFERROR(__xludf.DUMMYFUNCTION("""COMPUTED_VALUE"""),"SHAMNA TP")</f>
        <v>SHAMNA TP</v>
      </c>
      <c r="D49" s="7" t="s">
        <v>52</v>
      </c>
      <c r="E49" s="5">
        <v>17</v>
      </c>
      <c r="F49" s="4">
        <v>32</v>
      </c>
      <c r="G49" s="4">
        <v>20</v>
      </c>
      <c r="H49" s="4">
        <v>42</v>
      </c>
      <c r="I49" s="58">
        <v>20</v>
      </c>
      <c r="J49" s="4">
        <v>48</v>
      </c>
      <c r="K49" s="4">
        <v>24</v>
      </c>
      <c r="L49" s="4">
        <v>41</v>
      </c>
      <c r="M49" s="4">
        <v>25</v>
      </c>
      <c r="N49" s="4">
        <v>57</v>
      </c>
      <c r="O49" s="4">
        <v>26</v>
      </c>
      <c r="P49" s="4">
        <v>51</v>
      </c>
    </row>
    <row r="50" spans="1:16" ht="16.5" x14ac:dyDescent="0.25">
      <c r="A50" s="9">
        <v>46</v>
      </c>
      <c r="B50" s="47" t="str">
        <f ca="1">IFERROR(__xludf.DUMMYFUNCTION("""COMPUTED_VALUE"""),"CMS216273")</f>
        <v>CMS216273</v>
      </c>
      <c r="C50" s="53" t="str">
        <f ca="1">IFERROR(__xludf.DUMMYFUNCTION("""COMPUTED_VALUE"""),"FATHIMA MUSAINA T")</f>
        <v>FATHIMA MUSAINA T</v>
      </c>
      <c r="D50" s="7" t="s">
        <v>52</v>
      </c>
      <c r="E50" s="5">
        <v>20</v>
      </c>
      <c r="F50" s="4">
        <v>35</v>
      </c>
      <c r="G50" s="4">
        <v>20</v>
      </c>
      <c r="H50" s="4">
        <v>55</v>
      </c>
      <c r="I50" s="58">
        <v>15</v>
      </c>
      <c r="J50" s="4">
        <v>50</v>
      </c>
      <c r="K50" s="4">
        <v>23</v>
      </c>
      <c r="L50" s="4">
        <v>32</v>
      </c>
      <c r="M50" s="4">
        <v>16</v>
      </c>
      <c r="N50" s="4">
        <v>48</v>
      </c>
      <c r="O50" s="4">
        <v>23</v>
      </c>
      <c r="P50" s="4">
        <v>45</v>
      </c>
    </row>
    <row r="51" spans="1:16" ht="16.5" x14ac:dyDescent="0.25">
      <c r="A51" s="9">
        <v>47</v>
      </c>
      <c r="B51" s="47" t="str">
        <f ca="1">IFERROR(__xludf.DUMMYFUNCTION("""COMPUTED_VALUE"""),"CMS216274")</f>
        <v>CMS216274</v>
      </c>
      <c r="C51" s="53" t="str">
        <f ca="1">IFERROR(__xludf.DUMMYFUNCTION("""COMPUTED_VALUE"""),"AFREETHA KP")</f>
        <v>AFREETHA KP</v>
      </c>
      <c r="D51" s="7" t="s">
        <v>52</v>
      </c>
      <c r="E51" s="5">
        <v>14</v>
      </c>
      <c r="F51" s="4">
        <v>20</v>
      </c>
      <c r="G51" s="4">
        <v>20</v>
      </c>
      <c r="H51" s="4">
        <v>38</v>
      </c>
      <c r="I51" s="58">
        <v>12</v>
      </c>
      <c r="J51" s="4">
        <v>2</v>
      </c>
      <c r="K51" s="4">
        <v>10</v>
      </c>
      <c r="L51" s="4">
        <v>26</v>
      </c>
      <c r="M51" s="4">
        <v>10</v>
      </c>
      <c r="N51" s="4">
        <v>25</v>
      </c>
      <c r="O51" s="4">
        <v>25</v>
      </c>
      <c r="P51" s="4">
        <v>29</v>
      </c>
    </row>
    <row r="52" spans="1:16" ht="17.25" thickBot="1" x14ac:dyDescent="0.3">
      <c r="A52" s="10">
        <v>48</v>
      </c>
      <c r="B52" s="49" t="str">
        <f ca="1">IFERROR(__xludf.DUMMYFUNCTION("""COMPUTED_VALUE"""),"CMS216275")</f>
        <v>CMS216275</v>
      </c>
      <c r="C52" s="54" t="str">
        <f ca="1">IFERROR(__xludf.DUMMYFUNCTION("""COMPUTED_VALUE"""),"SHIFNA SIRAJ PP")</f>
        <v>SHIFNA SIRAJ PP</v>
      </c>
      <c r="D52" s="7" t="s">
        <v>52</v>
      </c>
      <c r="E52" s="5">
        <v>25</v>
      </c>
      <c r="F52" s="4">
        <v>30</v>
      </c>
      <c r="G52" s="4">
        <v>25</v>
      </c>
      <c r="H52" s="4">
        <v>35</v>
      </c>
      <c r="I52" s="58">
        <v>20</v>
      </c>
      <c r="J52" s="4">
        <v>57</v>
      </c>
      <c r="K52" s="4">
        <v>23</v>
      </c>
      <c r="L52" s="4">
        <v>24</v>
      </c>
      <c r="M52" s="4">
        <v>23</v>
      </c>
      <c r="N52" s="4">
        <v>38</v>
      </c>
      <c r="O52" s="4">
        <v>24</v>
      </c>
      <c r="P52" s="4">
        <v>35</v>
      </c>
    </row>
    <row r="53" spans="1:16" ht="16.5" x14ac:dyDescent="0.25">
      <c r="A53" s="9">
        <v>49</v>
      </c>
      <c r="B53" s="51" t="str">
        <f ca="1">IFERROR(__xludf.DUMMYFUNCTION("""COMPUTED_VALUE"""),"CMS216277")</f>
        <v>CMS216277</v>
      </c>
      <c r="C53" s="55" t="str">
        <f ca="1">IFERROR(__xludf.DUMMYFUNCTION("""COMPUTED_VALUE"""),"RAHMATHUNNISA MK")</f>
        <v>RAHMATHUNNISA MK</v>
      </c>
      <c r="D53" s="7" t="s">
        <v>52</v>
      </c>
      <c r="E53" s="5">
        <v>23</v>
      </c>
      <c r="F53" s="4">
        <v>55</v>
      </c>
      <c r="G53" s="4">
        <v>23</v>
      </c>
      <c r="H53" s="4">
        <v>60</v>
      </c>
      <c r="I53" s="58">
        <v>19</v>
      </c>
      <c r="J53" s="4">
        <v>49</v>
      </c>
      <c r="K53" s="4">
        <v>27</v>
      </c>
      <c r="L53" s="4">
        <v>52</v>
      </c>
      <c r="M53" s="4">
        <v>30</v>
      </c>
      <c r="N53" s="4">
        <v>68</v>
      </c>
      <c r="O53" s="4">
        <v>25</v>
      </c>
      <c r="P53" s="4">
        <v>61</v>
      </c>
    </row>
    <row r="54" spans="1:16" ht="16.5" x14ac:dyDescent="0.25">
      <c r="A54" s="9">
        <v>50</v>
      </c>
      <c r="B54" s="51" t="str">
        <f ca="1">IFERROR(__xludf.DUMMYFUNCTION("""COMPUTED_VALUE"""),"CMS216278")</f>
        <v>CMS216278</v>
      </c>
      <c r="C54" s="55" t="str">
        <f ca="1">IFERROR(__xludf.DUMMYFUNCTION("""COMPUTED_VALUE"""),"SHAMNA SANAM PP")</f>
        <v>SHAMNA SANAM PP</v>
      </c>
      <c r="D54" s="7" t="s">
        <v>52</v>
      </c>
      <c r="E54" s="5">
        <v>24</v>
      </c>
      <c r="F54" s="4">
        <v>48</v>
      </c>
      <c r="G54" s="4">
        <v>21</v>
      </c>
      <c r="H54" s="4">
        <v>68</v>
      </c>
      <c r="I54" s="58">
        <v>24</v>
      </c>
      <c r="J54" s="4">
        <v>49</v>
      </c>
      <c r="K54" s="4">
        <v>21</v>
      </c>
      <c r="L54" s="4">
        <v>45</v>
      </c>
      <c r="M54" s="4">
        <v>28</v>
      </c>
      <c r="N54" s="4">
        <v>67</v>
      </c>
      <c r="O54" s="4">
        <v>25</v>
      </c>
      <c r="P54" s="4">
        <v>46</v>
      </c>
    </row>
    <row r="55" spans="1:16" ht="17.25" thickBot="1" x14ac:dyDescent="0.3">
      <c r="A55" s="10">
        <v>51</v>
      </c>
      <c r="B55" s="51" t="str">
        <f ca="1">IFERROR(__xludf.DUMMYFUNCTION("""COMPUTED_VALUE"""),"CMS216279")</f>
        <v>CMS216279</v>
      </c>
      <c r="C55" s="55" t="str">
        <f ca="1">IFERROR(__xludf.DUMMYFUNCTION("""COMPUTED_VALUE"""),"NAJIYA MP")</f>
        <v>NAJIYA MP</v>
      </c>
      <c r="D55" s="7" t="s">
        <v>52</v>
      </c>
      <c r="E55" s="5">
        <v>18</v>
      </c>
      <c r="F55" s="4">
        <v>45</v>
      </c>
      <c r="G55" s="4">
        <v>27</v>
      </c>
      <c r="H55" s="4">
        <v>68</v>
      </c>
      <c r="I55" s="58">
        <v>22</v>
      </c>
      <c r="J55" s="4">
        <v>48</v>
      </c>
      <c r="K55" s="4">
        <v>28</v>
      </c>
      <c r="L55" s="4">
        <v>55</v>
      </c>
      <c r="M55" s="4">
        <v>30</v>
      </c>
      <c r="N55" s="4">
        <v>70</v>
      </c>
      <c r="O55" s="4">
        <v>24</v>
      </c>
      <c r="P55" s="4">
        <v>59</v>
      </c>
    </row>
  </sheetData>
  <mergeCells count="10">
    <mergeCell ref="A3:D3"/>
    <mergeCell ref="A1:P1"/>
    <mergeCell ref="A2:B2"/>
    <mergeCell ref="C2:P2"/>
    <mergeCell ref="G4:H4"/>
    <mergeCell ref="I4:J4"/>
    <mergeCell ref="K4:L4"/>
    <mergeCell ref="M4:N4"/>
    <mergeCell ref="O4:P4"/>
    <mergeCell ref="E4:F4"/>
  </mergeCells>
  <conditionalFormatting sqref="F5:F1048576">
    <cfRule type="cellIs" dxfId="64" priority="15" stopIfTrue="1" operator="greaterThan">
      <formula>70</formula>
    </cfRule>
  </conditionalFormatting>
  <conditionalFormatting sqref="H21:P1048576 H6:J20 L6:P20 K5:K19">
    <cfRule type="cellIs" dxfId="63" priority="14" stopIfTrue="1" operator="greaterThan">
      <formula>20</formula>
    </cfRule>
  </conditionalFormatting>
  <conditionalFormatting sqref="G5:G1048576">
    <cfRule type="cellIs" dxfId="62" priority="12" stopIfTrue="1" operator="greaterThan">
      <formula>30</formula>
    </cfRule>
  </conditionalFormatting>
  <conditionalFormatting sqref="H5:H1048576">
    <cfRule type="cellIs" dxfId="61" priority="11" operator="greaterThan">
      <formula>70</formula>
    </cfRule>
  </conditionalFormatting>
  <conditionalFormatting sqref="I5:I1048576">
    <cfRule type="cellIs" dxfId="60" priority="10" stopIfTrue="1" operator="greaterThan">
      <formula>30</formula>
    </cfRule>
  </conditionalFormatting>
  <conditionalFormatting sqref="J5:J1048576">
    <cfRule type="cellIs" dxfId="59" priority="9" operator="greaterThan">
      <formula>70</formula>
    </cfRule>
  </conditionalFormatting>
  <conditionalFormatting sqref="K21:K1048576 K5:K19">
    <cfRule type="cellIs" dxfId="58" priority="8" operator="greaterThan">
      <formula>30</formula>
    </cfRule>
  </conditionalFormatting>
  <conditionalFormatting sqref="M5:M1048576">
    <cfRule type="cellIs" dxfId="57" priority="6" stopIfTrue="1" operator="greaterThan">
      <formula>30</formula>
    </cfRule>
  </conditionalFormatting>
  <conditionalFormatting sqref="N5:N1048576">
    <cfRule type="cellIs" dxfId="56" priority="5" operator="greaterThan">
      <formula>70</formula>
    </cfRule>
  </conditionalFormatting>
  <conditionalFormatting sqref="O5:O1048576">
    <cfRule type="cellIs" dxfId="55" priority="4" stopIfTrue="1" operator="greaterThan">
      <formula>30</formula>
    </cfRule>
  </conditionalFormatting>
  <conditionalFormatting sqref="P5:P1048576">
    <cfRule type="cellIs" dxfId="54" priority="3" operator="greaterThan">
      <formula>70</formula>
    </cfRule>
  </conditionalFormatting>
  <conditionalFormatting sqref="L5:L1048576">
    <cfRule type="cellIs" dxfId="53" priority="2" operator="greaterThan">
      <formula>70</formula>
    </cfRule>
  </conditionalFormatting>
  <conditionalFormatting sqref="E5:E1048576">
    <cfRule type="cellIs" dxfId="52" priority="1" stopIfTrue="1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71"/>
  <sheetViews>
    <sheetView topLeftCell="C49" zoomScale="80" zoomScaleNormal="80" workbookViewId="0">
      <selection activeCell="O32" sqref="O32"/>
    </sheetView>
  </sheetViews>
  <sheetFormatPr defaultRowHeight="15.75" x14ac:dyDescent="0.25"/>
  <cols>
    <col min="1" max="2" width="13.42578125" style="2" customWidth="1"/>
    <col min="3" max="3" width="29.57031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28515625" style="2" customWidth="1"/>
    <col min="16" max="16" width="10.5703125" style="2" customWidth="1"/>
    <col min="17" max="16384" width="9.140625" style="3"/>
  </cols>
  <sheetData>
    <row r="1" spans="1:21" s="1" customFormat="1" ht="22.5" x14ac:dyDescent="0.2">
      <c r="A1" s="85" t="s">
        <v>16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1:21" s="1" customFormat="1" ht="22.5" x14ac:dyDescent="0.2">
      <c r="A2" s="93" t="s">
        <v>22</v>
      </c>
      <c r="B2" s="94"/>
      <c r="C2" s="88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90"/>
    </row>
    <row r="3" spans="1:21" s="1" customFormat="1" ht="17.25" thickBot="1" x14ac:dyDescent="0.3">
      <c r="A3" s="95" t="s">
        <v>7</v>
      </c>
      <c r="B3" s="96"/>
      <c r="C3" s="96"/>
      <c r="D3" s="96"/>
      <c r="E3" s="22" t="s">
        <v>1</v>
      </c>
      <c r="F3" s="22" t="s">
        <v>2</v>
      </c>
      <c r="G3" s="22" t="s">
        <v>1</v>
      </c>
      <c r="H3" s="22" t="s">
        <v>2</v>
      </c>
      <c r="I3" s="22" t="s">
        <v>1</v>
      </c>
      <c r="J3" s="22" t="s">
        <v>2</v>
      </c>
      <c r="K3" s="22" t="s">
        <v>1</v>
      </c>
      <c r="L3" s="22" t="s">
        <v>2</v>
      </c>
      <c r="M3" s="22" t="s">
        <v>1</v>
      </c>
      <c r="N3" s="22" t="s">
        <v>2</v>
      </c>
      <c r="O3" s="29" t="s">
        <v>1</v>
      </c>
      <c r="P3" s="37" t="s">
        <v>2</v>
      </c>
    </row>
    <row r="4" spans="1:21" s="1" customFormat="1" ht="18.75" customHeight="1" thickBot="1" x14ac:dyDescent="0.3">
      <c r="A4" s="23" t="s">
        <v>13</v>
      </c>
      <c r="B4" s="24" t="s">
        <v>14</v>
      </c>
      <c r="C4" s="24" t="s">
        <v>0</v>
      </c>
      <c r="D4" s="24" t="s">
        <v>23</v>
      </c>
      <c r="E4" s="97" t="s">
        <v>8</v>
      </c>
      <c r="F4" s="98"/>
      <c r="G4" s="97" t="s">
        <v>4</v>
      </c>
      <c r="H4" s="98"/>
      <c r="I4" s="97" t="s">
        <v>10</v>
      </c>
      <c r="J4" s="98"/>
      <c r="K4" s="97" t="s">
        <v>5</v>
      </c>
      <c r="L4" s="98"/>
      <c r="M4" s="97" t="s">
        <v>6</v>
      </c>
      <c r="N4" s="99"/>
      <c r="O4" s="91" t="s">
        <v>12</v>
      </c>
      <c r="P4" s="92"/>
    </row>
    <row r="5" spans="1:21" ht="18.75" customHeight="1" x14ac:dyDescent="0.25">
      <c r="A5" s="8">
        <v>1</v>
      </c>
      <c r="B5" s="47" t="str">
        <f ca="1">IFERROR(__xludf.DUMMYFUNCTION("""COMPUTED_VALUE"""),"CMS204981")</f>
        <v>CMS204981</v>
      </c>
      <c r="C5" s="48" t="str">
        <f ca="1">IFERROR(__xludf.DUMMYFUNCTION("""COMPUTED_VALUE"""),"HAFSATH. EV")</f>
        <v>HAFSATH. EV</v>
      </c>
      <c r="D5" s="7" t="s">
        <v>52</v>
      </c>
      <c r="E5" s="6">
        <v>25</v>
      </c>
      <c r="F5" s="6">
        <v>47</v>
      </c>
      <c r="G5" s="6">
        <v>6</v>
      </c>
      <c r="H5" s="6">
        <v>51</v>
      </c>
      <c r="I5" s="6">
        <v>18</v>
      </c>
      <c r="J5" s="6">
        <v>47</v>
      </c>
      <c r="K5" s="6">
        <v>28</v>
      </c>
      <c r="L5" s="6">
        <v>37</v>
      </c>
      <c r="M5" s="6">
        <v>25</v>
      </c>
      <c r="N5" s="4">
        <v>33</v>
      </c>
      <c r="O5" s="6">
        <v>26</v>
      </c>
      <c r="P5" s="6">
        <v>21</v>
      </c>
    </row>
    <row r="6" spans="1:21" ht="18.75" customHeight="1" x14ac:dyDescent="0.25">
      <c r="A6" s="9">
        <v>2</v>
      </c>
      <c r="B6" s="47" t="str">
        <f ca="1">IFERROR(__xludf.DUMMYFUNCTION("""COMPUTED_VALUE"""),"CMS204985")</f>
        <v>CMS204985</v>
      </c>
      <c r="C6" s="48" t="str">
        <f ca="1">IFERROR(__xludf.DUMMYFUNCTION("""COMPUTED_VALUE"""),"RIFA MEHARIN.PP")</f>
        <v>RIFA MEHARIN.PP</v>
      </c>
      <c r="D6" s="7" t="s">
        <v>52</v>
      </c>
      <c r="E6" s="4">
        <v>26</v>
      </c>
      <c r="F6" s="4">
        <v>54</v>
      </c>
      <c r="G6" s="4">
        <v>28</v>
      </c>
      <c r="H6" s="4">
        <v>33</v>
      </c>
      <c r="I6" s="4">
        <v>30</v>
      </c>
      <c r="J6" s="4">
        <v>67</v>
      </c>
      <c r="K6" s="4">
        <v>30</v>
      </c>
      <c r="L6" s="4">
        <v>56</v>
      </c>
      <c r="M6" s="4">
        <v>28</v>
      </c>
      <c r="N6" s="4">
        <v>48</v>
      </c>
      <c r="O6" s="4">
        <v>26</v>
      </c>
      <c r="P6" s="4">
        <v>28</v>
      </c>
    </row>
    <row r="7" spans="1:21" ht="18.75" customHeight="1" x14ac:dyDescent="0.25">
      <c r="A7" s="9">
        <v>3</v>
      </c>
      <c r="B7" s="47" t="str">
        <f ca="1">IFERROR(__xludf.DUMMYFUNCTION("""COMPUTED_VALUE"""),"CMS204986")</f>
        <v>CMS204986</v>
      </c>
      <c r="C7" s="48" t="str">
        <f ca="1">IFERROR(__xludf.DUMMYFUNCTION("""COMPUTED_VALUE"""),"RUHAILA.K")</f>
        <v>RUHAILA.K</v>
      </c>
      <c r="D7" s="7" t="s">
        <v>52</v>
      </c>
      <c r="E7" s="4">
        <v>20</v>
      </c>
      <c r="F7" s="4">
        <v>48</v>
      </c>
      <c r="G7" s="4">
        <v>19</v>
      </c>
      <c r="H7" s="4">
        <v>45</v>
      </c>
      <c r="I7" s="4">
        <v>5</v>
      </c>
      <c r="J7" s="4">
        <v>34</v>
      </c>
      <c r="K7" s="4">
        <v>26</v>
      </c>
      <c r="L7" s="4">
        <v>34</v>
      </c>
      <c r="M7" s="4">
        <v>20</v>
      </c>
      <c r="N7" s="4">
        <v>46</v>
      </c>
      <c r="O7" s="4">
        <v>26</v>
      </c>
      <c r="P7" s="4">
        <v>32</v>
      </c>
    </row>
    <row r="8" spans="1:21" ht="18.75" customHeight="1" x14ac:dyDescent="0.25">
      <c r="A8" s="8">
        <v>4</v>
      </c>
      <c r="B8" s="47" t="str">
        <f ca="1">IFERROR(__xludf.DUMMYFUNCTION("""COMPUTED_VALUE"""),"CMS204988")</f>
        <v>CMS204988</v>
      </c>
      <c r="C8" s="48" t="str">
        <f ca="1">IFERROR(__xludf.DUMMYFUNCTION("""COMPUTED_VALUE"""),"SAMNA.T")</f>
        <v>SAMNA.T</v>
      </c>
      <c r="D8" s="7" t="s">
        <v>52</v>
      </c>
      <c r="E8" s="4">
        <v>22</v>
      </c>
      <c r="F8" s="4">
        <v>51</v>
      </c>
      <c r="G8" s="4">
        <v>26</v>
      </c>
      <c r="H8" s="4">
        <v>25</v>
      </c>
      <c r="I8" s="4">
        <v>5</v>
      </c>
      <c r="J8" s="4">
        <v>33</v>
      </c>
      <c r="K8" s="4">
        <v>25</v>
      </c>
      <c r="L8" s="4">
        <v>27</v>
      </c>
      <c r="M8" s="4">
        <v>22</v>
      </c>
      <c r="N8" s="4">
        <v>26</v>
      </c>
      <c r="O8" s="4">
        <v>26</v>
      </c>
      <c r="P8" s="4">
        <v>22</v>
      </c>
    </row>
    <row r="9" spans="1:21" ht="18.75" customHeight="1" x14ac:dyDescent="0.25">
      <c r="A9" s="9">
        <v>5</v>
      </c>
      <c r="B9" s="47" t="str">
        <f ca="1">IFERROR(__xludf.DUMMYFUNCTION("""COMPUTED_VALUE"""),"CMS204989")</f>
        <v>CMS204989</v>
      </c>
      <c r="C9" s="48" t="str">
        <f ca="1">IFERROR(__xludf.DUMMYFUNCTION("""COMPUTED_VALUE"""),"SHAMSEENA.P")</f>
        <v>SHAMSEENA.P</v>
      </c>
      <c r="D9" s="7" t="s">
        <v>52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1" ht="18.75" customHeight="1" x14ac:dyDescent="0.25">
      <c r="A10" s="9">
        <v>6</v>
      </c>
      <c r="B10" s="47" t="str">
        <f ca="1">IFERROR(__xludf.DUMMYFUNCTION("""COMPUTED_VALUE"""),"CMS204990")</f>
        <v>CMS204990</v>
      </c>
      <c r="C10" s="48" t="str">
        <f ca="1">IFERROR(__xludf.DUMMYFUNCTION("""COMPUTED_VALUE"""),"SHANIYA.P")</f>
        <v>SHANIYA.P</v>
      </c>
      <c r="D10" s="7" t="s">
        <v>52</v>
      </c>
      <c r="E10" s="4">
        <v>16</v>
      </c>
      <c r="F10" s="4">
        <v>49</v>
      </c>
      <c r="G10" s="4">
        <v>18</v>
      </c>
      <c r="H10" s="4">
        <v>25</v>
      </c>
      <c r="I10" s="4">
        <v>5</v>
      </c>
      <c r="J10" s="4">
        <v>28</v>
      </c>
      <c r="K10" s="4">
        <v>20</v>
      </c>
      <c r="L10" s="4">
        <v>23</v>
      </c>
      <c r="M10" s="4">
        <v>19</v>
      </c>
      <c r="N10" s="4">
        <v>22</v>
      </c>
      <c r="O10" s="4">
        <v>24</v>
      </c>
      <c r="P10" s="4">
        <v>23</v>
      </c>
    </row>
    <row r="11" spans="1:21" ht="18.75" customHeight="1" x14ac:dyDescent="0.25">
      <c r="A11" s="8">
        <v>7</v>
      </c>
      <c r="B11" s="47" t="str">
        <f ca="1">IFERROR(__xludf.DUMMYFUNCTION("""COMPUTED_VALUE"""),"CMS204991")</f>
        <v>CMS204991</v>
      </c>
      <c r="C11" s="48" t="str">
        <f ca="1">IFERROR(__xludf.DUMMYFUNCTION("""COMPUTED_VALUE"""),"SHAHANA NASRIN.VP")</f>
        <v>SHAHANA NASRIN.VP</v>
      </c>
      <c r="D11" s="7" t="s">
        <v>52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1" ht="18.75" customHeight="1" x14ac:dyDescent="0.25">
      <c r="A12" s="9">
        <v>8</v>
      </c>
      <c r="B12" s="47" t="str">
        <f ca="1">IFERROR(__xludf.DUMMYFUNCTION("""COMPUTED_VALUE"""),"CMS204992")</f>
        <v>CMS204992</v>
      </c>
      <c r="C12" s="48" t="str">
        <f ca="1">IFERROR(__xludf.DUMMYFUNCTION("""COMPUTED_VALUE"""),"JUMANA JABIN.K")</f>
        <v>JUMANA JABIN.K</v>
      </c>
      <c r="D12" s="7" t="s">
        <v>52</v>
      </c>
      <c r="E12" s="4">
        <v>23</v>
      </c>
      <c r="F12" s="4">
        <v>42</v>
      </c>
      <c r="G12" s="4">
        <v>22</v>
      </c>
      <c r="H12" s="4">
        <v>15</v>
      </c>
      <c r="I12" s="4">
        <v>5</v>
      </c>
      <c r="J12" s="4">
        <v>14</v>
      </c>
      <c r="K12" s="4">
        <v>28</v>
      </c>
      <c r="L12" s="4">
        <v>11</v>
      </c>
      <c r="M12" s="4">
        <v>9</v>
      </c>
      <c r="N12" s="4">
        <v>26</v>
      </c>
      <c r="O12" s="4">
        <v>26</v>
      </c>
      <c r="P12" s="4">
        <v>35</v>
      </c>
      <c r="Q12" s="26"/>
      <c r="R12" s="26"/>
      <c r="S12" s="26"/>
      <c r="T12" s="26"/>
      <c r="U12" s="27"/>
    </row>
    <row r="13" spans="1:21" ht="18.75" customHeight="1" x14ac:dyDescent="0.25">
      <c r="A13" s="9">
        <v>9</v>
      </c>
      <c r="B13" s="47" t="str">
        <f ca="1">IFERROR(__xludf.DUMMYFUNCTION("""COMPUTED_VALUE"""),"CMS204993")</f>
        <v>CMS204993</v>
      </c>
      <c r="C13" s="48" t="str">
        <f ca="1">IFERROR(__xludf.DUMMYFUNCTION("""COMPUTED_VALUE"""),"UMAIBA M")</f>
        <v>UMAIBA M</v>
      </c>
      <c r="D13" s="7" t="s">
        <v>52</v>
      </c>
      <c r="E13" s="4">
        <v>22</v>
      </c>
      <c r="F13" s="4">
        <v>62</v>
      </c>
      <c r="G13" s="4">
        <v>23</v>
      </c>
      <c r="H13" s="4">
        <v>57</v>
      </c>
      <c r="I13" s="4">
        <v>30</v>
      </c>
      <c r="J13" s="4">
        <v>65</v>
      </c>
      <c r="K13" s="4">
        <v>30</v>
      </c>
      <c r="L13" s="4">
        <v>61</v>
      </c>
      <c r="M13" s="4">
        <v>28</v>
      </c>
      <c r="N13" s="4">
        <v>29</v>
      </c>
      <c r="O13" s="4">
        <v>25</v>
      </c>
      <c r="P13" s="4">
        <v>52</v>
      </c>
    </row>
    <row r="14" spans="1:21" ht="18.75" customHeight="1" x14ac:dyDescent="0.25">
      <c r="A14" s="8">
        <v>10</v>
      </c>
      <c r="B14" s="47" t="str">
        <f ca="1">IFERROR(__xludf.DUMMYFUNCTION("""COMPUTED_VALUE"""),"CMS204994")</f>
        <v>CMS204994</v>
      </c>
      <c r="C14" s="48" t="str">
        <f ca="1">IFERROR(__xludf.DUMMYFUNCTION("""COMPUTED_VALUE"""),"SUMAYYA THASNI.P")</f>
        <v>SUMAYYA THASNI.P</v>
      </c>
      <c r="D14" s="7" t="s">
        <v>52</v>
      </c>
      <c r="E14" s="4">
        <v>26</v>
      </c>
      <c r="F14" s="4">
        <v>64</v>
      </c>
      <c r="G14" s="4">
        <v>28</v>
      </c>
      <c r="H14" s="4">
        <v>67</v>
      </c>
      <c r="I14" s="4">
        <v>28</v>
      </c>
      <c r="J14" s="4">
        <v>65</v>
      </c>
      <c r="K14" s="4">
        <v>30</v>
      </c>
      <c r="L14" s="4">
        <v>54</v>
      </c>
      <c r="M14" s="4">
        <v>27</v>
      </c>
      <c r="N14" s="4">
        <v>44</v>
      </c>
      <c r="O14" s="4">
        <v>24</v>
      </c>
      <c r="P14" s="4">
        <v>44</v>
      </c>
    </row>
    <row r="15" spans="1:21" ht="18.75" customHeight="1" x14ac:dyDescent="0.25">
      <c r="A15" s="9">
        <v>11</v>
      </c>
      <c r="B15" s="47" t="str">
        <f ca="1">IFERROR(__xludf.DUMMYFUNCTION("""COMPUTED_VALUE"""),"CMS204995")</f>
        <v>CMS204995</v>
      </c>
      <c r="C15" s="48" t="str">
        <f ca="1">IFERROR(__xludf.DUMMYFUNCTION("""COMPUTED_VALUE"""),"JAHANA SHIRIN VK")</f>
        <v>JAHANA SHIRIN VK</v>
      </c>
      <c r="D15" s="7" t="s">
        <v>52</v>
      </c>
      <c r="E15" s="4">
        <v>22</v>
      </c>
      <c r="F15" s="4">
        <v>49</v>
      </c>
      <c r="G15" s="4">
        <v>30</v>
      </c>
      <c r="H15" s="4">
        <v>29</v>
      </c>
      <c r="I15" s="4">
        <v>15</v>
      </c>
      <c r="J15" s="4">
        <v>63</v>
      </c>
      <c r="K15" s="4">
        <v>23</v>
      </c>
      <c r="L15" s="4">
        <v>24</v>
      </c>
      <c r="M15" s="4">
        <v>20</v>
      </c>
      <c r="N15" s="4">
        <v>26</v>
      </c>
      <c r="O15" s="4">
        <v>28</v>
      </c>
      <c r="P15" s="4">
        <v>39</v>
      </c>
    </row>
    <row r="16" spans="1:21" ht="18.75" customHeight="1" x14ac:dyDescent="0.25">
      <c r="A16" s="9">
        <v>12</v>
      </c>
      <c r="B16" s="47" t="str">
        <f ca="1">IFERROR(__xludf.DUMMYFUNCTION("""COMPUTED_VALUE"""),"CMS204996")</f>
        <v>CMS204996</v>
      </c>
      <c r="C16" s="48" t="str">
        <f ca="1">IFERROR(__xludf.DUMMYFUNCTION("""COMPUTED_VALUE"""),"FATHIMA IRFANA T")</f>
        <v>FATHIMA IRFANA T</v>
      </c>
      <c r="D16" s="7" t="s">
        <v>52</v>
      </c>
      <c r="E16" s="4">
        <v>20</v>
      </c>
      <c r="F16" s="4">
        <v>54</v>
      </c>
      <c r="G16" s="4">
        <v>29</v>
      </c>
      <c r="H16" s="4">
        <v>42</v>
      </c>
      <c r="I16" s="4">
        <v>5</v>
      </c>
      <c r="J16" s="4">
        <v>42</v>
      </c>
      <c r="K16" s="4">
        <v>30</v>
      </c>
      <c r="L16" s="4">
        <v>32</v>
      </c>
      <c r="M16" s="4">
        <v>22</v>
      </c>
      <c r="N16" s="4">
        <v>36</v>
      </c>
      <c r="O16" s="4">
        <v>24</v>
      </c>
      <c r="P16" s="4">
        <v>27</v>
      </c>
    </row>
    <row r="17" spans="1:16" ht="18.75" customHeight="1" x14ac:dyDescent="0.25">
      <c r="A17" s="8">
        <v>13</v>
      </c>
      <c r="B17" s="47" t="str">
        <f ca="1">IFERROR(__xludf.DUMMYFUNCTION("""COMPUTED_VALUE"""),"CMS204998")</f>
        <v>CMS204998</v>
      </c>
      <c r="C17" s="48" t="str">
        <f ca="1">IFERROR(__xludf.DUMMYFUNCTION("""COMPUTED_VALUE"""),"FEMILA KP")</f>
        <v>FEMILA KP</v>
      </c>
      <c r="D17" s="7" t="s">
        <v>52</v>
      </c>
      <c r="E17" s="4">
        <v>18</v>
      </c>
      <c r="F17" s="4">
        <v>53</v>
      </c>
      <c r="G17" s="4">
        <v>27</v>
      </c>
      <c r="H17" s="4">
        <v>42</v>
      </c>
      <c r="I17" s="4">
        <v>7</v>
      </c>
      <c r="J17" s="4">
        <v>55</v>
      </c>
      <c r="K17" s="4">
        <v>29</v>
      </c>
      <c r="L17" s="4">
        <v>45</v>
      </c>
      <c r="M17" s="4">
        <v>25</v>
      </c>
      <c r="N17" s="4">
        <v>40</v>
      </c>
      <c r="O17" s="4">
        <v>26</v>
      </c>
      <c r="P17" s="4">
        <v>44</v>
      </c>
    </row>
    <row r="18" spans="1:16" ht="18.75" customHeight="1" x14ac:dyDescent="0.25">
      <c r="A18" s="9">
        <v>14</v>
      </c>
      <c r="B18" s="47" t="str">
        <f ca="1">IFERROR(__xludf.DUMMYFUNCTION("""COMPUTED_VALUE"""),"CMS204999")</f>
        <v>CMS204999</v>
      </c>
      <c r="C18" s="48" t="str">
        <f ca="1">IFERROR(__xludf.DUMMYFUNCTION("""COMPUTED_VALUE"""),"FEBILA KP")</f>
        <v>FEBILA KP</v>
      </c>
      <c r="D18" s="7" t="s">
        <v>52</v>
      </c>
      <c r="E18" s="4">
        <v>18</v>
      </c>
      <c r="F18" s="4">
        <v>55</v>
      </c>
      <c r="G18" s="4">
        <v>28</v>
      </c>
      <c r="H18" s="4">
        <v>22</v>
      </c>
      <c r="I18" s="4">
        <v>7</v>
      </c>
      <c r="J18" s="4">
        <v>41</v>
      </c>
      <c r="K18" s="4">
        <v>27</v>
      </c>
      <c r="L18" s="4">
        <v>40</v>
      </c>
      <c r="M18" s="4">
        <v>26</v>
      </c>
      <c r="N18" s="4">
        <v>38</v>
      </c>
      <c r="O18" s="4">
        <v>26</v>
      </c>
      <c r="P18" s="4">
        <v>43</v>
      </c>
    </row>
    <row r="19" spans="1:16" ht="18.75" customHeight="1" x14ac:dyDescent="0.25">
      <c r="A19" s="9">
        <v>15</v>
      </c>
      <c r="B19" s="47" t="str">
        <f ca="1">IFERROR(__xludf.DUMMYFUNCTION("""COMPUTED_VALUE"""),"CMS205000")</f>
        <v>CMS205000</v>
      </c>
      <c r="C19" s="48" t="str">
        <f ca="1">IFERROR(__xludf.DUMMYFUNCTION("""COMPUTED_VALUE"""),"AYISHA SHIFANA P")</f>
        <v>AYISHA SHIFANA P</v>
      </c>
      <c r="D19" s="7" t="s">
        <v>52</v>
      </c>
      <c r="E19" s="4">
        <v>26</v>
      </c>
      <c r="F19" s="4">
        <v>67</v>
      </c>
      <c r="G19" s="4">
        <v>30</v>
      </c>
      <c r="H19" s="4">
        <v>61</v>
      </c>
      <c r="I19" s="4">
        <v>30</v>
      </c>
      <c r="J19" s="4">
        <v>61</v>
      </c>
      <c r="K19" s="4">
        <v>29</v>
      </c>
      <c r="L19" s="4">
        <v>50</v>
      </c>
      <c r="M19" s="4">
        <v>28</v>
      </c>
      <c r="N19" s="4">
        <v>43</v>
      </c>
      <c r="O19" s="4">
        <v>27</v>
      </c>
      <c r="P19" s="4">
        <v>38</v>
      </c>
    </row>
    <row r="20" spans="1:16" ht="18.75" customHeight="1" x14ac:dyDescent="0.25">
      <c r="A20" s="8">
        <v>16</v>
      </c>
      <c r="B20" s="47" t="str">
        <f ca="1">IFERROR(__xludf.DUMMYFUNCTION("""COMPUTED_VALUE"""),"CMS205001")</f>
        <v>CMS205001</v>
      </c>
      <c r="C20" s="48" t="str">
        <f ca="1">IFERROR(__xludf.DUMMYFUNCTION("""COMPUTED_VALUE"""),"NAFLA SHARIN K")</f>
        <v>NAFLA SHARIN K</v>
      </c>
      <c r="D20" s="7" t="s">
        <v>52</v>
      </c>
      <c r="E20" s="4">
        <v>25</v>
      </c>
      <c r="F20" s="4">
        <v>60</v>
      </c>
      <c r="G20" s="4">
        <v>24</v>
      </c>
      <c r="H20" s="4">
        <v>64</v>
      </c>
      <c r="I20" s="4">
        <v>10</v>
      </c>
      <c r="J20" s="4">
        <v>59</v>
      </c>
      <c r="K20" s="4">
        <v>28</v>
      </c>
      <c r="L20" s="4">
        <v>58</v>
      </c>
      <c r="M20" s="4">
        <v>26</v>
      </c>
      <c r="N20" s="4">
        <v>55</v>
      </c>
      <c r="O20" s="4">
        <v>25</v>
      </c>
      <c r="P20" s="4">
        <v>54</v>
      </c>
    </row>
    <row r="21" spans="1:16" ht="18.75" customHeight="1" x14ac:dyDescent="0.25">
      <c r="A21" s="9">
        <v>17</v>
      </c>
      <c r="B21" s="47" t="str">
        <f ca="1">IFERROR(__xludf.DUMMYFUNCTION("""COMPUTED_VALUE"""),"CMS205002")</f>
        <v>CMS205002</v>
      </c>
      <c r="C21" s="48" t="str">
        <f ca="1">IFERROR(__xludf.DUMMYFUNCTION("""COMPUTED_VALUE"""),"RASMIYA FEMIN. PS")</f>
        <v>RASMIYA FEMIN. PS</v>
      </c>
      <c r="D21" s="7" t="s">
        <v>52</v>
      </c>
      <c r="E21" s="4">
        <v>23</v>
      </c>
      <c r="F21" s="4">
        <v>64</v>
      </c>
      <c r="G21" s="4">
        <v>30</v>
      </c>
      <c r="H21" s="4">
        <v>55</v>
      </c>
      <c r="I21" s="4">
        <v>28</v>
      </c>
      <c r="J21" s="4">
        <v>60</v>
      </c>
      <c r="K21" s="4">
        <v>24</v>
      </c>
      <c r="L21" s="4">
        <v>50</v>
      </c>
      <c r="M21" s="4">
        <v>23</v>
      </c>
      <c r="N21" s="4">
        <v>46</v>
      </c>
      <c r="O21" s="4">
        <v>25</v>
      </c>
      <c r="P21" s="4">
        <v>39</v>
      </c>
    </row>
    <row r="22" spans="1:16" ht="18.75" customHeight="1" x14ac:dyDescent="0.25">
      <c r="A22" s="9">
        <v>18</v>
      </c>
      <c r="B22" s="47" t="str">
        <f ca="1">IFERROR(__xludf.DUMMYFUNCTION("""COMPUTED_VALUE"""),"CMS205003")</f>
        <v>CMS205003</v>
      </c>
      <c r="C22" s="48" t="str">
        <f ca="1">IFERROR(__xludf.DUMMYFUNCTION("""COMPUTED_VALUE"""),"FATHIMA THASNI TP")</f>
        <v>FATHIMA THASNI TP</v>
      </c>
      <c r="D22" s="7" t="s">
        <v>52</v>
      </c>
      <c r="E22" s="4">
        <v>23</v>
      </c>
      <c r="F22" s="4">
        <v>63</v>
      </c>
      <c r="G22" s="4">
        <v>28</v>
      </c>
      <c r="H22" s="4">
        <v>50</v>
      </c>
      <c r="I22" s="4">
        <v>30</v>
      </c>
      <c r="J22" s="4">
        <v>70</v>
      </c>
      <c r="K22" s="4">
        <v>24</v>
      </c>
      <c r="L22" s="4">
        <v>55</v>
      </c>
      <c r="M22" s="4">
        <v>25</v>
      </c>
      <c r="N22" s="4">
        <v>42</v>
      </c>
      <c r="O22" s="4">
        <v>28</v>
      </c>
      <c r="P22" s="4">
        <v>59</v>
      </c>
    </row>
    <row r="23" spans="1:16" ht="18.75" customHeight="1" x14ac:dyDescent="0.25">
      <c r="A23" s="8">
        <v>19</v>
      </c>
      <c r="B23" s="47" t="str">
        <f ca="1">IFERROR(__xludf.DUMMYFUNCTION("""COMPUTED_VALUE"""),"CMS205004")</f>
        <v>CMS205004</v>
      </c>
      <c r="C23" s="48" t="str">
        <f ca="1">IFERROR(__xludf.DUMMYFUNCTION("""COMPUTED_VALUE"""),"SHIFNA ASNATH. C")</f>
        <v>SHIFNA ASNATH. C</v>
      </c>
      <c r="D23" s="7" t="s">
        <v>52</v>
      </c>
      <c r="E23" s="4">
        <v>20</v>
      </c>
      <c r="F23" s="4">
        <v>54</v>
      </c>
      <c r="G23" s="4">
        <v>28</v>
      </c>
      <c r="H23" s="4">
        <v>47</v>
      </c>
      <c r="I23" s="4">
        <v>10</v>
      </c>
      <c r="J23" s="4">
        <v>65</v>
      </c>
      <c r="K23" s="4">
        <v>24</v>
      </c>
      <c r="L23" s="4">
        <v>38</v>
      </c>
      <c r="M23" s="4">
        <v>22</v>
      </c>
      <c r="N23" s="4">
        <v>46</v>
      </c>
      <c r="O23" s="4">
        <v>26</v>
      </c>
      <c r="P23" s="4">
        <v>34</v>
      </c>
    </row>
    <row r="24" spans="1:16" ht="18.75" customHeight="1" x14ac:dyDescent="0.25">
      <c r="A24" s="9">
        <v>20</v>
      </c>
      <c r="B24" s="47" t="str">
        <f ca="1">IFERROR(__xludf.DUMMYFUNCTION("""COMPUTED_VALUE"""),"CMS205005")</f>
        <v>CMS205005</v>
      </c>
      <c r="C24" s="48" t="str">
        <f ca="1">IFERROR(__xludf.DUMMYFUNCTION("""COMPUTED_VALUE"""),"SHAMNA SHERIN PP")</f>
        <v>SHAMNA SHERIN PP</v>
      </c>
      <c r="D24" s="7" t="s">
        <v>52</v>
      </c>
      <c r="E24" s="4">
        <v>26</v>
      </c>
      <c r="F24" s="4">
        <v>65</v>
      </c>
      <c r="G24" s="4">
        <v>28</v>
      </c>
      <c r="H24" s="4">
        <v>22</v>
      </c>
      <c r="I24" s="4">
        <v>30</v>
      </c>
      <c r="J24" s="4">
        <v>52</v>
      </c>
      <c r="K24" s="4">
        <v>30</v>
      </c>
      <c r="L24" s="4">
        <v>44</v>
      </c>
      <c r="M24" s="4">
        <v>28</v>
      </c>
      <c r="N24" s="4">
        <v>39</v>
      </c>
      <c r="O24" s="4">
        <v>26</v>
      </c>
      <c r="P24" s="4">
        <v>33</v>
      </c>
    </row>
    <row r="25" spans="1:16" ht="18.75" customHeight="1" x14ac:dyDescent="0.25">
      <c r="A25" s="9">
        <v>21</v>
      </c>
      <c r="B25" s="47" t="str">
        <f ca="1">IFERROR(__xludf.DUMMYFUNCTION("""COMPUTED_VALUE"""),"CMS205006")</f>
        <v>CMS205006</v>
      </c>
      <c r="C25" s="48" t="str">
        <f ca="1">IFERROR(__xludf.DUMMYFUNCTION("""COMPUTED_VALUE"""),"ALEEMATH SHADIYA P")</f>
        <v>ALEEMATH SHADIYA P</v>
      </c>
      <c r="D25" s="7" t="s">
        <v>52</v>
      </c>
      <c r="E25" s="4">
        <v>26</v>
      </c>
      <c r="F25" s="4">
        <v>66</v>
      </c>
      <c r="G25" s="4">
        <v>30</v>
      </c>
      <c r="H25" s="4">
        <v>56</v>
      </c>
      <c r="I25" s="4">
        <v>28</v>
      </c>
      <c r="J25" s="4">
        <v>65</v>
      </c>
      <c r="K25" s="4">
        <v>28</v>
      </c>
      <c r="L25" s="4">
        <v>54</v>
      </c>
      <c r="M25" s="4">
        <v>25</v>
      </c>
      <c r="N25" s="4">
        <v>49</v>
      </c>
      <c r="O25" s="4">
        <v>28</v>
      </c>
      <c r="P25" s="4">
        <v>39</v>
      </c>
    </row>
    <row r="26" spans="1:16" ht="18.75" customHeight="1" x14ac:dyDescent="0.25">
      <c r="A26" s="8">
        <v>22</v>
      </c>
      <c r="B26" s="47" t="str">
        <f ca="1">IFERROR(__xludf.DUMMYFUNCTION("""COMPUTED_VALUE"""),"CMS205007")</f>
        <v>CMS205007</v>
      </c>
      <c r="C26" s="48" t="str">
        <f ca="1">IFERROR(__xludf.DUMMYFUNCTION("""COMPUTED_VALUE"""),"AYSHA RASHA.O")</f>
        <v>AYSHA RASHA.O</v>
      </c>
      <c r="D26" s="7" t="s">
        <v>52</v>
      </c>
      <c r="E26" s="4">
        <v>16</v>
      </c>
      <c r="F26" s="4">
        <v>43</v>
      </c>
      <c r="G26" s="4">
        <v>23</v>
      </c>
      <c r="H26" s="4">
        <v>22</v>
      </c>
      <c r="I26" s="4">
        <v>17</v>
      </c>
      <c r="J26" s="4">
        <v>24</v>
      </c>
      <c r="K26" s="4">
        <v>20</v>
      </c>
      <c r="L26" s="4">
        <v>18</v>
      </c>
      <c r="M26" s="4">
        <v>15</v>
      </c>
      <c r="N26" s="4">
        <v>20</v>
      </c>
      <c r="O26" s="4">
        <v>25</v>
      </c>
      <c r="P26" s="4">
        <v>35</v>
      </c>
    </row>
    <row r="27" spans="1:16" ht="18.75" customHeight="1" x14ac:dyDescent="0.25">
      <c r="A27" s="9">
        <v>23</v>
      </c>
      <c r="B27" s="47" t="str">
        <f ca="1">IFERROR(__xludf.DUMMYFUNCTION("""COMPUTED_VALUE"""),"CMS205009")</f>
        <v>CMS205009</v>
      </c>
      <c r="C27" s="60" t="str">
        <f ca="1">IFERROR(__xludf.DUMMYFUNCTION("""COMPUTED_VALUE"""),"SAFARIYA.KP")</f>
        <v>SAFARIYA.KP</v>
      </c>
      <c r="D27" s="7" t="s">
        <v>52</v>
      </c>
      <c r="E27" s="4">
        <v>16</v>
      </c>
      <c r="F27" s="4">
        <v>48</v>
      </c>
      <c r="G27" s="4">
        <v>16</v>
      </c>
      <c r="H27" s="4">
        <v>30</v>
      </c>
      <c r="I27" s="4">
        <v>5</v>
      </c>
      <c r="J27" s="4">
        <v>27</v>
      </c>
      <c r="K27" s="4">
        <v>19</v>
      </c>
      <c r="L27" s="4">
        <v>22</v>
      </c>
      <c r="M27" s="4">
        <v>12</v>
      </c>
      <c r="N27" s="4">
        <v>20</v>
      </c>
      <c r="O27" s="4">
        <v>24</v>
      </c>
      <c r="P27" s="4">
        <v>30</v>
      </c>
    </row>
    <row r="28" spans="1:16" ht="18.75" customHeight="1" x14ac:dyDescent="0.25">
      <c r="A28" s="9">
        <v>24</v>
      </c>
      <c r="B28" s="47" t="str">
        <f ca="1">IFERROR(__xludf.DUMMYFUNCTION("""COMPUTED_VALUE"""),"CMS205010")</f>
        <v>CMS205010</v>
      </c>
      <c r="C28" s="48" t="str">
        <f ca="1">IFERROR(__xludf.DUMMYFUNCTION("""COMPUTED_VALUE"""),"RASHIDA .EV")</f>
        <v>RASHIDA .EV</v>
      </c>
      <c r="D28" s="7" t="s">
        <v>52</v>
      </c>
      <c r="E28" s="4">
        <v>23</v>
      </c>
      <c r="F28" s="4">
        <v>52</v>
      </c>
      <c r="G28" s="4">
        <v>23</v>
      </c>
      <c r="H28" s="4">
        <v>41</v>
      </c>
      <c r="I28" s="4">
        <v>26</v>
      </c>
      <c r="J28" s="4">
        <v>56</v>
      </c>
      <c r="K28" s="4">
        <v>22</v>
      </c>
      <c r="L28" s="4">
        <v>36</v>
      </c>
      <c r="M28" s="4">
        <v>20</v>
      </c>
      <c r="N28" s="4">
        <v>36</v>
      </c>
      <c r="O28" s="4">
        <v>21</v>
      </c>
      <c r="P28" s="32">
        <v>27</v>
      </c>
    </row>
    <row r="29" spans="1:16" ht="18.75" customHeight="1" x14ac:dyDescent="0.25">
      <c r="A29" s="8">
        <v>25</v>
      </c>
      <c r="B29" s="47" t="str">
        <f ca="1">IFERROR(__xludf.DUMMYFUNCTION("""COMPUTED_VALUE"""),"CMS205011")</f>
        <v>CMS205011</v>
      </c>
      <c r="C29" s="48" t="str">
        <f ca="1">IFERROR(__xludf.DUMMYFUNCTION("""COMPUTED_VALUE"""),"SALNA K")</f>
        <v>SALNA K</v>
      </c>
      <c r="D29" s="7" t="s">
        <v>52</v>
      </c>
      <c r="E29" s="4">
        <v>24</v>
      </c>
      <c r="F29" s="4">
        <v>35</v>
      </c>
      <c r="G29" s="4">
        <v>25</v>
      </c>
      <c r="H29" s="4">
        <v>26</v>
      </c>
      <c r="I29" s="4">
        <v>6</v>
      </c>
      <c r="J29" s="4">
        <v>40</v>
      </c>
      <c r="K29" s="4">
        <v>29</v>
      </c>
      <c r="L29" s="4">
        <v>38</v>
      </c>
      <c r="M29" s="4">
        <v>25</v>
      </c>
      <c r="N29" s="4">
        <v>35</v>
      </c>
      <c r="O29" s="4">
        <v>26</v>
      </c>
      <c r="P29" s="32">
        <v>35</v>
      </c>
    </row>
    <row r="30" spans="1:16" ht="18.75" customHeight="1" x14ac:dyDescent="0.25">
      <c r="A30" s="9">
        <v>26</v>
      </c>
      <c r="B30" s="47" t="str">
        <f ca="1">IFERROR(__xludf.DUMMYFUNCTION("""COMPUTED_VALUE"""),"CMS205013")</f>
        <v>CMS205013</v>
      </c>
      <c r="C30" s="48" t="str">
        <f ca="1">IFERROR(__xludf.DUMMYFUNCTION("""COMPUTED_VALUE"""),"FATHIMA FIDHA.K")</f>
        <v>FATHIMA FIDHA.K</v>
      </c>
      <c r="D30" s="7" t="s">
        <v>52</v>
      </c>
      <c r="E30" s="4">
        <v>22</v>
      </c>
      <c r="F30" s="4">
        <v>61</v>
      </c>
      <c r="G30" s="4">
        <v>26</v>
      </c>
      <c r="H30" s="4">
        <v>38</v>
      </c>
      <c r="I30" s="4">
        <v>26</v>
      </c>
      <c r="J30" s="4">
        <v>67</v>
      </c>
      <c r="K30" s="4">
        <v>29</v>
      </c>
      <c r="L30" s="4">
        <v>34</v>
      </c>
      <c r="M30" s="4">
        <v>24</v>
      </c>
      <c r="N30" s="4">
        <v>45</v>
      </c>
      <c r="O30" s="4">
        <v>28</v>
      </c>
      <c r="P30" s="32">
        <v>38</v>
      </c>
    </row>
    <row r="31" spans="1:16" ht="18.75" customHeight="1" x14ac:dyDescent="0.25">
      <c r="A31" s="9">
        <v>27</v>
      </c>
      <c r="B31" s="47" t="str">
        <f ca="1">IFERROR(__xludf.DUMMYFUNCTION("""COMPUTED_VALUE"""),"CMS205014")</f>
        <v>CMS205014</v>
      </c>
      <c r="C31" s="53" t="str">
        <f ca="1">IFERROR(__xludf.DUMMYFUNCTION("""COMPUTED_VALUE"""),"JAMSHEENA THASNI. V")</f>
        <v>JAMSHEENA THASNI. V</v>
      </c>
      <c r="D31" s="7" t="s">
        <v>52</v>
      </c>
      <c r="E31" s="4">
        <v>23</v>
      </c>
      <c r="F31" s="4">
        <v>58</v>
      </c>
      <c r="G31" s="4">
        <v>23</v>
      </c>
      <c r="H31" s="4">
        <v>48</v>
      </c>
      <c r="I31" s="4">
        <v>27</v>
      </c>
      <c r="J31" s="4">
        <v>58</v>
      </c>
      <c r="K31" s="4">
        <v>26</v>
      </c>
      <c r="L31" s="4">
        <v>35</v>
      </c>
      <c r="M31" s="4">
        <v>26</v>
      </c>
      <c r="N31" s="4">
        <v>30</v>
      </c>
      <c r="O31" s="4">
        <v>26</v>
      </c>
      <c r="P31" s="4">
        <v>34</v>
      </c>
    </row>
    <row r="32" spans="1:16" ht="18.75" customHeight="1" x14ac:dyDescent="0.25">
      <c r="A32" s="9">
        <v>28</v>
      </c>
      <c r="B32" s="47" t="str">
        <f ca="1">IFERROR(__xludf.DUMMYFUNCTION("""COMPUTED_VALUE"""),"CMS205016")</f>
        <v>CMS205016</v>
      </c>
      <c r="C32" s="53" t="str">
        <f ca="1">IFERROR(__xludf.DUMMYFUNCTION("""COMPUTED_VALUE"""),"JISHANA BEEGUM. CC")</f>
        <v>JISHANA BEEGUM. CC</v>
      </c>
      <c r="D32" s="7" t="s">
        <v>52</v>
      </c>
      <c r="E32" s="4"/>
      <c r="F32" s="4"/>
      <c r="G32" s="4"/>
      <c r="H32" s="4"/>
      <c r="I32" s="4">
        <v>3</v>
      </c>
      <c r="J32" s="4"/>
      <c r="K32" s="4"/>
      <c r="L32" s="4"/>
      <c r="M32" s="4"/>
      <c r="N32" s="4"/>
      <c r="O32" s="4">
        <v>20</v>
      </c>
      <c r="P32" s="4"/>
    </row>
    <row r="33" spans="1:16" ht="18.75" customHeight="1" x14ac:dyDescent="0.25">
      <c r="A33" s="9">
        <v>29</v>
      </c>
      <c r="B33" s="47" t="str">
        <f ca="1">IFERROR(__xludf.DUMMYFUNCTION("""COMPUTED_VALUE"""),"CMS205017")</f>
        <v>CMS205017</v>
      </c>
      <c r="C33" s="53" t="str">
        <f ca="1">IFERROR(__xludf.DUMMYFUNCTION("""COMPUTED_VALUE"""),"MUFIYA .K")</f>
        <v>MUFIYA .K</v>
      </c>
      <c r="D33" s="7" t="s">
        <v>52</v>
      </c>
      <c r="E33" s="4">
        <v>22</v>
      </c>
      <c r="F33" s="4">
        <v>50</v>
      </c>
      <c r="G33" s="4">
        <v>15</v>
      </c>
      <c r="H33" s="4">
        <v>32</v>
      </c>
      <c r="I33" s="4">
        <v>24</v>
      </c>
      <c r="J33" s="4">
        <v>46</v>
      </c>
      <c r="K33" s="4">
        <v>27</v>
      </c>
      <c r="L33" s="4">
        <v>23</v>
      </c>
      <c r="M33" s="4">
        <v>26</v>
      </c>
      <c r="N33" s="4">
        <v>32</v>
      </c>
      <c r="O33" s="4">
        <v>25</v>
      </c>
      <c r="P33" s="4">
        <v>31</v>
      </c>
    </row>
    <row r="34" spans="1:16" ht="18.75" customHeight="1" thickBot="1" x14ac:dyDescent="0.3">
      <c r="A34" s="10">
        <v>30</v>
      </c>
      <c r="B34" s="47" t="str">
        <f ca="1">IFERROR(__xludf.DUMMYFUNCTION("""COMPUTED_VALUE"""),"CMS205023")</f>
        <v>CMS205023</v>
      </c>
      <c r="C34" s="53" t="str">
        <f ca="1">IFERROR(__xludf.DUMMYFUNCTION("""COMPUTED_VALUE"""),"SHIFANA .VP")</f>
        <v>SHIFANA .VP</v>
      </c>
      <c r="D34" s="7" t="s">
        <v>52</v>
      </c>
      <c r="E34" s="4">
        <v>23</v>
      </c>
      <c r="F34" s="4">
        <v>40</v>
      </c>
      <c r="G34" s="4">
        <v>25</v>
      </c>
      <c r="H34" s="4">
        <v>22</v>
      </c>
      <c r="I34" s="4">
        <v>3</v>
      </c>
      <c r="J34" s="4">
        <v>22</v>
      </c>
      <c r="K34" s="4">
        <v>28</v>
      </c>
      <c r="L34" s="4">
        <v>26</v>
      </c>
      <c r="M34" s="4">
        <v>25</v>
      </c>
      <c r="N34" s="4">
        <v>28</v>
      </c>
      <c r="O34" s="4">
        <v>21</v>
      </c>
      <c r="P34" s="4">
        <v>27</v>
      </c>
    </row>
    <row r="35" spans="1:16" ht="16.5" x14ac:dyDescent="0.25">
      <c r="A35" s="9">
        <v>31</v>
      </c>
      <c r="B35" s="47" t="str">
        <f ca="1">IFERROR(__xludf.DUMMYFUNCTION("""COMPUTED_VALUE"""),"CMS205024")</f>
        <v>CMS205024</v>
      </c>
      <c r="C35" s="53" t="str">
        <f ca="1">IFERROR(__xludf.DUMMYFUNCTION("""COMPUTED_VALUE"""),"SHIMLA SHERIN NP")</f>
        <v>SHIMLA SHERIN NP</v>
      </c>
      <c r="D35" s="7" t="s">
        <v>52</v>
      </c>
      <c r="E35" s="4">
        <v>25</v>
      </c>
      <c r="F35" s="4">
        <v>45</v>
      </c>
      <c r="G35" s="4">
        <v>27</v>
      </c>
      <c r="H35" s="4">
        <v>63</v>
      </c>
      <c r="I35" s="4">
        <v>25</v>
      </c>
      <c r="J35" s="4">
        <v>61</v>
      </c>
      <c r="K35" s="4">
        <v>29</v>
      </c>
      <c r="L35" s="4">
        <v>51</v>
      </c>
      <c r="M35" s="4">
        <v>26</v>
      </c>
      <c r="N35" s="4">
        <v>44</v>
      </c>
      <c r="O35" s="4">
        <v>28</v>
      </c>
      <c r="P35" s="4">
        <v>48</v>
      </c>
    </row>
    <row r="36" spans="1:16" ht="16.5" x14ac:dyDescent="0.25">
      <c r="A36" s="9">
        <v>32</v>
      </c>
      <c r="B36" s="47" t="str">
        <f ca="1">IFERROR(__xludf.DUMMYFUNCTION("""COMPUTED_VALUE"""),"CMS205025")</f>
        <v>CMS205025</v>
      </c>
      <c r="C36" s="53" t="str">
        <f ca="1">IFERROR(__xludf.DUMMYFUNCTION("""COMPUTED_VALUE"""),"AFIYA .MK")</f>
        <v>AFIYA .MK</v>
      </c>
      <c r="D36" s="7" t="s">
        <v>52</v>
      </c>
      <c r="E36" s="4">
        <v>23</v>
      </c>
      <c r="F36" s="4">
        <v>35</v>
      </c>
      <c r="G36" s="4">
        <v>23</v>
      </c>
      <c r="H36" s="4">
        <v>37</v>
      </c>
      <c r="I36" s="4">
        <v>7</v>
      </c>
      <c r="J36" s="4">
        <v>22</v>
      </c>
      <c r="K36" s="4">
        <v>28</v>
      </c>
      <c r="L36" s="4">
        <v>30</v>
      </c>
      <c r="M36" s="4">
        <v>28</v>
      </c>
      <c r="N36" s="4">
        <v>29</v>
      </c>
      <c r="O36" s="4">
        <v>25</v>
      </c>
      <c r="P36" s="4">
        <v>28</v>
      </c>
    </row>
    <row r="37" spans="1:16" ht="16.5" x14ac:dyDescent="0.25">
      <c r="A37" s="9">
        <v>33</v>
      </c>
      <c r="B37" s="47" t="str">
        <f ca="1">IFERROR(__xludf.DUMMYFUNCTION("""COMPUTED_VALUE"""),"CMS205026")</f>
        <v>CMS205026</v>
      </c>
      <c r="C37" s="53" t="str">
        <f ca="1">IFERROR(__xludf.DUMMYFUNCTION("""COMPUTED_VALUE"""),"MAJIDHA RINSHI. MK")</f>
        <v>MAJIDHA RINSHI. MK</v>
      </c>
      <c r="D37" s="7" t="s">
        <v>52</v>
      </c>
      <c r="E37" s="4">
        <v>24</v>
      </c>
      <c r="F37" s="4">
        <v>36</v>
      </c>
      <c r="G37" s="4">
        <v>21</v>
      </c>
      <c r="H37" s="4">
        <v>35</v>
      </c>
      <c r="I37" s="4">
        <v>3</v>
      </c>
      <c r="J37" s="4">
        <v>25</v>
      </c>
      <c r="K37" s="4">
        <v>15</v>
      </c>
      <c r="L37" s="4">
        <v>14</v>
      </c>
      <c r="M37" s="4">
        <v>18</v>
      </c>
      <c r="N37" s="4">
        <v>24</v>
      </c>
      <c r="O37" s="4">
        <v>20</v>
      </c>
      <c r="P37" s="4">
        <v>26</v>
      </c>
    </row>
    <row r="38" spans="1:16" ht="17.25" thickBot="1" x14ac:dyDescent="0.3">
      <c r="A38" s="10">
        <v>34</v>
      </c>
      <c r="B38" s="47" t="str">
        <f ca="1">IFERROR(__xludf.DUMMYFUNCTION("""COMPUTED_VALUE"""),"CMS205027")</f>
        <v>CMS205027</v>
      </c>
      <c r="C38" s="53" t="str">
        <f ca="1">IFERROR(__xludf.DUMMYFUNCTION("""COMPUTED_VALUE"""),"FATHIMA HENNA CP")</f>
        <v>FATHIMA HENNA CP</v>
      </c>
      <c r="D38" s="7" t="s">
        <v>52</v>
      </c>
      <c r="E38" s="4">
        <v>22</v>
      </c>
      <c r="F38" s="4">
        <v>49</v>
      </c>
      <c r="G38" s="4">
        <v>21</v>
      </c>
      <c r="H38" s="4">
        <v>54</v>
      </c>
      <c r="I38" s="4">
        <v>30</v>
      </c>
      <c r="J38" s="4">
        <v>57</v>
      </c>
      <c r="K38" s="4">
        <v>25</v>
      </c>
      <c r="L38" s="4">
        <v>39</v>
      </c>
      <c r="M38" s="4">
        <v>24</v>
      </c>
      <c r="N38" s="4">
        <v>28</v>
      </c>
      <c r="O38" s="4">
        <v>25</v>
      </c>
      <c r="P38" s="4">
        <v>28</v>
      </c>
    </row>
    <row r="39" spans="1:16" ht="16.5" x14ac:dyDescent="0.25">
      <c r="A39" s="9">
        <v>35</v>
      </c>
      <c r="B39" s="47" t="str">
        <f ca="1">IFERROR(__xludf.DUMMYFUNCTION("""COMPUTED_VALUE"""),"CMS205028")</f>
        <v>CMS205028</v>
      </c>
      <c r="C39" s="53" t="str">
        <f ca="1">IFERROR(__xludf.DUMMYFUNCTION("""COMPUTED_VALUE"""),"AYISHA SHIFA KP")</f>
        <v>AYISHA SHIFA KP</v>
      </c>
      <c r="D39" s="7" t="s">
        <v>52</v>
      </c>
      <c r="E39" s="4">
        <v>24</v>
      </c>
      <c r="F39" s="4">
        <v>64</v>
      </c>
      <c r="G39" s="4">
        <v>30</v>
      </c>
      <c r="H39" s="4">
        <v>65</v>
      </c>
      <c r="I39" s="4">
        <v>30</v>
      </c>
      <c r="J39" s="4">
        <v>63</v>
      </c>
      <c r="K39" s="4">
        <v>28</v>
      </c>
      <c r="L39" s="4">
        <v>58</v>
      </c>
      <c r="M39" s="4">
        <v>26</v>
      </c>
      <c r="N39" s="4">
        <v>54</v>
      </c>
      <c r="O39" s="4">
        <v>26</v>
      </c>
      <c r="P39" s="4">
        <v>52</v>
      </c>
    </row>
    <row r="40" spans="1:16" ht="16.5" x14ac:dyDescent="0.25">
      <c r="A40" s="9">
        <v>36</v>
      </c>
      <c r="B40" s="47" t="str">
        <f ca="1">IFERROR(__xludf.DUMMYFUNCTION("""COMPUTED_VALUE"""),"CMS205030")</f>
        <v>CMS205030</v>
      </c>
      <c r="C40" s="53" t="str">
        <f ca="1">IFERROR(__xludf.DUMMYFUNCTION("""COMPUTED_VALUE"""),"SALMA SULTHANA MV")</f>
        <v>SALMA SULTHANA MV</v>
      </c>
      <c r="D40" s="7" t="s">
        <v>52</v>
      </c>
      <c r="E40" s="4">
        <v>23</v>
      </c>
      <c r="F40" s="4">
        <v>43</v>
      </c>
      <c r="G40" s="4">
        <v>23</v>
      </c>
      <c r="H40" s="4">
        <v>36</v>
      </c>
      <c r="I40" s="4">
        <v>4</v>
      </c>
      <c r="J40" s="4">
        <v>22</v>
      </c>
      <c r="K40" s="4">
        <v>20</v>
      </c>
      <c r="L40" s="4">
        <v>35</v>
      </c>
      <c r="M40" s="4">
        <v>18</v>
      </c>
      <c r="N40" s="4">
        <v>36</v>
      </c>
      <c r="O40" s="4">
        <v>26</v>
      </c>
      <c r="P40" s="4">
        <v>33</v>
      </c>
    </row>
    <row r="41" spans="1:16" ht="16.5" x14ac:dyDescent="0.25">
      <c r="A41" s="9">
        <v>37</v>
      </c>
      <c r="B41" s="47" t="str">
        <f ca="1">IFERROR(__xludf.DUMMYFUNCTION("""COMPUTED_VALUE"""),"CMS205031")</f>
        <v>CMS205031</v>
      </c>
      <c r="C41" s="53" t="str">
        <f ca="1">IFERROR(__xludf.DUMMYFUNCTION("""COMPUTED_VALUE"""),"ASMINA ANWAR. E")</f>
        <v>ASMINA ANWAR. E</v>
      </c>
      <c r="D41" s="7" t="s">
        <v>52</v>
      </c>
      <c r="E41" s="4">
        <v>24</v>
      </c>
      <c r="F41" s="4">
        <v>49</v>
      </c>
      <c r="G41" s="4">
        <v>24</v>
      </c>
      <c r="H41" s="4">
        <v>40</v>
      </c>
      <c r="I41" s="4">
        <v>30</v>
      </c>
      <c r="J41" s="4">
        <v>64</v>
      </c>
      <c r="K41" s="4">
        <v>26</v>
      </c>
      <c r="L41" s="4">
        <v>35</v>
      </c>
      <c r="M41" s="4">
        <v>25</v>
      </c>
      <c r="N41" s="4">
        <v>30</v>
      </c>
      <c r="O41" s="4">
        <v>26</v>
      </c>
      <c r="P41" s="4">
        <v>32</v>
      </c>
    </row>
    <row r="42" spans="1:16" ht="17.25" thickBot="1" x14ac:dyDescent="0.3">
      <c r="A42" s="10">
        <v>38</v>
      </c>
      <c r="B42" s="47" t="str">
        <f ca="1">IFERROR(__xludf.DUMMYFUNCTION("""COMPUTED_VALUE"""),"CMS205035")</f>
        <v>CMS205035</v>
      </c>
      <c r="C42" s="53" t="str">
        <f ca="1">IFERROR(__xludf.DUMMYFUNCTION("""COMPUTED_VALUE"""),"RANIYA K")</f>
        <v>RANIYA K</v>
      </c>
      <c r="D42" s="7" t="s">
        <v>52</v>
      </c>
      <c r="E42" s="4">
        <v>23</v>
      </c>
      <c r="F42" s="4">
        <v>63</v>
      </c>
      <c r="G42" s="4">
        <v>24</v>
      </c>
      <c r="H42" s="4">
        <v>53</v>
      </c>
      <c r="I42" s="4">
        <v>30</v>
      </c>
      <c r="J42" s="4">
        <v>63</v>
      </c>
      <c r="K42" s="4">
        <v>29</v>
      </c>
      <c r="L42" s="4">
        <v>37</v>
      </c>
      <c r="M42" s="4">
        <v>26</v>
      </c>
      <c r="N42" s="4">
        <v>48</v>
      </c>
      <c r="O42" s="4">
        <v>27</v>
      </c>
      <c r="P42" s="4">
        <v>43</v>
      </c>
    </row>
    <row r="43" spans="1:16" ht="16.5" x14ac:dyDescent="0.25">
      <c r="A43" s="9">
        <v>39</v>
      </c>
      <c r="B43" s="47" t="str">
        <f ca="1">IFERROR(__xludf.DUMMYFUNCTION("""COMPUTED_VALUE"""),"CMS205036")</f>
        <v>CMS205036</v>
      </c>
      <c r="C43" s="53" t="str">
        <f ca="1">IFERROR(__xludf.DUMMYFUNCTION("""COMPUTED_VALUE"""),"SAFA PARVEEN. P")</f>
        <v>SAFA PARVEEN. P</v>
      </c>
      <c r="D43" s="7" t="s">
        <v>52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6.5" x14ac:dyDescent="0.25">
      <c r="A44" s="9">
        <v>40</v>
      </c>
      <c r="B44" s="47" t="str">
        <f ca="1">IFERROR(__xludf.DUMMYFUNCTION("""COMPUTED_VALUE"""),"CMS205037")</f>
        <v>CMS205037</v>
      </c>
      <c r="C44" s="53" t="str">
        <f ca="1">IFERROR(__xludf.DUMMYFUNCTION("""COMPUTED_VALUE"""),"FATHIMA FIDHA P")</f>
        <v>FATHIMA FIDHA P</v>
      </c>
      <c r="D44" s="7" t="s">
        <v>52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6.5" x14ac:dyDescent="0.25">
      <c r="A45" s="9">
        <v>41</v>
      </c>
      <c r="B45" s="47" t="str">
        <f ca="1">IFERROR(__xludf.DUMMYFUNCTION("""COMPUTED_VALUE"""),"CMS205039")</f>
        <v>CMS205039</v>
      </c>
      <c r="C45" s="53" t="str">
        <f ca="1">IFERROR(__xludf.DUMMYFUNCTION("""COMPUTED_VALUE"""),"FATHIMA RENA TV")</f>
        <v>FATHIMA RENA TV</v>
      </c>
      <c r="D45" s="7" t="s">
        <v>52</v>
      </c>
      <c r="E45" s="4">
        <v>23</v>
      </c>
      <c r="F45" s="4">
        <v>42</v>
      </c>
      <c r="G45" s="4">
        <v>21</v>
      </c>
      <c r="H45" s="4">
        <v>24</v>
      </c>
      <c r="I45" s="4">
        <v>10</v>
      </c>
      <c r="J45" s="4">
        <v>22</v>
      </c>
      <c r="K45" s="4">
        <v>26</v>
      </c>
      <c r="L45" s="4">
        <v>24</v>
      </c>
      <c r="M45" s="4">
        <v>24</v>
      </c>
      <c r="N45" s="4">
        <v>25</v>
      </c>
      <c r="O45" s="4">
        <v>18</v>
      </c>
      <c r="P45" s="4">
        <v>22</v>
      </c>
    </row>
    <row r="46" spans="1:16" ht="17.25" thickBot="1" x14ac:dyDescent="0.3">
      <c r="A46" s="10">
        <v>42</v>
      </c>
      <c r="B46" s="47" t="str">
        <f ca="1">IFERROR(__xludf.DUMMYFUNCTION("""COMPUTED_VALUE"""),"CMS205042")</f>
        <v>CMS205042</v>
      </c>
      <c r="C46" s="53" t="str">
        <f ca="1">IFERROR(__xludf.DUMMYFUNCTION("""COMPUTED_VALUE"""),"RASMIN TK")</f>
        <v>RASMIN TK</v>
      </c>
      <c r="D46" s="7" t="s">
        <v>52</v>
      </c>
      <c r="E46" s="4">
        <v>15</v>
      </c>
      <c r="F46" s="4">
        <v>53</v>
      </c>
      <c r="G46" s="4">
        <v>29</v>
      </c>
      <c r="H46" s="4">
        <v>40</v>
      </c>
      <c r="I46" s="4">
        <v>8</v>
      </c>
      <c r="J46" s="4">
        <v>49</v>
      </c>
      <c r="K46" s="4">
        <v>26</v>
      </c>
      <c r="L46" s="4">
        <v>32</v>
      </c>
      <c r="M46" s="4">
        <v>23</v>
      </c>
      <c r="N46" s="4">
        <v>39</v>
      </c>
      <c r="O46" s="4">
        <v>26</v>
      </c>
      <c r="P46" s="4">
        <v>32</v>
      </c>
    </row>
    <row r="47" spans="1:16" ht="16.5" x14ac:dyDescent="0.25">
      <c r="A47" s="9">
        <v>43</v>
      </c>
      <c r="B47" s="47" t="str">
        <f ca="1">IFERROR(__xludf.DUMMYFUNCTION("""COMPUTED_VALUE"""),"CMS205043")</f>
        <v>CMS205043</v>
      </c>
      <c r="C47" s="53" t="str">
        <f ca="1">IFERROR(__xludf.DUMMYFUNCTION("""COMPUTED_VALUE"""),"LAZIMA HIBA. U")</f>
        <v>LAZIMA HIBA. U</v>
      </c>
      <c r="D47" s="7" t="s">
        <v>52</v>
      </c>
      <c r="E47" s="4">
        <v>19</v>
      </c>
      <c r="F47" s="4">
        <v>59</v>
      </c>
      <c r="G47" s="4">
        <v>27</v>
      </c>
      <c r="H47" s="4">
        <v>60</v>
      </c>
      <c r="I47" s="4">
        <v>12</v>
      </c>
      <c r="J47" s="4">
        <v>45</v>
      </c>
      <c r="K47" s="4">
        <v>30</v>
      </c>
      <c r="L47" s="4">
        <v>44</v>
      </c>
      <c r="M47" s="4">
        <v>28</v>
      </c>
      <c r="N47" s="4">
        <v>35</v>
      </c>
      <c r="O47" s="4">
        <v>28</v>
      </c>
      <c r="P47" s="4">
        <v>48</v>
      </c>
    </row>
    <row r="48" spans="1:16" ht="16.5" x14ac:dyDescent="0.25">
      <c r="A48" s="9">
        <v>44</v>
      </c>
      <c r="B48" s="47" t="str">
        <f ca="1">IFERROR(__xludf.DUMMYFUNCTION("""COMPUTED_VALUE"""),"CMS205044")</f>
        <v>CMS205044</v>
      </c>
      <c r="C48" s="53" t="str">
        <f ca="1">IFERROR(__xludf.DUMMYFUNCTION("""COMPUTED_VALUE"""),"SHAHEEDA CP")</f>
        <v>SHAHEEDA CP</v>
      </c>
      <c r="D48" s="7" t="s">
        <v>52</v>
      </c>
      <c r="E48" s="4">
        <v>20</v>
      </c>
      <c r="F48" s="4">
        <v>54</v>
      </c>
      <c r="G48" s="4">
        <v>25</v>
      </c>
      <c r="H48" s="4">
        <v>55</v>
      </c>
      <c r="I48" s="4">
        <v>18</v>
      </c>
      <c r="J48" s="4">
        <v>63</v>
      </c>
      <c r="K48" s="4">
        <v>30</v>
      </c>
      <c r="L48" s="4">
        <v>37</v>
      </c>
      <c r="M48" s="4">
        <v>26</v>
      </c>
      <c r="N48" s="4">
        <v>48</v>
      </c>
      <c r="O48" s="4">
        <v>28</v>
      </c>
      <c r="P48" s="4">
        <v>45</v>
      </c>
    </row>
    <row r="49" spans="1:16" ht="16.5" x14ac:dyDescent="0.25">
      <c r="A49" s="9">
        <v>45</v>
      </c>
      <c r="B49" s="47" t="str">
        <f ca="1">IFERROR(__xludf.DUMMYFUNCTION("""COMPUTED_VALUE"""),"CMS205046")</f>
        <v>CMS205046</v>
      </c>
      <c r="C49" s="53" t="str">
        <f ca="1">IFERROR(__xludf.DUMMYFUNCTION("""COMPUTED_VALUE"""),"FATHIMA SHAMEEMA CP")</f>
        <v>FATHIMA SHAMEEMA CP</v>
      </c>
      <c r="D49" s="7" t="s">
        <v>52</v>
      </c>
      <c r="E49" s="4">
        <v>26</v>
      </c>
      <c r="F49" s="4">
        <v>64</v>
      </c>
      <c r="G49" s="4">
        <v>27</v>
      </c>
      <c r="H49" s="4">
        <v>69</v>
      </c>
      <c r="I49" s="4">
        <v>20</v>
      </c>
      <c r="J49" s="4">
        <v>65</v>
      </c>
      <c r="K49" s="4">
        <v>28</v>
      </c>
      <c r="L49" s="4">
        <v>62</v>
      </c>
      <c r="M49" s="4">
        <v>28</v>
      </c>
      <c r="N49" s="4">
        <v>48</v>
      </c>
      <c r="O49" s="4">
        <v>28</v>
      </c>
      <c r="P49" s="4">
        <v>66</v>
      </c>
    </row>
    <row r="50" spans="1:16" ht="17.25" thickBot="1" x14ac:dyDescent="0.3">
      <c r="A50" s="10">
        <v>46</v>
      </c>
      <c r="B50" s="47" t="str">
        <f ca="1">IFERROR(__xludf.DUMMYFUNCTION("""COMPUTED_VALUE"""),"CMS205048")</f>
        <v>CMS205048</v>
      </c>
      <c r="C50" s="53" t="str">
        <f ca="1">IFERROR(__xludf.DUMMYFUNCTION("""COMPUTED_VALUE"""),"FATHIMA SHIFANA.K")</f>
        <v>FATHIMA SHIFANA.K</v>
      </c>
      <c r="D50" s="7" t="s">
        <v>52</v>
      </c>
      <c r="E50" s="4">
        <v>26</v>
      </c>
      <c r="F50" s="4"/>
      <c r="G50" s="4">
        <v>27</v>
      </c>
      <c r="H50" s="4"/>
      <c r="I50" s="4">
        <v>24</v>
      </c>
      <c r="J50" s="4"/>
      <c r="K50" s="4">
        <v>27</v>
      </c>
      <c r="L50" s="4"/>
      <c r="M50" s="4">
        <v>26</v>
      </c>
      <c r="N50" s="4"/>
      <c r="O50" s="4">
        <v>26</v>
      </c>
      <c r="P50" s="4"/>
    </row>
    <row r="51" spans="1:16" ht="16.5" x14ac:dyDescent="0.25">
      <c r="A51" s="9">
        <v>47</v>
      </c>
      <c r="B51" s="47" t="str">
        <f ca="1">IFERROR(__xludf.DUMMYFUNCTION("""COMPUTED_VALUE"""),"CMS205049")</f>
        <v>CMS205049</v>
      </c>
      <c r="C51" s="53" t="str">
        <f ca="1">IFERROR(__xludf.DUMMYFUNCTION("""COMPUTED_VALUE"""),"JASMINA MISRIN PV")</f>
        <v>JASMINA MISRIN PV</v>
      </c>
      <c r="D51" s="7" t="s">
        <v>52</v>
      </c>
      <c r="E51" s="4">
        <v>25</v>
      </c>
      <c r="F51" s="4">
        <v>60</v>
      </c>
      <c r="G51" s="4">
        <v>27</v>
      </c>
      <c r="H51" s="4">
        <v>61</v>
      </c>
      <c r="I51" s="4">
        <v>30</v>
      </c>
      <c r="J51" s="4">
        <v>68</v>
      </c>
      <c r="K51" s="4">
        <v>25</v>
      </c>
      <c r="L51" s="4">
        <v>48</v>
      </c>
      <c r="M51" s="4">
        <v>24</v>
      </c>
      <c r="N51" s="4">
        <v>44</v>
      </c>
      <c r="O51" s="4">
        <v>43</v>
      </c>
      <c r="P51" s="4">
        <v>26</v>
      </c>
    </row>
    <row r="52" spans="1:16" ht="16.5" x14ac:dyDescent="0.25">
      <c r="A52" s="9">
        <v>48</v>
      </c>
      <c r="B52" s="47" t="str">
        <f ca="1">IFERROR(__xludf.DUMMYFUNCTION("""COMPUTED_VALUE"""),"CMS205050")</f>
        <v>CMS205050</v>
      </c>
      <c r="C52" s="53" t="str">
        <f ca="1">IFERROR(__xludf.DUMMYFUNCTION("""COMPUTED_VALUE"""),"JAMSHEENA .K")</f>
        <v>JAMSHEENA .K</v>
      </c>
      <c r="D52" s="7" t="s">
        <v>52</v>
      </c>
      <c r="E52" s="4">
        <v>22</v>
      </c>
      <c r="F52" s="4">
        <v>49</v>
      </c>
      <c r="G52" s="4">
        <v>29</v>
      </c>
      <c r="H52" s="4">
        <v>24</v>
      </c>
      <c r="I52" s="4">
        <v>5</v>
      </c>
      <c r="J52" s="4">
        <v>43</v>
      </c>
      <c r="K52" s="4">
        <v>26</v>
      </c>
      <c r="L52" s="4">
        <v>25</v>
      </c>
      <c r="M52" s="4">
        <v>25</v>
      </c>
      <c r="N52" s="4">
        <v>39</v>
      </c>
      <c r="O52" s="4">
        <v>28</v>
      </c>
      <c r="P52" s="4">
        <v>38</v>
      </c>
    </row>
    <row r="53" spans="1:16" ht="16.5" x14ac:dyDescent="0.25">
      <c r="A53" s="9">
        <v>49</v>
      </c>
      <c r="B53" s="47" t="str">
        <f ca="1">IFERROR(__xludf.DUMMYFUNCTION("""COMPUTED_VALUE"""),"CMS205052")</f>
        <v>CMS205052</v>
      </c>
      <c r="C53" s="53" t="str">
        <f ca="1">IFERROR(__xludf.DUMMYFUNCTION("""COMPUTED_VALUE"""),"FASEELATH KV")</f>
        <v>FASEELATH KV</v>
      </c>
      <c r="D53" s="7" t="s">
        <v>52</v>
      </c>
      <c r="E53" s="4">
        <v>26</v>
      </c>
      <c r="F53" s="4">
        <v>66</v>
      </c>
      <c r="G53" s="4">
        <v>29</v>
      </c>
      <c r="H53" s="4">
        <v>56</v>
      </c>
      <c r="I53" s="4">
        <v>27</v>
      </c>
      <c r="J53" s="4">
        <v>68</v>
      </c>
      <c r="K53" s="4">
        <v>29</v>
      </c>
      <c r="L53" s="4"/>
      <c r="M53" s="4">
        <v>26</v>
      </c>
      <c r="N53" s="4">
        <v>48</v>
      </c>
      <c r="O53" s="4">
        <v>27</v>
      </c>
      <c r="P53" s="4">
        <v>63</v>
      </c>
    </row>
    <row r="54" spans="1:16" ht="17.25" thickBot="1" x14ac:dyDescent="0.3">
      <c r="A54" s="10">
        <v>50</v>
      </c>
      <c r="B54" s="47" t="str">
        <f ca="1">IFERROR(__xludf.DUMMYFUNCTION("""COMPUTED_VALUE"""),"CMS205053")</f>
        <v>CMS205053</v>
      </c>
      <c r="C54" s="53" t="str">
        <f ca="1">IFERROR(__xludf.DUMMYFUNCTION("""COMPUTED_VALUE"""),"FEBNA MOL. K")</f>
        <v>FEBNA MOL. K</v>
      </c>
      <c r="D54" s="7" t="s">
        <v>52</v>
      </c>
      <c r="E54" s="4">
        <v>23</v>
      </c>
      <c r="F54" s="4">
        <v>50</v>
      </c>
      <c r="G54" s="4">
        <v>26</v>
      </c>
      <c r="H54" s="4">
        <v>64</v>
      </c>
      <c r="I54" s="4">
        <v>23</v>
      </c>
      <c r="J54" s="4">
        <v>66</v>
      </c>
      <c r="K54" s="4">
        <v>24</v>
      </c>
      <c r="L54" s="4">
        <v>54</v>
      </c>
      <c r="M54" s="4">
        <v>23</v>
      </c>
      <c r="N54" s="4">
        <v>48</v>
      </c>
      <c r="O54" s="4">
        <v>25</v>
      </c>
      <c r="P54" s="4">
        <v>49</v>
      </c>
    </row>
    <row r="55" spans="1:16" ht="16.5" x14ac:dyDescent="0.25">
      <c r="A55" s="9">
        <v>51</v>
      </c>
      <c r="B55" s="47" t="str">
        <f ca="1">IFERROR(__xludf.DUMMYFUNCTION("""COMPUTED_VALUE"""),"CMS205054")</f>
        <v>CMS205054</v>
      </c>
      <c r="C55" s="53" t="str">
        <f ca="1">IFERROR(__xludf.DUMMYFUNCTION("""COMPUTED_VALUE"""),"SHABANA AK")</f>
        <v>SHABANA AK</v>
      </c>
      <c r="D55" s="7" t="s">
        <v>52</v>
      </c>
      <c r="E55" s="4">
        <v>26</v>
      </c>
      <c r="F55" s="4">
        <v>63</v>
      </c>
      <c r="G55" s="4">
        <v>29</v>
      </c>
      <c r="H55" s="4">
        <v>61</v>
      </c>
      <c r="I55" s="4">
        <v>27</v>
      </c>
      <c r="J55" s="4">
        <v>63</v>
      </c>
      <c r="K55" s="4">
        <v>30</v>
      </c>
      <c r="L55" s="4">
        <v>60</v>
      </c>
      <c r="M55" s="4">
        <v>22</v>
      </c>
      <c r="N55" s="4">
        <v>55</v>
      </c>
      <c r="O55" s="4">
        <v>29</v>
      </c>
      <c r="P55" s="4">
        <v>38</v>
      </c>
    </row>
    <row r="56" spans="1:16" ht="16.5" x14ac:dyDescent="0.25">
      <c r="A56" s="9">
        <v>52</v>
      </c>
      <c r="B56" s="47" t="str">
        <f ca="1">IFERROR(__xludf.DUMMYFUNCTION("""COMPUTED_VALUE"""),"CMS205056")</f>
        <v>CMS205056</v>
      </c>
      <c r="C56" s="53" t="str">
        <f ca="1">IFERROR(__xludf.DUMMYFUNCTION("""COMPUTED_VALUE"""),"SAHEELA.C")</f>
        <v>SAHEELA.C</v>
      </c>
      <c r="D56" s="7" t="s">
        <v>52</v>
      </c>
      <c r="E56" s="4">
        <v>28</v>
      </c>
      <c r="F56" s="4">
        <v>65</v>
      </c>
      <c r="G56" s="4">
        <v>29</v>
      </c>
      <c r="H56" s="4">
        <v>54</v>
      </c>
      <c r="I56" s="4">
        <v>23</v>
      </c>
      <c r="J56" s="4">
        <v>60</v>
      </c>
      <c r="K56" s="4">
        <v>23</v>
      </c>
      <c r="L56" s="4">
        <v>50</v>
      </c>
      <c r="M56" s="4">
        <v>26</v>
      </c>
      <c r="N56" s="4">
        <v>58</v>
      </c>
      <c r="O56" s="4">
        <v>26</v>
      </c>
      <c r="P56" s="4">
        <v>29</v>
      </c>
    </row>
    <row r="57" spans="1:16" ht="16.5" x14ac:dyDescent="0.25">
      <c r="A57" s="9">
        <v>53</v>
      </c>
      <c r="B57" s="47" t="str">
        <f ca="1">IFERROR(__xludf.DUMMYFUNCTION("""COMPUTED_VALUE"""),"CMS205057")</f>
        <v>CMS205057</v>
      </c>
      <c r="C57" s="53" t="str">
        <f ca="1">IFERROR(__xludf.DUMMYFUNCTION("""COMPUTED_VALUE"""),"SAMEEHA.AK")</f>
        <v>SAMEEHA.AK</v>
      </c>
      <c r="D57" s="7" t="s">
        <v>52</v>
      </c>
      <c r="E57" s="4">
        <v>29</v>
      </c>
      <c r="F57" s="4">
        <v>69</v>
      </c>
      <c r="G57" s="4">
        <v>28</v>
      </c>
      <c r="H57" s="4">
        <v>67</v>
      </c>
      <c r="I57" s="4">
        <v>20</v>
      </c>
      <c r="J57" s="4">
        <v>64</v>
      </c>
      <c r="K57" s="4">
        <v>30</v>
      </c>
      <c r="L57" s="4">
        <v>65</v>
      </c>
      <c r="M57" s="4">
        <v>23</v>
      </c>
      <c r="N57" s="4">
        <v>55</v>
      </c>
      <c r="O57" s="4">
        <v>29</v>
      </c>
      <c r="P57" s="4">
        <v>58</v>
      </c>
    </row>
    <row r="58" spans="1:16" ht="17.25" thickBot="1" x14ac:dyDescent="0.3">
      <c r="A58" s="10">
        <v>54</v>
      </c>
      <c r="B58" s="47" t="str">
        <f ca="1">IFERROR(__xludf.DUMMYFUNCTION("""COMPUTED_VALUE"""),"CMS205058")</f>
        <v>CMS205058</v>
      </c>
      <c r="C58" s="53" t="str">
        <f ca="1">IFERROR(__xludf.DUMMYFUNCTION("""COMPUTED_VALUE"""),"FIDA HASNA KT")</f>
        <v>FIDA HASNA KT</v>
      </c>
      <c r="D58" s="7" t="s">
        <v>52</v>
      </c>
      <c r="E58" s="4">
        <v>20</v>
      </c>
      <c r="F58" s="4">
        <v>54</v>
      </c>
      <c r="G58" s="4">
        <v>24</v>
      </c>
      <c r="H58" s="4">
        <v>24</v>
      </c>
      <c r="I58" s="4">
        <v>2</v>
      </c>
      <c r="J58" s="4">
        <v>30</v>
      </c>
      <c r="K58" s="4">
        <v>24</v>
      </c>
      <c r="L58" s="4">
        <v>23</v>
      </c>
      <c r="M58" s="4">
        <v>18</v>
      </c>
      <c r="N58" s="4">
        <v>22</v>
      </c>
      <c r="O58" s="4">
        <v>24</v>
      </c>
      <c r="P58" s="4">
        <v>27</v>
      </c>
    </row>
    <row r="59" spans="1:16" ht="16.5" x14ac:dyDescent="0.25">
      <c r="A59" s="9">
        <v>55</v>
      </c>
      <c r="B59" s="47" t="str">
        <f ca="1">IFERROR(__xludf.DUMMYFUNCTION("""COMPUTED_VALUE"""),"CMS205059")</f>
        <v>CMS205059</v>
      </c>
      <c r="C59" s="53" t="str">
        <f ca="1">IFERROR(__xludf.DUMMYFUNCTION("""COMPUTED_VALUE"""),"FATHIMA JUMANA K")</f>
        <v>FATHIMA JUMANA K</v>
      </c>
      <c r="D59" s="7" t="s">
        <v>52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6.5" x14ac:dyDescent="0.25">
      <c r="A60" s="9">
        <v>56</v>
      </c>
      <c r="B60" s="47" t="str">
        <f ca="1">IFERROR(__xludf.DUMMYFUNCTION("""COMPUTED_VALUE"""),"CMS205063")</f>
        <v>CMS205063</v>
      </c>
      <c r="C60" s="61" t="str">
        <f ca="1">IFERROR(__xludf.DUMMYFUNCTION("""COMPUTED_VALUE"""),"AFEEFA.MP")</f>
        <v>AFEEFA.MP</v>
      </c>
      <c r="D60" s="7" t="s">
        <v>52</v>
      </c>
      <c r="E60" s="4">
        <v>16</v>
      </c>
      <c r="F60" s="4">
        <v>30</v>
      </c>
      <c r="G60" s="4">
        <v>14</v>
      </c>
      <c r="H60" s="4">
        <v>25</v>
      </c>
      <c r="I60" s="4">
        <v>2</v>
      </c>
      <c r="J60" s="4">
        <v>25</v>
      </c>
      <c r="K60" s="4">
        <v>30</v>
      </c>
      <c r="L60" s="4">
        <v>12</v>
      </c>
      <c r="M60" s="4">
        <v>16</v>
      </c>
      <c r="N60" s="4">
        <v>32</v>
      </c>
      <c r="O60" s="4">
        <v>26</v>
      </c>
      <c r="P60" s="4">
        <v>35</v>
      </c>
    </row>
    <row r="61" spans="1:16" ht="16.5" x14ac:dyDescent="0.25">
      <c r="A61" s="9">
        <v>57</v>
      </c>
      <c r="B61" s="47" t="str">
        <f ca="1">IFERROR(__xludf.DUMMYFUNCTION("""COMPUTED_VALUE"""),"CMS205064")</f>
        <v>CMS205064</v>
      </c>
      <c r="C61" s="54" t="str">
        <f ca="1">IFERROR(__xludf.DUMMYFUNCTION("""COMPUTED_VALUE"""),"FATHIMA SANA.K")</f>
        <v>FATHIMA SANA.K</v>
      </c>
      <c r="D61" s="7" t="s">
        <v>52</v>
      </c>
      <c r="E61" s="70">
        <v>24</v>
      </c>
      <c r="F61" s="70">
        <v>54</v>
      </c>
      <c r="G61" s="70">
        <v>28</v>
      </c>
      <c r="H61" s="70">
        <v>31</v>
      </c>
      <c r="I61" s="70">
        <v>15</v>
      </c>
      <c r="J61" s="70">
        <v>53</v>
      </c>
      <c r="K61" s="70">
        <v>24</v>
      </c>
      <c r="L61" s="70">
        <v>33</v>
      </c>
      <c r="M61" s="70">
        <v>26</v>
      </c>
      <c r="N61" s="70">
        <v>34</v>
      </c>
      <c r="O61" s="70">
        <v>25</v>
      </c>
      <c r="P61" s="70">
        <v>22</v>
      </c>
    </row>
    <row r="62" spans="1:16" ht="17.25" thickBot="1" x14ac:dyDescent="0.3">
      <c r="A62" s="10">
        <v>58</v>
      </c>
      <c r="B62" s="69" t="str">
        <f ca="1">IFERROR(__xludf.DUMMYFUNCTION("""COMPUTED_VALUE"""),"CMS205643")</f>
        <v>CMS205643</v>
      </c>
      <c r="C62" s="52" t="str">
        <f ca="1">IFERROR(__xludf.DUMMYFUNCTION("""COMPUTED_VALUE"""),"UMMU HANI.K")</f>
        <v>UMMU HANI.K</v>
      </c>
      <c r="D62" s="7" t="s">
        <v>52</v>
      </c>
      <c r="E62" s="4">
        <v>25</v>
      </c>
      <c r="F62" s="4">
        <v>49</v>
      </c>
      <c r="G62" s="4">
        <v>28</v>
      </c>
      <c r="H62" s="4">
        <v>31</v>
      </c>
      <c r="I62" s="4">
        <v>26</v>
      </c>
      <c r="J62" s="4">
        <v>55</v>
      </c>
      <c r="K62" s="4">
        <v>30</v>
      </c>
      <c r="L62" s="4">
        <v>48</v>
      </c>
      <c r="M62" s="4">
        <v>28</v>
      </c>
      <c r="N62" s="4">
        <v>32</v>
      </c>
      <c r="O62" s="4">
        <v>27</v>
      </c>
      <c r="P62" s="4">
        <v>31</v>
      </c>
    </row>
    <row r="63" spans="1:16" x14ac:dyDescent="0.25">
      <c r="C63" s="68" t="s">
        <v>44</v>
      </c>
      <c r="D63" s="7" t="s">
        <v>52</v>
      </c>
      <c r="E63" s="4">
        <v>22</v>
      </c>
      <c r="F63" s="4">
        <v>59</v>
      </c>
      <c r="G63" s="4">
        <v>24</v>
      </c>
      <c r="H63" s="4">
        <v>32</v>
      </c>
      <c r="I63" s="4">
        <v>20</v>
      </c>
      <c r="J63" s="4">
        <v>37</v>
      </c>
      <c r="K63" s="4">
        <v>24</v>
      </c>
      <c r="L63" s="4">
        <v>49</v>
      </c>
      <c r="M63" s="4">
        <v>24</v>
      </c>
      <c r="N63" s="4">
        <v>48</v>
      </c>
      <c r="O63" s="4">
        <v>28</v>
      </c>
      <c r="P63" s="4">
        <v>39</v>
      </c>
    </row>
    <row r="64" spans="1:16" x14ac:dyDescent="0.25">
      <c r="C64" s="68" t="s">
        <v>45</v>
      </c>
      <c r="D64" s="7" t="s">
        <v>52</v>
      </c>
      <c r="E64" s="4">
        <v>20</v>
      </c>
      <c r="F64" s="4">
        <v>49</v>
      </c>
      <c r="G64" s="4">
        <v>19</v>
      </c>
      <c r="H64" s="4">
        <v>28</v>
      </c>
      <c r="I64" s="4">
        <v>16</v>
      </c>
      <c r="J64" s="4">
        <v>60</v>
      </c>
      <c r="K64" s="4">
        <v>28</v>
      </c>
      <c r="L64" s="4">
        <v>26</v>
      </c>
      <c r="M64" s="4">
        <v>27</v>
      </c>
      <c r="N64" s="4">
        <v>39</v>
      </c>
      <c r="O64" s="4">
        <v>26</v>
      </c>
      <c r="P64" s="4">
        <v>31</v>
      </c>
    </row>
    <row r="65" spans="3:16" x14ac:dyDescent="0.25">
      <c r="C65" s="68" t="s">
        <v>46</v>
      </c>
      <c r="D65" s="7" t="s">
        <v>52</v>
      </c>
      <c r="E65" s="4">
        <v>27</v>
      </c>
      <c r="F65" s="4">
        <v>65</v>
      </c>
      <c r="G65" s="4">
        <v>22</v>
      </c>
      <c r="H65" s="4">
        <v>58</v>
      </c>
      <c r="I65" s="4">
        <v>30</v>
      </c>
      <c r="J65" s="4">
        <v>67</v>
      </c>
      <c r="K65" s="4">
        <v>30</v>
      </c>
      <c r="L65" s="4">
        <v>53</v>
      </c>
      <c r="M65" s="4">
        <v>28</v>
      </c>
      <c r="N65" s="4">
        <v>55</v>
      </c>
      <c r="O65" s="4">
        <v>29</v>
      </c>
      <c r="P65" s="4">
        <v>57</v>
      </c>
    </row>
    <row r="66" spans="3:16" x14ac:dyDescent="0.25">
      <c r="C66" s="68" t="s">
        <v>47</v>
      </c>
      <c r="D66" s="7" t="s">
        <v>52</v>
      </c>
      <c r="E66" s="4">
        <v>22</v>
      </c>
      <c r="F66" s="4">
        <v>68</v>
      </c>
      <c r="G66" s="4">
        <v>18</v>
      </c>
      <c r="H66" s="4">
        <v>38</v>
      </c>
      <c r="I66" s="4">
        <v>15</v>
      </c>
      <c r="J66" s="4">
        <v>30</v>
      </c>
      <c r="K66" s="4">
        <v>18</v>
      </c>
      <c r="L66" s="4">
        <v>47</v>
      </c>
      <c r="M66" s="4">
        <v>26</v>
      </c>
      <c r="N66" s="4">
        <v>20</v>
      </c>
      <c r="O66" s="4">
        <v>29</v>
      </c>
      <c r="P66" s="4">
        <v>34</v>
      </c>
    </row>
    <row r="67" spans="3:16" x14ac:dyDescent="0.25">
      <c r="C67" s="68" t="s">
        <v>48</v>
      </c>
      <c r="D67" s="7" t="s">
        <v>52</v>
      </c>
      <c r="E67" s="4">
        <v>26</v>
      </c>
      <c r="F67" s="4">
        <v>52</v>
      </c>
      <c r="G67" s="4">
        <v>23</v>
      </c>
      <c r="H67" s="4">
        <v>23</v>
      </c>
      <c r="I67" s="4">
        <v>15</v>
      </c>
      <c r="J67" s="4">
        <v>27</v>
      </c>
      <c r="K67" s="4">
        <v>26</v>
      </c>
      <c r="L67" s="4">
        <v>22</v>
      </c>
      <c r="M67" s="4">
        <v>20</v>
      </c>
      <c r="N67" s="4">
        <v>29</v>
      </c>
      <c r="O67" s="4">
        <v>26</v>
      </c>
      <c r="P67" s="4">
        <v>24</v>
      </c>
    </row>
    <row r="68" spans="3:16" x14ac:dyDescent="0.25">
      <c r="C68" s="68" t="s">
        <v>49</v>
      </c>
      <c r="D68" s="7" t="s">
        <v>52</v>
      </c>
      <c r="E68" s="4">
        <v>27</v>
      </c>
      <c r="F68" s="4">
        <v>50</v>
      </c>
      <c r="G68" s="4">
        <v>29</v>
      </c>
      <c r="H68" s="4">
        <v>42</v>
      </c>
      <c r="I68" s="4">
        <v>20</v>
      </c>
      <c r="J68" s="4">
        <v>40</v>
      </c>
      <c r="K68" s="4">
        <v>18</v>
      </c>
      <c r="L68" s="4">
        <v>42</v>
      </c>
      <c r="M68" s="4">
        <v>27</v>
      </c>
      <c r="N68" s="4">
        <v>65</v>
      </c>
      <c r="O68" s="4">
        <v>22</v>
      </c>
      <c r="P68" s="4">
        <v>24</v>
      </c>
    </row>
    <row r="69" spans="3:16" x14ac:dyDescent="0.25">
      <c r="C69" s="68" t="s">
        <v>50</v>
      </c>
      <c r="D69" s="7" t="s">
        <v>52</v>
      </c>
      <c r="E69" s="4">
        <v>26</v>
      </c>
      <c r="F69" s="4">
        <v>62</v>
      </c>
      <c r="G69" s="4">
        <v>28</v>
      </c>
      <c r="H69" s="4">
        <v>39</v>
      </c>
      <c r="I69" s="4">
        <v>22</v>
      </c>
      <c r="J69" s="4">
        <v>65</v>
      </c>
      <c r="K69" s="4">
        <v>30</v>
      </c>
      <c r="L69" s="4">
        <v>54</v>
      </c>
      <c r="M69" s="4">
        <v>23</v>
      </c>
      <c r="N69" s="4">
        <v>45</v>
      </c>
      <c r="O69" s="4">
        <v>28</v>
      </c>
      <c r="P69" s="4">
        <v>46</v>
      </c>
    </row>
    <row r="70" spans="3:16" x14ac:dyDescent="0.25">
      <c r="C70" s="68" t="s">
        <v>51</v>
      </c>
      <c r="D70" s="7" t="s">
        <v>52</v>
      </c>
      <c r="E70" s="4">
        <v>26</v>
      </c>
      <c r="F70" s="4">
        <v>70</v>
      </c>
      <c r="G70" s="4">
        <v>30</v>
      </c>
      <c r="H70" s="4">
        <v>68</v>
      </c>
      <c r="I70" s="4">
        <v>30</v>
      </c>
      <c r="J70" s="4">
        <v>70</v>
      </c>
      <c r="K70" s="4">
        <v>30</v>
      </c>
      <c r="L70" s="4">
        <v>61</v>
      </c>
      <c r="M70" s="4">
        <v>26</v>
      </c>
      <c r="N70" s="4">
        <v>58</v>
      </c>
      <c r="O70" s="4">
        <v>26</v>
      </c>
      <c r="P70" s="4">
        <v>59</v>
      </c>
    </row>
    <row r="71" spans="3:16" x14ac:dyDescent="0.25">
      <c r="C71" s="67"/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51" priority="16" stopIfTrue="1" operator="greaterThan">
      <formula>20</formula>
    </cfRule>
  </conditionalFormatting>
  <conditionalFormatting sqref="E5:E1048576">
    <cfRule type="cellIs" dxfId="50" priority="15" stopIfTrue="1" operator="greaterThan">
      <formula>30</formula>
    </cfRule>
  </conditionalFormatting>
  <conditionalFormatting sqref="F5:F1048576">
    <cfRule type="cellIs" dxfId="49" priority="14" operator="greaterThan">
      <formula>70</formula>
    </cfRule>
  </conditionalFormatting>
  <conditionalFormatting sqref="G5:G1048576">
    <cfRule type="cellIs" dxfId="48" priority="13" stopIfTrue="1" operator="greaterThan">
      <formula>30</formula>
    </cfRule>
  </conditionalFormatting>
  <conditionalFormatting sqref="H5:H1048576">
    <cfRule type="cellIs" dxfId="47" priority="12" operator="greaterThan">
      <formula>70</formula>
    </cfRule>
  </conditionalFormatting>
  <conditionalFormatting sqref="I5:I1048576">
    <cfRule type="cellIs" dxfId="46" priority="11" operator="greaterThan">
      <formula>30</formula>
    </cfRule>
  </conditionalFormatting>
  <conditionalFormatting sqref="K5:K1048576">
    <cfRule type="cellIs" dxfId="45" priority="10" stopIfTrue="1" operator="greaterThan">
      <formula>30</formula>
    </cfRule>
  </conditionalFormatting>
  <conditionalFormatting sqref="L5:L1048576">
    <cfRule type="cellIs" dxfId="44" priority="9" operator="greaterThan">
      <formula>70</formula>
    </cfRule>
  </conditionalFormatting>
  <conditionalFormatting sqref="M5:M1048576">
    <cfRule type="cellIs" dxfId="43" priority="8" stopIfTrue="1" operator="greaterThan">
      <formula>30</formula>
    </cfRule>
  </conditionalFormatting>
  <conditionalFormatting sqref="N5:N1048576">
    <cfRule type="cellIs" dxfId="42" priority="7" operator="greaterThan">
      <formula>70</formula>
    </cfRule>
  </conditionalFormatting>
  <conditionalFormatting sqref="J5:J1048576">
    <cfRule type="cellIs" dxfId="41" priority="6" operator="greaterThan">
      <formula>70</formula>
    </cfRule>
  </conditionalFormatting>
  <conditionalFormatting sqref="O28:O1048576">
    <cfRule type="cellIs" dxfId="40" priority="5" stopIfTrue="1" operator="greaterThan">
      <formula>30</formula>
    </cfRule>
  </conditionalFormatting>
  <conditionalFormatting sqref="P28:P1048576">
    <cfRule type="cellIs" dxfId="39" priority="4" operator="greaterThan">
      <formula>70</formula>
    </cfRule>
  </conditionalFormatting>
  <conditionalFormatting sqref="O6:P27">
    <cfRule type="cellIs" dxfId="38" priority="3" stopIfTrue="1" operator="greaterThan">
      <formula>20</formula>
    </cfRule>
  </conditionalFormatting>
  <conditionalFormatting sqref="O5:O27">
    <cfRule type="cellIs" dxfId="37" priority="2" stopIfTrue="1" operator="greaterThan">
      <formula>30</formula>
    </cfRule>
  </conditionalFormatting>
  <conditionalFormatting sqref="P5:P27">
    <cfRule type="cellIs" dxfId="36" priority="1" operator="greaterThan">
      <formula>70</formula>
    </cfRule>
  </conditionalFormatting>
  <hyperlinks>
    <hyperlink ref="C27" r:id="rId1" display="http://safariya.kp/"/>
    <hyperlink ref="C60" r:id="rId2" display="http://afeefa.mp/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S40"/>
  <sheetViews>
    <sheetView tabSelected="1" topLeftCell="B13" zoomScale="80" zoomScaleNormal="80" workbookViewId="0">
      <selection activeCell="N42" sqref="N42"/>
    </sheetView>
  </sheetViews>
  <sheetFormatPr defaultRowHeight="15.75" x14ac:dyDescent="0.25"/>
  <cols>
    <col min="1" max="2" width="13.42578125" style="2" customWidth="1"/>
    <col min="3" max="3" width="30.710937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2.28515625" style="2" customWidth="1"/>
    <col min="16" max="16" width="12.42578125" style="2" customWidth="1"/>
    <col min="17" max="16384" width="9.140625" style="3"/>
  </cols>
  <sheetData>
    <row r="1" spans="1:19" s="1" customFormat="1" ht="22.5" x14ac:dyDescent="0.2">
      <c r="A1" s="102" t="s">
        <v>17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4"/>
    </row>
    <row r="2" spans="1:19" s="1" customFormat="1" ht="22.5" x14ac:dyDescent="0.2">
      <c r="A2" s="108" t="s">
        <v>22</v>
      </c>
      <c r="B2" s="109"/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</row>
    <row r="3" spans="1:19" s="1" customFormat="1" ht="17.25" thickBot="1" x14ac:dyDescent="0.3">
      <c r="A3" s="110" t="s">
        <v>7</v>
      </c>
      <c r="B3" s="111"/>
      <c r="C3" s="111"/>
      <c r="D3" s="111"/>
      <c r="E3" s="19" t="s">
        <v>1</v>
      </c>
      <c r="F3" s="19" t="s">
        <v>2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1</v>
      </c>
      <c r="L3" s="19" t="s">
        <v>2</v>
      </c>
      <c r="M3" s="19" t="s">
        <v>1</v>
      </c>
      <c r="N3" s="19" t="s">
        <v>2</v>
      </c>
      <c r="O3" s="28" t="s">
        <v>1</v>
      </c>
      <c r="P3" s="35" t="s">
        <v>2</v>
      </c>
    </row>
    <row r="4" spans="1:19" s="1" customFormat="1" ht="18.75" customHeight="1" thickBot="1" x14ac:dyDescent="0.3">
      <c r="A4" s="20" t="s">
        <v>13</v>
      </c>
      <c r="B4" s="21" t="s">
        <v>14</v>
      </c>
      <c r="C4" s="21" t="s">
        <v>0</v>
      </c>
      <c r="D4" s="21" t="s">
        <v>23</v>
      </c>
      <c r="E4" s="112" t="s">
        <v>8</v>
      </c>
      <c r="F4" s="113"/>
      <c r="G4" s="112" t="s">
        <v>4</v>
      </c>
      <c r="H4" s="113"/>
      <c r="I4" s="112" t="s">
        <v>10</v>
      </c>
      <c r="J4" s="113"/>
      <c r="K4" s="112" t="s">
        <v>5</v>
      </c>
      <c r="L4" s="113"/>
      <c r="M4" s="112" t="s">
        <v>6</v>
      </c>
      <c r="N4" s="114"/>
      <c r="O4" s="100" t="s">
        <v>12</v>
      </c>
      <c r="P4" s="101"/>
    </row>
    <row r="5" spans="1:19" ht="18.75" customHeight="1" x14ac:dyDescent="0.25">
      <c r="A5" s="8">
        <v>1</v>
      </c>
      <c r="B5" s="51" t="str">
        <f ca="1">IFERROR(__xludf.DUMMYFUNCTION("""COMPUTED_VALUE"""),"CMS193574")</f>
        <v>CMS193574</v>
      </c>
      <c r="C5" s="52" t="str">
        <f ca="1">IFERROR(__xludf.DUMMYFUNCTION("""COMPUTED_VALUE"""),"ARSHIDHA SHERIN.C")</f>
        <v>ARSHIDHA SHERIN.C</v>
      </c>
      <c r="D5" s="7" t="s">
        <v>52</v>
      </c>
      <c r="E5" s="6">
        <v>23</v>
      </c>
      <c r="F5" s="6">
        <v>66</v>
      </c>
      <c r="G5" s="6">
        <v>27</v>
      </c>
      <c r="H5" s="6">
        <v>59</v>
      </c>
      <c r="I5" s="6">
        <v>20</v>
      </c>
      <c r="J5" s="6">
        <v>43</v>
      </c>
      <c r="K5" s="6">
        <v>23</v>
      </c>
      <c r="L5" s="6">
        <v>57</v>
      </c>
      <c r="M5" s="6">
        <v>25</v>
      </c>
      <c r="N5" s="6">
        <v>42</v>
      </c>
      <c r="O5" s="6">
        <v>28</v>
      </c>
      <c r="P5" s="36">
        <v>54</v>
      </c>
    </row>
    <row r="6" spans="1:19" ht="18.75" customHeight="1" x14ac:dyDescent="0.25">
      <c r="A6" s="9">
        <v>2</v>
      </c>
      <c r="B6" s="62" t="str">
        <f ca="1">IFERROR(__xludf.DUMMYFUNCTION("""COMPUTED_VALUE"""),"CMS193578")</f>
        <v>CMS193578</v>
      </c>
      <c r="C6" s="63" t="str">
        <f ca="1">IFERROR(__xludf.DUMMYFUNCTION("""COMPUTED_VALUE"""),"FATHIMA SHAIMA PK")</f>
        <v>FATHIMA SHAIMA PK</v>
      </c>
      <c r="D6" s="7" t="s">
        <v>52</v>
      </c>
      <c r="E6" s="4">
        <v>26</v>
      </c>
      <c r="F6" s="4">
        <v>68</v>
      </c>
      <c r="G6" s="4">
        <v>28</v>
      </c>
      <c r="H6" s="4">
        <v>52</v>
      </c>
      <c r="I6" s="4">
        <v>29</v>
      </c>
      <c r="J6" s="4">
        <v>37</v>
      </c>
      <c r="K6" s="4">
        <v>28</v>
      </c>
      <c r="L6" s="4">
        <v>70</v>
      </c>
      <c r="M6" s="4">
        <v>25</v>
      </c>
      <c r="N6" s="4">
        <v>58</v>
      </c>
      <c r="O6" s="4">
        <v>28</v>
      </c>
      <c r="P6" s="32">
        <v>52</v>
      </c>
    </row>
    <row r="7" spans="1:19" ht="18.75" customHeight="1" x14ac:dyDescent="0.25">
      <c r="A7" s="9">
        <v>3</v>
      </c>
      <c r="B7" s="47" t="str">
        <f ca="1">IFERROR(__xludf.DUMMYFUNCTION("""COMPUTED_VALUE"""),"CMS193579")</f>
        <v>CMS193579</v>
      </c>
      <c r="C7" s="48" t="str">
        <f ca="1">IFERROR(__xludf.DUMMYFUNCTION("""COMPUTED_VALUE"""),"FEMINA KP")</f>
        <v>FEMINA KP</v>
      </c>
      <c r="D7" s="7" t="s">
        <v>52</v>
      </c>
      <c r="E7" s="4">
        <v>28</v>
      </c>
      <c r="F7" s="4">
        <v>68</v>
      </c>
      <c r="G7" s="4">
        <v>29</v>
      </c>
      <c r="H7" s="4">
        <v>53</v>
      </c>
      <c r="I7" s="4">
        <v>28</v>
      </c>
      <c r="J7" s="4">
        <v>52</v>
      </c>
      <c r="K7" s="4">
        <v>30</v>
      </c>
      <c r="L7" s="4">
        <v>70</v>
      </c>
      <c r="M7" s="4">
        <v>22</v>
      </c>
      <c r="N7" s="4">
        <v>65</v>
      </c>
      <c r="O7" s="4">
        <v>27</v>
      </c>
      <c r="P7" s="32">
        <v>61</v>
      </c>
    </row>
    <row r="8" spans="1:19" ht="18.75" customHeight="1" x14ac:dyDescent="0.25">
      <c r="A8" s="8">
        <v>4</v>
      </c>
      <c r="B8" s="47" t="str">
        <f ca="1">IFERROR(__xludf.DUMMYFUNCTION("""COMPUTED_VALUE"""),"CMS193580")</f>
        <v>CMS193580</v>
      </c>
      <c r="C8" s="48" t="str">
        <f ca="1">IFERROR(__xludf.DUMMYFUNCTION("""COMPUTED_VALUE"""),"FIDA.K")</f>
        <v>FIDA.K</v>
      </c>
      <c r="D8" s="7" t="s">
        <v>52</v>
      </c>
      <c r="E8" s="4">
        <v>21</v>
      </c>
      <c r="F8" s="4">
        <v>48</v>
      </c>
      <c r="G8" s="4">
        <v>26</v>
      </c>
      <c r="H8" s="4">
        <v>25</v>
      </c>
      <c r="I8" s="4">
        <v>20</v>
      </c>
      <c r="J8" s="4">
        <v>55</v>
      </c>
      <c r="K8" s="4">
        <v>20</v>
      </c>
      <c r="L8" s="4">
        <v>23</v>
      </c>
      <c r="M8" s="4">
        <v>18</v>
      </c>
      <c r="N8" s="4">
        <v>45</v>
      </c>
      <c r="O8" s="4">
        <v>26</v>
      </c>
      <c r="P8" s="32">
        <v>36</v>
      </c>
    </row>
    <row r="9" spans="1:19" ht="18.75" customHeight="1" x14ac:dyDescent="0.25">
      <c r="A9" s="9">
        <v>5</v>
      </c>
      <c r="B9" s="47" t="str">
        <f ca="1">IFERROR(__xludf.DUMMYFUNCTION("""COMPUTED_VALUE"""),"CMS193582")</f>
        <v>CMS193582</v>
      </c>
      <c r="C9" s="48" t="str">
        <f ca="1">IFERROR(__xludf.DUMMYFUNCTION("""COMPUTED_VALUE"""),"FATHIMA SHAHANA P")</f>
        <v>FATHIMA SHAHANA P</v>
      </c>
      <c r="D9" s="7" t="s">
        <v>52</v>
      </c>
      <c r="E9" s="4">
        <v>29</v>
      </c>
      <c r="F9" s="4">
        <v>70</v>
      </c>
      <c r="G9" s="4">
        <v>28</v>
      </c>
      <c r="H9" s="4">
        <v>62</v>
      </c>
      <c r="I9" s="4">
        <v>30</v>
      </c>
      <c r="J9" s="4">
        <v>50</v>
      </c>
      <c r="K9" s="4">
        <v>30</v>
      </c>
      <c r="L9" s="4">
        <v>70</v>
      </c>
      <c r="M9" s="4">
        <v>25</v>
      </c>
      <c r="N9" s="4">
        <v>62</v>
      </c>
      <c r="O9" s="4">
        <v>28</v>
      </c>
      <c r="P9" s="32">
        <v>61</v>
      </c>
    </row>
    <row r="10" spans="1:19" ht="18.75" customHeight="1" x14ac:dyDescent="0.25">
      <c r="A10" s="9">
        <v>6</v>
      </c>
      <c r="B10" s="47" t="str">
        <f ca="1">IFERROR(__xludf.DUMMYFUNCTION("""COMPUTED_VALUE"""),"CMS193583")</f>
        <v>CMS193583</v>
      </c>
      <c r="C10" s="48" t="str">
        <f ca="1">IFERROR(__xludf.DUMMYFUNCTION("""COMPUTED_VALUE"""),"HASEENA VP")</f>
        <v>HASEENA VP</v>
      </c>
      <c r="D10" s="7" t="s">
        <v>52</v>
      </c>
      <c r="E10" s="4">
        <v>22</v>
      </c>
      <c r="F10" s="4">
        <v>54</v>
      </c>
      <c r="G10" s="4">
        <v>28</v>
      </c>
      <c r="H10" s="4">
        <v>43</v>
      </c>
      <c r="I10" s="4">
        <v>20</v>
      </c>
      <c r="J10" s="4">
        <v>26</v>
      </c>
      <c r="K10" s="4">
        <v>20</v>
      </c>
      <c r="L10" s="4">
        <v>62</v>
      </c>
      <c r="M10" s="4">
        <v>16</v>
      </c>
      <c r="N10" s="4">
        <v>18</v>
      </c>
      <c r="O10" s="4">
        <v>26</v>
      </c>
      <c r="P10" s="32">
        <v>53</v>
      </c>
      <c r="R10" s="6"/>
      <c r="S10" s="6"/>
    </row>
    <row r="11" spans="1:19" ht="18.75" customHeight="1" x14ac:dyDescent="0.25">
      <c r="A11" s="8">
        <v>7</v>
      </c>
      <c r="B11" s="47" t="str">
        <f ca="1">IFERROR(__xludf.DUMMYFUNCTION("""COMPUTED_VALUE"""),"CMS193589")</f>
        <v>CMS193589</v>
      </c>
      <c r="C11" s="48" t="str">
        <f ca="1">IFERROR(__xludf.DUMMYFUNCTION("""COMPUTED_VALUE"""),"MUSSAINA EP")</f>
        <v>MUSSAINA EP</v>
      </c>
      <c r="D11" s="7" t="s">
        <v>52</v>
      </c>
      <c r="E11" s="4">
        <v>21</v>
      </c>
      <c r="F11" s="4">
        <v>43</v>
      </c>
      <c r="G11" s="4">
        <v>29</v>
      </c>
      <c r="H11" s="4">
        <v>32</v>
      </c>
      <c r="I11" s="4">
        <v>20</v>
      </c>
      <c r="J11" s="4">
        <v>37</v>
      </c>
      <c r="K11" s="4">
        <v>22</v>
      </c>
      <c r="L11" s="4">
        <v>28</v>
      </c>
      <c r="M11" s="4">
        <v>22</v>
      </c>
      <c r="N11" s="4">
        <v>25</v>
      </c>
      <c r="O11" s="4">
        <v>28</v>
      </c>
      <c r="P11" s="32">
        <v>41</v>
      </c>
    </row>
    <row r="12" spans="1:19" ht="18.75" customHeight="1" x14ac:dyDescent="0.25">
      <c r="A12" s="9">
        <v>8</v>
      </c>
      <c r="B12" s="47" t="str">
        <f ca="1">IFERROR(__xludf.DUMMYFUNCTION("""COMPUTED_VALUE"""),"CMS193591")</f>
        <v>CMS193591</v>
      </c>
      <c r="C12" s="48" t="str">
        <f ca="1">IFERROR(__xludf.DUMMYFUNCTION("""COMPUTED_VALUE"""),"NAFSEELA KP")</f>
        <v>NAFSEELA KP</v>
      </c>
      <c r="D12" s="7" t="s">
        <v>52</v>
      </c>
      <c r="E12" s="4">
        <v>21</v>
      </c>
      <c r="F12" s="4">
        <v>49</v>
      </c>
      <c r="G12" s="4">
        <v>26</v>
      </c>
      <c r="H12" s="4">
        <v>32</v>
      </c>
      <c r="I12" s="4">
        <v>22</v>
      </c>
      <c r="J12" s="4">
        <v>46</v>
      </c>
      <c r="K12" s="4">
        <v>25</v>
      </c>
      <c r="L12" s="4">
        <v>40</v>
      </c>
      <c r="M12" s="4">
        <v>20</v>
      </c>
      <c r="N12" s="4">
        <v>35</v>
      </c>
      <c r="O12" s="144">
        <v>29</v>
      </c>
      <c r="P12" s="145">
        <v>39</v>
      </c>
    </row>
    <row r="13" spans="1:19" ht="18.75" customHeight="1" x14ac:dyDescent="0.25">
      <c r="A13" s="9">
        <v>9</v>
      </c>
      <c r="B13" s="49" t="str">
        <f ca="1">IFERROR(__xludf.DUMMYFUNCTION("""COMPUTED_VALUE"""),"CMS193593")</f>
        <v>CMS193593</v>
      </c>
      <c r="C13" s="50" t="str">
        <f ca="1">IFERROR(__xludf.DUMMYFUNCTION("""COMPUTED_VALUE"""),"NASZEEHA NAZRIN.C")</f>
        <v>NASZEEHA NAZRIN.C</v>
      </c>
      <c r="D13" s="7" t="s">
        <v>52</v>
      </c>
      <c r="E13" s="4">
        <v>28</v>
      </c>
      <c r="F13" s="4">
        <v>53</v>
      </c>
      <c r="G13" s="4">
        <v>25</v>
      </c>
      <c r="H13" s="4">
        <v>31</v>
      </c>
      <c r="I13" s="4">
        <v>20</v>
      </c>
      <c r="J13" s="4">
        <v>37</v>
      </c>
      <c r="K13" s="4">
        <v>25</v>
      </c>
      <c r="L13" s="4">
        <v>48</v>
      </c>
      <c r="M13" s="4">
        <v>23</v>
      </c>
      <c r="N13" s="4">
        <v>36</v>
      </c>
      <c r="O13" s="4">
        <v>28</v>
      </c>
      <c r="P13" s="32">
        <v>38</v>
      </c>
    </row>
    <row r="14" spans="1:19" ht="18.75" customHeight="1" x14ac:dyDescent="0.25">
      <c r="A14" s="8">
        <v>10</v>
      </c>
      <c r="B14" s="51" t="str">
        <f ca="1">IFERROR(__xludf.DUMMYFUNCTION("""COMPUTED_VALUE"""),"CMS193596")</f>
        <v>CMS193596</v>
      </c>
      <c r="C14" s="52" t="str">
        <f ca="1">IFERROR(__xludf.DUMMYFUNCTION("""COMPUTED_VALUE"""),"RAMEESA SARIN KM")</f>
        <v>RAMEESA SARIN KM</v>
      </c>
      <c r="D14" s="7" t="s">
        <v>52</v>
      </c>
      <c r="E14" s="4">
        <v>28</v>
      </c>
      <c r="F14" s="4">
        <v>66</v>
      </c>
      <c r="G14" s="4">
        <v>27</v>
      </c>
      <c r="H14" s="4">
        <v>47</v>
      </c>
      <c r="I14" s="4">
        <v>20</v>
      </c>
      <c r="J14" s="4">
        <v>52</v>
      </c>
      <c r="K14" s="4">
        <v>18</v>
      </c>
      <c r="L14" s="4">
        <v>65</v>
      </c>
      <c r="M14" s="4">
        <v>20</v>
      </c>
      <c r="N14" s="4">
        <v>40</v>
      </c>
      <c r="O14" s="4">
        <v>26</v>
      </c>
      <c r="P14" s="32">
        <v>53</v>
      </c>
    </row>
    <row r="15" spans="1:19" ht="18.75" customHeight="1" x14ac:dyDescent="0.25">
      <c r="A15" s="9">
        <v>11</v>
      </c>
      <c r="B15" s="51" t="str">
        <f ca="1">IFERROR(__xludf.DUMMYFUNCTION("""COMPUTED_VALUE"""),"CMS193604")</f>
        <v>CMS193604</v>
      </c>
      <c r="C15" s="52" t="str">
        <f ca="1">IFERROR(__xludf.DUMMYFUNCTION("""COMPUTED_VALUE"""),"SAFA NASRIN KK")</f>
        <v>SAFA NASRIN KK</v>
      </c>
      <c r="D15" s="7" t="s">
        <v>52</v>
      </c>
      <c r="E15" s="4">
        <v>26</v>
      </c>
      <c r="F15" s="4">
        <v>67</v>
      </c>
      <c r="G15" s="4">
        <v>29</v>
      </c>
      <c r="H15" s="4">
        <v>66</v>
      </c>
      <c r="I15" s="4">
        <v>23</v>
      </c>
      <c r="J15" s="4">
        <v>50</v>
      </c>
      <c r="K15" s="4">
        <v>26</v>
      </c>
      <c r="L15" s="4">
        <v>63</v>
      </c>
      <c r="M15" s="4">
        <v>24</v>
      </c>
      <c r="N15" s="4">
        <v>48</v>
      </c>
      <c r="O15" s="4">
        <v>27</v>
      </c>
      <c r="P15" s="32">
        <v>59</v>
      </c>
    </row>
    <row r="16" spans="1:19" ht="18.75" customHeight="1" x14ac:dyDescent="0.25">
      <c r="A16" s="9">
        <v>12</v>
      </c>
      <c r="B16" s="51" t="str">
        <f ca="1">IFERROR(__xludf.DUMMYFUNCTION("""COMPUTED_VALUE"""),"CMS193607")</f>
        <v>CMS193607</v>
      </c>
      <c r="C16" s="52" t="str">
        <f ca="1">IFERROR(__xludf.DUMMYFUNCTION("""COMPUTED_VALUE"""),"SHIFA VE")</f>
        <v>SHIFA VE</v>
      </c>
      <c r="D16" s="7" t="s">
        <v>52</v>
      </c>
      <c r="E16" s="4">
        <v>25</v>
      </c>
      <c r="F16" s="4">
        <v>61</v>
      </c>
      <c r="G16" s="4">
        <v>28</v>
      </c>
      <c r="H16" s="4">
        <v>42</v>
      </c>
      <c r="I16" s="4">
        <v>20</v>
      </c>
      <c r="J16" s="4">
        <v>22</v>
      </c>
      <c r="K16" s="4">
        <v>13</v>
      </c>
      <c r="L16" s="4">
        <v>61</v>
      </c>
      <c r="M16" s="4">
        <v>20</v>
      </c>
      <c r="N16" s="4">
        <v>30</v>
      </c>
      <c r="O16" s="4">
        <v>25</v>
      </c>
      <c r="P16" s="32">
        <v>53</v>
      </c>
    </row>
    <row r="17" spans="1:16" ht="18.75" customHeight="1" x14ac:dyDescent="0.25">
      <c r="A17" s="8">
        <v>13</v>
      </c>
      <c r="B17" s="51" t="str">
        <f ca="1">IFERROR(__xludf.DUMMYFUNCTION("""COMPUTED_VALUE"""),"CMS193608")</f>
        <v>CMS193608</v>
      </c>
      <c r="C17" s="52" t="str">
        <f ca="1">IFERROR(__xludf.DUMMYFUNCTION("""COMPUTED_VALUE"""),"SHIFA PARVIN VT")</f>
        <v>SHIFA PARVIN VT</v>
      </c>
      <c r="D17" s="7" t="s">
        <v>52</v>
      </c>
      <c r="E17" s="4">
        <v>20</v>
      </c>
      <c r="F17" s="4">
        <v>60</v>
      </c>
      <c r="G17" s="4">
        <v>27</v>
      </c>
      <c r="H17" s="4">
        <v>54</v>
      </c>
      <c r="I17" s="4">
        <v>20</v>
      </c>
      <c r="J17" s="4">
        <v>43</v>
      </c>
      <c r="K17" s="4">
        <v>18</v>
      </c>
      <c r="L17" s="4">
        <v>44</v>
      </c>
      <c r="M17" s="4">
        <v>15</v>
      </c>
      <c r="N17" s="4">
        <v>42</v>
      </c>
      <c r="O17" s="4">
        <v>26</v>
      </c>
      <c r="P17" s="32">
        <v>52</v>
      </c>
    </row>
    <row r="18" spans="1:16" ht="18.75" customHeight="1" x14ac:dyDescent="0.25">
      <c r="A18" s="9">
        <v>14</v>
      </c>
      <c r="B18" s="51" t="str">
        <f ca="1">IFERROR(__xludf.DUMMYFUNCTION("""COMPUTED_VALUE"""),"CMS194044")</f>
        <v>CMS194044</v>
      </c>
      <c r="C18" s="52" t="str">
        <f ca="1">IFERROR(__xludf.DUMMYFUNCTION("""COMPUTED_VALUE"""),"AMEENA SALMA SP")</f>
        <v>AMEENA SALMA SP</v>
      </c>
      <c r="D18" s="7" t="s">
        <v>52</v>
      </c>
      <c r="E18" s="4">
        <v>26</v>
      </c>
      <c r="F18" s="4">
        <v>70</v>
      </c>
      <c r="G18" s="4">
        <v>28</v>
      </c>
      <c r="H18" s="4">
        <v>56</v>
      </c>
      <c r="I18" s="4">
        <v>30</v>
      </c>
      <c r="J18" s="4">
        <v>45</v>
      </c>
      <c r="K18" s="4">
        <v>30</v>
      </c>
      <c r="L18" s="4">
        <v>68</v>
      </c>
      <c r="M18" s="4">
        <v>22</v>
      </c>
      <c r="N18" s="4">
        <v>38</v>
      </c>
      <c r="O18" s="4">
        <v>27</v>
      </c>
      <c r="P18" s="32">
        <v>59</v>
      </c>
    </row>
    <row r="19" spans="1:16" ht="18.75" customHeight="1" x14ac:dyDescent="0.25">
      <c r="A19" s="9">
        <v>15</v>
      </c>
      <c r="B19" s="51" t="str">
        <f ca="1">IFERROR(__xludf.DUMMYFUNCTION("""COMPUTED_VALUE"""),"CMS194046")</f>
        <v>CMS194046</v>
      </c>
      <c r="C19" s="52" t="str">
        <f ca="1">IFERROR(__xludf.DUMMYFUNCTION("""COMPUTED_VALUE"""),"SHIHANA K")</f>
        <v>SHIHANA K</v>
      </c>
      <c r="D19" s="7" t="s">
        <v>52</v>
      </c>
      <c r="E19" s="4">
        <v>23</v>
      </c>
      <c r="F19" s="4">
        <v>62</v>
      </c>
      <c r="G19" s="58">
        <v>24</v>
      </c>
      <c r="H19" s="4">
        <v>37</v>
      </c>
      <c r="I19" s="4">
        <v>27</v>
      </c>
      <c r="J19" s="4">
        <v>22</v>
      </c>
      <c r="K19" s="4">
        <v>25</v>
      </c>
      <c r="L19" s="4">
        <v>60</v>
      </c>
      <c r="M19" s="4">
        <v>24</v>
      </c>
      <c r="N19" s="4">
        <v>45</v>
      </c>
      <c r="O19" s="4">
        <v>28</v>
      </c>
      <c r="P19" s="32">
        <v>40</v>
      </c>
    </row>
    <row r="20" spans="1:16" ht="18.75" customHeight="1" x14ac:dyDescent="0.25">
      <c r="A20" s="8">
        <v>16</v>
      </c>
      <c r="B20" s="64" t="str">
        <f ca="1">IFERROR(__xludf.DUMMYFUNCTION("""COMPUTED_VALUE"""),"CMS194050")</f>
        <v>CMS194050</v>
      </c>
      <c r="C20" s="65" t="str">
        <f ca="1">IFERROR(__xludf.DUMMYFUNCTION("""COMPUTED_VALUE"""),"MUNEERA P")</f>
        <v>MUNEERA P</v>
      </c>
      <c r="D20" s="7" t="s">
        <v>52</v>
      </c>
      <c r="E20" s="4">
        <v>23</v>
      </c>
      <c r="F20" s="4">
        <v>48</v>
      </c>
      <c r="G20" s="4">
        <v>28</v>
      </c>
      <c r="H20" s="4">
        <v>34</v>
      </c>
      <c r="I20" s="4">
        <v>15</v>
      </c>
      <c r="J20" s="4">
        <v>9</v>
      </c>
      <c r="K20" s="4">
        <v>19</v>
      </c>
      <c r="L20" s="4">
        <v>37</v>
      </c>
      <c r="M20" s="4">
        <v>20</v>
      </c>
      <c r="N20" s="4">
        <v>35</v>
      </c>
      <c r="O20" s="4">
        <v>29</v>
      </c>
      <c r="P20" s="32">
        <v>46</v>
      </c>
    </row>
    <row r="21" spans="1:16" ht="18.75" customHeight="1" x14ac:dyDescent="0.25">
      <c r="A21" s="9">
        <v>17</v>
      </c>
      <c r="B21" s="51" t="str">
        <f ca="1">IFERROR(__xludf.DUMMYFUNCTION("""COMPUTED_VALUE"""),"CMS194053")</f>
        <v>CMS194053</v>
      </c>
      <c r="C21" s="52" t="str">
        <f ca="1">IFERROR(__xludf.DUMMYFUNCTION("""COMPUTED_VALUE"""),"SHAHALA PARVEEN K")</f>
        <v>SHAHALA PARVEEN K</v>
      </c>
      <c r="D21" s="7" t="s">
        <v>52</v>
      </c>
      <c r="E21" s="4">
        <v>27</v>
      </c>
      <c r="F21" s="4">
        <v>62</v>
      </c>
      <c r="G21" s="4">
        <v>26</v>
      </c>
      <c r="H21" s="4">
        <v>39</v>
      </c>
      <c r="I21" s="4">
        <v>30</v>
      </c>
      <c r="J21" s="4">
        <v>22</v>
      </c>
      <c r="K21" s="4">
        <v>17</v>
      </c>
      <c r="L21" s="4">
        <v>41</v>
      </c>
      <c r="M21" s="4">
        <v>26</v>
      </c>
      <c r="N21" s="4">
        <v>36</v>
      </c>
      <c r="O21" s="4">
        <v>28</v>
      </c>
      <c r="P21" s="32">
        <v>45</v>
      </c>
    </row>
    <row r="22" spans="1:16" ht="18.75" customHeight="1" x14ac:dyDescent="0.25">
      <c r="A22" s="9">
        <v>18</v>
      </c>
      <c r="B22" s="51" t="str">
        <f ca="1">IFERROR(__xludf.DUMMYFUNCTION("""COMPUTED_VALUE"""),"CMS194057")</f>
        <v>CMS194057</v>
      </c>
      <c r="C22" s="52" t="str">
        <f ca="1">IFERROR(__xludf.DUMMYFUNCTION("""COMPUTED_VALUE"""),"SHADIYA N")</f>
        <v>SHADIYA N</v>
      </c>
      <c r="D22" s="7" t="s">
        <v>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2"/>
    </row>
    <row r="23" spans="1:16" ht="18.75" customHeight="1" x14ac:dyDescent="0.25">
      <c r="A23" s="8">
        <v>19</v>
      </c>
      <c r="B23" s="51" t="str">
        <f ca="1">IFERROR(__xludf.DUMMYFUNCTION("""COMPUTED_VALUE"""),"CMS194063")</f>
        <v>CMS194063</v>
      </c>
      <c r="C23" s="52" t="str">
        <f ca="1">IFERROR(__xludf.DUMMYFUNCTION("""COMPUTED_VALUE"""),"MUFEEDA NARGEES AV")</f>
        <v>MUFEEDA NARGEES AV</v>
      </c>
      <c r="D23" s="7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2"/>
    </row>
    <row r="24" spans="1:16" ht="18.75" customHeight="1" x14ac:dyDescent="0.25">
      <c r="A24" s="9">
        <v>20</v>
      </c>
      <c r="B24" s="51" t="str">
        <f ca="1">IFERROR(__xludf.DUMMYFUNCTION("""COMPUTED_VALUE"""),"CMS194064")</f>
        <v>CMS194064</v>
      </c>
      <c r="C24" s="52" t="str">
        <f ca="1">IFERROR(__xludf.DUMMYFUNCTION("""COMPUTED_VALUE"""),"MAJIDA THESLI T")</f>
        <v>MAJIDA THESLI T</v>
      </c>
      <c r="D24" s="7" t="s">
        <v>52</v>
      </c>
      <c r="E24" s="4">
        <v>25</v>
      </c>
      <c r="F24" s="4">
        <v>52</v>
      </c>
      <c r="G24" s="4">
        <v>26</v>
      </c>
      <c r="H24" s="4">
        <v>20</v>
      </c>
      <c r="I24" s="4">
        <v>26</v>
      </c>
      <c r="J24" s="4">
        <v>5</v>
      </c>
      <c r="K24" s="4">
        <v>10</v>
      </c>
      <c r="L24" s="4">
        <v>35</v>
      </c>
      <c r="M24" s="4">
        <v>18</v>
      </c>
      <c r="N24" s="4">
        <v>32</v>
      </c>
      <c r="O24" s="4">
        <v>28</v>
      </c>
      <c r="P24" s="32">
        <v>33</v>
      </c>
    </row>
    <row r="25" spans="1:16" ht="18.75" customHeight="1" x14ac:dyDescent="0.25">
      <c r="A25" s="9">
        <v>21</v>
      </c>
      <c r="B25" s="51" t="str">
        <f ca="1">IFERROR(__xludf.DUMMYFUNCTION("""COMPUTED_VALUE"""),"CMS194069")</f>
        <v>CMS194069</v>
      </c>
      <c r="C25" s="52" t="str">
        <f ca="1">IFERROR(__xludf.DUMMYFUNCTION("""COMPUTED_VALUE"""),"FATHIMA HANNA KK")</f>
        <v>FATHIMA HANNA KK</v>
      </c>
      <c r="D25" s="7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2"/>
    </row>
    <row r="26" spans="1:16" ht="18.75" customHeight="1" x14ac:dyDescent="0.25">
      <c r="A26" s="8">
        <v>22</v>
      </c>
      <c r="B26" s="51" t="str">
        <f ca="1">IFERROR(__xludf.DUMMYFUNCTION("""COMPUTED_VALUE"""),"CMS194071")</f>
        <v>CMS194071</v>
      </c>
      <c r="C26" s="52" t="str">
        <f ca="1">IFERROR(__xludf.DUMMYFUNCTION("""COMPUTED_VALUE"""),"ANSHITHA THANSI. MK")</f>
        <v>ANSHITHA THANSI. MK</v>
      </c>
      <c r="D26" s="7" t="s">
        <v>52</v>
      </c>
      <c r="E26" s="4">
        <v>20</v>
      </c>
      <c r="F26" s="4">
        <v>70</v>
      </c>
      <c r="G26" s="4">
        <v>25</v>
      </c>
      <c r="H26" s="4">
        <v>46</v>
      </c>
      <c r="I26" s="4">
        <v>25</v>
      </c>
      <c r="J26" s="4">
        <v>48</v>
      </c>
      <c r="K26" s="4">
        <v>12</v>
      </c>
      <c r="L26" s="4">
        <v>47</v>
      </c>
      <c r="M26" s="4">
        <v>20</v>
      </c>
      <c r="N26" s="4">
        <v>35</v>
      </c>
      <c r="O26" s="4">
        <v>26</v>
      </c>
      <c r="P26" s="32">
        <v>41</v>
      </c>
    </row>
    <row r="27" spans="1:16" ht="18.75" customHeight="1" x14ac:dyDescent="0.25">
      <c r="A27" s="9">
        <v>23</v>
      </c>
      <c r="B27" s="51" t="str">
        <f ca="1">IFERROR(__xludf.DUMMYFUNCTION("""COMPUTED_VALUE"""),"CMS194208")</f>
        <v>CMS194208</v>
      </c>
      <c r="C27" s="52" t="str">
        <f ca="1">IFERROR(__xludf.DUMMYFUNCTION("""COMPUTED_VALUE"""),"FATHIMA NIHALA.K")</f>
        <v>FATHIMA NIHALA.K</v>
      </c>
      <c r="D27" s="7" t="s">
        <v>52</v>
      </c>
      <c r="E27" s="4">
        <v>15</v>
      </c>
      <c r="F27" s="4">
        <v>59</v>
      </c>
      <c r="G27" s="4">
        <v>26</v>
      </c>
      <c r="H27" s="4">
        <v>24</v>
      </c>
      <c r="I27" s="4">
        <v>22</v>
      </c>
      <c r="J27" s="4">
        <v>5</v>
      </c>
      <c r="K27" s="4">
        <v>14</v>
      </c>
      <c r="L27" s="4">
        <v>57</v>
      </c>
      <c r="M27" s="4">
        <v>23</v>
      </c>
      <c r="N27" s="4">
        <v>24</v>
      </c>
      <c r="O27" s="4">
        <v>25</v>
      </c>
      <c r="P27" s="32">
        <v>39</v>
      </c>
    </row>
    <row r="28" spans="1:16" ht="18.75" customHeight="1" x14ac:dyDescent="0.25">
      <c r="A28" s="9">
        <v>24</v>
      </c>
      <c r="B28" s="51" t="str">
        <f ca="1">IFERROR(__xludf.DUMMYFUNCTION("""COMPUTED_VALUE"""),"CMS194210")</f>
        <v>CMS194210</v>
      </c>
      <c r="C28" s="52" t="str">
        <f ca="1">IFERROR(__xludf.DUMMYFUNCTION("""COMPUTED_VALUE"""),"SHIFANA THASNI VK")</f>
        <v>SHIFANA THASNI VK</v>
      </c>
      <c r="D28" s="7" t="s">
        <v>52</v>
      </c>
      <c r="E28" s="4">
        <v>24</v>
      </c>
      <c r="F28" s="4">
        <v>53</v>
      </c>
      <c r="G28" s="4">
        <v>24</v>
      </c>
      <c r="H28" s="4">
        <v>13</v>
      </c>
      <c r="I28" s="4">
        <v>20</v>
      </c>
      <c r="J28" s="4">
        <v>23</v>
      </c>
      <c r="K28" s="4">
        <v>22</v>
      </c>
      <c r="L28" s="4">
        <v>35</v>
      </c>
      <c r="M28" s="4">
        <v>18</v>
      </c>
      <c r="N28" s="4">
        <v>26</v>
      </c>
      <c r="O28" s="4">
        <v>26</v>
      </c>
      <c r="P28" s="32">
        <v>34</v>
      </c>
    </row>
    <row r="29" spans="1:16" ht="18.75" customHeight="1" x14ac:dyDescent="0.25">
      <c r="A29" s="8">
        <v>25</v>
      </c>
      <c r="B29" s="51" t="str">
        <f ca="1">IFERROR(__xludf.DUMMYFUNCTION("""COMPUTED_VALUE"""),"CMS194213")</f>
        <v>CMS194213</v>
      </c>
      <c r="C29" s="52" t="str">
        <f ca="1">IFERROR(__xludf.DUMMYFUNCTION("""COMPUTED_VALUE"""),"THAHSEENA K")</f>
        <v>THAHSEENA K</v>
      </c>
      <c r="D29" s="7" t="s">
        <v>52</v>
      </c>
      <c r="E29" s="4">
        <v>20</v>
      </c>
      <c r="F29" s="4">
        <v>53</v>
      </c>
      <c r="G29" s="4">
        <v>20</v>
      </c>
      <c r="H29" s="4">
        <v>36</v>
      </c>
      <c r="I29" s="4">
        <v>25</v>
      </c>
      <c r="J29" s="4">
        <v>15</v>
      </c>
      <c r="K29" s="4">
        <v>10</v>
      </c>
      <c r="L29" s="4">
        <v>22</v>
      </c>
      <c r="M29" s="4">
        <v>23</v>
      </c>
      <c r="N29" s="4">
        <v>24</v>
      </c>
      <c r="O29" s="4">
        <v>25</v>
      </c>
      <c r="P29" s="32">
        <v>39</v>
      </c>
    </row>
    <row r="30" spans="1:16" ht="18.75" customHeight="1" x14ac:dyDescent="0.25">
      <c r="A30" s="9">
        <v>26</v>
      </c>
      <c r="B30" s="51" t="str">
        <f ca="1">IFERROR(__xludf.DUMMYFUNCTION("""COMPUTED_VALUE"""),"CMS194214")</f>
        <v>CMS194214</v>
      </c>
      <c r="C30" s="52" t="str">
        <f ca="1">IFERROR(__xludf.DUMMYFUNCTION("""COMPUTED_VALUE"""),"UMMU HABEEBA")</f>
        <v>UMMU HABEEBA</v>
      </c>
      <c r="D30" s="7" t="s">
        <v>52</v>
      </c>
      <c r="E30" s="4">
        <v>18</v>
      </c>
      <c r="F30" s="4">
        <v>64</v>
      </c>
      <c r="G30" s="4">
        <v>20</v>
      </c>
      <c r="H30" s="4">
        <v>51</v>
      </c>
      <c r="I30" s="4">
        <v>27</v>
      </c>
      <c r="J30" s="4">
        <v>36</v>
      </c>
      <c r="K30" s="4">
        <v>30</v>
      </c>
      <c r="L30" s="4">
        <v>60</v>
      </c>
      <c r="M30" s="4">
        <v>26</v>
      </c>
      <c r="N30" s="4">
        <v>29</v>
      </c>
      <c r="O30" s="4">
        <v>30</v>
      </c>
      <c r="P30" s="32">
        <v>38</v>
      </c>
    </row>
    <row r="31" spans="1:16" ht="18.75" customHeight="1" x14ac:dyDescent="0.25">
      <c r="A31" s="9">
        <v>27</v>
      </c>
      <c r="B31" s="51" t="str">
        <f ca="1">IFERROR(__xludf.DUMMYFUNCTION("""COMPUTED_VALUE"""),"DMS215672")</f>
        <v>DMS215672</v>
      </c>
      <c r="C31" s="52" t="str">
        <f ca="1">IFERROR(__xludf.DUMMYFUNCTION("""COMPUTED_VALUE"""),"JASNA HIBA M")</f>
        <v>JASNA HIBA M</v>
      </c>
      <c r="D31" s="7" t="s">
        <v>52</v>
      </c>
      <c r="E31" s="4">
        <v>23</v>
      </c>
      <c r="F31" s="4">
        <v>63</v>
      </c>
      <c r="G31" s="4">
        <v>28</v>
      </c>
      <c r="H31" s="4">
        <v>46</v>
      </c>
      <c r="I31" s="4">
        <v>18</v>
      </c>
      <c r="J31" s="4">
        <v>22</v>
      </c>
      <c r="K31" s="4">
        <v>27</v>
      </c>
      <c r="L31" s="4">
        <v>64</v>
      </c>
      <c r="M31" s="4">
        <v>19</v>
      </c>
      <c r="N31" s="4">
        <v>28</v>
      </c>
      <c r="O31" s="4">
        <v>28</v>
      </c>
      <c r="P31" s="32">
        <v>40</v>
      </c>
    </row>
    <row r="32" spans="1:16" ht="18.75" customHeight="1" x14ac:dyDescent="0.25">
      <c r="A32" s="9">
        <v>28</v>
      </c>
      <c r="B32" s="51" t="str">
        <f ca="1">IFERROR(__xludf.DUMMYFUNCTION("""COMPUTED_VALUE"""),"DMS215677")</f>
        <v>DMS215677</v>
      </c>
      <c r="C32" s="52" t="str">
        <f ca="1">IFERROR(__xludf.DUMMYFUNCTION("""COMPUTED_VALUE"""),"AYISHA NASRIN CP")</f>
        <v>AYISHA NASRIN CP</v>
      </c>
      <c r="D32" s="7" t="s">
        <v>52</v>
      </c>
      <c r="E32" s="4">
        <v>26</v>
      </c>
      <c r="F32" s="4">
        <v>59</v>
      </c>
      <c r="G32" s="4">
        <v>26</v>
      </c>
      <c r="H32" s="4">
        <v>36</v>
      </c>
      <c r="I32" s="4">
        <v>19</v>
      </c>
      <c r="J32" s="4">
        <v>22</v>
      </c>
      <c r="K32" s="66">
        <v>15</v>
      </c>
      <c r="L32" s="4">
        <v>48</v>
      </c>
      <c r="M32" s="4">
        <v>20</v>
      </c>
      <c r="N32" s="4">
        <v>26</v>
      </c>
      <c r="O32" s="4">
        <v>29</v>
      </c>
      <c r="P32" s="32">
        <v>43</v>
      </c>
    </row>
    <row r="33" spans="1:16" ht="18.75" customHeight="1" x14ac:dyDescent="0.25">
      <c r="A33" s="9">
        <v>29</v>
      </c>
      <c r="B33" s="51" t="str">
        <f ca="1">IFERROR(__xludf.DUMMYFUNCTION("""COMPUTED_VALUE"""),"DMS215678")</f>
        <v>DMS215678</v>
      </c>
      <c r="C33" s="52" t="str">
        <f ca="1">IFERROR(__xludf.DUMMYFUNCTION("""COMPUTED_VALUE"""),"SHIFANA SHIRIN S")</f>
        <v>SHIFANA SHIRIN S</v>
      </c>
      <c r="D33" s="7" t="s">
        <v>52</v>
      </c>
      <c r="E33" s="4">
        <v>23</v>
      </c>
      <c r="F33" s="4">
        <v>62</v>
      </c>
      <c r="G33" s="4">
        <v>27</v>
      </c>
      <c r="H33" s="4">
        <v>52</v>
      </c>
      <c r="I33" s="4">
        <v>25</v>
      </c>
      <c r="J33" s="4">
        <v>29</v>
      </c>
      <c r="K33" s="4">
        <v>30</v>
      </c>
      <c r="L33" s="4">
        <v>67</v>
      </c>
      <c r="M33" s="4">
        <v>23</v>
      </c>
      <c r="N33" s="4">
        <v>25</v>
      </c>
      <c r="O33" s="4">
        <v>29</v>
      </c>
      <c r="P33" s="4">
        <v>40</v>
      </c>
    </row>
    <row r="34" spans="1:16" ht="18.75" customHeight="1" thickBot="1" x14ac:dyDescent="0.3">
      <c r="A34" s="10">
        <v>30</v>
      </c>
      <c r="B34" s="51" t="str">
        <f ca="1">IFERROR(__xludf.DUMMYFUNCTION("""COMPUTED_VALUE"""),"DMS215680")</f>
        <v>DMS215680</v>
      </c>
      <c r="C34" s="52" t="str">
        <f ca="1">IFERROR(__xludf.DUMMYFUNCTION("""COMPUTED_VALUE"""),"RIYA SAMEER")</f>
        <v>RIYA SAMEER</v>
      </c>
      <c r="D34" s="7" t="s">
        <v>52</v>
      </c>
      <c r="E34" s="4">
        <v>16</v>
      </c>
      <c r="F34" s="4">
        <v>51</v>
      </c>
      <c r="G34" s="4">
        <v>25</v>
      </c>
      <c r="H34" s="4">
        <v>15</v>
      </c>
      <c r="I34" s="4">
        <v>19</v>
      </c>
      <c r="J34" s="4">
        <v>6</v>
      </c>
      <c r="K34" s="4">
        <v>8</v>
      </c>
      <c r="L34" s="4">
        <v>26</v>
      </c>
      <c r="M34" s="4">
        <v>18</v>
      </c>
      <c r="N34" s="4">
        <v>26</v>
      </c>
      <c r="O34" s="4">
        <v>28</v>
      </c>
      <c r="P34" s="4">
        <v>32</v>
      </c>
    </row>
    <row r="35" spans="1:16" ht="16.5" x14ac:dyDescent="0.25">
      <c r="A35" s="9">
        <v>31</v>
      </c>
      <c r="B35" s="51" t="str">
        <f ca="1">IFERROR(__xludf.DUMMYFUNCTION("""COMPUTED_VALUE"""),"DMS215681")</f>
        <v>DMS215681</v>
      </c>
      <c r="C35" s="52" t="str">
        <f ca="1">IFERROR(__xludf.DUMMYFUNCTION("""COMPUTED_VALUE"""),"FATHIMATH NAJIYA . KK")</f>
        <v>FATHIMATH NAJIYA . KK</v>
      </c>
      <c r="D35" s="7" t="s">
        <v>52</v>
      </c>
      <c r="E35" s="4">
        <v>20</v>
      </c>
      <c r="F35" s="4">
        <v>69</v>
      </c>
      <c r="G35" s="4">
        <v>26</v>
      </c>
      <c r="H35" s="4">
        <v>61</v>
      </c>
      <c r="I35" s="4">
        <v>21</v>
      </c>
      <c r="J35" s="4">
        <v>36</v>
      </c>
      <c r="K35" s="4">
        <v>15</v>
      </c>
      <c r="L35" s="4">
        <v>64</v>
      </c>
      <c r="M35" s="4">
        <v>20</v>
      </c>
      <c r="N35" s="4">
        <v>29</v>
      </c>
      <c r="O35" s="4">
        <v>26</v>
      </c>
      <c r="P35" s="4">
        <v>49</v>
      </c>
    </row>
    <row r="36" spans="1:16" ht="16.5" x14ac:dyDescent="0.25">
      <c r="A36" s="4">
        <v>32</v>
      </c>
      <c r="B36" s="51" t="str">
        <f ca="1">IFERROR(__xludf.DUMMYFUNCTION("""COMPUTED_VALUE"""),"DMS215683")</f>
        <v>DMS215683</v>
      </c>
      <c r="C36" s="52" t="str">
        <f ca="1">IFERROR(__xludf.DUMMYFUNCTION("""COMPUTED_VALUE"""),"SHAMILA FIDHA. K")</f>
        <v>SHAMILA FIDHA. K</v>
      </c>
      <c r="D36" s="7" t="s">
        <v>52</v>
      </c>
      <c r="E36" s="4">
        <v>15</v>
      </c>
      <c r="F36" s="4">
        <v>48</v>
      </c>
      <c r="G36" s="4">
        <v>27</v>
      </c>
      <c r="H36" s="4">
        <v>8</v>
      </c>
      <c r="I36" s="4">
        <v>15</v>
      </c>
      <c r="J36" s="4">
        <v>5</v>
      </c>
      <c r="K36" s="4">
        <v>9</v>
      </c>
      <c r="L36" s="4">
        <v>33</v>
      </c>
      <c r="M36" s="4">
        <v>18</v>
      </c>
      <c r="N36" s="4">
        <v>29</v>
      </c>
      <c r="O36" s="4">
        <v>25</v>
      </c>
      <c r="P36" s="4">
        <v>39</v>
      </c>
    </row>
    <row r="37" spans="1:16" ht="16.5" x14ac:dyDescent="0.25">
      <c r="A37" s="4">
        <v>33</v>
      </c>
      <c r="B37" s="51" t="str">
        <f ca="1">IFERROR(__xludf.DUMMYFUNCTION("""COMPUTED_VALUE"""),"DMS215685")</f>
        <v>DMS215685</v>
      </c>
      <c r="C37" s="52" t="str">
        <f ca="1">IFERROR(__xludf.DUMMYFUNCTION("""COMPUTED_VALUE"""),"NIHALA YASMIN")</f>
        <v>NIHALA YASMIN</v>
      </c>
      <c r="D37" s="7" t="s">
        <v>52</v>
      </c>
      <c r="E37" s="4">
        <v>2</v>
      </c>
      <c r="F37" s="4">
        <v>25</v>
      </c>
      <c r="G37" s="4"/>
      <c r="H37" s="4">
        <v>5</v>
      </c>
      <c r="I37" s="4">
        <v>5</v>
      </c>
      <c r="J37" s="4">
        <v>1</v>
      </c>
      <c r="K37" s="4">
        <v>8</v>
      </c>
      <c r="L37" s="4">
        <v>22</v>
      </c>
      <c r="M37" s="4">
        <v>10</v>
      </c>
      <c r="N37" s="4">
        <v>30</v>
      </c>
      <c r="O37" s="4">
        <v>26</v>
      </c>
      <c r="P37" s="4">
        <v>23</v>
      </c>
    </row>
    <row r="38" spans="1:16" ht="16.5" x14ac:dyDescent="0.25">
      <c r="A38" s="4">
        <v>34</v>
      </c>
      <c r="B38" s="51" t="str">
        <f ca="1">IFERROR(__xludf.DUMMYFUNCTION("""COMPUTED_VALUE"""),"DMS215686")</f>
        <v>DMS215686</v>
      </c>
      <c r="C38" s="52" t="str">
        <f ca="1">IFERROR(__xludf.DUMMYFUNCTION("""COMPUTED_VALUE"""),"FATHIMA NAFLA.T")</f>
        <v>FATHIMA NAFLA.T</v>
      </c>
      <c r="D38" s="7" t="s">
        <v>52</v>
      </c>
      <c r="E38" s="4">
        <v>26</v>
      </c>
      <c r="F38" s="4">
        <v>66</v>
      </c>
      <c r="G38" s="4">
        <v>29</v>
      </c>
      <c r="H38" s="4">
        <v>65</v>
      </c>
      <c r="I38" s="4">
        <v>29</v>
      </c>
      <c r="J38" s="4">
        <v>45</v>
      </c>
      <c r="K38" s="4">
        <v>30</v>
      </c>
      <c r="L38" s="4">
        <v>65</v>
      </c>
      <c r="M38" s="4">
        <v>28</v>
      </c>
      <c r="N38" s="4">
        <v>44</v>
      </c>
      <c r="O38" s="4">
        <v>29</v>
      </c>
      <c r="P38" s="4">
        <v>66</v>
      </c>
    </row>
    <row r="39" spans="1:16" ht="16.5" x14ac:dyDescent="0.25">
      <c r="A39" s="4">
        <v>35</v>
      </c>
      <c r="B39" s="51" t="str">
        <f ca="1">IFERROR(__xludf.DUMMYFUNCTION("""COMPUTED_VALUE"""),"DMS215687")</f>
        <v>DMS215687</v>
      </c>
      <c r="C39" s="52" t="str">
        <f ca="1">IFERROR(__xludf.DUMMYFUNCTION("""COMPUTED_VALUE"""),"SAFA. A")</f>
        <v>SAFA. A</v>
      </c>
      <c r="D39" s="7" t="s">
        <v>52</v>
      </c>
      <c r="E39" s="4">
        <v>24</v>
      </c>
      <c r="F39" s="4">
        <v>70</v>
      </c>
      <c r="G39" s="4">
        <v>29</v>
      </c>
      <c r="H39" s="4">
        <v>61</v>
      </c>
      <c r="I39" s="4">
        <v>29</v>
      </c>
      <c r="J39" s="4">
        <v>38</v>
      </c>
      <c r="K39" s="4">
        <v>30</v>
      </c>
      <c r="L39" s="4">
        <v>60</v>
      </c>
      <c r="M39" s="4">
        <v>26</v>
      </c>
      <c r="N39" s="4">
        <v>32</v>
      </c>
      <c r="O39" s="4">
        <v>29</v>
      </c>
      <c r="P39" s="4">
        <v>65</v>
      </c>
    </row>
    <row r="40" spans="1:16" x14ac:dyDescent="0.25">
      <c r="A40" s="4"/>
      <c r="B40" s="4"/>
      <c r="C40" s="68" t="s">
        <v>43</v>
      </c>
      <c r="D40" s="7" t="s">
        <v>52</v>
      </c>
      <c r="E40" s="4">
        <v>23</v>
      </c>
      <c r="F40" s="4">
        <v>58</v>
      </c>
      <c r="G40" s="4">
        <v>28</v>
      </c>
      <c r="H40" s="4">
        <v>31</v>
      </c>
      <c r="I40" s="4">
        <v>20</v>
      </c>
      <c r="J40" s="4">
        <v>24</v>
      </c>
      <c r="K40" s="4">
        <v>24</v>
      </c>
      <c r="L40" s="4">
        <v>59</v>
      </c>
      <c r="M40" s="4">
        <v>22</v>
      </c>
      <c r="N40" s="4">
        <v>35</v>
      </c>
      <c r="O40" s="4">
        <v>26</v>
      </c>
      <c r="P40" s="4">
        <v>40</v>
      </c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35" priority="18" stopIfTrue="1" operator="greaterThan">
      <formula>20</formula>
    </cfRule>
  </conditionalFormatting>
  <conditionalFormatting sqref="E5:E1048576">
    <cfRule type="cellIs" dxfId="34" priority="17" stopIfTrue="1" operator="greaterThan">
      <formula>30</formula>
    </cfRule>
  </conditionalFormatting>
  <conditionalFormatting sqref="F5:F1048576">
    <cfRule type="cellIs" dxfId="33" priority="16" operator="greaterThan">
      <formula>70</formula>
    </cfRule>
  </conditionalFormatting>
  <conditionalFormatting sqref="G5:G1048576">
    <cfRule type="cellIs" dxfId="32" priority="15" stopIfTrue="1" operator="greaterThan">
      <formula>30</formula>
    </cfRule>
  </conditionalFormatting>
  <conditionalFormatting sqref="H5:H1048576">
    <cfRule type="cellIs" dxfId="31" priority="14" operator="greaterThan">
      <formula>70</formula>
    </cfRule>
  </conditionalFormatting>
  <conditionalFormatting sqref="I5:I1048576">
    <cfRule type="cellIs" dxfId="30" priority="13" operator="greaterThan">
      <formula>30</formula>
    </cfRule>
  </conditionalFormatting>
  <conditionalFormatting sqref="K5:K1048576">
    <cfRule type="cellIs" dxfId="29" priority="12" stopIfTrue="1" operator="greaterThan">
      <formula>30</formula>
    </cfRule>
  </conditionalFormatting>
  <conditionalFormatting sqref="L5:L1048576">
    <cfRule type="cellIs" dxfId="28" priority="11" operator="greaterThan">
      <formula>70</formula>
    </cfRule>
  </conditionalFormatting>
  <conditionalFormatting sqref="M5:M1048576">
    <cfRule type="cellIs" dxfId="27" priority="10" stopIfTrue="1" operator="greaterThan">
      <formula>30</formula>
    </cfRule>
  </conditionalFormatting>
  <conditionalFormatting sqref="N5:N1048576">
    <cfRule type="cellIs" dxfId="26" priority="9" operator="greaterThan">
      <formula>70</formula>
    </cfRule>
  </conditionalFormatting>
  <conditionalFormatting sqref="J5:J1048576">
    <cfRule type="cellIs" dxfId="25" priority="8" operator="greaterThan">
      <formula>70</formula>
    </cfRule>
  </conditionalFormatting>
  <conditionalFormatting sqref="O6:O34">
    <cfRule type="cellIs" dxfId="24" priority="7" stopIfTrue="1" operator="greaterThan">
      <formula>30</formula>
    </cfRule>
  </conditionalFormatting>
  <conditionalFormatting sqref="P6:P34">
    <cfRule type="cellIs" dxfId="23" priority="6" operator="greaterThan">
      <formula>70</formula>
    </cfRule>
  </conditionalFormatting>
  <conditionalFormatting sqref="O5:O1048576">
    <cfRule type="cellIs" dxfId="22" priority="5" stopIfTrue="1" operator="greaterThan">
      <formula>30</formula>
    </cfRule>
  </conditionalFormatting>
  <conditionalFormatting sqref="P5:P1048576">
    <cfRule type="cellIs" dxfId="21" priority="4" operator="greaterThan">
      <formula>70</formula>
    </cfRule>
  </conditionalFormatting>
  <conditionalFormatting sqref="R10">
    <cfRule type="cellIs" dxfId="20" priority="3" stopIfTrue="1" operator="greaterThan">
      <formula>30</formula>
    </cfRule>
  </conditionalFormatting>
  <conditionalFormatting sqref="S10">
    <cfRule type="cellIs" dxfId="19" priority="2" operator="greaterThan">
      <formula>70</formula>
    </cfRule>
  </conditionalFormatting>
  <conditionalFormatting sqref="J24:J39">
    <cfRule type="cellIs" dxfId="18" priority="1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P34"/>
  <sheetViews>
    <sheetView topLeftCell="A10" zoomScale="80" zoomScaleNormal="80" workbookViewId="0">
      <selection activeCell="G24" sqref="G24"/>
    </sheetView>
  </sheetViews>
  <sheetFormatPr defaultRowHeight="15.75" x14ac:dyDescent="0.25"/>
  <cols>
    <col min="1" max="2" width="13.42578125" style="2" customWidth="1"/>
    <col min="3" max="3" width="31.285156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42578125" style="3" customWidth="1"/>
    <col min="16" max="16" width="11.5703125" style="3" customWidth="1"/>
    <col min="17" max="16384" width="9.140625" style="3"/>
  </cols>
  <sheetData>
    <row r="1" spans="1:16" s="1" customFormat="1" ht="22.5" x14ac:dyDescent="0.2">
      <c r="A1" s="117" t="s">
        <v>18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9"/>
    </row>
    <row r="2" spans="1:16" s="1" customFormat="1" ht="22.5" x14ac:dyDescent="0.2">
      <c r="A2" s="123" t="s">
        <v>22</v>
      </c>
      <c r="B2" s="124"/>
      <c r="C2" s="12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2"/>
    </row>
    <row r="3" spans="1:16" s="1" customFormat="1" ht="17.25" thickBot="1" x14ac:dyDescent="0.3">
      <c r="A3" s="125" t="s">
        <v>7</v>
      </c>
      <c r="B3" s="126"/>
      <c r="C3" s="126"/>
      <c r="D3" s="126"/>
      <c r="E3" s="25" t="s">
        <v>1</v>
      </c>
      <c r="F3" s="25" t="s">
        <v>2</v>
      </c>
      <c r="G3" s="25" t="s">
        <v>1</v>
      </c>
      <c r="H3" s="25" t="s">
        <v>2</v>
      </c>
      <c r="I3" s="25" t="s">
        <v>1</v>
      </c>
      <c r="J3" s="25" t="s">
        <v>2</v>
      </c>
      <c r="K3" s="25" t="s">
        <v>1</v>
      </c>
      <c r="L3" s="25" t="s">
        <v>2</v>
      </c>
      <c r="M3" s="25" t="s">
        <v>1</v>
      </c>
      <c r="N3" s="25" t="s">
        <v>2</v>
      </c>
      <c r="O3" s="30" t="s">
        <v>1</v>
      </c>
      <c r="P3" s="31" t="s">
        <v>2</v>
      </c>
    </row>
    <row r="4" spans="1:16" s="1" customFormat="1" ht="18.75" customHeight="1" thickBot="1" x14ac:dyDescent="0.3">
      <c r="A4" s="14" t="s">
        <v>13</v>
      </c>
      <c r="B4" s="15" t="s">
        <v>14</v>
      </c>
      <c r="C4" s="15" t="s">
        <v>0</v>
      </c>
      <c r="D4" s="15" t="s">
        <v>23</v>
      </c>
      <c r="E4" s="127" t="s">
        <v>8</v>
      </c>
      <c r="F4" s="128"/>
      <c r="G4" s="127" t="s">
        <v>4</v>
      </c>
      <c r="H4" s="128"/>
      <c r="I4" s="127" t="s">
        <v>10</v>
      </c>
      <c r="J4" s="128"/>
      <c r="K4" s="127" t="s">
        <v>5</v>
      </c>
      <c r="L4" s="128"/>
      <c r="M4" s="127" t="s">
        <v>6</v>
      </c>
      <c r="N4" s="129"/>
      <c r="O4" s="115" t="s">
        <v>12</v>
      </c>
      <c r="P4" s="116"/>
    </row>
    <row r="5" spans="1:16" ht="18.75" customHeight="1" x14ac:dyDescent="0.25">
      <c r="A5" s="8">
        <v>1</v>
      </c>
      <c r="B5" s="47" t="s">
        <v>24</v>
      </c>
      <c r="C5" s="48" t="s">
        <v>25</v>
      </c>
      <c r="D5" s="7" t="s">
        <v>52</v>
      </c>
      <c r="E5" s="6">
        <v>22</v>
      </c>
      <c r="F5" s="6">
        <v>60</v>
      </c>
      <c r="G5" s="6">
        <v>29</v>
      </c>
      <c r="H5" s="6">
        <v>40</v>
      </c>
      <c r="I5" s="6">
        <v>23</v>
      </c>
      <c r="J5" s="6">
        <v>34</v>
      </c>
      <c r="K5" s="6">
        <v>23</v>
      </c>
      <c r="L5" s="6">
        <v>29</v>
      </c>
      <c r="M5" s="6">
        <v>24</v>
      </c>
      <c r="N5" s="6">
        <v>38</v>
      </c>
      <c r="O5" s="4"/>
      <c r="P5" s="32"/>
    </row>
    <row r="6" spans="1:16" ht="18.75" customHeight="1" x14ac:dyDescent="0.25">
      <c r="A6" s="9">
        <v>2</v>
      </c>
      <c r="B6" s="47" t="s">
        <v>26</v>
      </c>
      <c r="C6" s="48" t="s">
        <v>27</v>
      </c>
      <c r="D6" s="7" t="s">
        <v>52</v>
      </c>
      <c r="E6" s="4">
        <v>25</v>
      </c>
      <c r="F6" s="4">
        <v>69</v>
      </c>
      <c r="G6" s="4">
        <v>29</v>
      </c>
      <c r="H6" s="4">
        <v>70</v>
      </c>
      <c r="I6" s="4">
        <v>25</v>
      </c>
      <c r="J6" s="4">
        <v>70</v>
      </c>
      <c r="K6" s="4">
        <v>25</v>
      </c>
      <c r="L6" s="4">
        <v>57</v>
      </c>
      <c r="M6" s="4">
        <v>28</v>
      </c>
      <c r="N6" s="4">
        <v>60</v>
      </c>
      <c r="O6" s="5"/>
      <c r="P6" s="33"/>
    </row>
    <row r="7" spans="1:16" ht="18.75" customHeight="1" x14ac:dyDescent="0.25">
      <c r="A7" s="9">
        <v>3</v>
      </c>
      <c r="B7" s="47" t="s">
        <v>28</v>
      </c>
      <c r="C7" s="48" t="s">
        <v>29</v>
      </c>
      <c r="D7" s="7" t="s">
        <v>52</v>
      </c>
      <c r="E7" s="4">
        <v>20</v>
      </c>
      <c r="F7" s="4">
        <v>52</v>
      </c>
      <c r="G7" s="4">
        <v>22</v>
      </c>
      <c r="H7" s="4">
        <v>25</v>
      </c>
      <c r="I7" s="4">
        <v>19</v>
      </c>
      <c r="J7" s="4">
        <v>33</v>
      </c>
      <c r="K7" s="4">
        <v>22</v>
      </c>
      <c r="L7" s="4">
        <v>24</v>
      </c>
      <c r="M7" s="4">
        <v>22</v>
      </c>
      <c r="N7" s="4">
        <v>45</v>
      </c>
      <c r="O7" s="5"/>
      <c r="P7" s="33"/>
    </row>
    <row r="8" spans="1:16" ht="18.75" customHeight="1" x14ac:dyDescent="0.25">
      <c r="A8" s="8">
        <v>4</v>
      </c>
      <c r="B8" s="47" t="s">
        <v>30</v>
      </c>
      <c r="C8" s="48" t="s">
        <v>31</v>
      </c>
      <c r="D8" s="7" t="s">
        <v>52</v>
      </c>
      <c r="E8" s="4">
        <v>30</v>
      </c>
      <c r="F8" s="4">
        <v>70</v>
      </c>
      <c r="G8" s="4">
        <v>30</v>
      </c>
      <c r="H8" s="4">
        <v>70</v>
      </c>
      <c r="I8" s="4">
        <v>25</v>
      </c>
      <c r="J8" s="4">
        <v>70</v>
      </c>
      <c r="K8" s="4">
        <v>30</v>
      </c>
      <c r="L8" s="4">
        <v>62</v>
      </c>
      <c r="M8" s="4">
        <v>26</v>
      </c>
      <c r="N8" s="4">
        <v>62</v>
      </c>
      <c r="O8" s="5"/>
      <c r="P8" s="33"/>
    </row>
    <row r="9" spans="1:16" ht="18.75" customHeight="1" x14ac:dyDescent="0.25">
      <c r="A9" s="9">
        <v>5</v>
      </c>
      <c r="B9" s="47" t="s">
        <v>32</v>
      </c>
      <c r="C9" s="48" t="s">
        <v>33</v>
      </c>
      <c r="D9" s="7" t="s">
        <v>52</v>
      </c>
      <c r="E9" s="4">
        <v>27</v>
      </c>
      <c r="F9" s="4">
        <v>53</v>
      </c>
      <c r="G9" s="4">
        <v>30</v>
      </c>
      <c r="H9" s="4">
        <v>54</v>
      </c>
      <c r="I9" s="4">
        <v>19</v>
      </c>
      <c r="J9" s="4">
        <v>44</v>
      </c>
      <c r="K9" s="4">
        <v>26</v>
      </c>
      <c r="L9" s="4">
        <v>37</v>
      </c>
      <c r="M9" s="4">
        <v>25</v>
      </c>
      <c r="N9" s="4">
        <v>42</v>
      </c>
      <c r="O9" s="4"/>
      <c r="P9" s="32"/>
    </row>
    <row r="10" spans="1:16" ht="18.75" customHeight="1" x14ac:dyDescent="0.25">
      <c r="A10" s="9">
        <v>6</v>
      </c>
      <c r="B10" s="47" t="s">
        <v>34</v>
      </c>
      <c r="C10" s="48" t="s">
        <v>35</v>
      </c>
      <c r="D10" s="7" t="s">
        <v>52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3"/>
    </row>
    <row r="11" spans="1:16" ht="18.75" customHeight="1" x14ac:dyDescent="0.25">
      <c r="A11" s="8">
        <v>7</v>
      </c>
      <c r="B11" s="47" t="s">
        <v>36</v>
      </c>
      <c r="C11" s="48" t="s">
        <v>37</v>
      </c>
      <c r="D11" s="7" t="s">
        <v>52</v>
      </c>
      <c r="E11" s="4">
        <v>29</v>
      </c>
      <c r="F11" s="4">
        <v>62</v>
      </c>
      <c r="G11" s="4">
        <v>29</v>
      </c>
      <c r="H11" s="4">
        <v>64</v>
      </c>
      <c r="I11" s="4">
        <v>24</v>
      </c>
      <c r="J11" s="4">
        <v>67</v>
      </c>
      <c r="K11" s="4">
        <v>30</v>
      </c>
      <c r="L11" s="4">
        <v>65</v>
      </c>
      <c r="M11" s="4">
        <v>25</v>
      </c>
      <c r="N11" s="4">
        <v>58</v>
      </c>
      <c r="O11" s="5"/>
      <c r="P11" s="33"/>
    </row>
    <row r="12" spans="1:16" ht="18.75" customHeight="1" x14ac:dyDescent="0.25">
      <c r="A12" s="9">
        <v>8</v>
      </c>
      <c r="B12" s="47" t="s">
        <v>38</v>
      </c>
      <c r="C12" s="48" t="s">
        <v>39</v>
      </c>
      <c r="D12" s="7" t="s">
        <v>52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33"/>
    </row>
    <row r="13" spans="1:16" ht="18.75" customHeight="1" x14ac:dyDescent="0.25">
      <c r="A13" s="9">
        <v>9</v>
      </c>
      <c r="B13" s="49" t="s">
        <v>40</v>
      </c>
      <c r="C13" s="50" t="s">
        <v>41</v>
      </c>
      <c r="D13" s="7" t="s">
        <v>52</v>
      </c>
      <c r="E13" s="4">
        <v>15</v>
      </c>
      <c r="F13" s="4">
        <v>54</v>
      </c>
      <c r="G13" s="4">
        <v>22</v>
      </c>
      <c r="H13" s="4">
        <v>24</v>
      </c>
      <c r="I13" s="4">
        <v>18</v>
      </c>
      <c r="J13" s="4">
        <v>18</v>
      </c>
      <c r="K13" s="4">
        <v>21</v>
      </c>
      <c r="L13" s="4">
        <v>27</v>
      </c>
      <c r="M13" s="4">
        <v>15</v>
      </c>
      <c r="N13" s="4">
        <v>35</v>
      </c>
      <c r="O13" s="5"/>
      <c r="P13" s="33"/>
    </row>
    <row r="14" spans="1:16" ht="18.75" customHeight="1" x14ac:dyDescent="0.25">
      <c r="A14" s="8">
        <v>10</v>
      </c>
      <c r="B14" s="51" t="str">
        <f ca="1">IFERROR(__xludf.DUMMYFUNCTION("""COMPUTED_VALUE"""),"CMS182281")</f>
        <v>CMS182281</v>
      </c>
      <c r="C14" s="52" t="str">
        <f ca="1">IFERROR(__xludf.DUMMYFUNCTION("""COMPUTED_VALUE"""),"FEMIN K")</f>
        <v>FEMIN K</v>
      </c>
      <c r="D14" s="7" t="s">
        <v>52</v>
      </c>
      <c r="E14" s="4">
        <v>16</v>
      </c>
      <c r="F14" s="4">
        <v>55</v>
      </c>
      <c r="G14" s="4">
        <v>21</v>
      </c>
      <c r="H14" s="4">
        <v>44</v>
      </c>
      <c r="I14" s="4">
        <v>18</v>
      </c>
      <c r="J14" s="4">
        <v>18</v>
      </c>
      <c r="K14" s="4">
        <v>21</v>
      </c>
      <c r="L14" s="4">
        <v>28</v>
      </c>
      <c r="M14" s="4">
        <v>13</v>
      </c>
      <c r="N14" s="4">
        <v>38</v>
      </c>
      <c r="O14" s="5"/>
      <c r="P14" s="33"/>
    </row>
    <row r="15" spans="1:16" ht="18.75" customHeight="1" x14ac:dyDescent="0.25">
      <c r="A15" s="9">
        <v>11</v>
      </c>
      <c r="B15" s="51" t="str">
        <f ca="1">IFERROR(__xludf.DUMMYFUNCTION("""COMPUTED_VALUE"""),"CMS182282")</f>
        <v>CMS182282</v>
      </c>
      <c r="C15" s="52" t="str">
        <f ca="1">IFERROR(__xludf.DUMMYFUNCTION("""COMPUTED_VALUE"""),"FATHIMA NUSREEN K")</f>
        <v>FATHIMA NUSREEN K</v>
      </c>
      <c r="D15" s="7" t="s">
        <v>52</v>
      </c>
      <c r="E15" s="4">
        <v>17</v>
      </c>
      <c r="F15" s="4">
        <v>55</v>
      </c>
      <c r="G15" s="4">
        <v>22</v>
      </c>
      <c r="H15" s="4">
        <v>28</v>
      </c>
      <c r="I15" s="4"/>
      <c r="J15" s="4"/>
      <c r="K15" s="4">
        <v>23</v>
      </c>
      <c r="L15" s="4">
        <v>26</v>
      </c>
      <c r="M15" s="4">
        <v>14</v>
      </c>
      <c r="N15" s="4">
        <v>32</v>
      </c>
      <c r="O15" s="5"/>
      <c r="P15" s="33"/>
    </row>
    <row r="16" spans="1:16" ht="18.75" customHeight="1" x14ac:dyDescent="0.25">
      <c r="A16" s="9">
        <v>12</v>
      </c>
      <c r="B16" s="51" t="str">
        <f ca="1">IFERROR(__xludf.DUMMYFUNCTION("""COMPUTED_VALUE"""),"CMS182297")</f>
        <v>CMS182297</v>
      </c>
      <c r="C16" s="52" t="str">
        <f ca="1">IFERROR(__xludf.DUMMYFUNCTION("""COMPUTED_VALUE"""),"LINSA FATHIMA P")</f>
        <v>LINSA FATHIMA P</v>
      </c>
      <c r="D16" s="7" t="s">
        <v>52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3"/>
    </row>
    <row r="17" spans="1:16" ht="18.75" customHeight="1" x14ac:dyDescent="0.25">
      <c r="A17" s="8">
        <v>13</v>
      </c>
      <c r="B17" s="51" t="str">
        <f ca="1">IFERROR(__xludf.DUMMYFUNCTION("""COMPUTED_VALUE"""),"DMS20009")</f>
        <v>DMS20009</v>
      </c>
      <c r="C17" s="52" t="str">
        <f ca="1">IFERROR(__xludf.DUMMYFUNCTION("""COMPUTED_VALUE"""),"NISHITHA CP")</f>
        <v>NISHITHA CP</v>
      </c>
      <c r="D17" s="7" t="s">
        <v>52</v>
      </c>
      <c r="E17" s="4">
        <v>28</v>
      </c>
      <c r="F17" s="4">
        <v>62</v>
      </c>
      <c r="G17" s="4">
        <v>29</v>
      </c>
      <c r="H17" s="4">
        <v>58</v>
      </c>
      <c r="I17" s="4">
        <v>25</v>
      </c>
      <c r="J17" s="4">
        <v>38</v>
      </c>
      <c r="K17" s="4">
        <v>30</v>
      </c>
      <c r="L17" s="4">
        <v>58</v>
      </c>
      <c r="M17" s="4">
        <v>25</v>
      </c>
      <c r="N17" s="4">
        <v>55</v>
      </c>
      <c r="O17" s="5"/>
      <c r="P17" s="33"/>
    </row>
    <row r="18" spans="1:16" ht="18.75" customHeight="1" x14ac:dyDescent="0.25">
      <c r="A18" s="9">
        <v>14</v>
      </c>
      <c r="B18" s="51" t="str">
        <f ca="1">IFERROR(__xludf.DUMMYFUNCTION("""COMPUTED_VALUE"""),"DMS20010")</f>
        <v>DMS20010</v>
      </c>
      <c r="C18" s="52" t="str">
        <f ca="1">IFERROR(__xludf.DUMMYFUNCTION("""COMPUTED_VALUE"""),"FATHIMA RISANA PK")</f>
        <v>FATHIMA RISANA PK</v>
      </c>
      <c r="D18" s="7" t="s">
        <v>52</v>
      </c>
      <c r="E18" s="4">
        <v>22</v>
      </c>
      <c r="F18" s="4">
        <v>59</v>
      </c>
      <c r="G18" s="4">
        <v>28</v>
      </c>
      <c r="H18" s="4">
        <v>28</v>
      </c>
      <c r="I18" s="4">
        <v>18</v>
      </c>
      <c r="J18" s="4">
        <v>26</v>
      </c>
      <c r="K18" s="4">
        <v>30</v>
      </c>
      <c r="L18" s="4">
        <v>26</v>
      </c>
      <c r="M18" s="4">
        <v>26</v>
      </c>
      <c r="N18" s="4">
        <v>42</v>
      </c>
      <c r="O18" s="5"/>
      <c r="P18" s="33"/>
    </row>
    <row r="19" spans="1:16" ht="18.75" customHeight="1" x14ac:dyDescent="0.25">
      <c r="A19" s="9">
        <v>15</v>
      </c>
      <c r="B19" s="51" t="str">
        <f ca="1">IFERROR(__xludf.DUMMYFUNCTION("""COMPUTED_VALUE"""),"DMS20011")</f>
        <v>DMS20011</v>
      </c>
      <c r="C19" s="52" t="str">
        <f ca="1">IFERROR(__xludf.DUMMYFUNCTION("""COMPUTED_VALUE"""),"SHADIYA MP")</f>
        <v>SHADIYA MP</v>
      </c>
      <c r="D19" s="7" t="s">
        <v>52</v>
      </c>
      <c r="E19" s="4">
        <v>22</v>
      </c>
      <c r="F19" s="4">
        <v>52</v>
      </c>
      <c r="G19" s="4">
        <v>26</v>
      </c>
      <c r="H19" s="4">
        <v>35</v>
      </c>
      <c r="I19" s="4">
        <v>28</v>
      </c>
      <c r="J19" s="4">
        <v>32</v>
      </c>
      <c r="K19" s="4">
        <v>28</v>
      </c>
      <c r="L19" s="4">
        <v>28</v>
      </c>
      <c r="M19" s="4">
        <v>24</v>
      </c>
      <c r="N19" s="4">
        <v>35</v>
      </c>
      <c r="O19" s="5"/>
      <c r="P19" s="33"/>
    </row>
    <row r="20" spans="1:16" ht="18.75" customHeight="1" x14ac:dyDescent="0.25">
      <c r="A20" s="8">
        <v>16</v>
      </c>
      <c r="B20" s="51" t="str">
        <f ca="1">IFERROR(__xludf.DUMMYFUNCTION("""COMPUTED_VALUE"""),"DMS20012")</f>
        <v>DMS20012</v>
      </c>
      <c r="C20" s="52" t="str">
        <f ca="1">IFERROR(__xludf.DUMMYFUNCTION("""COMPUTED_VALUE"""),"AFRA JASMIN KV")</f>
        <v>AFRA JASMIN KV</v>
      </c>
      <c r="D20" s="7" t="s">
        <v>52</v>
      </c>
      <c r="E20" s="4">
        <v>24</v>
      </c>
      <c r="F20" s="4">
        <v>56</v>
      </c>
      <c r="G20" s="4">
        <v>27</v>
      </c>
      <c r="H20" s="4">
        <v>42</v>
      </c>
      <c r="I20" s="4">
        <v>26</v>
      </c>
      <c r="J20" s="4">
        <v>31</v>
      </c>
      <c r="K20" s="4">
        <v>30</v>
      </c>
      <c r="L20" s="4">
        <v>38</v>
      </c>
      <c r="M20" s="4">
        <v>27</v>
      </c>
      <c r="N20" s="4">
        <v>43</v>
      </c>
      <c r="O20" s="5"/>
      <c r="P20" s="33"/>
    </row>
    <row r="21" spans="1:16" ht="18.75" customHeight="1" x14ac:dyDescent="0.25">
      <c r="A21" s="9">
        <v>17</v>
      </c>
      <c r="B21" s="51" t="s">
        <v>42</v>
      </c>
      <c r="C21" s="52" t="str">
        <f ca="1">IFERROR(__xludf.DUMMYFUNCTION("""COMPUTED_VALUE"""),"FATHIMA HARSHIYA VK")</f>
        <v>FATHIMA HARSHIYA VK</v>
      </c>
      <c r="D21" s="7" t="s">
        <v>52</v>
      </c>
      <c r="E21" s="4">
        <v>23</v>
      </c>
      <c r="F21" s="4">
        <v>58</v>
      </c>
      <c r="G21" s="4">
        <v>28</v>
      </c>
      <c r="H21" s="4">
        <v>24</v>
      </c>
      <c r="I21" s="4">
        <v>23</v>
      </c>
      <c r="J21" s="4">
        <v>40</v>
      </c>
      <c r="K21" s="4">
        <v>25</v>
      </c>
      <c r="L21" s="4">
        <v>28</v>
      </c>
      <c r="M21" s="4">
        <v>24</v>
      </c>
      <c r="N21" s="4">
        <v>30</v>
      </c>
      <c r="O21" s="5"/>
      <c r="P21" s="33"/>
    </row>
    <row r="22" spans="1:16" ht="18.75" customHeight="1" x14ac:dyDescent="0.25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3"/>
    </row>
    <row r="23" spans="1:16" ht="18.75" customHeight="1" x14ac:dyDescent="0.25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3"/>
    </row>
    <row r="24" spans="1:16" ht="18.75" customHeight="1" x14ac:dyDescent="0.25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3"/>
    </row>
    <row r="25" spans="1:16" ht="18.75" customHeight="1" x14ac:dyDescent="0.25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3"/>
    </row>
    <row r="26" spans="1:16" ht="18.75" customHeight="1" x14ac:dyDescent="0.25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3"/>
    </row>
    <row r="27" spans="1:16" ht="18.75" customHeight="1" x14ac:dyDescent="0.25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3"/>
    </row>
    <row r="28" spans="1:16" ht="18.75" customHeight="1" x14ac:dyDescent="0.25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3"/>
    </row>
    <row r="29" spans="1:16" ht="18.75" customHeight="1" x14ac:dyDescent="0.25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3"/>
    </row>
    <row r="30" spans="1:16" ht="18.75" customHeight="1" x14ac:dyDescent="0.25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3"/>
    </row>
    <row r="31" spans="1:16" ht="18.75" customHeight="1" x14ac:dyDescent="0.25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3"/>
    </row>
    <row r="32" spans="1:16" ht="18.75" customHeight="1" x14ac:dyDescent="0.25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3"/>
    </row>
    <row r="33" spans="1:16" ht="18.75" customHeight="1" x14ac:dyDescent="0.25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3"/>
    </row>
    <row r="34" spans="1:16" ht="18.75" customHeight="1" thickBot="1" x14ac:dyDescent="0.3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4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17" priority="15" stopIfTrue="1" operator="greaterThan">
      <formula>20</formula>
    </cfRule>
  </conditionalFormatting>
  <conditionalFormatting sqref="E5:E1048576">
    <cfRule type="cellIs" dxfId="16" priority="14" stopIfTrue="1" operator="greaterThan">
      <formula>30</formula>
    </cfRule>
  </conditionalFormatting>
  <conditionalFormatting sqref="F5:F1048576">
    <cfRule type="cellIs" dxfId="15" priority="13" operator="greaterThan">
      <formula>70</formula>
    </cfRule>
  </conditionalFormatting>
  <conditionalFormatting sqref="G5:G1048576">
    <cfRule type="cellIs" dxfId="14" priority="12" stopIfTrue="1" operator="greaterThan">
      <formula>30</formula>
    </cfRule>
  </conditionalFormatting>
  <conditionalFormatting sqref="H5:H1048576">
    <cfRule type="cellIs" dxfId="13" priority="11" operator="greaterThan">
      <formula>70</formula>
    </cfRule>
  </conditionalFormatting>
  <conditionalFormatting sqref="I5:I1048576">
    <cfRule type="cellIs" dxfId="12" priority="10" operator="greaterThan">
      <formula>30</formula>
    </cfRule>
  </conditionalFormatting>
  <conditionalFormatting sqref="K5:K1048576">
    <cfRule type="cellIs" dxfId="11" priority="9" stopIfTrue="1" operator="greaterThan">
      <formula>30</formula>
    </cfRule>
  </conditionalFormatting>
  <conditionalFormatting sqref="L5:L1048576">
    <cfRule type="cellIs" dxfId="10" priority="8" operator="greaterThan">
      <formula>70</formula>
    </cfRule>
  </conditionalFormatting>
  <conditionalFormatting sqref="M5:M1048576">
    <cfRule type="cellIs" dxfId="9" priority="7" stopIfTrue="1" operator="greaterThan">
      <formula>30</formula>
    </cfRule>
  </conditionalFormatting>
  <conditionalFormatting sqref="N5:N1048576">
    <cfRule type="cellIs" dxfId="8" priority="6" operator="greaterThan">
      <formula>70</formula>
    </cfRule>
  </conditionalFormatting>
  <conditionalFormatting sqref="J5:J1048576">
    <cfRule type="cellIs" dxfId="7" priority="5" operator="greaterThan">
      <formula>70</formula>
    </cfRule>
  </conditionalFormatting>
  <conditionalFormatting sqref="O5:O1048576">
    <cfRule type="cellIs" dxfId="6" priority="4" stopIfTrue="1" operator="greaterThan">
      <formula>30</formula>
    </cfRule>
  </conditionalFormatting>
  <conditionalFormatting sqref="P5:P1048576">
    <cfRule type="cellIs" dxfId="5" priority="3" operator="greaterThan">
      <formula>70</formula>
    </cfRule>
  </conditionalFormatting>
  <conditionalFormatting sqref="O9">
    <cfRule type="cellIs" dxfId="4" priority="2" stopIfTrue="1" operator="greaterThan">
      <formula>30</formula>
    </cfRule>
  </conditionalFormatting>
  <conditionalFormatting sqref="P9">
    <cfRule type="cellIs" dxfId="3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3"/>
  <sheetViews>
    <sheetView workbookViewId="0">
      <selection activeCell="J9" sqref="J9"/>
    </sheetView>
  </sheetViews>
  <sheetFormatPr defaultRowHeight="15" x14ac:dyDescent="0.25"/>
  <cols>
    <col min="1" max="1" width="13.42578125" customWidth="1"/>
    <col min="2" max="2" width="14.7109375" customWidth="1"/>
    <col min="3" max="3" width="29.5703125" customWidth="1"/>
    <col min="4" max="5" width="13.42578125" customWidth="1"/>
    <col min="6" max="6" width="22.28515625" customWidth="1"/>
    <col min="7" max="7" width="12" customWidth="1"/>
  </cols>
  <sheetData>
    <row r="1" spans="1:10" ht="22.5" x14ac:dyDescent="0.25">
      <c r="A1" s="137" t="s">
        <v>22</v>
      </c>
      <c r="B1" s="138"/>
      <c r="C1" s="139"/>
      <c r="D1" s="140"/>
      <c r="E1" s="140"/>
      <c r="F1" s="140"/>
      <c r="G1" s="141"/>
    </row>
    <row r="2" spans="1:10" ht="17.25" thickBot="1" x14ac:dyDescent="0.3">
      <c r="A2" s="142" t="s">
        <v>7</v>
      </c>
      <c r="B2" s="143"/>
      <c r="C2" s="143"/>
      <c r="D2" s="143"/>
      <c r="E2" s="134" t="s">
        <v>21</v>
      </c>
      <c r="F2" s="130" t="s">
        <v>19</v>
      </c>
      <c r="G2" s="132" t="s">
        <v>20</v>
      </c>
    </row>
    <row r="3" spans="1:10" ht="18.75" customHeight="1" thickBot="1" x14ac:dyDescent="0.3">
      <c r="A3" s="39" t="s">
        <v>13</v>
      </c>
      <c r="B3" s="40" t="s">
        <v>14</v>
      </c>
      <c r="C3" s="40" t="s">
        <v>0</v>
      </c>
      <c r="D3" s="40" t="s">
        <v>23</v>
      </c>
      <c r="E3" s="135"/>
      <c r="F3" s="131"/>
      <c r="G3" s="133"/>
    </row>
    <row r="4" spans="1:10" ht="18.75" customHeight="1" x14ac:dyDescent="0.25">
      <c r="A4" s="8">
        <v>1</v>
      </c>
      <c r="B4" s="6"/>
      <c r="C4" s="6"/>
      <c r="D4" s="7"/>
      <c r="E4" s="7"/>
      <c r="F4" s="6"/>
      <c r="G4" s="36"/>
    </row>
    <row r="5" spans="1:10" ht="18.75" customHeight="1" x14ac:dyDescent="0.25">
      <c r="A5" s="9">
        <v>2</v>
      </c>
      <c r="B5" s="4"/>
      <c r="C5" s="4"/>
      <c r="D5" s="5"/>
      <c r="E5" s="5"/>
      <c r="F5" s="4"/>
      <c r="G5" s="32"/>
    </row>
    <row r="6" spans="1:10" ht="18.75" customHeight="1" x14ac:dyDescent="0.25">
      <c r="A6" s="9">
        <v>3</v>
      </c>
      <c r="B6" s="4"/>
      <c r="C6" s="4"/>
      <c r="D6" s="5"/>
      <c r="E6" s="5"/>
      <c r="F6" s="4"/>
      <c r="G6" s="32"/>
    </row>
    <row r="7" spans="1:10" ht="18.75" customHeight="1" x14ac:dyDescent="0.25">
      <c r="A7" s="8">
        <v>4</v>
      </c>
      <c r="B7" s="4"/>
      <c r="C7" s="4"/>
      <c r="D7" s="5"/>
      <c r="E7" s="5"/>
      <c r="F7" s="4"/>
      <c r="G7" s="32"/>
    </row>
    <row r="8" spans="1:10" ht="18.75" customHeight="1" x14ac:dyDescent="0.25">
      <c r="A8" s="9">
        <v>5</v>
      </c>
      <c r="B8" s="4"/>
      <c r="C8" s="4"/>
      <c r="D8" s="5"/>
      <c r="E8" s="5"/>
      <c r="F8" s="4"/>
      <c r="G8" s="32"/>
    </row>
    <row r="9" spans="1:10" ht="18.75" customHeight="1" x14ac:dyDescent="0.25">
      <c r="A9" s="9">
        <v>6</v>
      </c>
      <c r="B9" s="4"/>
      <c r="C9" s="4"/>
      <c r="D9" s="5"/>
      <c r="E9" s="5"/>
      <c r="F9" s="4"/>
      <c r="G9" s="32"/>
    </row>
    <row r="10" spans="1:10" ht="18.75" customHeight="1" x14ac:dyDescent="0.25">
      <c r="A10" s="8">
        <v>7</v>
      </c>
      <c r="B10" s="4"/>
      <c r="C10" s="4"/>
      <c r="D10" s="5"/>
      <c r="E10" s="5"/>
      <c r="F10" s="4"/>
      <c r="G10" s="32"/>
    </row>
    <row r="11" spans="1:10" ht="18.75" customHeight="1" x14ac:dyDescent="0.25">
      <c r="A11" s="9">
        <v>8</v>
      </c>
      <c r="B11" s="4"/>
      <c r="C11" s="4"/>
      <c r="D11" s="5"/>
      <c r="E11" s="5"/>
      <c r="F11" s="4"/>
      <c r="G11" s="32"/>
    </row>
    <row r="12" spans="1:10" ht="18.75" customHeight="1" x14ac:dyDescent="0.25">
      <c r="A12" s="9">
        <v>9</v>
      </c>
      <c r="B12" s="4"/>
      <c r="C12" s="4"/>
      <c r="D12" s="5"/>
      <c r="E12" s="5"/>
      <c r="F12" s="4"/>
      <c r="G12" s="32"/>
    </row>
    <row r="13" spans="1:10" ht="18.75" customHeight="1" x14ac:dyDescent="0.25">
      <c r="A13" s="8">
        <v>10</v>
      </c>
      <c r="B13" s="4"/>
      <c r="C13" s="4"/>
      <c r="D13" s="5"/>
      <c r="E13" s="5"/>
      <c r="F13" s="4"/>
      <c r="G13" s="32"/>
    </row>
    <row r="14" spans="1:10" ht="18.75" customHeight="1" x14ac:dyDescent="0.25">
      <c r="A14" s="9">
        <v>11</v>
      </c>
      <c r="B14" s="4"/>
      <c r="C14" s="4"/>
      <c r="D14" s="5"/>
      <c r="E14" s="5"/>
      <c r="F14" s="4"/>
      <c r="G14" s="32"/>
      <c r="I14" s="136"/>
      <c r="J14" s="136"/>
    </row>
    <row r="15" spans="1:10" ht="18.75" customHeight="1" x14ac:dyDescent="0.25">
      <c r="A15" s="9">
        <v>12</v>
      </c>
      <c r="B15" s="4"/>
      <c r="C15" s="4"/>
      <c r="D15" s="5"/>
      <c r="E15" s="5"/>
      <c r="F15" s="4"/>
      <c r="G15" s="32"/>
    </row>
    <row r="16" spans="1:10" ht="18.75" customHeight="1" x14ac:dyDescent="0.25">
      <c r="A16" s="8">
        <v>13</v>
      </c>
      <c r="B16" s="4"/>
      <c r="C16" s="4"/>
      <c r="D16" s="5"/>
      <c r="E16" s="5"/>
      <c r="F16" s="4"/>
      <c r="G16" s="32"/>
    </row>
    <row r="17" spans="1:7" ht="18.75" customHeight="1" x14ac:dyDescent="0.25">
      <c r="A17" s="9">
        <v>14</v>
      </c>
      <c r="B17" s="4"/>
      <c r="C17" s="4"/>
      <c r="D17" s="5"/>
      <c r="E17" s="5"/>
      <c r="F17" s="4"/>
      <c r="G17" s="32"/>
    </row>
    <row r="18" spans="1:7" ht="18.75" customHeight="1" x14ac:dyDescent="0.25">
      <c r="A18" s="9">
        <v>15</v>
      </c>
      <c r="B18" s="4"/>
      <c r="C18" s="4"/>
      <c r="D18" s="5"/>
      <c r="E18" s="5"/>
      <c r="F18" s="4"/>
      <c r="G18" s="32"/>
    </row>
    <row r="19" spans="1:7" ht="18.75" customHeight="1" x14ac:dyDescent="0.25">
      <c r="A19" s="8">
        <v>16</v>
      </c>
      <c r="B19" s="4"/>
      <c r="C19" s="4"/>
      <c r="D19" s="5"/>
      <c r="E19" s="5"/>
      <c r="F19" s="4"/>
      <c r="G19" s="32"/>
    </row>
    <row r="20" spans="1:7" ht="18.75" customHeight="1" x14ac:dyDescent="0.25">
      <c r="A20" s="9">
        <v>17</v>
      </c>
      <c r="B20" s="4"/>
      <c r="C20" s="4"/>
      <c r="D20" s="5"/>
      <c r="E20" s="5"/>
      <c r="F20" s="4"/>
      <c r="G20" s="32"/>
    </row>
    <row r="21" spans="1:7" ht="18.75" customHeight="1" x14ac:dyDescent="0.25">
      <c r="A21" s="9">
        <v>18</v>
      </c>
      <c r="B21" s="4"/>
      <c r="C21" s="4"/>
      <c r="D21" s="5"/>
      <c r="E21" s="5"/>
      <c r="F21" s="4"/>
      <c r="G21" s="32"/>
    </row>
    <row r="22" spans="1:7" ht="18.75" customHeight="1" x14ac:dyDescent="0.25">
      <c r="A22" s="42">
        <v>19</v>
      </c>
      <c r="B22" s="41"/>
      <c r="C22" s="41"/>
      <c r="D22" s="41"/>
      <c r="E22" s="41"/>
      <c r="F22" s="41"/>
      <c r="G22" s="43"/>
    </row>
    <row r="23" spans="1:7" ht="18.75" customHeight="1" thickBot="1" x14ac:dyDescent="0.3">
      <c r="A23" s="44">
        <v>20</v>
      </c>
      <c r="B23" s="45"/>
      <c r="C23" s="45"/>
      <c r="D23" s="45"/>
      <c r="E23" s="45"/>
      <c r="F23" s="45"/>
      <c r="G23" s="46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F5:G21">
    <cfRule type="cellIs" dxfId="2" priority="15" stopIfTrue="1" operator="greaterThan">
      <formula>20</formula>
    </cfRule>
  </conditionalFormatting>
  <conditionalFormatting sqref="F4:F21">
    <cfRule type="cellIs" dxfId="1" priority="13" operator="greaterThan">
      <formula>70</formula>
    </cfRule>
  </conditionalFormatting>
  <conditionalFormatting sqref="G4:G21">
    <cfRule type="cellIs" dxfId="0" priority="1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 2</vt:lpstr>
      <vt:lpstr>M 3</vt:lpstr>
      <vt:lpstr>M 4</vt:lpstr>
      <vt:lpstr>M 5</vt:lpstr>
      <vt:lpstr>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2022-11-23T09:23:38Z</dcterms:modified>
</cp:coreProperties>
</file>