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24226"/>
  <mc:AlternateContent xmlns:mc="http://schemas.openxmlformats.org/markup-compatibility/2006">
    <mc:Choice Requires="x15">
      <x15ac:absPath xmlns:x15ac="http://schemas.microsoft.com/office/spreadsheetml/2010/11/ac" url="C:\Users\kemia\Desktop\pension_scheme\"/>
    </mc:Choice>
  </mc:AlternateContent>
  <xr:revisionPtr revIDLastSave="0" documentId="13_ncr:10000001_{9F098D77-B056-4E47-AF48-341B99AC2CDB}" xr6:coauthVersionLast="47" xr6:coauthVersionMax="47" xr10:uidLastSave="{00000000-0000-0000-0000-000000000000}"/>
  <bookViews>
    <workbookView xWindow="43080" yWindow="-120" windowWidth="29040" windowHeight="15720" activeTab="4" xr2:uid="{00000000-000D-0000-FFFF-FFFF00000000}"/>
  </bookViews>
  <sheets>
    <sheet name="raw_data" sheetId="1" r:id="rId1"/>
    <sheet name="cleaned_data" sheetId="2" r:id="rId2"/>
    <sheet name="potential_risk" sheetId="4" r:id="rId3"/>
    <sheet name="pivot_tables" sheetId="6" r:id="rId4"/>
    <sheet name="summary_dashboard" sheetId="8" r:id="rId5"/>
    <sheet name="report" sheetId="9" r:id="rId6"/>
    <sheet name="Documentation" sheetId="3" r:id="rId7"/>
  </sheets>
  <definedNames>
    <definedName name="_xlnm._FilterDatabase" localSheetId="1" hidden="1">cleaned_data!$A$1:$M$201</definedName>
  </definedNames>
  <calcPr calcId="191029"/>
  <pivotCaches>
    <pivotCache cacheId="63" r:id="rId8"/>
    <pivotCache cacheId="66" r:id="rId9"/>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8" l="1"/>
  <c r="E2" i="8"/>
  <c r="C2" i="8"/>
  <c r="L188" i="4"/>
  <c r="K188" i="4"/>
  <c r="J188" i="4"/>
  <c r="I188" i="4"/>
  <c r="H188" i="4"/>
  <c r="G188" i="4"/>
  <c r="F188" i="4"/>
  <c r="E188" i="4"/>
  <c r="C188" i="4"/>
  <c r="B188" i="4"/>
  <c r="D188" i="4"/>
  <c r="A2" i="4" a="1"/>
  <c r="A2" i="4" s="1"/>
  <c r="D205" i="2"/>
  <c r="C205" i="2"/>
  <c r="M201" i="2"/>
  <c r="L201" i="2"/>
  <c r="M200" i="2"/>
  <c r="L200" i="2"/>
  <c r="M199" i="2"/>
  <c r="L199" i="2"/>
  <c r="M198" i="2"/>
  <c r="L198" i="2"/>
  <c r="M197" i="2"/>
  <c r="L197" i="2"/>
  <c r="M196" i="2"/>
  <c r="L196" i="2"/>
  <c r="M195" i="2"/>
  <c r="L195" i="2"/>
  <c r="M194" i="2"/>
  <c r="L194" i="2"/>
  <c r="M193" i="2"/>
  <c r="L193" i="2"/>
  <c r="M192" i="2"/>
  <c r="L192" i="2"/>
  <c r="M191" i="2"/>
  <c r="L191" i="2"/>
  <c r="M190" i="2"/>
  <c r="L190" i="2"/>
  <c r="M189" i="2"/>
  <c r="L189" i="2"/>
  <c r="M188" i="2"/>
  <c r="L188" i="2"/>
  <c r="M187" i="2"/>
  <c r="L187" i="2"/>
  <c r="M186" i="2"/>
  <c r="L186" i="2"/>
  <c r="M185" i="2"/>
  <c r="L185" i="2"/>
  <c r="M184" i="2"/>
  <c r="L184" i="2"/>
  <c r="M183" i="2"/>
  <c r="L183" i="2"/>
  <c r="M182" i="2"/>
  <c r="L182" i="2"/>
  <c r="M181" i="2"/>
  <c r="L181" i="2"/>
  <c r="M180" i="2"/>
  <c r="L180" i="2"/>
  <c r="M179" i="2"/>
  <c r="L179" i="2"/>
  <c r="M178" i="2"/>
  <c r="L178" i="2"/>
  <c r="M177" i="2"/>
  <c r="L177" i="2"/>
  <c r="M176" i="2"/>
  <c r="L176" i="2"/>
  <c r="M175" i="2"/>
  <c r="L175" i="2"/>
  <c r="M174" i="2"/>
  <c r="L174" i="2"/>
  <c r="M173" i="2"/>
  <c r="L173" i="2"/>
  <c r="M172" i="2"/>
  <c r="L172" i="2"/>
  <c r="M171" i="2"/>
  <c r="L171" i="2"/>
  <c r="M170" i="2"/>
  <c r="L170" i="2"/>
  <c r="M169" i="2"/>
  <c r="L169" i="2"/>
  <c r="M168" i="2"/>
  <c r="L168" i="2"/>
  <c r="M167" i="2"/>
  <c r="L167" i="2"/>
  <c r="M166" i="2"/>
  <c r="L166" i="2"/>
  <c r="M165" i="2"/>
  <c r="L165" i="2"/>
  <c r="M164" i="2"/>
  <c r="L164" i="2"/>
  <c r="M163" i="2"/>
  <c r="L163" i="2"/>
  <c r="M162" i="2"/>
  <c r="L162" i="2"/>
  <c r="M161" i="2"/>
  <c r="L161" i="2"/>
  <c r="M160" i="2"/>
  <c r="L160" i="2"/>
  <c r="M159" i="2"/>
  <c r="L159" i="2"/>
  <c r="M158" i="2"/>
  <c r="L158" i="2"/>
  <c r="M157" i="2"/>
  <c r="L157" i="2"/>
  <c r="M156" i="2"/>
  <c r="L156" i="2"/>
  <c r="M155" i="2"/>
  <c r="L155" i="2"/>
  <c r="M154" i="2"/>
  <c r="L154" i="2"/>
  <c r="M153" i="2"/>
  <c r="L153" i="2"/>
  <c r="M152" i="2"/>
  <c r="L152" i="2"/>
  <c r="M151" i="2"/>
  <c r="L151" i="2"/>
  <c r="M150" i="2"/>
  <c r="L150" i="2"/>
  <c r="M149" i="2"/>
  <c r="L149" i="2"/>
  <c r="M148" i="2"/>
  <c r="L148" i="2"/>
  <c r="M147" i="2"/>
  <c r="L147" i="2"/>
  <c r="M146" i="2"/>
  <c r="L146" i="2"/>
  <c r="M145" i="2"/>
  <c r="L145" i="2"/>
  <c r="M144" i="2"/>
  <c r="L144" i="2"/>
  <c r="M143" i="2"/>
  <c r="L143" i="2"/>
  <c r="M142" i="2"/>
  <c r="L142" i="2"/>
  <c r="M141" i="2"/>
  <c r="L141" i="2"/>
  <c r="M140" i="2"/>
  <c r="L140" i="2"/>
  <c r="M139" i="2"/>
  <c r="L139" i="2"/>
  <c r="M138" i="2"/>
  <c r="L138" i="2"/>
  <c r="M137" i="2"/>
  <c r="L137" i="2"/>
  <c r="M136" i="2"/>
  <c r="L136" i="2"/>
  <c r="M135" i="2"/>
  <c r="L135" i="2"/>
  <c r="M134" i="2"/>
  <c r="L134" i="2"/>
  <c r="M133" i="2"/>
  <c r="L133" i="2"/>
  <c r="M132" i="2"/>
  <c r="L132" i="2"/>
  <c r="M131" i="2"/>
  <c r="L131" i="2"/>
  <c r="M130" i="2"/>
  <c r="L130" i="2"/>
  <c r="M129" i="2"/>
  <c r="L129" i="2"/>
  <c r="M128" i="2"/>
  <c r="L128" i="2"/>
  <c r="M127" i="2"/>
  <c r="L127" i="2"/>
  <c r="M126" i="2"/>
  <c r="L126" i="2"/>
  <c r="M125" i="2"/>
  <c r="L125" i="2"/>
  <c r="M124" i="2"/>
  <c r="L124" i="2"/>
  <c r="M123" i="2"/>
  <c r="L123" i="2"/>
  <c r="M122" i="2"/>
  <c r="L122" i="2"/>
  <c r="M121" i="2"/>
  <c r="L121" i="2"/>
  <c r="M120" i="2"/>
  <c r="L120" i="2"/>
  <c r="M119" i="2"/>
  <c r="L119" i="2"/>
  <c r="M118" i="2"/>
  <c r="L118" i="2"/>
  <c r="M117" i="2"/>
  <c r="L117" i="2"/>
  <c r="M116" i="2"/>
  <c r="L116" i="2"/>
  <c r="M115" i="2"/>
  <c r="L115" i="2"/>
  <c r="M114" i="2"/>
  <c r="L114" i="2"/>
  <c r="M113" i="2"/>
  <c r="L113" i="2"/>
  <c r="M112" i="2"/>
  <c r="L112" i="2"/>
  <c r="M111" i="2"/>
  <c r="L111" i="2"/>
  <c r="M110" i="2"/>
  <c r="L110" i="2"/>
  <c r="M109" i="2"/>
  <c r="L109" i="2"/>
  <c r="M108" i="2"/>
  <c r="L108" i="2"/>
  <c r="M107" i="2"/>
  <c r="L107" i="2"/>
  <c r="M106" i="2"/>
  <c r="L106" i="2"/>
  <c r="M105" i="2"/>
  <c r="L105" i="2"/>
  <c r="M104" i="2"/>
  <c r="L104" i="2"/>
  <c r="M103" i="2"/>
  <c r="L103" i="2"/>
  <c r="M102" i="2"/>
  <c r="L102" i="2"/>
  <c r="M101" i="2"/>
  <c r="L101" i="2"/>
  <c r="M100" i="2"/>
  <c r="L100" i="2"/>
  <c r="M99" i="2"/>
  <c r="L99" i="2"/>
  <c r="M98" i="2"/>
  <c r="L98" i="2"/>
  <c r="M97" i="2"/>
  <c r="L97" i="2"/>
  <c r="M96" i="2"/>
  <c r="L96" i="2"/>
  <c r="M95" i="2"/>
  <c r="L95" i="2"/>
  <c r="M94" i="2"/>
  <c r="L94" i="2"/>
  <c r="M93" i="2"/>
  <c r="L93" i="2"/>
  <c r="M92" i="2"/>
  <c r="L92" i="2"/>
  <c r="M91" i="2"/>
  <c r="L91" i="2"/>
  <c r="M90" i="2"/>
  <c r="L90" i="2"/>
  <c r="M89" i="2"/>
  <c r="L89" i="2"/>
  <c r="M88" i="2"/>
  <c r="L88" i="2"/>
  <c r="M87" i="2"/>
  <c r="L87" i="2"/>
  <c r="M86" i="2"/>
  <c r="L86" i="2"/>
  <c r="M85" i="2"/>
  <c r="L85" i="2"/>
  <c r="M84" i="2"/>
  <c r="L84" i="2"/>
  <c r="M83" i="2"/>
  <c r="L83" i="2"/>
  <c r="M82" i="2"/>
  <c r="L82" i="2"/>
  <c r="M81" i="2"/>
  <c r="L81" i="2"/>
  <c r="M80" i="2"/>
  <c r="L80" i="2"/>
  <c r="M79" i="2"/>
  <c r="L79" i="2"/>
  <c r="M78" i="2"/>
  <c r="L78" i="2"/>
  <c r="M77" i="2"/>
  <c r="L77" i="2"/>
  <c r="M76" i="2"/>
  <c r="L76" i="2"/>
  <c r="M75" i="2"/>
  <c r="L75" i="2"/>
  <c r="M74" i="2"/>
  <c r="L74" i="2"/>
  <c r="M73" i="2"/>
  <c r="L73" i="2"/>
  <c r="M72" i="2"/>
  <c r="L72" i="2"/>
  <c r="M71" i="2"/>
  <c r="L71" i="2"/>
  <c r="M70" i="2"/>
  <c r="L70" i="2"/>
  <c r="M69" i="2"/>
  <c r="L69" i="2"/>
  <c r="M68" i="2"/>
  <c r="L68" i="2"/>
  <c r="M67" i="2"/>
  <c r="L67" i="2"/>
  <c r="M66" i="2"/>
  <c r="L66" i="2"/>
  <c r="M65" i="2"/>
  <c r="L65" i="2"/>
  <c r="M64" i="2"/>
  <c r="L64" i="2"/>
  <c r="M63" i="2"/>
  <c r="L63" i="2"/>
  <c r="M62" i="2"/>
  <c r="L62" i="2"/>
  <c r="M61" i="2"/>
  <c r="L61" i="2"/>
  <c r="M60" i="2"/>
  <c r="L60" i="2"/>
  <c r="M59" i="2"/>
  <c r="L59" i="2"/>
  <c r="M58" i="2"/>
  <c r="L58" i="2"/>
  <c r="M57" i="2"/>
  <c r="L57" i="2"/>
  <c r="M56" i="2"/>
  <c r="L56" i="2"/>
  <c r="M55" i="2"/>
  <c r="L55" i="2"/>
  <c r="M54" i="2"/>
  <c r="L54" i="2"/>
  <c r="M53" i="2"/>
  <c r="L53" i="2"/>
  <c r="M52" i="2"/>
  <c r="L52" i="2"/>
  <c r="M51" i="2"/>
  <c r="L51" i="2"/>
  <c r="M50" i="2"/>
  <c r="L50" i="2"/>
  <c r="M49" i="2"/>
  <c r="L49" i="2"/>
  <c r="M48" i="2"/>
  <c r="L48" i="2"/>
  <c r="M47" i="2"/>
  <c r="L47" i="2"/>
  <c r="M46" i="2"/>
  <c r="L46" i="2"/>
  <c r="M45" i="2"/>
  <c r="L45" i="2"/>
  <c r="M44" i="2"/>
  <c r="L44" i="2"/>
  <c r="M43" i="2"/>
  <c r="L43" i="2"/>
  <c r="M42" i="2"/>
  <c r="L42" i="2"/>
  <c r="M41" i="2"/>
  <c r="L41" i="2"/>
  <c r="M40" i="2"/>
  <c r="L40" i="2"/>
  <c r="M39" i="2"/>
  <c r="L39" i="2"/>
  <c r="M38" i="2"/>
  <c r="L38" i="2"/>
  <c r="M37" i="2"/>
  <c r="L37" i="2"/>
  <c r="M36" i="2"/>
  <c r="L36" i="2"/>
  <c r="M35" i="2"/>
  <c r="L35" i="2"/>
  <c r="M34" i="2"/>
  <c r="L34" i="2"/>
  <c r="M33" i="2"/>
  <c r="L33" i="2"/>
  <c r="M32" i="2"/>
  <c r="L32" i="2"/>
  <c r="M31" i="2"/>
  <c r="L31" i="2"/>
  <c r="M30" i="2"/>
  <c r="L30" i="2"/>
  <c r="M29" i="2"/>
  <c r="L29" i="2"/>
  <c r="M28" i="2"/>
  <c r="L28" i="2"/>
  <c r="M27" i="2"/>
  <c r="L27" i="2"/>
  <c r="M26" i="2"/>
  <c r="L26" i="2"/>
  <c r="M25" i="2"/>
  <c r="L25" i="2"/>
  <c r="M24" i="2"/>
  <c r="L24" i="2"/>
  <c r="M23" i="2"/>
  <c r="L23" i="2"/>
  <c r="M22" i="2"/>
  <c r="L22" i="2"/>
  <c r="M21" i="2"/>
  <c r="L21" i="2"/>
  <c r="M20" i="2"/>
  <c r="L20" i="2"/>
  <c r="M19" i="2"/>
  <c r="L19" i="2"/>
  <c r="M18" i="2"/>
  <c r="L18" i="2"/>
  <c r="M17" i="2"/>
  <c r="L17" i="2"/>
  <c r="M16" i="2"/>
  <c r="L16" i="2"/>
  <c r="M15" i="2"/>
  <c r="L15" i="2"/>
  <c r="M14" i="2"/>
  <c r="L14" i="2"/>
  <c r="M13" i="2"/>
  <c r="L13" i="2"/>
  <c r="M12" i="2"/>
  <c r="L12" i="2"/>
  <c r="M11" i="2"/>
  <c r="L11" i="2"/>
  <c r="M10" i="2"/>
  <c r="L10" i="2"/>
  <c r="M9" i="2"/>
  <c r="L9" i="2"/>
  <c r="M8" i="2"/>
  <c r="L8" i="2"/>
  <c r="M7" i="2"/>
  <c r="L7" i="2"/>
  <c r="M6" i="2"/>
  <c r="L6" i="2"/>
  <c r="M5" i="2"/>
  <c r="L5" i="2"/>
  <c r="M4" i="2"/>
  <c r="L4" i="2"/>
  <c r="M3" i="2"/>
  <c r="L3" i="2"/>
  <c r="M2" i="2"/>
  <c r="L2" i="2"/>
  <c r="L2" i="8" l="1"/>
  <c r="K2" i="8"/>
  <c r="E2" i="4" l="1"/>
  <c r="K205" i="2"/>
  <c r="G205" i="2"/>
  <c r="J205" i="2"/>
  <c r="H205" i="2"/>
  <c r="I205" i="2"/>
  <c r="F2" i="4"/>
  <c r="B205" i="2"/>
  <c r="E205" i="2"/>
  <c r="F205" i="2"/>
  <c r="A2" i="8"/>
  <c r="H147" i="4"/>
  <c r="G29" i="4"/>
  <c r="I68" i="4"/>
  <c r="G95" i="4"/>
  <c r="G136" i="4"/>
  <c r="D14" i="4"/>
  <c r="F63" i="4"/>
  <c r="E10" i="4"/>
  <c r="J168" i="4"/>
  <c r="L69" i="4"/>
  <c r="L70" i="4"/>
  <c r="F125" i="4"/>
  <c r="F117" i="4"/>
  <c r="B82" i="4"/>
  <c r="C52" i="4"/>
  <c r="K169" i="4"/>
  <c r="J135" i="4"/>
  <c r="I92" i="4"/>
  <c r="D126" i="4"/>
  <c r="L161" i="4"/>
  <c r="B21" i="4"/>
  <c r="G22" i="4"/>
  <c r="F120" i="4"/>
  <c r="F114" i="4"/>
  <c r="I146" i="4"/>
  <c r="I90" i="4"/>
  <c r="D62" i="4"/>
  <c r="J35" i="4"/>
  <c r="C36" i="4"/>
  <c r="F146" i="4"/>
  <c r="G28" i="4"/>
  <c r="C38" i="4"/>
  <c r="D86" i="4"/>
  <c r="J153" i="4"/>
  <c r="E146" i="4"/>
  <c r="J165" i="4"/>
  <c r="J170" i="4"/>
  <c r="C81" i="4"/>
  <c r="C76" i="4"/>
  <c r="E71" i="4"/>
  <c r="D68" i="4"/>
  <c r="L153" i="4"/>
  <c r="L30" i="4"/>
  <c r="I99" i="4"/>
  <c r="J59" i="4"/>
  <c r="K64" i="4"/>
  <c r="J123" i="4"/>
  <c r="B6" i="4"/>
  <c r="L22" i="4"/>
  <c r="K25" i="4"/>
  <c r="G138" i="4"/>
  <c r="D43" i="4"/>
  <c r="K42" i="4"/>
  <c r="B64" i="4"/>
  <c r="G13" i="4"/>
  <c r="D69" i="4"/>
  <c r="F153" i="4"/>
  <c r="D132" i="4"/>
  <c r="H47" i="4"/>
  <c r="F87" i="4"/>
  <c r="D11" i="4"/>
  <c r="L178" i="4"/>
  <c r="E155" i="4"/>
  <c r="L187" i="4"/>
  <c r="H139" i="4"/>
  <c r="H175" i="4"/>
  <c r="G11" i="4"/>
  <c r="L114" i="4"/>
  <c r="C40" i="4"/>
  <c r="I110" i="4"/>
  <c r="B58" i="4"/>
  <c r="I162" i="4"/>
  <c r="D104" i="4"/>
  <c r="B50" i="4"/>
  <c r="H108" i="4"/>
  <c r="L44" i="4"/>
  <c r="F8" i="4"/>
  <c r="H84" i="4"/>
  <c r="E184" i="4"/>
  <c r="F99" i="4"/>
  <c r="K20" i="4"/>
  <c r="F3" i="4"/>
  <c r="K121" i="4"/>
  <c r="J130" i="4"/>
  <c r="B88" i="4"/>
  <c r="D45" i="4"/>
  <c r="H167" i="4"/>
  <c r="I89" i="4"/>
  <c r="D41" i="4"/>
  <c r="C79" i="4"/>
  <c r="J76" i="4"/>
  <c r="G10" i="4"/>
  <c r="C175" i="4"/>
  <c r="C99" i="4"/>
  <c r="B169" i="4"/>
  <c r="F85" i="4"/>
  <c r="F11" i="4"/>
  <c r="E82" i="4"/>
  <c r="B36" i="4"/>
  <c r="L180" i="4"/>
  <c r="G52" i="4"/>
  <c r="B116" i="4"/>
  <c r="D27" i="4"/>
  <c r="B69" i="4"/>
  <c r="L125" i="4"/>
  <c r="E40" i="4"/>
  <c r="D66" i="4"/>
  <c r="E128" i="4"/>
  <c r="F59" i="4"/>
  <c r="G14" i="4"/>
  <c r="B5" i="4"/>
  <c r="F68" i="4"/>
  <c r="J142" i="4"/>
  <c r="G116" i="4"/>
  <c r="I178" i="4"/>
  <c r="L157" i="4"/>
  <c r="D113" i="4"/>
  <c r="C151" i="4"/>
  <c r="I76" i="4"/>
  <c r="L19" i="4"/>
  <c r="I75" i="4"/>
  <c r="L163" i="4"/>
  <c r="G40" i="4"/>
  <c r="B99" i="4"/>
  <c r="J42" i="4"/>
  <c r="D3" i="4"/>
  <c r="C66" i="4"/>
  <c r="J55" i="4"/>
  <c r="C113" i="4"/>
  <c r="E60" i="4"/>
  <c r="I116" i="4"/>
  <c r="I85" i="4"/>
  <c r="L143" i="4"/>
  <c r="B78" i="4"/>
  <c r="F110" i="4"/>
  <c r="C160" i="4"/>
  <c r="I141" i="4"/>
  <c r="B162" i="4"/>
  <c r="K62" i="4"/>
  <c r="J184" i="4"/>
  <c r="D74" i="4"/>
  <c r="H111" i="4"/>
  <c r="K123" i="4"/>
  <c r="J73" i="4"/>
  <c r="G134" i="4"/>
  <c r="D21" i="4"/>
  <c r="B57" i="4"/>
  <c r="I165" i="4"/>
  <c r="L71" i="4"/>
  <c r="B126" i="4"/>
  <c r="B135" i="4"/>
  <c r="D60" i="4"/>
  <c r="C53" i="4"/>
  <c r="B60" i="4"/>
  <c r="F45" i="4"/>
  <c r="J102" i="4"/>
  <c r="C115" i="4"/>
  <c r="E180" i="4"/>
  <c r="G23" i="4"/>
  <c r="E110" i="4"/>
  <c r="K2" i="4"/>
  <c r="H2" i="4"/>
  <c r="G119" i="4"/>
  <c r="J141" i="4"/>
  <c r="B111" i="4"/>
  <c r="H138" i="4"/>
  <c r="K99" i="4"/>
  <c r="L137" i="4"/>
  <c r="B72" i="4"/>
  <c r="D164" i="4"/>
  <c r="B68" i="4"/>
  <c r="F62" i="4"/>
  <c r="K40" i="4"/>
  <c r="G21" i="4"/>
  <c r="G37" i="4"/>
  <c r="K122" i="4"/>
  <c r="F41" i="4"/>
  <c r="B178" i="4"/>
  <c r="G128" i="4"/>
  <c r="F93" i="4"/>
  <c r="J87" i="4"/>
  <c r="B100" i="4"/>
  <c r="I58" i="4"/>
  <c r="E167" i="4"/>
  <c r="D78" i="4"/>
  <c r="B183" i="4"/>
  <c r="B97" i="4"/>
  <c r="C49" i="4"/>
  <c r="C100" i="4"/>
  <c r="K112" i="4"/>
  <c r="B7" i="4"/>
  <c r="D119" i="4"/>
  <c r="J23" i="4"/>
  <c r="F78" i="4"/>
  <c r="L88" i="4"/>
  <c r="F5" i="4"/>
  <c r="C47" i="4"/>
  <c r="F137" i="4"/>
  <c r="B77" i="4"/>
  <c r="K94" i="4"/>
  <c r="J75" i="4"/>
  <c r="K38" i="4"/>
  <c r="G44" i="4"/>
  <c r="C91" i="4"/>
  <c r="D49" i="4"/>
  <c r="G64" i="4"/>
  <c r="H85" i="4"/>
  <c r="B83" i="4"/>
  <c r="B144" i="4"/>
  <c r="F32" i="4"/>
  <c r="H137" i="4"/>
  <c r="C165" i="4"/>
  <c r="H170" i="4"/>
  <c r="E21" i="4"/>
  <c r="D28" i="4"/>
  <c r="F157" i="4"/>
  <c r="D125" i="4"/>
  <c r="D2" i="4"/>
  <c r="I2" i="4"/>
  <c r="E58" i="4"/>
  <c r="G59" i="4"/>
  <c r="H157" i="4"/>
  <c r="G186" i="4"/>
  <c r="G20" i="4"/>
  <c r="C64" i="4"/>
  <c r="F24" i="4"/>
  <c r="B84" i="4"/>
  <c r="I64" i="4"/>
  <c r="F65" i="4"/>
  <c r="G16" i="4"/>
  <c r="G139" i="4"/>
  <c r="H4" i="4"/>
  <c r="J2" i="4"/>
  <c r="L2" i="4"/>
  <c r="G70" i="4"/>
  <c r="F82" i="4"/>
  <c r="C56" i="4"/>
  <c r="G184" i="4"/>
  <c r="B74" i="4"/>
  <c r="E59" i="4"/>
  <c r="K181" i="4"/>
  <c r="G87" i="4"/>
  <c r="L47" i="4"/>
  <c r="D158" i="4"/>
  <c r="I95" i="4"/>
  <c r="H66" i="4"/>
  <c r="H81" i="4"/>
  <c r="J108" i="4"/>
  <c r="E47" i="4"/>
  <c r="F72" i="4"/>
  <c r="B185" i="4"/>
  <c r="J161" i="4"/>
  <c r="D93" i="4"/>
  <c r="G50" i="4"/>
  <c r="H55" i="4"/>
  <c r="K166" i="4"/>
  <c r="F37" i="4"/>
  <c r="L54" i="4"/>
  <c r="H101" i="4"/>
  <c r="B146" i="4"/>
  <c r="F182" i="4"/>
  <c r="L61" i="4"/>
  <c r="B105" i="4"/>
  <c r="J28" i="4"/>
  <c r="C73" i="4"/>
  <c r="C105" i="4"/>
  <c r="I171" i="4"/>
  <c r="H124" i="4"/>
  <c r="G83" i="4"/>
  <c r="B49" i="4"/>
  <c r="H141" i="4"/>
  <c r="H69" i="4"/>
  <c r="K46" i="4"/>
  <c r="J37" i="4"/>
  <c r="E20" i="4"/>
  <c r="B27" i="4"/>
  <c r="F57" i="4"/>
  <c r="B130" i="4"/>
  <c r="H96" i="4"/>
  <c r="D51" i="4"/>
  <c r="H37" i="4"/>
  <c r="L57" i="4"/>
  <c r="H27" i="4"/>
  <c r="D133" i="4"/>
  <c r="I145" i="4"/>
  <c r="F74" i="4"/>
  <c r="K140" i="4"/>
  <c r="J89" i="4"/>
  <c r="D13" i="4"/>
  <c r="G2" i="4"/>
  <c r="I6" i="4"/>
  <c r="F19" i="4"/>
  <c r="D44" i="4"/>
  <c r="L86" i="4"/>
  <c r="J167" i="4"/>
  <c r="C86" i="4"/>
  <c r="C25" i="4"/>
  <c r="F171" i="4"/>
  <c r="B175" i="4"/>
  <c r="C82" i="4"/>
  <c r="K61" i="4"/>
  <c r="E115" i="4"/>
  <c r="G101" i="4"/>
  <c r="F7" i="4"/>
  <c r="C110" i="4"/>
  <c r="L29" i="4"/>
  <c r="I7" i="4"/>
  <c r="L164" i="4"/>
  <c r="L168" i="4"/>
  <c r="B2" i="4"/>
  <c r="L6" i="4"/>
  <c r="E91" i="4"/>
  <c r="D102" i="4"/>
  <c r="F21" i="4"/>
  <c r="H63" i="4"/>
  <c r="B177" i="4"/>
  <c r="D30" i="4"/>
  <c r="I155" i="4"/>
  <c r="J178" i="4"/>
  <c r="I4" i="4"/>
  <c r="E65" i="4"/>
  <c r="K52" i="4"/>
  <c r="D84" i="4"/>
  <c r="K93" i="4"/>
  <c r="G24" i="4"/>
  <c r="K28" i="4"/>
  <c r="G125" i="4"/>
  <c r="G68" i="4"/>
  <c r="H92" i="4"/>
  <c r="B110" i="4"/>
  <c r="C18" i="4"/>
  <c r="F132" i="4"/>
  <c r="K183" i="4"/>
  <c r="H25" i="4"/>
  <c r="H40" i="4"/>
  <c r="H42" i="4"/>
  <c r="L43" i="4"/>
  <c r="B61" i="4"/>
  <c r="B53" i="4"/>
  <c r="C80" i="4"/>
  <c r="E120" i="4"/>
  <c r="L66" i="4"/>
  <c r="D105" i="4"/>
  <c r="H184" i="4"/>
  <c r="C112" i="4"/>
  <c r="D159" i="4"/>
  <c r="I63" i="4"/>
  <c r="H79" i="4"/>
  <c r="L123" i="4"/>
  <c r="F77" i="4"/>
  <c r="F54" i="4"/>
  <c r="E96" i="4"/>
  <c r="C84" i="4"/>
  <c r="F90" i="4"/>
  <c r="I62" i="4"/>
  <c r="K111" i="4"/>
  <c r="G61" i="4"/>
  <c r="K44" i="4"/>
  <c r="B138" i="4"/>
  <c r="E94" i="4"/>
  <c r="H28" i="4"/>
  <c r="J160" i="4"/>
  <c r="C45" i="4"/>
  <c r="B156" i="4"/>
  <c r="J84" i="4"/>
  <c r="D121" i="4"/>
  <c r="H121" i="4"/>
  <c r="D54" i="4"/>
  <c r="J33" i="4"/>
  <c r="H159" i="4"/>
  <c r="I144" i="4"/>
  <c r="F31" i="4"/>
  <c r="J48" i="4"/>
  <c r="L52" i="4"/>
  <c r="D83" i="4"/>
  <c r="L155" i="4"/>
  <c r="K127" i="4"/>
  <c r="I60" i="4"/>
  <c r="E74" i="4"/>
  <c r="E11" i="4"/>
  <c r="E43" i="4"/>
  <c r="L63" i="4"/>
  <c r="E86" i="4"/>
  <c r="F174" i="4"/>
  <c r="F55" i="4"/>
  <c r="J83" i="4"/>
  <c r="L13" i="4"/>
  <c r="L80" i="4"/>
  <c r="F48" i="4"/>
  <c r="J136" i="4"/>
  <c r="E62" i="4"/>
  <c r="F160" i="4"/>
  <c r="E158" i="4"/>
  <c r="F164" i="4"/>
  <c r="F129" i="4"/>
  <c r="I157" i="4"/>
  <c r="G75" i="4"/>
  <c r="B33" i="4"/>
  <c r="F70" i="4"/>
  <c r="H75" i="4"/>
  <c r="J5" i="4"/>
  <c r="I106" i="4"/>
  <c r="D171" i="4"/>
  <c r="C58" i="4"/>
  <c r="D53" i="4"/>
  <c r="H93" i="4"/>
  <c r="H103" i="4"/>
  <c r="J68" i="4"/>
  <c r="F46" i="4"/>
  <c r="L5" i="4"/>
  <c r="F39" i="4"/>
  <c r="J163" i="4"/>
  <c r="B71" i="4"/>
  <c r="I44" i="4"/>
  <c r="D97" i="4"/>
  <c r="D166" i="4"/>
  <c r="C24" i="4"/>
  <c r="J57" i="4"/>
  <c r="K66" i="4"/>
  <c r="H17" i="4"/>
  <c r="K53" i="4"/>
  <c r="F60" i="4"/>
  <c r="G108" i="4"/>
  <c r="E90" i="4"/>
  <c r="L59" i="4"/>
  <c r="C126" i="4"/>
  <c r="B44" i="4"/>
  <c r="D67" i="4"/>
  <c r="C62" i="4"/>
  <c r="I72" i="4"/>
  <c r="H174" i="4"/>
  <c r="K63" i="4"/>
  <c r="L67" i="4"/>
  <c r="B23" i="4"/>
  <c r="C88" i="4"/>
  <c r="L104" i="4"/>
  <c r="G26" i="4"/>
  <c r="B76" i="4"/>
  <c r="L99" i="4"/>
  <c r="C173" i="4"/>
  <c r="I34" i="4"/>
  <c r="J187" i="4"/>
  <c r="I53" i="4"/>
  <c r="I59" i="4"/>
  <c r="G180" i="4"/>
  <c r="B22" i="4"/>
  <c r="H38" i="4"/>
  <c r="F100" i="4"/>
  <c r="L95" i="4"/>
  <c r="L140" i="4"/>
  <c r="K33" i="4"/>
  <c r="I54" i="4"/>
  <c r="E85" i="4"/>
  <c r="G48" i="4"/>
  <c r="C71" i="4"/>
  <c r="H151" i="4"/>
  <c r="B35" i="4"/>
  <c r="K36" i="4"/>
  <c r="G88" i="4"/>
  <c r="F79" i="4"/>
  <c r="K47" i="4"/>
  <c r="B163" i="4"/>
  <c r="I46" i="4"/>
  <c r="D5" i="4"/>
  <c r="J81" i="4"/>
  <c r="J110" i="4"/>
  <c r="J45" i="4"/>
  <c r="D52" i="4"/>
  <c r="G106" i="4"/>
  <c r="L56" i="4"/>
  <c r="B114" i="4"/>
  <c r="D65" i="4"/>
  <c r="B125" i="4"/>
  <c r="D89" i="4"/>
  <c r="C50" i="4"/>
  <c r="C92" i="4"/>
  <c r="K56" i="4"/>
  <c r="C107" i="4"/>
  <c r="F165" i="4"/>
  <c r="D91" i="4"/>
  <c r="L118" i="4"/>
  <c r="G45" i="4"/>
  <c r="G76" i="4"/>
  <c r="K174" i="4"/>
  <c r="K95" i="4"/>
  <c r="L101" i="4"/>
  <c r="L77" i="4"/>
  <c r="J47" i="4"/>
  <c r="J9" i="4"/>
  <c r="K34" i="4"/>
  <c r="C42" i="4"/>
  <c r="E3" i="4"/>
  <c r="G162" i="4"/>
  <c r="H134" i="4"/>
  <c r="B167" i="4"/>
  <c r="H7" i="4"/>
  <c r="I26" i="4"/>
  <c r="H165" i="4"/>
  <c r="D147" i="4"/>
  <c r="J150" i="4"/>
  <c r="L12" i="4"/>
  <c r="G171" i="4"/>
  <c r="L146" i="4"/>
  <c r="L48" i="4"/>
  <c r="B154" i="4"/>
  <c r="C164" i="4"/>
  <c r="J99" i="4"/>
  <c r="E108" i="4"/>
  <c r="K91" i="4"/>
  <c r="L151" i="4"/>
  <c r="L40" i="4"/>
  <c r="F15" i="4"/>
  <c r="B155" i="4"/>
  <c r="C43" i="4"/>
  <c r="H123" i="4"/>
  <c r="F26" i="4"/>
  <c r="E166" i="4"/>
  <c r="D134" i="4"/>
  <c r="F144" i="4"/>
  <c r="E149" i="4"/>
  <c r="I109" i="4"/>
  <c r="G167" i="4"/>
  <c r="G148" i="4"/>
  <c r="D108" i="4"/>
  <c r="H14" i="4"/>
  <c r="J86" i="4"/>
  <c r="D81" i="4"/>
  <c r="F42" i="4"/>
  <c r="E170" i="4"/>
  <c r="L105" i="4"/>
  <c r="D122" i="4"/>
  <c r="K120" i="4"/>
  <c r="L134" i="4"/>
  <c r="E80" i="4"/>
  <c r="J113" i="4"/>
  <c r="D22" i="4"/>
  <c r="I28" i="4"/>
  <c r="H48" i="4"/>
  <c r="H35" i="4"/>
  <c r="E112" i="4"/>
  <c r="E177" i="4"/>
  <c r="I77" i="4"/>
  <c r="K102" i="4"/>
  <c r="G74" i="4"/>
  <c r="I101" i="4"/>
  <c r="L156" i="4"/>
  <c r="H59" i="4"/>
  <c r="E83" i="4"/>
  <c r="C78" i="4"/>
  <c r="B29" i="4"/>
  <c r="C170" i="4"/>
  <c r="H64" i="4"/>
  <c r="K108" i="4"/>
  <c r="C72" i="4"/>
  <c r="L41" i="4"/>
  <c r="B52" i="4"/>
  <c r="D17" i="4"/>
  <c r="J93" i="4"/>
  <c r="H41" i="4"/>
  <c r="H87" i="4"/>
  <c r="E67" i="4"/>
  <c r="K110" i="4"/>
  <c r="C159" i="4"/>
  <c r="D76" i="4"/>
  <c r="I98" i="4"/>
  <c r="F96" i="4"/>
  <c r="I71" i="4"/>
  <c r="B73" i="4"/>
  <c r="F86" i="4"/>
  <c r="D177" i="4"/>
  <c r="I172" i="4"/>
  <c r="H44" i="4"/>
  <c r="D112" i="4"/>
  <c r="E66" i="4"/>
  <c r="F149" i="4"/>
  <c r="F159" i="4"/>
  <c r="D96" i="4"/>
  <c r="I9" i="4"/>
  <c r="K7" i="4"/>
  <c r="K119" i="4"/>
  <c r="I163" i="4"/>
  <c r="H80" i="4"/>
  <c r="C157" i="4"/>
  <c r="J44" i="4"/>
  <c r="G25" i="4"/>
  <c r="F14" i="4"/>
  <c r="G82" i="4"/>
  <c r="C162" i="4"/>
  <c r="L186" i="4"/>
  <c r="D107" i="4"/>
  <c r="G103" i="4"/>
  <c r="I115" i="4"/>
  <c r="K150" i="4"/>
  <c r="L98" i="4"/>
  <c r="L92" i="4"/>
  <c r="L174" i="4"/>
  <c r="K11" i="4"/>
  <c r="E127" i="4"/>
  <c r="I154" i="4"/>
  <c r="J54" i="4"/>
  <c r="K90" i="4"/>
  <c r="C146" i="4"/>
  <c r="C31" i="4"/>
  <c r="G166" i="4"/>
  <c r="C177" i="4"/>
  <c r="I137" i="4"/>
  <c r="F168" i="4"/>
  <c r="C15" i="4"/>
  <c r="C95" i="4"/>
  <c r="I41" i="4"/>
  <c r="J156" i="4"/>
  <c r="D173" i="4"/>
  <c r="H60" i="4"/>
  <c r="L26" i="4"/>
  <c r="K98" i="4"/>
  <c r="E133" i="4"/>
  <c r="G90" i="4"/>
  <c r="H8" i="4"/>
  <c r="D138" i="4"/>
  <c r="G6" i="4"/>
  <c r="C96" i="4"/>
  <c r="G100" i="4"/>
  <c r="D25" i="4"/>
  <c r="B79" i="4"/>
  <c r="L21" i="4"/>
  <c r="E54" i="4"/>
  <c r="F83" i="4"/>
  <c r="C22" i="4"/>
  <c r="H148" i="4"/>
  <c r="G9" i="4"/>
  <c r="L39" i="4"/>
  <c r="K78" i="4"/>
  <c r="D148" i="4"/>
  <c r="I87" i="4"/>
  <c r="G56" i="4"/>
  <c r="D47" i="4"/>
  <c r="K76" i="4"/>
  <c r="D75" i="4"/>
  <c r="F47" i="4"/>
  <c r="B121" i="4"/>
  <c r="G124" i="4"/>
  <c r="H169" i="4"/>
  <c r="K39" i="4"/>
  <c r="K73" i="4"/>
  <c r="H53" i="4"/>
  <c r="J72" i="4"/>
  <c r="C131" i="4"/>
  <c r="H54" i="4"/>
  <c r="L107" i="4"/>
  <c r="F88" i="4"/>
  <c r="C123" i="4"/>
  <c r="I133" i="4"/>
  <c r="D161" i="4"/>
  <c r="E134" i="4"/>
  <c r="G78" i="4"/>
  <c r="I70" i="4"/>
  <c r="E36" i="4"/>
  <c r="I38" i="4"/>
  <c r="H62" i="4"/>
  <c r="J6" i="4"/>
  <c r="E23" i="4"/>
  <c r="K125" i="4"/>
  <c r="H32" i="4"/>
  <c r="B54" i="4"/>
  <c r="B148" i="4"/>
  <c r="L68" i="4"/>
  <c r="L142" i="4"/>
  <c r="J180" i="4"/>
  <c r="J70" i="4"/>
  <c r="I152" i="4"/>
  <c r="J129" i="4"/>
  <c r="G161" i="4"/>
  <c r="K185" i="4"/>
  <c r="F111" i="4"/>
  <c r="B134" i="4"/>
  <c r="B46" i="4"/>
  <c r="G110" i="4"/>
  <c r="E35" i="4"/>
  <c r="C187" i="4"/>
  <c r="B70" i="4"/>
  <c r="B32" i="4"/>
  <c r="C155" i="4"/>
  <c r="B8" i="4"/>
  <c r="C145" i="4"/>
  <c r="I121" i="4"/>
  <c r="F38" i="4"/>
  <c r="L158" i="4"/>
  <c r="D82" i="4"/>
  <c r="H106" i="4"/>
  <c r="G47" i="4"/>
  <c r="H88" i="4"/>
  <c r="F115" i="4"/>
  <c r="J29" i="4"/>
  <c r="I180" i="4"/>
  <c r="E117" i="4"/>
  <c r="H15" i="4"/>
  <c r="L76" i="4"/>
  <c r="E46" i="4"/>
  <c r="B159" i="4"/>
  <c r="E28" i="4"/>
  <c r="C120" i="4"/>
  <c r="H95" i="4"/>
  <c r="B165" i="4"/>
  <c r="J95" i="4"/>
  <c r="E73" i="4"/>
  <c r="E142" i="4"/>
  <c r="B80" i="4"/>
  <c r="H50" i="4"/>
  <c r="J36" i="4"/>
  <c r="E78" i="4"/>
  <c r="G5" i="4"/>
  <c r="L58" i="4"/>
  <c r="H168" i="4"/>
  <c r="F61" i="4"/>
  <c r="F162" i="4"/>
  <c r="J91" i="4"/>
  <c r="B92" i="4"/>
  <c r="D169" i="4"/>
  <c r="B39" i="4"/>
  <c r="E16" i="4"/>
  <c r="F135" i="4"/>
  <c r="H74" i="4"/>
  <c r="K153" i="4"/>
  <c r="H77" i="4"/>
  <c r="H29" i="4"/>
  <c r="E6" i="4"/>
  <c r="E161" i="4"/>
  <c r="E107" i="4"/>
  <c r="C65" i="4"/>
  <c r="L17" i="4"/>
  <c r="D71" i="4"/>
  <c r="E98" i="4"/>
  <c r="J137" i="4"/>
  <c r="J64" i="4"/>
  <c r="K105" i="4"/>
  <c r="K58" i="4"/>
  <c r="F156" i="4"/>
  <c r="K74" i="4"/>
  <c r="C17" i="4"/>
  <c r="E129" i="4"/>
  <c r="F126" i="4"/>
  <c r="F58" i="4"/>
  <c r="G17" i="4"/>
  <c r="I151" i="4"/>
  <c r="F133" i="4"/>
  <c r="F107" i="4"/>
  <c r="J176" i="4"/>
  <c r="I129" i="4"/>
  <c r="F170" i="4"/>
  <c r="F148" i="4"/>
  <c r="G126" i="4"/>
  <c r="K137" i="4"/>
  <c r="J14" i="4"/>
  <c r="E33" i="4"/>
  <c r="E159" i="4"/>
  <c r="H110" i="4"/>
  <c r="C5" i="4"/>
  <c r="G33" i="4"/>
  <c r="D40" i="4"/>
  <c r="B30" i="4"/>
  <c r="J98" i="4"/>
  <c r="I127" i="4"/>
  <c r="E156" i="4"/>
  <c r="C149" i="4"/>
  <c r="L141" i="4"/>
  <c r="H132" i="4"/>
  <c r="I167" i="4"/>
  <c r="C156" i="4"/>
  <c r="E186" i="4"/>
  <c r="B157" i="4"/>
  <c r="D183" i="4"/>
  <c r="D151" i="4"/>
  <c r="F76" i="4"/>
  <c r="H72" i="4"/>
  <c r="E68" i="4"/>
  <c r="L87" i="4"/>
  <c r="G53" i="4"/>
  <c r="B119" i="4"/>
  <c r="G117" i="4"/>
  <c r="E169" i="4"/>
  <c r="L51" i="4"/>
  <c r="K87" i="4"/>
  <c r="I105" i="4"/>
  <c r="H114" i="4"/>
  <c r="B90" i="4"/>
  <c r="H39" i="4"/>
  <c r="I111" i="4"/>
  <c r="G155" i="4"/>
  <c r="C69" i="4"/>
  <c r="D61" i="4"/>
  <c r="B51" i="4"/>
  <c r="B128" i="4"/>
  <c r="J115" i="4"/>
  <c r="H86" i="4"/>
  <c r="C77" i="4"/>
  <c r="I50" i="4"/>
  <c r="E30" i="4"/>
  <c r="I134" i="4"/>
  <c r="I22" i="4"/>
  <c r="E152" i="4"/>
  <c r="I40" i="4"/>
  <c r="L49" i="4"/>
  <c r="B17" i="4"/>
  <c r="G114" i="4"/>
  <c r="H33" i="4"/>
  <c r="D144" i="4"/>
  <c r="D115" i="4"/>
  <c r="I103" i="4"/>
  <c r="B161" i="4"/>
  <c r="F35" i="4"/>
  <c r="D123" i="4"/>
  <c r="G65" i="4"/>
  <c r="K57" i="4"/>
  <c r="E150" i="4"/>
  <c r="F75" i="4"/>
  <c r="H172" i="4"/>
  <c r="K92" i="4"/>
  <c r="J116" i="4"/>
  <c r="I48" i="4"/>
  <c r="G89" i="4"/>
  <c r="H11" i="4"/>
  <c r="B115" i="4"/>
  <c r="L27" i="4"/>
  <c r="K180" i="4"/>
  <c r="L133" i="4"/>
  <c r="C11" i="4"/>
  <c r="G137" i="4"/>
  <c r="G157" i="4"/>
  <c r="K158" i="4"/>
  <c r="K4" i="4"/>
  <c r="B113" i="4"/>
  <c r="E131" i="4"/>
  <c r="C98" i="4"/>
  <c r="F158" i="4"/>
  <c r="J174" i="4"/>
  <c r="C29" i="4"/>
  <c r="H117" i="4"/>
  <c r="F28" i="4"/>
  <c r="K51" i="4"/>
  <c r="E174" i="4"/>
  <c r="D170" i="4"/>
  <c r="D92" i="4"/>
  <c r="K31" i="4"/>
  <c r="J104" i="4"/>
  <c r="H129" i="4"/>
  <c r="C75" i="4"/>
  <c r="E5" i="4"/>
  <c r="L162" i="4"/>
  <c r="B184" i="4"/>
  <c r="E29" i="4"/>
  <c r="F64" i="4"/>
  <c r="C41" i="4"/>
  <c r="D35" i="4"/>
  <c r="D111" i="4"/>
  <c r="K43" i="4"/>
  <c r="D165" i="4"/>
  <c r="L24" i="4"/>
  <c r="B170" i="4"/>
  <c r="I30" i="4"/>
  <c r="D156" i="4"/>
  <c r="E84" i="4"/>
  <c r="D70" i="4"/>
  <c r="C169" i="4"/>
  <c r="C178" i="4"/>
  <c r="I114" i="4"/>
  <c r="G131" i="4"/>
  <c r="J186" i="4"/>
  <c r="D57" i="4"/>
  <c r="J159" i="4"/>
  <c r="I142" i="4"/>
  <c r="L147" i="4"/>
  <c r="K167" i="4"/>
  <c r="H43" i="4"/>
  <c r="F173" i="4"/>
  <c r="F131" i="4"/>
  <c r="J58" i="4"/>
  <c r="L62" i="4"/>
  <c r="K49" i="4"/>
  <c r="C124" i="4"/>
  <c r="D88" i="4"/>
  <c r="K41" i="4"/>
  <c r="K170" i="4"/>
  <c r="L45" i="4"/>
  <c r="F53" i="4"/>
  <c r="K148" i="4"/>
  <c r="K60" i="4"/>
  <c r="L60" i="4"/>
  <c r="G54" i="4"/>
  <c r="C55" i="4"/>
  <c r="L83" i="4"/>
  <c r="K151" i="4"/>
  <c r="K10" i="4"/>
  <c r="F119" i="4"/>
  <c r="G77" i="4"/>
  <c r="E72" i="4"/>
  <c r="B59" i="4"/>
  <c r="L90" i="4"/>
  <c r="B75" i="4"/>
  <c r="J107" i="4"/>
  <c r="C142" i="4"/>
  <c r="L55" i="4"/>
  <c r="E27" i="4"/>
  <c r="K164" i="4"/>
  <c r="K69" i="4"/>
  <c r="H135" i="4"/>
  <c r="J15" i="4"/>
  <c r="E76" i="4"/>
  <c r="C152" i="4"/>
  <c r="F6" i="4"/>
  <c r="J20" i="4"/>
  <c r="E122" i="4"/>
  <c r="L3" i="4"/>
  <c r="J124" i="4"/>
  <c r="K113" i="4"/>
  <c r="E101" i="4"/>
  <c r="G99" i="4"/>
  <c r="I132" i="4"/>
  <c r="I12" i="4"/>
  <c r="E56" i="4"/>
  <c r="D130" i="4"/>
  <c r="K55" i="4"/>
  <c r="G147" i="4"/>
  <c r="H70" i="4"/>
  <c r="F81" i="4"/>
  <c r="C174" i="4"/>
  <c r="L128" i="4"/>
  <c r="G132" i="4"/>
  <c r="H102" i="4"/>
  <c r="H142" i="4"/>
  <c r="E151" i="4"/>
  <c r="H12" i="4"/>
  <c r="K139" i="4"/>
  <c r="J185" i="4"/>
  <c r="J126" i="4"/>
  <c r="B106" i="4"/>
  <c r="D167" i="4"/>
  <c r="B129" i="4"/>
  <c r="L170" i="4"/>
  <c r="K132" i="4"/>
  <c r="G115" i="4"/>
  <c r="H65" i="4"/>
  <c r="E143" i="4"/>
  <c r="B14" i="4"/>
  <c r="K86" i="4"/>
  <c r="J62" i="4"/>
  <c r="K118" i="4"/>
  <c r="I149" i="4"/>
  <c r="H187" i="4"/>
  <c r="K161" i="4"/>
  <c r="C180" i="4"/>
  <c r="K136" i="4"/>
  <c r="B13" i="4"/>
  <c r="D128" i="4"/>
  <c r="E7" i="4"/>
  <c r="K126" i="4"/>
  <c r="K35" i="4"/>
  <c r="H180" i="4"/>
  <c r="C144" i="4"/>
  <c r="I147" i="4"/>
  <c r="E185" i="4"/>
  <c r="L150" i="4"/>
  <c r="F136" i="4"/>
  <c r="E61" i="4"/>
  <c r="G144" i="4"/>
  <c r="C181" i="4"/>
  <c r="K5" i="4"/>
  <c r="C103" i="4"/>
  <c r="B109" i="4"/>
  <c r="G31" i="4"/>
  <c r="K37" i="4"/>
  <c r="I43" i="4"/>
  <c r="B132" i="4"/>
  <c r="H78" i="4"/>
  <c r="B124" i="4"/>
  <c r="I5" i="4"/>
  <c r="L84" i="4"/>
  <c r="D150" i="4"/>
  <c r="G133" i="4"/>
  <c r="D98" i="4"/>
  <c r="E126" i="4"/>
  <c r="C27" i="4"/>
  <c r="K178" i="4"/>
  <c r="E45" i="4"/>
  <c r="G121" i="4"/>
  <c r="D187" i="4"/>
  <c r="G102" i="4"/>
  <c r="K85" i="4"/>
  <c r="D154" i="4"/>
  <c r="E13" i="4"/>
  <c r="G104" i="4"/>
  <c r="C89" i="4"/>
  <c r="H24" i="4"/>
  <c r="C94" i="4"/>
  <c r="F12" i="4"/>
  <c r="B24" i="4"/>
  <c r="D8" i="4"/>
  <c r="J147" i="4"/>
  <c r="G146" i="4"/>
  <c r="G129" i="4"/>
  <c r="B133" i="4"/>
  <c r="K172" i="4"/>
  <c r="H166" i="4"/>
  <c r="F176" i="4"/>
  <c r="L11" i="4"/>
  <c r="G111" i="4"/>
  <c r="G55" i="4"/>
  <c r="H164" i="4"/>
  <c r="E183" i="4"/>
  <c r="G173" i="4"/>
  <c r="B34" i="4"/>
  <c r="J114" i="4"/>
  <c r="J77" i="4"/>
  <c r="F151" i="4"/>
  <c r="J158" i="4"/>
  <c r="D32" i="4"/>
  <c r="F134" i="4"/>
  <c r="J164" i="4"/>
  <c r="E57" i="4"/>
  <c r="C118" i="4"/>
  <c r="E145" i="4"/>
  <c r="L111" i="4"/>
  <c r="C140" i="4"/>
  <c r="G168" i="4"/>
  <c r="H130" i="4"/>
  <c r="L97" i="4"/>
  <c r="H82" i="4"/>
  <c r="K89" i="4"/>
  <c r="I96" i="4"/>
  <c r="B179" i="4"/>
  <c r="D135" i="4"/>
  <c r="H127" i="4"/>
  <c r="J109" i="4"/>
  <c r="E135" i="4"/>
  <c r="J16" i="4"/>
  <c r="F33" i="4"/>
  <c r="K68" i="4"/>
  <c r="J11" i="4"/>
  <c r="I168" i="4"/>
  <c r="B107" i="4"/>
  <c r="E31" i="4"/>
  <c r="B180" i="4"/>
  <c r="C59" i="4"/>
  <c r="F169" i="4"/>
  <c r="L149" i="4"/>
  <c r="L120" i="4"/>
  <c r="I49" i="4"/>
  <c r="B10" i="4"/>
  <c r="B127" i="4"/>
  <c r="I176" i="4"/>
  <c r="H30" i="4"/>
  <c r="H105" i="4"/>
  <c r="D149" i="4"/>
  <c r="G174" i="4"/>
  <c r="C109" i="4"/>
  <c r="B174" i="4"/>
  <c r="H161" i="4"/>
  <c r="H112" i="4"/>
  <c r="I128" i="4"/>
  <c r="F50" i="4"/>
  <c r="L36" i="4"/>
  <c r="J10" i="4"/>
  <c r="F185" i="4"/>
  <c r="C158" i="4"/>
  <c r="J175" i="4"/>
  <c r="C87" i="4"/>
  <c r="B158" i="4"/>
  <c r="C6" i="4"/>
  <c r="K186" i="4"/>
  <c r="F184" i="4"/>
  <c r="F66" i="4"/>
  <c r="L93" i="4"/>
  <c r="D136" i="4"/>
  <c r="J144" i="4"/>
  <c r="F71" i="4"/>
  <c r="D155" i="4"/>
  <c r="K168" i="4"/>
  <c r="F172" i="4"/>
  <c r="G177" i="4"/>
  <c r="J74" i="4"/>
  <c r="L42" i="4"/>
  <c r="D48" i="4"/>
  <c r="J134" i="4"/>
  <c r="F142" i="4"/>
  <c r="K163" i="4"/>
  <c r="L185" i="4"/>
  <c r="D116" i="4"/>
  <c r="I182" i="4"/>
  <c r="J132" i="4"/>
  <c r="D129" i="4"/>
  <c r="L171" i="4"/>
  <c r="G178" i="4"/>
  <c r="H58" i="4"/>
  <c r="D120" i="4"/>
  <c r="G46" i="4"/>
  <c r="C23" i="4"/>
  <c r="I175" i="4"/>
  <c r="G80" i="4"/>
  <c r="G63" i="4"/>
  <c r="E44" i="4"/>
  <c r="I148" i="4"/>
  <c r="F29" i="4"/>
  <c r="L183" i="4"/>
  <c r="I17" i="4"/>
  <c r="B38" i="4"/>
  <c r="J85" i="4"/>
  <c r="C147" i="4"/>
  <c r="L166" i="4"/>
  <c r="C161" i="4"/>
  <c r="J101" i="4"/>
  <c r="E116" i="4"/>
  <c r="D182" i="4"/>
  <c r="I88" i="4"/>
  <c r="I153" i="4"/>
  <c r="G152" i="4"/>
  <c r="H109" i="4"/>
  <c r="J169" i="4"/>
  <c r="E69" i="4"/>
  <c r="F167" i="4"/>
  <c r="H73" i="4"/>
  <c r="G187" i="4"/>
  <c r="E139" i="4"/>
  <c r="K144" i="4"/>
  <c r="F143" i="4"/>
  <c r="D124" i="4"/>
  <c r="E25" i="4"/>
  <c r="L165" i="4"/>
  <c r="C21" i="4"/>
  <c r="E176" i="4"/>
  <c r="I104" i="4"/>
  <c r="C138" i="4"/>
  <c r="I80" i="4"/>
  <c r="F34" i="4"/>
  <c r="G27" i="4"/>
  <c r="I125" i="4"/>
  <c r="H158" i="4"/>
  <c r="F108" i="4"/>
  <c r="H145" i="4"/>
  <c r="H154" i="4"/>
  <c r="K50" i="4"/>
  <c r="G159" i="4"/>
  <c r="H104" i="4"/>
  <c r="E15" i="4"/>
  <c r="K182" i="4"/>
  <c r="C108" i="4"/>
  <c r="H126" i="4"/>
  <c r="K109" i="4"/>
  <c r="I173" i="4"/>
  <c r="G172" i="4"/>
  <c r="F44" i="4"/>
  <c r="J148" i="4"/>
  <c r="D87" i="4"/>
  <c r="L16" i="4"/>
  <c r="B142" i="4"/>
  <c r="E162" i="4"/>
  <c r="G62" i="4"/>
  <c r="F20" i="4"/>
  <c r="E123" i="4"/>
  <c r="L121" i="4"/>
  <c r="C168" i="4"/>
  <c r="K141" i="4"/>
  <c r="F18" i="4"/>
  <c r="E138" i="4"/>
  <c r="L115" i="4"/>
  <c r="G7" i="4"/>
  <c r="H120" i="4"/>
  <c r="E178" i="4"/>
  <c r="C19" i="4"/>
  <c r="L119" i="4"/>
  <c r="H94" i="4"/>
  <c r="J131" i="4"/>
  <c r="H162" i="4"/>
  <c r="J128" i="4"/>
  <c r="E141" i="4"/>
  <c r="E50" i="4"/>
  <c r="J17" i="4"/>
  <c r="I65" i="4"/>
  <c r="I120" i="4"/>
  <c r="J46" i="4"/>
  <c r="C130" i="4"/>
  <c r="B140" i="4"/>
  <c r="I42" i="4"/>
  <c r="L109" i="4"/>
  <c r="L8" i="4"/>
  <c r="H56" i="4"/>
  <c r="J34" i="4"/>
  <c r="G79" i="4"/>
  <c r="H178" i="4"/>
  <c r="H115" i="4"/>
  <c r="B153" i="4"/>
  <c r="E172" i="4"/>
  <c r="F89" i="4"/>
  <c r="L167" i="4"/>
  <c r="J105" i="4"/>
  <c r="C97" i="4"/>
  <c r="G96" i="4"/>
  <c r="G35" i="4"/>
  <c r="F181" i="4"/>
  <c r="G158" i="4"/>
  <c r="D117" i="4"/>
  <c r="B87" i="4"/>
  <c r="G15" i="4"/>
  <c r="I181" i="4"/>
  <c r="E106" i="4"/>
  <c r="E168" i="4"/>
  <c r="H46" i="4"/>
  <c r="H76" i="4"/>
  <c r="I21" i="4"/>
  <c r="J30" i="4"/>
  <c r="D142" i="4"/>
  <c r="I174" i="4"/>
  <c r="E164" i="4"/>
  <c r="J8" i="4"/>
  <c r="L144" i="4"/>
  <c r="F102" i="4"/>
  <c r="F163" i="4"/>
  <c r="C101" i="4"/>
  <c r="B160" i="4"/>
  <c r="E17" i="4"/>
  <c r="K45" i="4"/>
  <c r="J22" i="4"/>
  <c r="J78" i="4"/>
  <c r="F113" i="4"/>
  <c r="D100" i="4"/>
  <c r="J103" i="4"/>
  <c r="J155" i="4"/>
  <c r="D16" i="4"/>
  <c r="E121" i="4"/>
  <c r="E165" i="4"/>
  <c r="I124" i="4"/>
  <c r="D185" i="4"/>
  <c r="D127" i="4"/>
  <c r="B85" i="4"/>
  <c r="K146" i="4"/>
  <c r="F84" i="4"/>
  <c r="E4" i="4"/>
  <c r="E181" i="4"/>
  <c r="B143" i="4"/>
  <c r="B98" i="4"/>
  <c r="I187" i="4"/>
  <c r="J139" i="4"/>
  <c r="C125" i="4"/>
  <c r="F147" i="4"/>
  <c r="F97" i="4"/>
  <c r="I140" i="4"/>
  <c r="F10" i="4"/>
  <c r="J152" i="4"/>
  <c r="I164" i="4"/>
  <c r="K138" i="4"/>
  <c r="F139" i="4"/>
  <c r="C7" i="4"/>
  <c r="I37" i="4"/>
  <c r="B131" i="4"/>
  <c r="L138" i="4"/>
  <c r="C171" i="4"/>
  <c r="D36" i="4"/>
  <c r="F187" i="4"/>
  <c r="B101" i="4"/>
  <c r="I184" i="4"/>
  <c r="L176" i="4"/>
  <c r="C143" i="4"/>
  <c r="C137" i="4"/>
  <c r="C166" i="4"/>
  <c r="C67" i="4"/>
  <c r="I156" i="4"/>
  <c r="G107" i="4"/>
  <c r="E89" i="4"/>
  <c r="K145" i="4"/>
  <c r="G150" i="4"/>
  <c r="K48" i="4"/>
  <c r="J179" i="4"/>
  <c r="L32" i="4"/>
  <c r="F22" i="4"/>
  <c r="E157" i="4"/>
  <c r="K82" i="4"/>
  <c r="G179" i="4"/>
  <c r="L81" i="4"/>
  <c r="L75" i="4"/>
  <c r="K81" i="4"/>
  <c r="C153" i="4"/>
  <c r="K162" i="4"/>
  <c r="H45" i="4"/>
  <c r="D186" i="4"/>
  <c r="C186" i="4"/>
  <c r="H185" i="4"/>
  <c r="E179" i="4"/>
  <c r="H186" i="4"/>
  <c r="L4" i="4"/>
  <c r="F186" i="4"/>
  <c r="H36" i="4"/>
  <c r="I25" i="4"/>
  <c r="K156" i="4"/>
  <c r="G163" i="4"/>
  <c r="B108" i="4"/>
  <c r="H173" i="4"/>
  <c r="F128" i="4"/>
  <c r="I29" i="4"/>
  <c r="D10" i="4"/>
  <c r="L28" i="4"/>
  <c r="L160" i="4"/>
  <c r="B12" i="4"/>
  <c r="G145" i="4"/>
  <c r="J38" i="4"/>
  <c r="D176" i="4"/>
  <c r="J138" i="4"/>
  <c r="B145" i="4"/>
  <c r="L20" i="4"/>
  <c r="L10" i="4"/>
  <c r="E175" i="4"/>
  <c r="L18" i="4"/>
  <c r="B176" i="4"/>
  <c r="F118" i="4"/>
  <c r="I35" i="4"/>
  <c r="H179" i="4"/>
  <c r="J120" i="4"/>
  <c r="L108" i="4"/>
  <c r="C51" i="4"/>
  <c r="G151" i="4"/>
  <c r="C133" i="4"/>
  <c r="H140" i="4"/>
  <c r="B120" i="4"/>
  <c r="K179" i="4"/>
  <c r="K165" i="4"/>
  <c r="E173" i="4"/>
  <c r="D6" i="4"/>
  <c r="E77" i="4"/>
  <c r="C128" i="4"/>
  <c r="K13" i="4"/>
  <c r="D64" i="4"/>
  <c r="H131" i="4"/>
  <c r="I56" i="4"/>
  <c r="K157" i="4"/>
  <c r="I73" i="4"/>
  <c r="J172" i="4"/>
  <c r="K129" i="4"/>
  <c r="G97" i="4"/>
  <c r="L113" i="4"/>
  <c r="E124" i="4"/>
  <c r="F105" i="4"/>
  <c r="C83" i="4"/>
  <c r="C90" i="4"/>
  <c r="K131" i="4"/>
  <c r="B63" i="4"/>
  <c r="G91" i="4"/>
  <c r="B150" i="4"/>
  <c r="G84" i="4"/>
  <c r="G86" i="4"/>
  <c r="D157" i="4"/>
  <c r="H6" i="4"/>
  <c r="J125" i="4"/>
  <c r="L15" i="4"/>
  <c r="K24" i="4"/>
  <c r="J32" i="4"/>
  <c r="C116" i="4"/>
  <c r="J111" i="4"/>
  <c r="B4" i="4"/>
  <c r="D139" i="4"/>
  <c r="E118" i="4"/>
  <c r="E140" i="4"/>
  <c r="D145" i="4"/>
  <c r="F92" i="4"/>
  <c r="K17" i="4"/>
  <c r="G41" i="4"/>
  <c r="G118" i="4"/>
  <c r="D72" i="4"/>
  <c r="K29" i="4"/>
  <c r="J133" i="4"/>
  <c r="H20" i="4"/>
  <c r="L136" i="4"/>
  <c r="B18" i="4"/>
  <c r="B16" i="4"/>
  <c r="E92" i="4"/>
  <c r="E87" i="4"/>
  <c r="D90" i="4"/>
  <c r="J119" i="4"/>
  <c r="B123" i="4"/>
  <c r="F141" i="4"/>
  <c r="B139" i="4"/>
  <c r="L64" i="4"/>
  <c r="E109" i="4"/>
  <c r="E81" i="4"/>
  <c r="C183" i="4"/>
  <c r="D94" i="4"/>
  <c r="C106" i="4"/>
  <c r="D103" i="4"/>
  <c r="C85" i="4"/>
  <c r="B86" i="4"/>
  <c r="D175" i="4"/>
  <c r="J26" i="4"/>
  <c r="K27" i="4"/>
  <c r="B40" i="4"/>
  <c r="K23" i="4"/>
  <c r="C179" i="4"/>
  <c r="F123" i="4"/>
  <c r="I91" i="4"/>
  <c r="E102" i="4"/>
  <c r="I143" i="4"/>
  <c r="I138" i="4"/>
  <c r="B122" i="4"/>
  <c r="H107" i="4"/>
  <c r="J52" i="4"/>
  <c r="D56" i="4"/>
  <c r="H22" i="4"/>
  <c r="C13" i="4"/>
  <c r="J90" i="4"/>
  <c r="G185" i="4"/>
  <c r="K15" i="4"/>
  <c r="F30" i="4"/>
  <c r="G149" i="4"/>
  <c r="K59" i="4"/>
  <c r="J181" i="4"/>
  <c r="D106" i="4"/>
  <c r="C132" i="4"/>
  <c r="D4" i="4"/>
  <c r="G39" i="4"/>
  <c r="D34" i="4"/>
  <c r="C150" i="4"/>
  <c r="D95" i="4"/>
  <c r="E132" i="4"/>
  <c r="I160" i="4"/>
  <c r="G183" i="4"/>
  <c r="E182" i="4"/>
  <c r="F69" i="4"/>
  <c r="H181" i="4"/>
  <c r="F91" i="4"/>
  <c r="C12" i="4"/>
  <c r="E113" i="4"/>
  <c r="F177" i="4"/>
  <c r="J19" i="4"/>
  <c r="L127" i="4"/>
  <c r="H144" i="4"/>
  <c r="C37" i="4"/>
  <c r="K67" i="4"/>
  <c r="B19" i="4"/>
  <c r="I93" i="4"/>
  <c r="E119" i="4"/>
  <c r="D168" i="4"/>
  <c r="I136" i="4"/>
  <c r="E22" i="4"/>
  <c r="G81" i="4"/>
  <c r="H23" i="4"/>
  <c r="F4" i="4"/>
  <c r="E49" i="4"/>
  <c r="H100" i="4"/>
  <c r="E75" i="4"/>
  <c r="F175" i="4"/>
  <c r="J177" i="4"/>
  <c r="H90" i="4"/>
  <c r="L126" i="4"/>
  <c r="H91" i="4"/>
  <c r="D73" i="4"/>
  <c r="B136" i="4"/>
  <c r="D153" i="4"/>
  <c r="I126" i="4"/>
  <c r="L124" i="4"/>
  <c r="L173" i="4"/>
  <c r="I15" i="4"/>
  <c r="L132" i="4"/>
  <c r="I107" i="4"/>
  <c r="F109" i="4"/>
  <c r="C9" i="4"/>
  <c r="I32" i="4"/>
  <c r="B55" i="4"/>
  <c r="J61" i="4"/>
  <c r="B47" i="4"/>
  <c r="J63" i="4"/>
  <c r="E130" i="4"/>
  <c r="I169" i="4"/>
  <c r="K116" i="4"/>
  <c r="F179" i="4"/>
  <c r="D55" i="4"/>
  <c r="L73" i="4"/>
  <c r="K100" i="4"/>
  <c r="G69" i="4"/>
  <c r="E105" i="4"/>
  <c r="D85" i="4"/>
  <c r="J97" i="4"/>
  <c r="L53" i="4"/>
  <c r="C111" i="4"/>
  <c r="L94" i="4"/>
  <c r="G181" i="4"/>
  <c r="C104" i="4"/>
  <c r="D46" i="4"/>
  <c r="K101" i="4"/>
  <c r="K143" i="4"/>
  <c r="L34" i="4"/>
  <c r="C26" i="4"/>
  <c r="B9" i="4"/>
  <c r="D50" i="4"/>
  <c r="D143" i="4"/>
  <c r="G32" i="4"/>
  <c r="K184" i="4"/>
  <c r="H61" i="4"/>
  <c r="F154" i="4"/>
  <c r="B56" i="4"/>
  <c r="J3" i="4"/>
  <c r="J4" i="4"/>
  <c r="J40" i="4"/>
  <c r="C135" i="4"/>
  <c r="F112" i="4"/>
  <c r="D19" i="4"/>
  <c r="G143" i="4"/>
  <c r="D39" i="4"/>
  <c r="E88" i="4"/>
  <c r="I158" i="4"/>
  <c r="I74" i="4"/>
  <c r="H52" i="4"/>
  <c r="G71" i="4"/>
  <c r="D26" i="4"/>
  <c r="C163" i="4"/>
  <c r="L130" i="4"/>
  <c r="C139" i="4"/>
  <c r="C93" i="4"/>
  <c r="G58" i="4"/>
  <c r="D101" i="4"/>
  <c r="K19" i="4"/>
  <c r="G153" i="4"/>
  <c r="I61" i="4"/>
  <c r="C114" i="4"/>
  <c r="K21" i="4"/>
  <c r="L33" i="4"/>
  <c r="D184" i="4"/>
  <c r="K160" i="4"/>
  <c r="L184" i="4"/>
  <c r="K124" i="4"/>
  <c r="B182" i="4"/>
  <c r="B118" i="4"/>
  <c r="H160" i="4"/>
  <c r="F23" i="4"/>
  <c r="H176" i="4"/>
  <c r="I55" i="4"/>
  <c r="H99" i="4"/>
  <c r="H19" i="4"/>
  <c r="I177" i="4"/>
  <c r="C46" i="4"/>
  <c r="E34" i="4"/>
  <c r="J112" i="4"/>
  <c r="E97" i="4"/>
  <c r="I33" i="4"/>
  <c r="J121" i="4"/>
  <c r="B149" i="4"/>
  <c r="J79" i="4"/>
  <c r="K114" i="4"/>
  <c r="C117" i="4"/>
  <c r="D38" i="4"/>
  <c r="G140" i="4"/>
  <c r="K65" i="4"/>
  <c r="E125" i="4"/>
  <c r="J106" i="4"/>
  <c r="L169" i="4"/>
  <c r="C35" i="4"/>
  <c r="I45" i="4"/>
  <c r="H89" i="4"/>
  <c r="F103" i="4"/>
  <c r="F127" i="4"/>
  <c r="I102" i="4"/>
  <c r="B94" i="4"/>
  <c r="E12" i="4"/>
  <c r="I8" i="4"/>
  <c r="F27" i="4"/>
  <c r="L96" i="4"/>
  <c r="G73" i="4"/>
  <c r="K97" i="4"/>
  <c r="I94" i="4"/>
  <c r="J67" i="4"/>
  <c r="E48" i="4"/>
  <c r="H98" i="4"/>
  <c r="I23" i="4"/>
  <c r="H128" i="4"/>
  <c r="I20" i="4"/>
  <c r="E52" i="4"/>
  <c r="K54" i="4"/>
  <c r="I86" i="4"/>
  <c r="J94" i="4"/>
  <c r="L7" i="4"/>
  <c r="L100" i="4"/>
  <c r="B25" i="4"/>
  <c r="L23" i="4"/>
  <c r="C20" i="4"/>
  <c r="I36" i="4"/>
  <c r="J162" i="4"/>
  <c r="H16" i="4"/>
  <c r="J127" i="4"/>
  <c r="F161" i="4"/>
  <c r="F150" i="4"/>
  <c r="J183" i="4"/>
  <c r="G160" i="4"/>
  <c r="C70" i="4"/>
  <c r="L82" i="4"/>
  <c r="K177" i="4"/>
  <c r="I10" i="4"/>
  <c r="H143" i="4"/>
  <c r="J65" i="4"/>
  <c r="J92" i="4"/>
  <c r="B41" i="4"/>
  <c r="E18" i="4"/>
  <c r="I170" i="4"/>
  <c r="K103" i="4"/>
  <c r="L38" i="4"/>
  <c r="J71" i="4"/>
  <c r="G42" i="4"/>
  <c r="K77" i="4"/>
  <c r="D163" i="4"/>
  <c r="E148" i="4"/>
  <c r="B173" i="4"/>
  <c r="K147" i="4"/>
  <c r="E42" i="4"/>
  <c r="B147" i="4"/>
  <c r="E24" i="4"/>
  <c r="I117" i="4"/>
  <c r="K32" i="4"/>
  <c r="H150" i="4"/>
  <c r="H113" i="4"/>
  <c r="D59" i="4"/>
  <c r="K83" i="4"/>
  <c r="J88" i="4"/>
  <c r="H152" i="4"/>
  <c r="I131" i="4"/>
  <c r="L112" i="4"/>
  <c r="B95" i="4"/>
  <c r="I78" i="4"/>
  <c r="K84" i="4"/>
  <c r="G176" i="4"/>
  <c r="J7" i="4"/>
  <c r="B20" i="4"/>
  <c r="E26" i="4"/>
  <c r="J140" i="4"/>
  <c r="G120" i="4"/>
  <c r="F67" i="4"/>
  <c r="K88" i="4"/>
  <c r="I69" i="4"/>
  <c r="G67" i="4"/>
  <c r="G92" i="4"/>
  <c r="C134" i="4"/>
  <c r="G60" i="4"/>
  <c r="I24" i="4"/>
  <c r="J12" i="4"/>
  <c r="C102" i="4"/>
  <c r="F40" i="4"/>
  <c r="B31" i="4"/>
  <c r="K30" i="4"/>
  <c r="C60" i="4"/>
  <c r="E70" i="4"/>
  <c r="D31" i="4"/>
  <c r="I16" i="4"/>
  <c r="H34" i="4"/>
  <c r="F25" i="4"/>
  <c r="B62" i="4"/>
  <c r="C10" i="4"/>
  <c r="J117" i="4"/>
  <c r="H116" i="4"/>
  <c r="G3" i="4"/>
  <c r="I118" i="4"/>
  <c r="G36" i="4"/>
  <c r="L72" i="4"/>
  <c r="E187" i="4"/>
  <c r="I84" i="4"/>
  <c r="D12" i="4"/>
  <c r="C44" i="4"/>
  <c r="C122" i="4"/>
  <c r="D42" i="4"/>
  <c r="C167" i="4"/>
  <c r="E103" i="4"/>
  <c r="F124" i="4"/>
  <c r="G127" i="4"/>
  <c r="G19" i="4"/>
  <c r="E163" i="4"/>
  <c r="B152" i="4"/>
  <c r="E95" i="4"/>
  <c r="H49" i="4"/>
  <c r="L182" i="4"/>
  <c r="C185" i="4"/>
  <c r="E9" i="4"/>
  <c r="B89" i="4"/>
  <c r="F180" i="4"/>
  <c r="H149" i="4"/>
  <c r="K187" i="4"/>
  <c r="L35" i="4"/>
  <c r="E114" i="4"/>
  <c r="K6" i="4"/>
  <c r="D109" i="4"/>
  <c r="L85" i="4"/>
  <c r="G141" i="4"/>
  <c r="L37" i="4"/>
  <c r="H153" i="4"/>
  <c r="K8" i="4"/>
  <c r="J166" i="4"/>
  <c r="H67" i="4"/>
  <c r="F152" i="4"/>
  <c r="K176" i="4"/>
  <c r="K142" i="4"/>
  <c r="H146" i="4"/>
  <c r="G123" i="4"/>
  <c r="L139" i="4"/>
  <c r="J50" i="4"/>
  <c r="G105" i="4"/>
  <c r="L9" i="4"/>
  <c r="K128" i="4"/>
  <c r="H57" i="4"/>
  <c r="K75" i="4"/>
  <c r="K104" i="4"/>
  <c r="E171" i="4"/>
  <c r="D152" i="4"/>
  <c r="J80" i="4"/>
  <c r="I79" i="4"/>
  <c r="J25" i="4"/>
  <c r="J41" i="4"/>
  <c r="G98" i="4"/>
  <c r="B42" i="4"/>
  <c r="H3" i="4"/>
  <c r="D110" i="4"/>
  <c r="H9" i="4"/>
  <c r="J122" i="4"/>
  <c r="J13" i="4"/>
  <c r="J27" i="4"/>
  <c r="K16" i="4"/>
  <c r="K72" i="4"/>
  <c r="H122" i="4"/>
  <c r="H155" i="4"/>
  <c r="F80" i="4"/>
  <c r="G18" i="4"/>
  <c r="J143" i="4"/>
  <c r="F13" i="4"/>
  <c r="B186" i="4"/>
  <c r="I159" i="4"/>
  <c r="B3" i="4"/>
  <c r="L117" i="4"/>
  <c r="L14" i="4"/>
  <c r="I18" i="4"/>
  <c r="I112" i="4"/>
  <c r="F36" i="4"/>
  <c r="I150" i="4"/>
  <c r="L177" i="4"/>
  <c r="F101" i="4"/>
  <c r="B104" i="4"/>
  <c r="J145" i="4"/>
  <c r="H163" i="4"/>
  <c r="E53" i="4"/>
  <c r="D24" i="4"/>
  <c r="C141" i="4"/>
  <c r="L159" i="4"/>
  <c r="B137" i="4"/>
  <c r="L103" i="4"/>
  <c r="G170" i="4"/>
  <c r="C182" i="4"/>
  <c r="E100" i="4"/>
  <c r="F16" i="4"/>
  <c r="I179" i="4"/>
  <c r="H177" i="4"/>
  <c r="I11" i="4"/>
  <c r="E55" i="4"/>
  <c r="F178" i="4"/>
  <c r="D37" i="4"/>
  <c r="D141" i="4"/>
  <c r="L50" i="4"/>
  <c r="J149" i="4"/>
  <c r="B28" i="4"/>
  <c r="D174" i="4"/>
  <c r="I130" i="4"/>
  <c r="G38" i="4"/>
  <c r="L74" i="4"/>
  <c r="K79" i="4"/>
  <c r="C33" i="4"/>
  <c r="B11" i="4"/>
  <c r="I27" i="4"/>
  <c r="J39" i="4"/>
  <c r="H83" i="4"/>
  <c r="J154" i="4"/>
  <c r="B26" i="4"/>
  <c r="F106" i="4"/>
  <c r="H10" i="4"/>
  <c r="L172" i="4"/>
  <c r="L175" i="4"/>
  <c r="L31" i="4"/>
  <c r="D131" i="4"/>
  <c r="D140" i="4"/>
  <c r="I13" i="4"/>
  <c r="G49" i="4"/>
  <c r="B168" i="4"/>
  <c r="G154" i="4"/>
  <c r="L181" i="4"/>
  <c r="J53" i="4"/>
  <c r="F138" i="4"/>
  <c r="J56" i="4"/>
  <c r="H183" i="4"/>
  <c r="L91" i="4"/>
  <c r="J49" i="4"/>
  <c r="K9" i="4"/>
  <c r="C129" i="4"/>
  <c r="G57" i="4"/>
  <c r="L65" i="4"/>
  <c r="I31" i="4"/>
  <c r="K18" i="4"/>
  <c r="G85" i="4"/>
  <c r="D181" i="4"/>
  <c r="D79" i="4"/>
  <c r="K115" i="4"/>
  <c r="K14" i="4"/>
  <c r="G34" i="4"/>
  <c r="B37" i="4"/>
  <c r="F104" i="4"/>
  <c r="C39" i="4"/>
  <c r="F56" i="4"/>
  <c r="B164" i="4"/>
  <c r="H5" i="4"/>
  <c r="E19" i="4"/>
  <c r="B43" i="4"/>
  <c r="I19" i="4"/>
  <c r="K159" i="4"/>
  <c r="E154" i="4"/>
  <c r="D180" i="4"/>
  <c r="G156" i="4"/>
  <c r="D146" i="4"/>
  <c r="B102" i="4"/>
  <c r="G175" i="4"/>
  <c r="B141" i="4"/>
  <c r="J24" i="4"/>
  <c r="H125" i="4"/>
  <c r="G182" i="4"/>
  <c r="H118" i="4"/>
  <c r="G169" i="4"/>
  <c r="I161" i="4"/>
  <c r="H133" i="4"/>
  <c r="I82" i="4"/>
  <c r="F94" i="4"/>
  <c r="C119" i="4"/>
  <c r="J157" i="4"/>
  <c r="C14" i="4"/>
  <c r="L179" i="4"/>
  <c r="K134" i="4"/>
  <c r="C148" i="4"/>
  <c r="E14" i="4"/>
  <c r="F73" i="4"/>
  <c r="F43" i="4"/>
  <c r="K12" i="4"/>
  <c r="C57" i="4"/>
  <c r="C30" i="4"/>
  <c r="C3" i="4"/>
  <c r="L89" i="4"/>
  <c r="B93" i="4"/>
  <c r="D9" i="4"/>
  <c r="K175" i="4"/>
  <c r="E64" i="4"/>
  <c r="L148" i="4"/>
  <c r="G113" i="4"/>
  <c r="F130" i="4"/>
  <c r="C48" i="4"/>
  <c r="J146" i="4"/>
  <c r="C32" i="4"/>
  <c r="G130" i="4"/>
  <c r="E144" i="4"/>
  <c r="K71" i="4"/>
  <c r="B117" i="4"/>
  <c r="B181" i="4"/>
  <c r="J118" i="4"/>
  <c r="J82" i="4"/>
  <c r="D137" i="4"/>
  <c r="H31" i="4"/>
  <c r="E93" i="4"/>
  <c r="E104" i="4"/>
  <c r="G8" i="4"/>
  <c r="D15" i="4"/>
  <c r="I14" i="4"/>
  <c r="G94" i="4"/>
  <c r="D7" i="4"/>
  <c r="K106" i="4"/>
  <c r="J43" i="4"/>
  <c r="B151" i="4"/>
  <c r="K22" i="4"/>
  <c r="H156" i="4"/>
  <c r="E8" i="4"/>
  <c r="C121" i="4"/>
  <c r="K171" i="4"/>
  <c r="L78" i="4"/>
  <c r="J51" i="4"/>
  <c r="G4" i="4"/>
  <c r="D23" i="4"/>
  <c r="D18" i="4"/>
  <c r="L110" i="4"/>
  <c r="D80" i="4"/>
  <c r="G122" i="4"/>
  <c r="F95" i="4"/>
  <c r="D63" i="4"/>
  <c r="G43" i="4"/>
  <c r="K26" i="4"/>
  <c r="I185" i="4"/>
  <c r="K133" i="4"/>
  <c r="H136" i="4"/>
  <c r="J171" i="4"/>
  <c r="F166" i="4"/>
  <c r="B81" i="4"/>
  <c r="C172" i="4"/>
  <c r="L152" i="4"/>
  <c r="L131" i="4"/>
  <c r="E37" i="4"/>
  <c r="F51" i="4"/>
  <c r="C154" i="4"/>
  <c r="C136" i="4"/>
  <c r="K173" i="4"/>
  <c r="C28" i="4"/>
  <c r="D172" i="4"/>
  <c r="E136" i="4"/>
  <c r="C63" i="4"/>
  <c r="L106" i="4"/>
  <c r="I166" i="4"/>
  <c r="J151" i="4"/>
  <c r="L79" i="4"/>
  <c r="E153" i="4"/>
  <c r="D99" i="4"/>
  <c r="F52" i="4"/>
  <c r="B187" i="4"/>
  <c r="H26" i="4"/>
  <c r="H18" i="4"/>
  <c r="B166" i="4"/>
  <c r="E51" i="4"/>
  <c r="J100" i="4"/>
  <c r="J69" i="4"/>
  <c r="J31" i="4"/>
  <c r="E63" i="4"/>
  <c r="F145" i="4"/>
  <c r="J18" i="4"/>
  <c r="D118" i="4"/>
  <c r="K154" i="4"/>
  <c r="C127" i="4"/>
  <c r="E160" i="4"/>
  <c r="L25" i="4"/>
  <c r="I51" i="4"/>
  <c r="K135" i="4"/>
  <c r="G30" i="4"/>
  <c r="K96" i="4"/>
  <c r="I119" i="4"/>
  <c r="C184" i="4"/>
  <c r="E39" i="4"/>
  <c r="G51" i="4"/>
  <c r="G165" i="4"/>
  <c r="D33" i="4"/>
  <c r="J96" i="4"/>
  <c r="B103" i="4"/>
  <c r="D58" i="4"/>
  <c r="L116" i="4"/>
  <c r="I47" i="4"/>
  <c r="L122" i="4"/>
  <c r="I57" i="4"/>
  <c r="C68" i="4"/>
  <c r="F122" i="4"/>
  <c r="H119" i="4"/>
  <c r="I108" i="4"/>
  <c r="B67" i="4"/>
  <c r="B66" i="4"/>
  <c r="I135" i="4"/>
  <c r="C54" i="4"/>
  <c r="H171" i="4"/>
  <c r="D29" i="4"/>
  <c r="G12" i="4"/>
  <c r="F98" i="4"/>
  <c r="K80" i="4"/>
  <c r="K149" i="4"/>
  <c r="C74" i="4"/>
  <c r="F155" i="4"/>
  <c r="C34" i="4"/>
  <c r="B48" i="4"/>
  <c r="H21" i="4"/>
  <c r="C8" i="4"/>
  <c r="C176" i="4"/>
  <c r="E137" i="4"/>
  <c r="G135" i="4"/>
  <c r="H182" i="4"/>
  <c r="K155" i="4"/>
  <c r="K130" i="4"/>
  <c r="B15" i="4"/>
  <c r="B171" i="4"/>
  <c r="E147" i="4"/>
  <c r="J66" i="4"/>
  <c r="I139" i="4"/>
  <c r="I123" i="4"/>
  <c r="H13" i="4"/>
  <c r="J173" i="4"/>
  <c r="F121" i="4"/>
  <c r="J182" i="4"/>
  <c r="F116" i="4"/>
  <c r="I52" i="4"/>
  <c r="L135" i="4"/>
  <c r="G164" i="4"/>
  <c r="B45" i="4"/>
  <c r="F17" i="4"/>
  <c r="J21" i="4"/>
  <c r="D178" i="4"/>
  <c r="D77" i="4"/>
  <c r="G142" i="4"/>
  <c r="I183" i="4"/>
  <c r="K3" i="4"/>
  <c r="C61" i="4"/>
  <c r="G66" i="4"/>
  <c r="E38" i="4"/>
  <c r="K117" i="4"/>
  <c r="H71" i="4"/>
  <c r="E111" i="4"/>
  <c r="B65" i="4"/>
  <c r="G72" i="4"/>
  <c r="I66" i="4"/>
  <c r="I67" i="4"/>
  <c r="L102" i="4"/>
  <c r="H51" i="4"/>
  <c r="F183" i="4"/>
  <c r="I97" i="4"/>
  <c r="L46" i="4"/>
  <c r="K152" i="4"/>
  <c r="D114" i="4"/>
  <c r="I83" i="4"/>
  <c r="L129" i="4"/>
  <c r="B96" i="4"/>
  <c r="I39" i="4"/>
  <c r="B172" i="4"/>
  <c r="E41" i="4"/>
  <c r="C16" i="4"/>
  <c r="L154" i="4"/>
  <c r="H97" i="4"/>
  <c r="D162" i="4"/>
  <c r="K70" i="4"/>
  <c r="B91" i="4"/>
  <c r="I122" i="4"/>
  <c r="B112" i="4"/>
  <c r="L145" i="4"/>
  <c r="G112" i="4"/>
  <c r="K107" i="4"/>
  <c r="F140" i="4"/>
  <c r="I100" i="4"/>
  <c r="H68" i="4"/>
  <c r="E99" i="4"/>
  <c r="G93" i="4"/>
  <c r="D179" i="4"/>
  <c r="D20" i="4"/>
  <c r="I81" i="4"/>
  <c r="D160" i="4"/>
  <c r="C4" i="4"/>
  <c r="E32" i="4"/>
  <c r="I113" i="4"/>
  <c r="I3" i="4"/>
  <c r="I186" i="4"/>
  <c r="G109" i="4"/>
  <c r="E79" i="4"/>
  <c r="J60" i="4"/>
  <c r="F9" i="4"/>
  <c r="A205" i="2"/>
  <c r="F49" i="4"/>
  <c r="C2" i="4" l="1"/>
  <c r="H2" i="8"/>
  <c r="E5" i="8"/>
  <c r="I2" i="8"/>
  <c r="H5"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<sst xmlns="http://schemas.openxmlformats.org/spreadsheetml/2006/main" count="2378" uniqueCount="1048">
  <si>
    <t>Member ID</t>
  </si>
  <si>
    <t>Full Name</t>
  </si>
  <si>
    <t>Date of Birth</t>
  </si>
  <si>
    <t>Join Date</t>
  </si>
  <si>
    <t>Expected Monthly Pension (£)</t>
  </si>
  <si>
    <t>Actual Monthly Pension (£)</t>
  </si>
  <si>
    <t>Pension Type</t>
  </si>
  <si>
    <t>Employer Contribution (%)</t>
  </si>
  <si>
    <t>Employee Contribution (%)</t>
  </si>
  <si>
    <t>Last Payment Date</t>
  </si>
  <si>
    <t>Status</t>
  </si>
  <si>
    <t>6475b18a</t>
  </si>
  <si>
    <t>b57e3fcf</t>
  </si>
  <si>
    <t>a61d2600</t>
  </si>
  <si>
    <t>e53793e8</t>
  </si>
  <si>
    <t>a104ac52</t>
  </si>
  <si>
    <t>3951be4c</t>
  </si>
  <si>
    <t>4a33e48c</t>
  </si>
  <si>
    <t>e171fcf7</t>
  </si>
  <si>
    <t>886b5580</t>
  </si>
  <si>
    <t>ff3366a3</t>
  </si>
  <si>
    <t>f9d10be8</t>
  </si>
  <si>
    <t>1a666eb4</t>
  </si>
  <si>
    <t>77f28b71</t>
  </si>
  <si>
    <t>d1261585</t>
  </si>
  <si>
    <t>972a21c9</t>
  </si>
  <si>
    <t>6a377ab8</t>
  </si>
  <si>
    <t>b105d56e</t>
  </si>
  <si>
    <t>025051b0</t>
  </si>
  <si>
    <t>a00e72e5</t>
  </si>
  <si>
    <t>d5aed0c2</t>
  </si>
  <si>
    <t>1bce3986</t>
  </si>
  <si>
    <t>f7d25e3d</t>
  </si>
  <si>
    <t>7165d438</t>
  </si>
  <si>
    <t>53b0520c</t>
  </si>
  <si>
    <t>0b7c3d8b</t>
  </si>
  <si>
    <t>9dc79b1d</t>
  </si>
  <si>
    <t>994c398c</t>
  </si>
  <si>
    <t>afec9afc</t>
  </si>
  <si>
    <t>40663eb9</t>
  </si>
  <si>
    <t>85fa923d</t>
  </si>
  <si>
    <t>eae1cdd0</t>
  </si>
  <si>
    <t>c831215c</t>
  </si>
  <si>
    <t>42e0ab33</t>
  </si>
  <si>
    <t>acf0b582</t>
  </si>
  <si>
    <t>756a5780</t>
  </si>
  <si>
    <t>a4fa829d</t>
  </si>
  <si>
    <t>a88045e2</t>
  </si>
  <si>
    <t>8bb1cea8</t>
  </si>
  <si>
    <t>77d4043a</t>
  </si>
  <si>
    <t>ec7f92a2</t>
  </si>
  <si>
    <t>acb3d919</t>
  </si>
  <si>
    <t>00b400b9</t>
  </si>
  <si>
    <t>66815d7e</t>
  </si>
  <si>
    <t>3ec9cf70</t>
  </si>
  <si>
    <t>bf37264b</t>
  </si>
  <si>
    <t>682dda6a</t>
  </si>
  <si>
    <t>0b28ed5f</t>
  </si>
  <si>
    <t>229cab1b</t>
  </si>
  <si>
    <t>06b5aa9e</t>
  </si>
  <si>
    <t>2f1bc0eb</t>
  </si>
  <si>
    <t>998a9dde</t>
  </si>
  <si>
    <t>64c79b72</t>
  </si>
  <si>
    <t>f7634bc7</t>
  </si>
  <si>
    <t>b10b5959</t>
  </si>
  <si>
    <t>0b74270a</t>
  </si>
  <si>
    <t>77c52072</t>
  </si>
  <si>
    <t>d93f136f</t>
  </si>
  <si>
    <t>43362c32</t>
  </si>
  <si>
    <t>a1e14f1d</t>
  </si>
  <si>
    <t>f58ef4e6</t>
  </si>
  <si>
    <t>b0b69667</t>
  </si>
  <si>
    <t>45454260</t>
  </si>
  <si>
    <t>1ac3c424</t>
  </si>
  <si>
    <t>5a0a01b7</t>
  </si>
  <si>
    <t>87836116</t>
  </si>
  <si>
    <t>0b7fa03d</t>
  </si>
  <si>
    <t>023947f4</t>
  </si>
  <si>
    <t>d2032872</t>
  </si>
  <si>
    <t>c5bdb43a</t>
  </si>
  <si>
    <t>fe73e8a3</t>
  </si>
  <si>
    <t>8e57518f</t>
  </si>
  <si>
    <t>508b98f5</t>
  </si>
  <si>
    <t>89c753d5</t>
  </si>
  <si>
    <t>d20a6f20</t>
  </si>
  <si>
    <t>59e82bd2</t>
  </si>
  <si>
    <t>af826fb2</t>
  </si>
  <si>
    <t>dbbdb1f3</t>
  </si>
  <si>
    <t>68fed9ca</t>
  </si>
  <si>
    <t>636fd124</t>
  </si>
  <si>
    <t>f42b2d37</t>
  </si>
  <si>
    <t>a239b84a</t>
  </si>
  <si>
    <t>61ae426d</t>
  </si>
  <si>
    <t>1f9fc019</t>
  </si>
  <si>
    <t>3051d304</t>
  </si>
  <si>
    <t>bf694ccc</t>
  </si>
  <si>
    <t>cf59cd86</t>
  </si>
  <si>
    <t>2a8ae4a6</t>
  </si>
  <si>
    <t>38e1b89c</t>
  </si>
  <si>
    <t>26640039</t>
  </si>
  <si>
    <t>3248de39</t>
  </si>
  <si>
    <t>c0d66260</t>
  </si>
  <si>
    <t>aaf55c7d</t>
  </si>
  <si>
    <t>b47e1891</t>
  </si>
  <si>
    <t>c9fe791a</t>
  </si>
  <si>
    <t>29221ca0</t>
  </si>
  <si>
    <t>c6731004</t>
  </si>
  <si>
    <t>45879776</t>
  </si>
  <si>
    <t>0084ff2b</t>
  </si>
  <si>
    <t>c21a9869</t>
  </si>
  <si>
    <t>117a5ec6</t>
  </si>
  <si>
    <t>6ec972c2</t>
  </si>
  <si>
    <t>99f0e1c4</t>
  </si>
  <si>
    <t>145df925</t>
  </si>
  <si>
    <t>00fc248b</t>
  </si>
  <si>
    <t>8dbf943f</t>
  </si>
  <si>
    <t>44c7daa0</t>
  </si>
  <si>
    <t>9aac6665</t>
  </si>
  <si>
    <t>5df5f43d</t>
  </si>
  <si>
    <t>58b536e3</t>
  </si>
  <si>
    <t>cefffd15</t>
  </si>
  <si>
    <t>8bb03b6e</t>
  </si>
  <si>
    <t>e9e5bad6</t>
  </si>
  <si>
    <t>f0b28eeb</t>
  </si>
  <si>
    <t>915ab308</t>
  </si>
  <si>
    <t>8ec0409c</t>
  </si>
  <si>
    <t>0e0caa5f</t>
  </si>
  <si>
    <t>580f2a37</t>
  </si>
  <si>
    <t>7ddf4cdb</t>
  </si>
  <si>
    <t>931c862e</t>
  </si>
  <si>
    <t>34571481</t>
  </si>
  <si>
    <t>ffe20478</t>
  </si>
  <si>
    <t>27779564</t>
  </si>
  <si>
    <t>40e3c069</t>
  </si>
  <si>
    <t>24ecf07e</t>
  </si>
  <si>
    <t>ee341619</t>
  </si>
  <si>
    <t>42196ad2</t>
  </si>
  <si>
    <t>af3424fa</t>
  </si>
  <si>
    <t>fdabc326</t>
  </si>
  <si>
    <t>973dcb10</t>
  </si>
  <si>
    <t>df2f804e</t>
  </si>
  <si>
    <t>b3a1aa60</t>
  </si>
  <si>
    <t>aeb8e1fd</t>
  </si>
  <si>
    <t>e373701c</t>
  </si>
  <si>
    <t>543c8e7a</t>
  </si>
  <si>
    <t>e5a1d314</t>
  </si>
  <si>
    <t>fa9ac23a</t>
  </si>
  <si>
    <t>60f0f6bb</t>
  </si>
  <si>
    <t>6156d647</t>
  </si>
  <si>
    <t>1758d3a9</t>
  </si>
  <si>
    <t>afbf567c</t>
  </si>
  <si>
    <t>a360db97</t>
  </si>
  <si>
    <t>6ca18f47</t>
  </si>
  <si>
    <t>aedc4565</t>
  </si>
  <si>
    <t>d2d1df7a</t>
  </si>
  <si>
    <t>0308190d</t>
  </si>
  <si>
    <t>77431a13</t>
  </si>
  <si>
    <t>b1ad094c</t>
  </si>
  <si>
    <t>e3b93e59</t>
  </si>
  <si>
    <t>a4920d8b</t>
  </si>
  <si>
    <t>61c4121b</t>
  </si>
  <si>
    <t>66d3ab64</t>
  </si>
  <si>
    <t>e056accc</t>
  </si>
  <si>
    <t>76d9b8d9</t>
  </si>
  <si>
    <t>e2043b31</t>
  </si>
  <si>
    <t>8819548e</t>
  </si>
  <si>
    <t>be02de54</t>
  </si>
  <si>
    <t>f21bfadc</t>
  </si>
  <si>
    <t>17ec20dd</t>
  </si>
  <si>
    <t>2e3dbbda</t>
  </si>
  <si>
    <t>a0d02284</t>
  </si>
  <si>
    <t>d0d39d6c</t>
  </si>
  <si>
    <t>b0b02838</t>
  </si>
  <si>
    <t>afb38547</t>
  </si>
  <si>
    <t>0e8bab47</t>
  </si>
  <si>
    <t>8ff77192</t>
  </si>
  <si>
    <t>67df4914</t>
  </si>
  <si>
    <t>0c49e243</t>
  </si>
  <si>
    <t>9c8bd85f</t>
  </si>
  <si>
    <t>8519be8f</t>
  </si>
  <si>
    <t>6c91d020</t>
  </si>
  <si>
    <t>51350baa</t>
  </si>
  <si>
    <t>75026078</t>
  </si>
  <si>
    <t>6ddff278</t>
  </si>
  <si>
    <t>b3c784fb</t>
  </si>
  <si>
    <t>63809ce1</t>
  </si>
  <si>
    <t>6653b55e</t>
  </si>
  <si>
    <t>e359e8c1</t>
  </si>
  <si>
    <t>4443bdeb</t>
  </si>
  <si>
    <t>71f04e17</t>
  </si>
  <si>
    <t>62d2540a</t>
  </si>
  <si>
    <t>7cd8a2ba</t>
  </si>
  <si>
    <t>89c97d66</t>
  </si>
  <si>
    <t>fc629a17</t>
  </si>
  <si>
    <t>581becd1</t>
  </si>
  <si>
    <t>f70b2482</t>
  </si>
  <si>
    <t>44976788</t>
  </si>
  <si>
    <t>8a82c490</t>
  </si>
  <si>
    <t>725a12d5</t>
  </si>
  <si>
    <t>0865f973</t>
  </si>
  <si>
    <t>b21a0414</t>
  </si>
  <si>
    <t>6f95c4dc</t>
  </si>
  <si>
    <t>fdc5b3d2</t>
  </si>
  <si>
    <t>3c4ce276</t>
  </si>
  <si>
    <t>e247b6e1</t>
  </si>
  <si>
    <t>d6fa4385</t>
  </si>
  <si>
    <t>052785ff</t>
  </si>
  <si>
    <t>a216f096</t>
  </si>
  <si>
    <t>ece736b2</t>
  </si>
  <si>
    <t>4bbbc106</t>
  </si>
  <si>
    <t>cba31fff</t>
  </si>
  <si>
    <t>John Clark</t>
  </si>
  <si>
    <t>Cassidy Foster</t>
  </si>
  <si>
    <t>Brenda Peterson</t>
  </si>
  <si>
    <t>Shawn Baker</t>
  </si>
  <si>
    <t>Felicia Duke</t>
  </si>
  <si>
    <t>Cheryl Duncan</t>
  </si>
  <si>
    <t>Tamara Carter</t>
  </si>
  <si>
    <t>Erin Gilbert</t>
  </si>
  <si>
    <t>Monica Keith</t>
  </si>
  <si>
    <t>Matthew Foster</t>
  </si>
  <si>
    <t>Krista Pineda</t>
  </si>
  <si>
    <t>Carla Carroll</t>
  </si>
  <si>
    <t>Christopher Shannon</t>
  </si>
  <si>
    <t>Jeremy Hall</t>
  </si>
  <si>
    <t>Kimberly Gonzalez</t>
  </si>
  <si>
    <t>Thomas Blair</t>
  </si>
  <si>
    <t>Carla Golden</t>
  </si>
  <si>
    <t>Isabel Camacho</t>
  </si>
  <si>
    <t>Heather Vincent</t>
  </si>
  <si>
    <t>Thomas Powell</t>
  </si>
  <si>
    <t>Kristina Jones</t>
  </si>
  <si>
    <t>Catherine Knapp</t>
  </si>
  <si>
    <t>Benjamin Scott</t>
  </si>
  <si>
    <t>Kelsey Everett</t>
  </si>
  <si>
    <t>Kevin Colon</t>
  </si>
  <si>
    <t>Kathryn Jones</t>
  </si>
  <si>
    <t>Alison Jones</t>
  </si>
  <si>
    <t>Elizabeth Ray</t>
  </si>
  <si>
    <t>Michael Rollins</t>
  </si>
  <si>
    <t>Ashley Henry</t>
  </si>
  <si>
    <t>Katelyn Mayo</t>
  </si>
  <si>
    <t>Sabrina White</t>
  </si>
  <si>
    <t>Edward Burch</t>
  </si>
  <si>
    <t>Haley Jones</t>
  </si>
  <si>
    <t>Sean Evans</t>
  </si>
  <si>
    <t>Micheal Preston</t>
  </si>
  <si>
    <t>Mark Cox</t>
  </si>
  <si>
    <t>Sean Howard</t>
  </si>
  <si>
    <t>James Fox</t>
  </si>
  <si>
    <t>Shannon Vega</t>
  </si>
  <si>
    <t>Katherine Taylor</t>
  </si>
  <si>
    <t>Kelly Douglas</t>
  </si>
  <si>
    <t>Stacey Lewis</t>
  </si>
  <si>
    <t>Nicole Perry</t>
  </si>
  <si>
    <t>Cheryl Williams</t>
  </si>
  <si>
    <t>Maurice Taylor MD</t>
  </si>
  <si>
    <t>Sheila Griffith</t>
  </si>
  <si>
    <t>Brandon Montoya</t>
  </si>
  <si>
    <t>Gregory Sanchez</t>
  </si>
  <si>
    <t>Stanley Vaughn</t>
  </si>
  <si>
    <t>Robert Mills</t>
  </si>
  <si>
    <t>Jessica Luna</t>
  </si>
  <si>
    <t>Brandon White</t>
  </si>
  <si>
    <t>Elizabeth Howe</t>
  </si>
  <si>
    <t>Carol Nelson</t>
  </si>
  <si>
    <t>Aaron Williamson</t>
  </si>
  <si>
    <t>Ryan Ashley</t>
  </si>
  <si>
    <t>Michael Meyers</t>
  </si>
  <si>
    <t>Dr. Deborah Hurst</t>
  </si>
  <si>
    <t>Michael Mccormick</t>
  </si>
  <si>
    <t>Aaron Leonard</t>
  </si>
  <si>
    <t>Michael Page</t>
  </si>
  <si>
    <t>Alicia Martin</t>
  </si>
  <si>
    <t>Janet Buck</t>
  </si>
  <si>
    <t>Terry Wyatt</t>
  </si>
  <si>
    <t>Andrew Ashley</t>
  </si>
  <si>
    <t>Matthew Wang</t>
  </si>
  <si>
    <t>David Dillon</t>
  </si>
  <si>
    <t>Heather Knight</t>
  </si>
  <si>
    <t>Brandon Coleman</t>
  </si>
  <si>
    <t>Jermaine Garcia</t>
  </si>
  <si>
    <t>Nina Jordan</t>
  </si>
  <si>
    <t>Brittney Martinez</t>
  </si>
  <si>
    <t>Angela Mathis</t>
  </si>
  <si>
    <t>Angela Williams</t>
  </si>
  <si>
    <t>Kristin Griffin</t>
  </si>
  <si>
    <t>Kayla Robinson</t>
  </si>
  <si>
    <t>Mrs. Lori Sharp</t>
  </si>
  <si>
    <t>Lisa Jones</t>
  </si>
  <si>
    <t>Yolanda Patrick</t>
  </si>
  <si>
    <t>Kevin Mckee</t>
  </si>
  <si>
    <t>James Gonzalez</t>
  </si>
  <si>
    <t>Albert Simmons</t>
  </si>
  <si>
    <t>Sarah Martinez</t>
  </si>
  <si>
    <t>Michael Lucas</t>
  </si>
  <si>
    <t>April Brown</t>
  </si>
  <si>
    <t>David Rodriguez</t>
  </si>
  <si>
    <t>Victoria Shepherd</t>
  </si>
  <si>
    <t>Sharon Wells</t>
  </si>
  <si>
    <t>Sara Mccarthy</t>
  </si>
  <si>
    <t>Craig Reed</t>
  </si>
  <si>
    <t>Lori Hernandez</t>
  </si>
  <si>
    <t>Dennis Herrera</t>
  </si>
  <si>
    <t>Heather Strong</t>
  </si>
  <si>
    <t>Brittany Martinez</t>
  </si>
  <si>
    <t>Aaron Ford</t>
  </si>
  <si>
    <t>Ryan Fuller</t>
  </si>
  <si>
    <t>Cheryl Murphy</t>
  </si>
  <si>
    <t>Troy Flores</t>
  </si>
  <si>
    <t>Brian Tran</t>
  </si>
  <si>
    <t>Brian Young</t>
  </si>
  <si>
    <t>Lisa Harris</t>
  </si>
  <si>
    <t>Olivia Bautista MD</t>
  </si>
  <si>
    <t>Mary Peterson</t>
  </si>
  <si>
    <t>Gary Ortega</t>
  </si>
  <si>
    <t>Duane Yoder</t>
  </si>
  <si>
    <t>Annette Romero</t>
  </si>
  <si>
    <t>Duane Brown</t>
  </si>
  <si>
    <t>Mark Henry</t>
  </si>
  <si>
    <t>Katelyn Jones</t>
  </si>
  <si>
    <t>Jeremy Duran</t>
  </si>
  <si>
    <t>Robert Barajas</t>
  </si>
  <si>
    <t>Bethany Coleman</t>
  </si>
  <si>
    <t>Jeanette Robertson</t>
  </si>
  <si>
    <t>Robert Russo</t>
  </si>
  <si>
    <t>Brandon Snow</t>
  </si>
  <si>
    <t>Stephanie Porter</t>
  </si>
  <si>
    <t>Brandon Jackson</t>
  </si>
  <si>
    <t>Anthony Gilmore</t>
  </si>
  <si>
    <t>John Lyons</t>
  </si>
  <si>
    <t>Matthew Rodgers</t>
  </si>
  <si>
    <t>Brian Rocha</t>
  </si>
  <si>
    <t>Brett Pittman</t>
  </si>
  <si>
    <t>Ernest Robles</t>
  </si>
  <si>
    <t>Michael Richards</t>
  </si>
  <si>
    <t>Caleb Wagner</t>
  </si>
  <si>
    <t>Tracy Wise</t>
  </si>
  <si>
    <t>Margaret Diaz</t>
  </si>
  <si>
    <t>Chelsea Porter</t>
  </si>
  <si>
    <t>Stephanie Riggs</t>
  </si>
  <si>
    <t>Claudia Cantrell</t>
  </si>
  <si>
    <t>Brian Delgado</t>
  </si>
  <si>
    <t>Michael Anthony</t>
  </si>
  <si>
    <t>Brian Oconnor</t>
  </si>
  <si>
    <t>Louis Morales</t>
  </si>
  <si>
    <t>Erik Sutton</t>
  </si>
  <si>
    <t>David Fitzpatrick</t>
  </si>
  <si>
    <t>Mr. Robert Salazar</t>
  </si>
  <si>
    <t>Jon Lewis</t>
  </si>
  <si>
    <t>Gabriel Smith</t>
  </si>
  <si>
    <t>Barbara Johnson</t>
  </si>
  <si>
    <t>Colleen Fisher</t>
  </si>
  <si>
    <t>Gregory Kelly</t>
  </si>
  <si>
    <t>Stacy Brown</t>
  </si>
  <si>
    <t>Lauren Miller</t>
  </si>
  <si>
    <t>George Phillips</t>
  </si>
  <si>
    <t>Christopher Harris</t>
  </si>
  <si>
    <t>Thomas Travis</t>
  </si>
  <si>
    <t>Daniel Decker</t>
  </si>
  <si>
    <t>Kayla Smith</t>
  </si>
  <si>
    <t>Donald Greene</t>
  </si>
  <si>
    <t>Brandon Ray</t>
  </si>
  <si>
    <t>Deborah Ballard</t>
  </si>
  <si>
    <t>Meghan Morris</t>
  </si>
  <si>
    <t>Michael Ward</t>
  </si>
  <si>
    <t>Maria Green</t>
  </si>
  <si>
    <t>Emily Mason</t>
  </si>
  <si>
    <t>Brian Maldonado</t>
  </si>
  <si>
    <t>David Shepherd</t>
  </si>
  <si>
    <t>John Conner</t>
  </si>
  <si>
    <t>Stephanie Brown</t>
  </si>
  <si>
    <t>Vanessa Everett</t>
  </si>
  <si>
    <t>Matthew Donovan</t>
  </si>
  <si>
    <t>Francis Martinez</t>
  </si>
  <si>
    <t>Fernando Schroeder</t>
  </si>
  <si>
    <t>Mrs. Amy Norris MD</t>
  </si>
  <si>
    <t>Carol Dean</t>
  </si>
  <si>
    <t>Lisa Crawford</t>
  </si>
  <si>
    <t>Jennifer Johnson</t>
  </si>
  <si>
    <t>Mary Crawford</t>
  </si>
  <si>
    <t>Darryl Brown</t>
  </si>
  <si>
    <t>John Howell DDS</t>
  </si>
  <si>
    <t>David Hatfield</t>
  </si>
  <si>
    <t>Ashley Ponce</t>
  </si>
  <si>
    <t>Christian Phelps</t>
  </si>
  <si>
    <t>Ashley Luna</t>
  </si>
  <si>
    <t>Erin Simmons</t>
  </si>
  <si>
    <t>Heather Solomon</t>
  </si>
  <si>
    <t>Samantha Arellano</t>
  </si>
  <si>
    <t>Adrian Garcia</t>
  </si>
  <si>
    <t>Mr. Steven Dunn</t>
  </si>
  <si>
    <t>Mary Small</t>
  </si>
  <si>
    <t>Tammy King</t>
  </si>
  <si>
    <t>Amanda Byrd</t>
  </si>
  <si>
    <t>Heather Abbott</t>
  </si>
  <si>
    <t>James Aguirre</t>
  </si>
  <si>
    <t>Daniel Watson</t>
  </si>
  <si>
    <t>Micheal Wheeler</t>
  </si>
  <si>
    <t>Matthew Leblanc</t>
  </si>
  <si>
    <t>Elizabeth Davis</t>
  </si>
  <si>
    <t>Victoria Carr</t>
  </si>
  <si>
    <t>Michael Winters</t>
  </si>
  <si>
    <t>Jeffrey Bradford</t>
  </si>
  <si>
    <t>Melanie Brady</t>
  </si>
  <si>
    <t>Ashley Berger</t>
  </si>
  <si>
    <t>Isabella Mitchell</t>
  </si>
  <si>
    <t>Robert Myers</t>
  </si>
  <si>
    <t>Joseph Green</t>
  </si>
  <si>
    <t>Jason Payne</t>
  </si>
  <si>
    <t>Amber Hines</t>
  </si>
  <si>
    <t>26/08/1965</t>
  </si>
  <si>
    <t>03/04/1961</t>
  </si>
  <si>
    <t>08/05/1962</t>
  </si>
  <si>
    <t>05/10/1952</t>
  </si>
  <si>
    <t>19/10/1971</t>
  </si>
  <si>
    <t>01/07/1967</t>
  </si>
  <si>
    <t>17/11/1962</t>
  </si>
  <si>
    <t>16/09/1962</t>
  </si>
  <si>
    <t>12/01/1958</t>
  </si>
  <si>
    <t>04/10/1956</t>
  </si>
  <si>
    <t>23/04/1956</t>
  </si>
  <si>
    <t>06/06/1958</t>
  </si>
  <si>
    <t>19/04/1954</t>
  </si>
  <si>
    <t>15/05/1949</t>
  </si>
  <si>
    <t>19/12/1970</t>
  </si>
  <si>
    <t>15/10/1950</t>
  </si>
  <si>
    <t>08/07/1953</t>
  </si>
  <si>
    <t>21/02/1953</t>
  </si>
  <si>
    <t>27/10/1973</t>
  </si>
  <si>
    <t>25/05/1970</t>
  </si>
  <si>
    <t>15/02/1954</t>
  </si>
  <si>
    <t>06/06/1949</t>
  </si>
  <si>
    <t>11/01/1961</t>
  </si>
  <si>
    <t>21/05/1966</t>
  </si>
  <si>
    <t>04/02/1952</t>
  </si>
  <si>
    <t>21/07/1953</t>
  </si>
  <si>
    <t>06/03/1950</t>
  </si>
  <si>
    <t>06/01/1965</t>
  </si>
  <si>
    <t>20/01/1975</t>
  </si>
  <si>
    <t>31/01/1962</t>
  </si>
  <si>
    <t>01/05/1952</t>
  </si>
  <si>
    <t>29/04/1964</t>
  </si>
  <si>
    <t>25/07/1959</t>
  </si>
  <si>
    <t>14/10/1956</t>
  </si>
  <si>
    <t>23/04/1958</t>
  </si>
  <si>
    <t>27/03/1950</t>
  </si>
  <si>
    <t>07/10/1967</t>
  </si>
  <si>
    <t>19/11/1963</t>
  </si>
  <si>
    <t>17/01/1952</t>
  </si>
  <si>
    <t>04/05/1974</t>
  </si>
  <si>
    <t>14/03/1959</t>
  </si>
  <si>
    <t>23/10/1967</t>
  </si>
  <si>
    <t>21/01/1950</t>
  </si>
  <si>
    <t>20/08/1951</t>
  </si>
  <si>
    <t>12/05/1963</t>
  </si>
  <si>
    <t>19/08/1966</t>
  </si>
  <si>
    <t>05/06/1961</t>
  </si>
  <si>
    <t>02/02/1956</t>
  </si>
  <si>
    <t>09/03/1972</t>
  </si>
  <si>
    <t>07/04/1952</t>
  </si>
  <si>
    <t>07/05/1965</t>
  </si>
  <si>
    <t>03/02/1963</t>
  </si>
  <si>
    <t>01/02/1970</t>
  </si>
  <si>
    <t>31/07/1959</t>
  </si>
  <si>
    <t>06/09/1951</t>
  </si>
  <si>
    <t>30/03/1974</t>
  </si>
  <si>
    <t>30/09/1974</t>
  </si>
  <si>
    <t>14/12/1967</t>
  </si>
  <si>
    <t>09/08/1951</t>
  </si>
  <si>
    <t>24/09/1964</t>
  </si>
  <si>
    <t>11/02/1969</t>
  </si>
  <si>
    <t>24/03/1973</t>
  </si>
  <si>
    <t>24/11/1972</t>
  </si>
  <si>
    <t>02/08/1969</t>
  </si>
  <si>
    <t>13/10/1973</t>
  </si>
  <si>
    <t>19/06/1958</t>
  </si>
  <si>
    <t>12/01/1970</t>
  </si>
  <si>
    <t>24/01/1952</t>
  </si>
  <si>
    <t>23/03/1968</t>
  </si>
  <si>
    <t>06/11/1970</t>
  </si>
  <si>
    <t>21/11/1951</t>
  </si>
  <si>
    <t>07/01/1951</t>
  </si>
  <si>
    <t>12/09/1972</t>
  </si>
  <si>
    <t>19/03/1953</t>
  </si>
  <si>
    <t>09/05/1966</t>
  </si>
  <si>
    <t>24/04/1950</t>
  </si>
  <si>
    <t>31/03/1957</t>
  </si>
  <si>
    <t>17/04/1951</t>
  </si>
  <si>
    <t>01/08/1964</t>
  </si>
  <si>
    <t>06/11/1953</t>
  </si>
  <si>
    <t>07/12/1960</t>
  </si>
  <si>
    <t>14/05/1973</t>
  </si>
  <si>
    <t>10/07/1968</t>
  </si>
  <si>
    <t>09/10/1964</t>
  </si>
  <si>
    <t>04/11/1953</t>
  </si>
  <si>
    <t>30/04/1972</t>
  </si>
  <si>
    <t>28/06/1974</t>
  </si>
  <si>
    <t>11/09/1955</t>
  </si>
  <si>
    <t>09/08/1970</t>
  </si>
  <si>
    <t>12/05/1971</t>
  </si>
  <si>
    <t>02/12/1956</t>
  </si>
  <si>
    <t>17/08/1962</t>
  </si>
  <si>
    <t>17/07/1962</t>
  </si>
  <si>
    <t>25/11/1972</t>
  </si>
  <si>
    <t>13/07/1954</t>
  </si>
  <si>
    <t>03/05/1969</t>
  </si>
  <si>
    <t>20/10/1962</t>
  </si>
  <si>
    <t>08/02/1951</t>
  </si>
  <si>
    <t>28/06/1961</t>
  </si>
  <si>
    <t>13/02/1973</t>
  </si>
  <si>
    <t>30/06/1963</t>
  </si>
  <si>
    <t>27/09/1967</t>
  </si>
  <si>
    <t>05/08/1963</t>
  </si>
  <si>
    <t>22/08/1968</t>
  </si>
  <si>
    <t>01/10/1972</t>
  </si>
  <si>
    <t>26/05/1974</t>
  </si>
  <si>
    <t>26/11/1958</t>
  </si>
  <si>
    <t>12/12/1971</t>
  </si>
  <si>
    <t>03/03/1950</t>
  </si>
  <si>
    <t>05/08/1959</t>
  </si>
  <si>
    <t>27/07/1971</t>
  </si>
  <si>
    <t>03/12/1962</t>
  </si>
  <si>
    <t>26/02/1971</t>
  </si>
  <si>
    <t>03/12/1968</t>
  </si>
  <si>
    <t>04/08/1964</t>
  </si>
  <si>
    <t>04/02/1975</t>
  </si>
  <si>
    <t>09/06/1964</t>
  </si>
  <si>
    <t>01/05/1967</t>
  </si>
  <si>
    <t>01/03/1970</t>
  </si>
  <si>
    <t>05/05/1967</t>
  </si>
  <si>
    <t>17/10/1949</t>
  </si>
  <si>
    <t>16/04/1951</t>
  </si>
  <si>
    <t>25/04/1964</t>
  </si>
  <si>
    <t>04/05/1953</t>
  </si>
  <si>
    <t>06/11/1965</t>
  </si>
  <si>
    <t>08/06/1968</t>
  </si>
  <si>
    <t>15/07/1973</t>
  </si>
  <si>
    <t>27/04/1969</t>
  </si>
  <si>
    <t>13/09/1950</t>
  </si>
  <si>
    <t>11/09/1958</t>
  </si>
  <si>
    <t>19/11/1967</t>
  </si>
  <si>
    <t>28/02/1965</t>
  </si>
  <si>
    <t>11/10/1972</t>
  </si>
  <si>
    <t>18/10/1964</t>
  </si>
  <si>
    <t>15/06/1973</t>
  </si>
  <si>
    <t>10/04/1972</t>
  </si>
  <si>
    <t>06/01/1951</t>
  </si>
  <si>
    <t>25/11/1970</t>
  </si>
  <si>
    <t>19/09/1953</t>
  </si>
  <si>
    <t>13/11/1966</t>
  </si>
  <si>
    <t>26/01/1973</t>
  </si>
  <si>
    <t>23/07/1959</t>
  </si>
  <si>
    <t>05/01/1951</t>
  </si>
  <si>
    <t>19/01/1961</t>
  </si>
  <si>
    <t>12/12/1955</t>
  </si>
  <si>
    <t>03/05/1958</t>
  </si>
  <si>
    <t>19/07/1951</t>
  </si>
  <si>
    <t>28/02/1962</t>
  </si>
  <si>
    <t>20/01/1952</t>
  </si>
  <si>
    <t>06/06/1971</t>
  </si>
  <si>
    <t>13/07/1961</t>
  </si>
  <si>
    <t>06/09/1952</t>
  </si>
  <si>
    <t>05/02/1968</t>
  </si>
  <si>
    <t>20/03/1970</t>
  </si>
  <si>
    <t>10/12/1969</t>
  </si>
  <si>
    <t>23/05/1971</t>
  </si>
  <si>
    <t>18/08/1963</t>
  </si>
  <si>
    <t>18/05/1949</t>
  </si>
  <si>
    <t>20/05/1956</t>
  </si>
  <si>
    <t>20/08/1962</t>
  </si>
  <si>
    <t>16/10/1958</t>
  </si>
  <si>
    <t>25/12/1955</t>
  </si>
  <si>
    <t>25/02/1968</t>
  </si>
  <si>
    <t>01/04/1956</t>
  </si>
  <si>
    <t>30/03/1970</t>
  </si>
  <si>
    <t>23/02/1957</t>
  </si>
  <si>
    <t>06/05/1973</t>
  </si>
  <si>
    <t>27/10/1957</t>
  </si>
  <si>
    <t>20/05/1963</t>
  </si>
  <si>
    <t>19/07/1966</t>
  </si>
  <si>
    <t>19/05/1964</t>
  </si>
  <si>
    <t>27/08/1969</t>
  </si>
  <si>
    <t>30/12/1972</t>
  </si>
  <si>
    <t>19/03/1972</t>
  </si>
  <si>
    <t>21/05/1959</t>
  </si>
  <si>
    <t>01/04/1970</t>
  </si>
  <si>
    <t>11/06/1974</t>
  </si>
  <si>
    <t>30/08/1974</t>
  </si>
  <si>
    <t>05/11/1951</t>
  </si>
  <si>
    <t>14/05/1960</t>
  </si>
  <si>
    <t>03/07/1957</t>
  </si>
  <si>
    <t>26/11/1965</t>
  </si>
  <si>
    <t>19/03/1969</t>
  </si>
  <si>
    <t>12/07/1965</t>
  </si>
  <si>
    <t>09/04/1972</t>
  </si>
  <si>
    <t>16/12/1974</t>
  </si>
  <si>
    <t>24/02/1960</t>
  </si>
  <si>
    <t>24/02/1950</t>
  </si>
  <si>
    <t>05/09/1974</t>
  </si>
  <si>
    <t>10/05/1972</t>
  </si>
  <si>
    <t>07/01/1962</t>
  </si>
  <si>
    <t>10/09/1949</t>
  </si>
  <si>
    <t>28/02/1972</t>
  </si>
  <si>
    <t>16/10/1964</t>
  </si>
  <si>
    <t>11/07/1963</t>
  </si>
  <si>
    <t>01/08/1951</t>
  </si>
  <si>
    <t>25/01/1964</t>
  </si>
  <si>
    <t>04/02/1973</t>
  </si>
  <si>
    <t>05/08/1987</t>
  </si>
  <si>
    <t>13/12/1998</t>
  </si>
  <si>
    <t>05/10/1995</t>
  </si>
  <si>
    <t>18/07/1989</t>
  </si>
  <si>
    <t>02/02/1988</t>
  </si>
  <si>
    <t>10/01/2002</t>
  </si>
  <si>
    <t>23/04/1994</t>
  </si>
  <si>
    <t>15/12/2007</t>
  </si>
  <si>
    <t>18/03/2001</t>
  </si>
  <si>
    <t>10/03/2002</t>
  </si>
  <si>
    <t>19/01/2013</t>
  </si>
  <si>
    <t>22/05/1997</t>
  </si>
  <si>
    <t>29/06/1988</t>
  </si>
  <si>
    <t>11/03/2010</t>
  </si>
  <si>
    <t>28/09/2006</t>
  </si>
  <si>
    <t>28/01/2009</t>
  </si>
  <si>
    <t>26/06/1990</t>
  </si>
  <si>
    <t>16/08/1991</t>
  </si>
  <si>
    <t>07/01/2006</t>
  </si>
  <si>
    <t>16/03/1999</t>
  </si>
  <si>
    <t>31/01/1993</t>
  </si>
  <si>
    <t>12/08/2003</t>
  </si>
  <si>
    <t>13/06/1996</t>
  </si>
  <si>
    <t>01/09/2010</t>
  </si>
  <si>
    <t>13/08/2005</t>
  </si>
  <si>
    <t>20/01/1998</t>
  </si>
  <si>
    <t>21/05/2004</t>
  </si>
  <si>
    <t>11/04/1997</t>
  </si>
  <si>
    <t>16/06/2001</t>
  </si>
  <si>
    <t>11/10/1988</t>
  </si>
  <si>
    <t>11/07/1994</t>
  </si>
  <si>
    <t>05/12/1987</t>
  </si>
  <si>
    <t>01/01/1990</t>
  </si>
  <si>
    <t>30/07/1988</t>
  </si>
  <si>
    <t>17/03/1989</t>
  </si>
  <si>
    <t>10/01/2009</t>
  </si>
  <si>
    <t>14/04/1988</t>
  </si>
  <si>
    <t>21/10/2000</t>
  </si>
  <si>
    <t>03/05/1991</t>
  </si>
  <si>
    <t>30/09/2014</t>
  </si>
  <si>
    <t>27/11/1991</t>
  </si>
  <si>
    <t>11/09/1998</t>
  </si>
  <si>
    <t>18/07/1994</t>
  </si>
  <si>
    <t>03/02/2007</t>
  </si>
  <si>
    <t>11/03/2005</t>
  </si>
  <si>
    <t>21/07/2003</t>
  </si>
  <si>
    <t>24/03/2008</t>
  </si>
  <si>
    <t>08/09/2010</t>
  </si>
  <si>
    <t>23/05/1997</t>
  </si>
  <si>
    <t>31/08/2013</t>
  </si>
  <si>
    <t>17/11/2006</t>
  </si>
  <si>
    <t>14/12/2009</t>
  </si>
  <si>
    <t>27/12/2007</t>
  </si>
  <si>
    <t>06/10/2010</t>
  </si>
  <si>
    <t>27/01/2008</t>
  </si>
  <si>
    <t>10/09/1994</t>
  </si>
  <si>
    <t>16/09/1999</t>
  </si>
  <si>
    <t>11/11/2012</t>
  </si>
  <si>
    <t>09/12/1997</t>
  </si>
  <si>
    <t>25/05/2000</t>
  </si>
  <si>
    <t>07/05/1994</t>
  </si>
  <si>
    <t>02/12/2006</t>
  </si>
  <si>
    <t>15/10/2011</t>
  </si>
  <si>
    <t>26/07/2004</t>
  </si>
  <si>
    <t>06/09/1997</t>
  </si>
  <si>
    <t>08/04/1986</t>
  </si>
  <si>
    <t>19/12/2003</t>
  </si>
  <si>
    <t>23/05/2002</t>
  </si>
  <si>
    <t>02/07/1999</t>
  </si>
  <si>
    <t>19/03/2004</t>
  </si>
  <si>
    <t>24/02/1995</t>
  </si>
  <si>
    <t>28/02/1997</t>
  </si>
  <si>
    <t>15/11/1999</t>
  </si>
  <si>
    <t>22/06/2008</t>
  </si>
  <si>
    <t>15/10/2009</t>
  </si>
  <si>
    <t>13/08/1995</t>
  </si>
  <si>
    <t>13/07/1987</t>
  </si>
  <si>
    <t>11/12/1991</t>
  </si>
  <si>
    <t>18/05/2000</t>
  </si>
  <si>
    <t>17/03/2010</t>
  </si>
  <si>
    <t>19/02/1999</t>
  </si>
  <si>
    <t>01/12/2002</t>
  </si>
  <si>
    <t>24/08/1999</t>
  </si>
  <si>
    <t>02/08/1997</t>
  </si>
  <si>
    <t>02/12/1993</t>
  </si>
  <si>
    <t>03/08/1999</t>
  </si>
  <si>
    <t>24/02/1992</t>
  </si>
  <si>
    <t>03/08/1985</t>
  </si>
  <si>
    <t>04/09/2006</t>
  </si>
  <si>
    <t>06/10/1997</t>
  </si>
  <si>
    <t>24/11/1986</t>
  </si>
  <si>
    <t>04/07/2000</t>
  </si>
  <si>
    <t>04/10/1987</t>
  </si>
  <si>
    <t>02/02/2015</t>
  </si>
  <si>
    <t>02/09/2012</t>
  </si>
  <si>
    <t>01/02/2009</t>
  </si>
  <si>
    <t>07/12/2010</t>
  </si>
  <si>
    <t>02/09/1998</t>
  </si>
  <si>
    <t>04/10/1985</t>
  </si>
  <si>
    <t>22/11/2006</t>
  </si>
  <si>
    <t>22/03/1997</t>
  </si>
  <si>
    <t>12/11/1991</t>
  </si>
  <si>
    <t>05/06/2008</t>
  </si>
  <si>
    <t>09/04/1988</t>
  </si>
  <si>
    <t>14/02/2007</t>
  </si>
  <si>
    <t>10/01/1988</t>
  </si>
  <si>
    <t>06/12/2014</t>
  </si>
  <si>
    <t>02/09/2009</t>
  </si>
  <si>
    <t>10/11/2010</t>
  </si>
  <si>
    <t>27/08/2013</t>
  </si>
  <si>
    <t>13/08/2002</t>
  </si>
  <si>
    <t>22/12/2004</t>
  </si>
  <si>
    <t>14/06/1998</t>
  </si>
  <si>
    <t>27/06/1992</t>
  </si>
  <si>
    <t>28/12/2014</t>
  </si>
  <si>
    <t>30/06/1993</t>
  </si>
  <si>
    <t>22/11/2012</t>
  </si>
  <si>
    <t>24/08/1987</t>
  </si>
  <si>
    <t>03/12/2003</t>
  </si>
  <si>
    <t>08/06/2014</t>
  </si>
  <si>
    <t>30/04/2009</t>
  </si>
  <si>
    <t>21/04/1990</t>
  </si>
  <si>
    <t>19/09/2011</t>
  </si>
  <si>
    <t>12/11/2007</t>
  </si>
  <si>
    <t>15/04/1999</t>
  </si>
  <si>
    <t>11/09/2001</t>
  </si>
  <si>
    <t>14/06/2007</t>
  </si>
  <si>
    <t>27/11/1987</t>
  </si>
  <si>
    <t>20/05/1996</t>
  </si>
  <si>
    <t>08/07/2008</t>
  </si>
  <si>
    <t>11/09/2002</t>
  </si>
  <si>
    <t>22/03/2011</t>
  </si>
  <si>
    <t>06/07/2008</t>
  </si>
  <si>
    <t>08/10/2001</t>
  </si>
  <si>
    <t>24/05/1989</t>
  </si>
  <si>
    <t>26/11/2002</t>
  </si>
  <si>
    <t>28/08/2008</t>
  </si>
  <si>
    <t>22/09/1988</t>
  </si>
  <si>
    <t>28/06/1989</t>
  </si>
  <si>
    <t>09/10/1986</t>
  </si>
  <si>
    <t>16/10/1985</t>
  </si>
  <si>
    <t>25/10/2005</t>
  </si>
  <si>
    <t>31/10/1992</t>
  </si>
  <si>
    <t>15/03/1995</t>
  </si>
  <si>
    <t>15/12/1991</t>
  </si>
  <si>
    <t>07/06/2009</t>
  </si>
  <si>
    <t>01/04/1992</t>
  </si>
  <si>
    <t>18/07/2002</t>
  </si>
  <si>
    <t>18/06/1992</t>
  </si>
  <si>
    <t>03/03/1991</t>
  </si>
  <si>
    <t>18/06/1997</t>
  </si>
  <si>
    <t>16/06/1986</t>
  </si>
  <si>
    <t>26/10/1985</t>
  </si>
  <si>
    <t>14/01/1992</t>
  </si>
  <si>
    <t>16/12/1986</t>
  </si>
  <si>
    <t>05/08/2006</t>
  </si>
  <si>
    <t>16/06/2009</t>
  </si>
  <si>
    <t>26/11/1990</t>
  </si>
  <si>
    <t>07/03/1994</t>
  </si>
  <si>
    <t>18/06/1989</t>
  </si>
  <si>
    <t>28/01/2012</t>
  </si>
  <si>
    <t>08/03/2001</t>
  </si>
  <si>
    <t>10/12/2001</t>
  </si>
  <si>
    <t>14/11/2009</t>
  </si>
  <si>
    <t>04/03/1992</t>
  </si>
  <si>
    <t>18/09/2000</t>
  </si>
  <si>
    <t>27/12/2002</t>
  </si>
  <si>
    <t>30/01/1995</t>
  </si>
  <si>
    <t>12/02/2014</t>
  </si>
  <si>
    <t>18/06/2001</t>
  </si>
  <si>
    <t>07/04/2009</t>
  </si>
  <si>
    <t>07/11/1999</t>
  </si>
  <si>
    <t>03/09/2006</t>
  </si>
  <si>
    <t>28/04/1998</t>
  </si>
  <si>
    <t>02/06/2012</t>
  </si>
  <si>
    <t>18/12/1990</t>
  </si>
  <si>
    <t>04/06/1989</t>
  </si>
  <si>
    <t>16/02/1996</t>
  </si>
  <si>
    <t>26/08/1985</t>
  </si>
  <si>
    <t>05/02/1991</t>
  </si>
  <si>
    <t>07/09/2013</t>
  </si>
  <si>
    <t>25/12/2006</t>
  </si>
  <si>
    <t>23/11/2006</t>
  </si>
  <si>
    <t>26/08/2005</t>
  </si>
  <si>
    <t>17/11/2009</t>
  </si>
  <si>
    <t>17/04/1993</t>
  </si>
  <si>
    <t>07/09/2006</t>
  </si>
  <si>
    <t>19/06/1998</t>
  </si>
  <si>
    <t>28/10/2002</t>
  </si>
  <si>
    <t>06/07/1999</t>
  </si>
  <si>
    <t>08/02/2001</t>
  </si>
  <si>
    <t>05/02/2000</t>
  </si>
  <si>
    <t>14/10/1988</t>
  </si>
  <si>
    <t>12/02/2013</t>
  </si>
  <si>
    <t>29/04/1993</t>
  </si>
  <si>
    <t>10/08/2001</t>
  </si>
  <si>
    <t>28/04/1987</t>
  </si>
  <si>
    <t>29/09/1995</t>
  </si>
  <si>
    <t>04/08/1995</t>
  </si>
  <si>
    <t>Defined Contribution</t>
  </si>
  <si>
    <t>Defined Benefit</t>
  </si>
  <si>
    <t>28/12/2024</t>
  </si>
  <si>
    <t>18/04/2024</t>
  </si>
  <si>
    <t>10/07/2023</t>
  </si>
  <si>
    <t>30/11/2023</t>
  </si>
  <si>
    <t>27/01/2025</t>
  </si>
  <si>
    <t>20/08/2023</t>
  </si>
  <si>
    <t>30/08/2024</t>
  </si>
  <si>
    <t>24/01/2024</t>
  </si>
  <si>
    <t>28/03/2024</t>
  </si>
  <si>
    <t>17/04/2024</t>
  </si>
  <si>
    <t>04/06/2024</t>
  </si>
  <si>
    <t>31/01/2025</t>
  </si>
  <si>
    <t>19/05/2023</t>
  </si>
  <si>
    <t>02/01/2024</t>
  </si>
  <si>
    <t>23/08/2024</t>
  </si>
  <si>
    <t>10/11/2024</t>
  </si>
  <si>
    <t>28/12/2023</t>
  </si>
  <si>
    <t>14/02/2024</t>
  </si>
  <si>
    <t>20/06/2024</t>
  </si>
  <si>
    <t>05/08/2023</t>
  </si>
  <si>
    <t>31/03/2024</t>
  </si>
  <si>
    <t>11/05/2023</t>
  </si>
  <si>
    <t>18/02/2024</t>
  </si>
  <si>
    <t>26/11/2023</t>
  </si>
  <si>
    <t>07/01/2025</t>
  </si>
  <si>
    <t>06/05/2023</t>
  </si>
  <si>
    <t>09/09/2023</t>
  </si>
  <si>
    <t>23/07/2024</t>
  </si>
  <si>
    <t>07/07/2023</t>
  </si>
  <si>
    <t>14/01/2024</t>
  </si>
  <si>
    <t>17/01/2025</t>
  </si>
  <si>
    <t>10/08/2023</t>
  </si>
  <si>
    <t>07/06/2023</t>
  </si>
  <si>
    <t>13/12/2024</t>
  </si>
  <si>
    <t>27/06/2024</t>
  </si>
  <si>
    <t>22/10/2023</t>
  </si>
  <si>
    <t>18/12/2024</t>
  </si>
  <si>
    <t>17/08/2024</t>
  </si>
  <si>
    <t>17/11/2024</t>
  </si>
  <si>
    <t>04/11/2023</t>
  </si>
  <si>
    <t>27/03/2024</t>
  </si>
  <si>
    <t>05/03/2025</t>
  </si>
  <si>
    <t>21/10/2024</t>
  </si>
  <si>
    <t>02/09/2023</t>
  </si>
  <si>
    <t>22/09/2023</t>
  </si>
  <si>
    <t>03/01/2025</t>
  </si>
  <si>
    <t>27/05/2023</t>
  </si>
  <si>
    <t>14/08/2023</t>
  </si>
  <si>
    <t>19/09/2024</t>
  </si>
  <si>
    <t>25/09/2024</t>
  </si>
  <si>
    <t>22/04/2023</t>
  </si>
  <si>
    <t>11/10/2024</t>
  </si>
  <si>
    <t>21/07/2024</t>
  </si>
  <si>
    <t>30/10/2023</t>
  </si>
  <si>
    <t>17/11/2023</t>
  </si>
  <si>
    <t>03/12/2023</t>
  </si>
  <si>
    <t>19/05/2024</t>
  </si>
  <si>
    <t>08/08/2023</t>
  </si>
  <si>
    <t>30/01/2025</t>
  </si>
  <si>
    <t>03/05/2023</t>
  </si>
  <si>
    <t>20/03/2023</t>
  </si>
  <si>
    <t>16/09/2023</t>
  </si>
  <si>
    <t>09/01/2024</t>
  </si>
  <si>
    <t>23/01/2024</t>
  </si>
  <si>
    <t>07/01/2024</t>
  </si>
  <si>
    <t>29/05/2023</t>
  </si>
  <si>
    <t>14/05/2024</t>
  </si>
  <si>
    <t>23/10/2024</t>
  </si>
  <si>
    <t>07/02/2024</t>
  </si>
  <si>
    <t>07/12/2023</t>
  </si>
  <si>
    <t>26/03/2023</t>
  </si>
  <si>
    <t>20/11/2023</t>
  </si>
  <si>
    <t>05/03/2024</t>
  </si>
  <si>
    <t>31/05/2024</t>
  </si>
  <si>
    <t>18/05/2024</t>
  </si>
  <si>
    <t>12/12/2023</t>
  </si>
  <si>
    <t>15/09/2024</t>
  </si>
  <si>
    <t>13/11/2024</t>
  </si>
  <si>
    <t>03/03/2025</t>
  </si>
  <si>
    <t>12/02/2024</t>
  </si>
  <si>
    <t>31/05/2023</t>
  </si>
  <si>
    <t>02/10/2024</t>
  </si>
  <si>
    <t>22/08/2024</t>
  </si>
  <si>
    <t>31/12/2024</t>
  </si>
  <si>
    <t>28/07/2023</t>
  </si>
  <si>
    <t>29/04/2023</t>
  </si>
  <si>
    <t>10/03/2025</t>
  </si>
  <si>
    <t>20/08/2024</t>
  </si>
  <si>
    <t>21/12/2023</t>
  </si>
  <si>
    <t>07/10/2023</t>
  </si>
  <si>
    <t>20/05/2024</t>
  </si>
  <si>
    <t>07/05/2023</t>
  </si>
  <si>
    <t>19/01/2025</t>
  </si>
  <si>
    <t>11/03/2024</t>
  </si>
  <si>
    <t>05/08/2024</t>
  </si>
  <si>
    <t>19/12/2023</t>
  </si>
  <si>
    <t>23/12/2023</t>
  </si>
  <si>
    <t>01/09/2023</t>
  </si>
  <si>
    <t>03/04/2024</t>
  </si>
  <si>
    <t>26/04/2024</t>
  </si>
  <si>
    <t>09/03/2024</t>
  </si>
  <si>
    <t>09/05/2023</t>
  </si>
  <si>
    <t>04/06/2023</t>
  </si>
  <si>
    <t>15/07/2023</t>
  </si>
  <si>
    <t>18/06/2023</t>
  </si>
  <si>
    <t>20/07/2023</t>
  </si>
  <si>
    <t>10/06/2023</t>
  </si>
  <si>
    <t>21/05/2024</t>
  </si>
  <si>
    <t>29/12/2024</t>
  </si>
  <si>
    <t>07/04/2023</t>
  </si>
  <si>
    <t>27/01/2024</t>
  </si>
  <si>
    <t>20/02/2025</t>
  </si>
  <si>
    <t>30/03/2023</t>
  </si>
  <si>
    <t>30/06/2024</t>
  </si>
  <si>
    <t>24/05/2024</t>
  </si>
  <si>
    <t>27/02/2025</t>
  </si>
  <si>
    <t>21/05/2023</t>
  </si>
  <si>
    <t>15/02/2024</t>
  </si>
  <si>
    <t>07/03/2025</t>
  </si>
  <si>
    <t>03/06/2023</t>
  </si>
  <si>
    <t>19/07/2023</t>
  </si>
  <si>
    <t>09/12/2023</t>
  </si>
  <si>
    <t>17/05/2024</t>
  </si>
  <si>
    <t>02/11/2023</t>
  </si>
  <si>
    <t>21/12/2024</t>
  </si>
  <si>
    <t>21/02/2025</t>
  </si>
  <si>
    <t>25/11/2024</t>
  </si>
  <si>
    <t>19/04/2024</t>
  </si>
  <si>
    <t>12/05/2023</t>
  </si>
  <si>
    <t>30/04/2023</t>
  </si>
  <si>
    <t>17/05/2023</t>
  </si>
  <si>
    <t>15/01/2024</t>
  </si>
  <si>
    <t>14/05/2023</t>
  </si>
  <si>
    <t>07/03/2024</t>
  </si>
  <si>
    <t>16/12/2024</t>
  </si>
  <si>
    <t>01/08/2024</t>
  </si>
  <si>
    <t>09/10/2023</t>
  </si>
  <si>
    <t>06/03/2024</t>
  </si>
  <si>
    <t>14/10/2024</t>
  </si>
  <si>
    <t>12/03/2024</t>
  </si>
  <si>
    <t>13/07/2023</t>
  </si>
  <si>
    <t>08/10/2023</t>
  </si>
  <si>
    <t>29/06/2024</t>
  </si>
  <si>
    <t>20/07/2024</t>
  </si>
  <si>
    <t>11/01/2025</t>
  </si>
  <si>
    <t>26/12/2024</t>
  </si>
  <si>
    <t>01/06/2023</t>
  </si>
  <si>
    <t>02/06/2024</t>
  </si>
  <si>
    <t>30/01/2024</t>
  </si>
  <si>
    <t>19/10/2023</t>
  </si>
  <si>
    <t>10/10/2023</t>
  </si>
  <si>
    <t>16/05/2024</t>
  </si>
  <si>
    <t>13/12/2023</t>
  </si>
  <si>
    <t>05/10/2024</t>
  </si>
  <si>
    <t>17/03/2024</t>
  </si>
  <si>
    <t>21/09/2024</t>
  </si>
  <si>
    <t>29/02/2024</t>
  </si>
  <si>
    <t>20/03/2024</t>
  </si>
  <si>
    <t>29/01/2024</t>
  </si>
  <si>
    <t>19/06/2023</t>
  </si>
  <si>
    <t>10/12/2024</t>
  </si>
  <si>
    <t>28/06/2023</t>
  </si>
  <si>
    <t>31/01/2024</t>
  </si>
  <si>
    <t>09/02/2024</t>
  </si>
  <si>
    <t>22/07/2023</t>
  </si>
  <si>
    <t>27/05/2024</t>
  </si>
  <si>
    <t>26/07/2024</t>
  </si>
  <si>
    <t>07/11/2023</t>
  </si>
  <si>
    <t>29/08/2024</t>
  </si>
  <si>
    <t>23/09/2023</t>
  </si>
  <si>
    <t>28/11/2024</t>
  </si>
  <si>
    <t>23/09/2024</t>
  </si>
  <si>
    <t>Retired</t>
  </si>
  <si>
    <t>Deferred</t>
  </si>
  <si>
    <t>Active</t>
  </si>
  <si>
    <t>Step 1: Data Cleaning &amp; Preparation</t>
  </si>
  <si>
    <t>Count of Empty cells</t>
  </si>
  <si>
    <t>Completed</t>
  </si>
  <si>
    <t>Step 2: Pension Payment Reconciliation</t>
  </si>
  <si>
    <t>Discrepancy (£)</t>
  </si>
  <si>
    <t>Potential risk</t>
  </si>
  <si>
    <t>Potential Risk</t>
  </si>
  <si>
    <t>Step 3: Pension Trend Analysis</t>
  </si>
  <si>
    <t>Grand Total</t>
  </si>
  <si>
    <t>Sum of Actual Monthly Pension (£)</t>
  </si>
  <si>
    <t>Average of Employer Contribution (%)</t>
  </si>
  <si>
    <t>Average of Employee Contribution (%)</t>
  </si>
  <si>
    <t>No Risk</t>
  </si>
  <si>
    <t>(All)</t>
  </si>
  <si>
    <t>Step 4: Generate Reports &amp; Insights</t>
  </si>
  <si>
    <t>Total Pension Payments</t>
  </si>
  <si>
    <t>Total Pension Payments - Potential Risk</t>
  </si>
  <si>
    <t>Expected Monthly Pension</t>
  </si>
  <si>
    <t>Actual Monthly Pension</t>
  </si>
  <si>
    <t>Expected Monthly Pension - Potential Risk</t>
  </si>
  <si>
    <t>Actual Monthly Pension - Potential Risk</t>
  </si>
  <si>
    <t>Average of Discrepancy (£)</t>
  </si>
  <si>
    <t>Largest Underpayment</t>
  </si>
  <si>
    <t>Largest Overpayment</t>
  </si>
  <si>
    <t>Count of Status</t>
  </si>
  <si>
    <t>Row Labels</t>
  </si>
  <si>
    <t>Last Payment Dates</t>
  </si>
  <si>
    <t>Remove Duplicates:</t>
  </si>
  <si>
    <r>
      <t xml:space="preserve">Action: Removed duplicates using Excel’s </t>
    </r>
    <r>
      <rPr>
        <b/>
        <sz val="11"/>
        <color theme="1"/>
        <rFont val="Calibri"/>
        <family val="2"/>
        <scheme val="minor"/>
      </rPr>
      <t>Remove Duplicates</t>
    </r>
    <r>
      <rPr>
        <sz val="11"/>
        <color theme="1"/>
        <rFont val="Calibri"/>
        <family val="2"/>
        <scheme val="minor"/>
      </rPr>
      <t xml:space="preserve"> function.</t>
    </r>
  </si>
  <si>
    <r>
      <t xml:space="preserve">Outcome: Verified that there were </t>
    </r>
    <r>
      <rPr>
        <b/>
        <sz val="11"/>
        <color theme="1"/>
        <rFont val="Calibri"/>
        <family val="2"/>
        <scheme val="minor"/>
      </rPr>
      <t>0 duplicates</t>
    </r>
    <r>
      <rPr>
        <sz val="11"/>
        <color theme="1"/>
        <rFont val="Calibri"/>
        <family val="2"/>
        <scheme val="minor"/>
      </rPr>
      <t>.</t>
    </r>
  </si>
  <si>
    <t>Check for Missing Values:</t>
  </si>
  <si>
    <r>
      <t xml:space="preserve">Action: Applied </t>
    </r>
    <r>
      <rPr>
        <b/>
        <sz val="11"/>
        <color theme="1"/>
        <rFont val="Calibri"/>
        <family val="2"/>
        <scheme val="minor"/>
      </rPr>
      <t>Conditional Formatting → Highlight Blanks</t>
    </r>
    <r>
      <rPr>
        <sz val="11"/>
        <color theme="1"/>
        <rFont val="Calibri"/>
        <family val="2"/>
        <scheme val="minor"/>
      </rPr>
      <t xml:space="preserve"> to identify any missing values.</t>
    </r>
  </si>
  <si>
    <r>
      <t xml:space="preserve">Outcome: Ensured that there were </t>
    </r>
    <r>
      <rPr>
        <b/>
        <sz val="11"/>
        <color theme="1"/>
        <rFont val="Calibri"/>
        <family val="2"/>
        <scheme val="minor"/>
      </rPr>
      <t>0 missing values</t>
    </r>
    <r>
      <rPr>
        <sz val="11"/>
        <color theme="1"/>
        <rFont val="Calibri"/>
        <family val="2"/>
        <scheme val="minor"/>
      </rPr>
      <t xml:space="preserve"> in the dataset.</t>
    </r>
  </si>
  <si>
    <t>Process</t>
  </si>
  <si>
    <t>Outcome: All date entries were correctly formatted.</t>
  </si>
  <si>
    <t>Standardise Dates:</t>
  </si>
  <si>
    <r>
      <t xml:space="preserve">Action: Used the </t>
    </r>
    <r>
      <rPr>
        <b/>
        <sz val="11"/>
        <color theme="1"/>
        <rFont val="Calibri"/>
        <family val="2"/>
        <scheme val="minor"/>
      </rPr>
      <t>TEXT function</t>
    </r>
    <r>
      <rPr>
        <sz val="11"/>
        <color theme="1"/>
        <rFont val="Calibri"/>
        <family val="2"/>
        <scheme val="minor"/>
      </rPr>
      <t xml:space="preserve"> to standardize date formatting.</t>
    </r>
  </si>
  <si>
    <t>Format Numerical Columns:</t>
  </si>
  <si>
    <r>
      <t xml:space="preserve">Action: Ensured that numerical columns (e.g., pension amounts, contributions) were formatted as </t>
    </r>
    <r>
      <rPr>
        <b/>
        <sz val="11"/>
        <color theme="1"/>
        <rFont val="Calibri"/>
        <family val="2"/>
        <scheme val="minor"/>
      </rPr>
      <t>Currency</t>
    </r>
    <r>
      <rPr>
        <sz val="11"/>
        <color theme="1"/>
        <rFont val="Calibri"/>
        <family val="2"/>
        <scheme val="minor"/>
      </rPr>
      <t xml:space="preserve"> or </t>
    </r>
    <r>
      <rPr>
        <b/>
        <sz val="11"/>
        <color theme="1"/>
        <rFont val="Calibri"/>
        <family val="2"/>
        <scheme val="minor"/>
      </rPr>
      <t>Percentage</t>
    </r>
    <r>
      <rPr>
        <sz val="11"/>
        <color theme="1"/>
        <rFont val="Calibri"/>
        <family val="2"/>
        <scheme val="minor"/>
      </rPr>
      <t xml:space="preserve"> where appropriate.</t>
    </r>
  </si>
  <si>
    <t>Discrepancy Calculation:</t>
  </si>
  <si>
    <r>
      <t xml:space="preserve">Action: Created a new column to calculate the </t>
    </r>
    <r>
      <rPr>
        <b/>
        <sz val="11"/>
        <color theme="1"/>
        <rFont val="Calibri"/>
        <family val="2"/>
        <scheme val="minor"/>
      </rPr>
      <t>discrepancy</t>
    </r>
    <r>
      <rPr>
        <sz val="11"/>
        <color theme="1"/>
        <rFont val="Calibri"/>
        <family val="2"/>
        <scheme val="minor"/>
      </rPr>
      <t xml:space="preserve"> between expected and actual monthly pension payments:</t>
    </r>
  </si>
  <si>
    <r>
      <t xml:space="preserve">Formula: </t>
    </r>
    <r>
      <rPr>
        <sz val="10"/>
        <color theme="1"/>
        <rFont val="Arial Unicode MS"/>
      </rPr>
      <t>Discrepancy (£) = Expected Monthly Pension - Actual Monthly Pension</t>
    </r>
    <r>
      <rPr>
        <sz val="11"/>
        <color theme="1"/>
        <rFont val="Calibri"/>
        <family val="2"/>
        <scheme val="minor"/>
      </rPr>
      <t>.</t>
    </r>
  </si>
  <si>
    <t>Risk Identification:</t>
  </si>
  <si>
    <t>Action: Developed a formula to flag potential risks based on the discrepancy being more than 5% of the expected monthly pension:</t>
  </si>
  <si>
    <r>
      <t xml:space="preserve">Formula: </t>
    </r>
    <r>
      <rPr>
        <sz val="10"/>
        <color theme="1"/>
        <rFont val="Arial Unicode MS"/>
      </rPr>
      <t>=IF(ABS(Expected Monthly Pension - Actual Monthly Pension) &gt; (Expected Monthly Pension * 0.05), "Potential Risk", "No Risk")</t>
    </r>
    <r>
      <rPr>
        <sz val="11"/>
        <color theme="1"/>
        <rFont val="Calibri"/>
        <family val="2"/>
        <scheme val="minor"/>
      </rPr>
      <t>.</t>
    </r>
  </si>
  <si>
    <r>
      <t xml:space="preserve">Outcome: Identified </t>
    </r>
    <r>
      <rPr>
        <b/>
        <sz val="11"/>
        <color theme="1"/>
        <rFont val="Calibri"/>
        <family val="2"/>
        <scheme val="minor"/>
      </rPr>
      <t>188 potential risks</t>
    </r>
    <r>
      <rPr>
        <sz val="11"/>
        <color theme="1"/>
        <rFont val="Calibri"/>
        <family val="2"/>
        <scheme val="minor"/>
      </rPr>
      <t>.</t>
    </r>
  </si>
  <si>
    <t>Action: Filtered discrepancies to focus on members with notable discrepancies.</t>
  </si>
  <si>
    <t>Status List</t>
  </si>
  <si>
    <t>Not Started</t>
  </si>
  <si>
    <t>In Progress</t>
  </si>
  <si>
    <t>Analyse Discrepancies:</t>
  </si>
  <si>
    <t>Total Pension Payments per Pension Type:</t>
  </si>
  <si>
    <t>Average Employer vs. Employee Contributions:</t>
  </si>
  <si>
    <r>
      <t xml:space="preserve">Action: Used </t>
    </r>
    <r>
      <rPr>
        <b/>
        <sz val="11"/>
        <color theme="1"/>
        <rFont val="Calibri"/>
        <family val="2"/>
        <scheme val="minor"/>
      </rPr>
      <t>Pivot Tables</t>
    </r>
    <r>
      <rPr>
        <sz val="11"/>
        <color theme="1"/>
        <rFont val="Calibri"/>
        <family val="2"/>
        <scheme val="minor"/>
      </rPr>
      <t xml:space="preserve"> to calculate the average employer and employee contributions.</t>
    </r>
  </si>
  <si>
    <t>Pension Payment Trends Over Time:</t>
  </si>
  <si>
    <r>
      <t xml:space="preserve">Action: Analyzed the trend in pension payments over time by grouping data by the </t>
    </r>
    <r>
      <rPr>
        <b/>
        <sz val="11"/>
        <color theme="1"/>
        <rFont val="Calibri"/>
        <family val="2"/>
        <scheme val="minor"/>
      </rPr>
      <t>Last Payment Date</t>
    </r>
    <r>
      <rPr>
        <sz val="11"/>
        <color theme="1"/>
        <rFont val="Calibri"/>
        <family val="2"/>
        <scheme val="minor"/>
      </rPr>
      <t>.</t>
    </r>
  </si>
  <si>
    <t>Key Pension Statistics:</t>
  </si>
  <si>
    <r>
      <t xml:space="preserve">Action: Compiled key statistics such as </t>
    </r>
    <r>
      <rPr>
        <b/>
        <sz val="11"/>
        <color theme="1"/>
        <rFont val="Calibri"/>
        <family val="2"/>
        <scheme val="minor"/>
      </rPr>
      <t>total pension payments</t>
    </r>
    <r>
      <rPr>
        <sz val="11"/>
        <color theme="1"/>
        <rFont val="Calibri"/>
        <family val="2"/>
        <scheme val="minor"/>
      </rPr>
      <t xml:space="preserve"> and </t>
    </r>
    <r>
      <rPr>
        <b/>
        <sz val="11"/>
        <color theme="1"/>
        <rFont val="Calibri"/>
        <family val="2"/>
        <scheme val="minor"/>
      </rPr>
      <t>average discrepancy</t>
    </r>
    <r>
      <rPr>
        <sz val="11"/>
        <color theme="1"/>
        <rFont val="Calibri"/>
        <family val="2"/>
        <scheme val="minor"/>
      </rPr>
      <t xml:space="preserve"> for reporting.</t>
    </r>
  </si>
  <si>
    <t>Graphs/Charts:</t>
  </si>
  <si>
    <t>Bar chart displaying pension types.</t>
  </si>
  <si>
    <t>Line chart showing payment trends over time.</t>
  </si>
  <si>
    <t>Action: Created visualisations to illustrate key insights, such as:</t>
  </si>
  <si>
    <r>
      <t xml:space="preserve">Action: Used </t>
    </r>
    <r>
      <rPr>
        <b/>
        <sz val="11"/>
        <color theme="1"/>
        <rFont val="Calibri"/>
        <family val="2"/>
        <scheme val="minor"/>
      </rPr>
      <t>Pivot Tables</t>
    </r>
    <r>
      <rPr>
        <sz val="11"/>
        <color theme="1"/>
        <rFont val="Calibri"/>
        <family val="2"/>
        <scheme val="minor"/>
      </rPr>
      <t xml:space="preserve"> to summarise total pension payments categorised by </t>
    </r>
    <r>
      <rPr>
        <b/>
        <sz val="11"/>
        <color theme="1"/>
        <rFont val="Calibri"/>
        <family val="2"/>
        <scheme val="minor"/>
      </rPr>
      <t>pension type</t>
    </r>
    <r>
      <rPr>
        <sz val="11"/>
        <color theme="1"/>
        <rFont val="Calibri"/>
        <family val="2"/>
        <scheme val="minor"/>
      </rPr>
      <t xml:space="preserve"> (e.g., Defined Benefit vs. Defined Contribution).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</si>
</sst>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quot;£&quot;#,##0.00"/>
    <numFmt numFmtId="166" formatCode="0.00&quot;%&quot;"/>
    <numFmt numFmtId="167" formatCode="_-[$£-809]* #,##0.00_-;\-[$£-809]* #,##0.00_-;_-[$£-809]* &quot;-&quot;??_-;_-@_-"/>
  </numFmts>
  <fonts count="4">
    <font>
      <sz val="11"/>
      <color theme="1"/>
      <name val="Calibri"/>
      <family val="2"/>
      <scheme val="minor"/>
    </font>
    <font>
      <b/>
      <sz val="11"/>
      <color theme="1"/>
      <name val="Calibri"/>
      <family val="2"/>
      <scheme val="minor"/>
    </font>
    <font>
      <sz val="10"/>
      <color theme="1"/>
      <name val="Arial Unicode MS"/>
    </font>
    <font>
      <b/>
      <u/>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top"/>
    </xf>
    <xf numFmtId="0" fontId="1" fillId="0" borderId="0" xfId="0" applyFont="1"/>
    <xf numFmtId="164" fontId="1" fillId="0" borderId="1" xfId="0" applyNumberFormat="1" applyFont="1" applyBorder="1" applyAlignment="1">
      <alignment horizontal="center" vertical="top"/>
    </xf>
    <xf numFmtId="164" fontId="0" fillId="0" borderId="0" xfId="0" applyNumberFormat="1"/>
    <xf numFmtId="165" fontId="1" fillId="0" borderId="1" xfId="0" applyNumberFormat="1" applyFont="1" applyBorder="1" applyAlignment="1">
      <alignment horizontal="center" vertical="top"/>
    </xf>
    <xf numFmtId="165" fontId="0" fillId="0" borderId="0" xfId="0" applyNumberFormat="1"/>
    <xf numFmtId="166"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3" fillId="0" borderId="0" xfId="0" applyFont="1"/>
    <xf numFmtId="0" fontId="0" fillId="0" borderId="0" xfId="0" pivotButton="1" applyAlignment="1">
      <alignment horizontal="center"/>
    </xf>
    <xf numFmtId="0" fontId="0" fillId="0" borderId="0" xfId="0" applyAlignment="1">
      <alignment horizontal="center"/>
    </xf>
    <xf numFmtId="167" fontId="0" fillId="0" borderId="0" xfId="0" applyNumberFormat="1" applyAlignment="1">
      <alignment horizontal="center"/>
    </xf>
    <xf numFmtId="0" fontId="0" fillId="0" borderId="0" xfId="0" applyAlignment="1">
      <alignment horizontal="center" wrapText="1"/>
    </xf>
    <xf numFmtId="0" fontId="0" fillId="0" borderId="0" xfId="0" applyAlignment="1">
      <alignment wrapText="1"/>
    </xf>
    <xf numFmtId="167" fontId="0" fillId="0" borderId="0" xfId="0" applyNumberFormat="1"/>
    <xf numFmtId="0" fontId="0" fillId="0" borderId="0" xfId="0" pivotButton="1" applyAlignment="1">
      <alignment horizontal="center" wrapText="1"/>
    </xf>
    <xf numFmtId="0" fontId="0" fillId="0" borderId="0" xfId="0"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167" fontId="0" fillId="0" borderId="2" xfId="0" applyNumberFormat="1" applyBorder="1" applyAlignment="1">
      <alignment horizontal="center"/>
    </xf>
    <xf numFmtId="167" fontId="0" fillId="0" borderId="3" xfId="0" applyNumberFormat="1" applyBorder="1" applyAlignment="1">
      <alignment horizontal="center"/>
    </xf>
    <xf numFmtId="167" fontId="0" fillId="0" borderId="1" xfId="0" applyNumberFormat="1" applyBorder="1" applyAlignment="1">
      <alignment horizontal="center"/>
    </xf>
    <xf numFmtId="0" fontId="1" fillId="0" borderId="1" xfId="0" applyFont="1" applyBorder="1" applyAlignment="1">
      <alignment horizontal="center"/>
    </xf>
    <xf numFmtId="0" fontId="0" fillId="0" borderId="0" xfId="0" applyAlignment="1">
      <alignment horizontal="center" wrapText="1"/>
    </xf>
    <xf numFmtId="167" fontId="0" fillId="0" borderId="0" xfId="0" applyNumberFormat="1" applyAlignment="1">
      <alignment horizontal="center"/>
    </xf>
    <xf numFmtId="14" fontId="0" fillId="0" borderId="0" xfId="0" applyNumberFormat="1" applyAlignment="1">
      <alignment horizontal="left"/>
    </xf>
    <xf numFmtId="10" fontId="0" fillId="0" borderId="0" xfId="0" applyNumberFormat="1"/>
    <xf numFmtId="0" fontId="0" fillId="0" borderId="0" xfId="0" applyFill="1"/>
    <xf numFmtId="0" fontId="0" fillId="0" borderId="0" xfId="0" applyFill="1" applyAlignment="1">
      <alignment horizontal="left"/>
    </xf>
    <xf numFmtId="10" fontId="0" fillId="0" borderId="0" xfId="0" applyNumberFormat="1" applyFill="1"/>
    <xf numFmtId="0" fontId="1" fillId="0" borderId="0" xfId="0" applyFont="1" applyBorder="1" applyAlignment="1">
      <alignment horizontal="center"/>
    </xf>
    <xf numFmtId="0" fontId="0" fillId="0" borderId="0" xfId="0" applyFont="1"/>
    <xf numFmtId="0" fontId="0" fillId="0" borderId="0" xfId="0" applyAlignment="1">
      <alignment horizontal="left" vertical="center" indent="1"/>
    </xf>
    <xf numFmtId="0" fontId="1" fillId="0" borderId="0" xfId="0" applyFont="1" applyAlignment="1"/>
    <xf numFmtId="0" fontId="0" fillId="0" borderId="0" xfId="0" applyAlignment="1"/>
    <xf numFmtId="0" fontId="1" fillId="0" borderId="0" xfId="0" applyFont="1" applyAlignment="1">
      <alignment horizontal="left"/>
    </xf>
    <xf numFmtId="0" fontId="3" fillId="0" borderId="0" xfId="0" applyFont="1" applyAlignment="1">
      <alignment horizontal="left"/>
    </xf>
    <xf numFmtId="0" fontId="3" fillId="0" borderId="0" xfId="0" applyFont="1" applyAlignment="1"/>
  </cellXfs>
  <cellStyles count="1">
    <cellStyle name="Normal" xfId="0" builtinId="0"/>
  </cellStyles>
  <dxfs count="19">
    <dxf>
      <fill>
        <patternFill>
          <bgColor rgb="FFFF0000"/>
        </patternFill>
      </fill>
    </dxf>
    <dxf>
      <fill>
        <patternFill>
          <bgColor rgb="FFFF0000"/>
        </patternFill>
      </fill>
    </dxf>
    <dxf>
      <fill>
        <patternFill>
          <bgColor rgb="FFFF0000"/>
        </patternFill>
      </fill>
    </dxf>
    <dxf>
      <fill>
        <patternFill>
          <bgColor rgb="FFFF0000"/>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alignment wrapText="1"/>
    </dxf>
    <dxf>
      <numFmt numFmtId="14" formatCode="0.00%"/>
    </dxf>
    <dxf>
      <alignment wrapText="1" indent="0"/>
    </dxf>
    <dxf>
      <alignment wrapText="1" indent="0"/>
    </dxf>
    <dxf>
      <alignment wrapText="1" indent="0"/>
    </dxf>
    <dxf>
      <alignment wrapText="1" indent="0"/>
    </dxf>
    <dxf>
      <alignment wrapText="1"/>
    </dxf>
    <dxf>
      <alignment wrapText="1"/>
    </dxf>
    <dxf>
      <alignment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[Pension_Scheme_transformed_data.xlsx]pivot_tables!PivotTable8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Pension Payment Trends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pivot_tables!$H$3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pivot_tables!$G$4:$G$176</c:f>
              <c:strCache>
                <c:ptCount val="172"/>
                <c:pt idx="0">
                  <c:v>20/03/2023</c:v>
                </c:pt>
                <c:pt idx="1">
                  <c:v>26/03/2023</c:v>
                </c:pt>
                <c:pt idx="2">
                  <c:v>30/03/2023</c:v>
                </c:pt>
                <c:pt idx="3">
                  <c:v>07/04/2023</c:v>
                </c:pt>
                <c:pt idx="4">
                  <c:v>22/04/2023</c:v>
                </c:pt>
                <c:pt idx="5">
                  <c:v>29/04/2023</c:v>
                </c:pt>
                <c:pt idx="6">
                  <c:v>30/04/2023</c:v>
                </c:pt>
                <c:pt idx="7">
                  <c:v>03/05/2023</c:v>
                </c:pt>
                <c:pt idx="8">
                  <c:v>06/05/2023</c:v>
                </c:pt>
                <c:pt idx="9">
                  <c:v>07/05/2023</c:v>
                </c:pt>
                <c:pt idx="10">
                  <c:v>09/05/2023</c:v>
                </c:pt>
                <c:pt idx="11">
                  <c:v>11/05/2023</c:v>
                </c:pt>
                <c:pt idx="12">
                  <c:v>12/05/2023</c:v>
                </c:pt>
                <c:pt idx="13">
                  <c:v>14/05/2023</c:v>
                </c:pt>
                <c:pt idx="14">
                  <c:v>17/05/2023</c:v>
                </c:pt>
                <c:pt idx="15">
                  <c:v>19/05/2023</c:v>
                </c:pt>
                <c:pt idx="16">
                  <c:v>21/05/2023</c:v>
                </c:pt>
                <c:pt idx="17">
                  <c:v>27/05/2023</c:v>
                </c:pt>
                <c:pt idx="18">
                  <c:v>29/05/2023</c:v>
                </c:pt>
                <c:pt idx="19">
                  <c:v>31/05/2023</c:v>
                </c:pt>
                <c:pt idx="20">
                  <c:v>01/06/2023</c:v>
                </c:pt>
                <c:pt idx="21">
                  <c:v>03/06/2023</c:v>
                </c:pt>
                <c:pt idx="22">
                  <c:v>04/06/2023</c:v>
                </c:pt>
                <c:pt idx="23">
                  <c:v>07/06/2023</c:v>
                </c:pt>
                <c:pt idx="24">
                  <c:v>10/06/2023</c:v>
                </c:pt>
                <c:pt idx="25">
                  <c:v>18/06/2023</c:v>
                </c:pt>
                <c:pt idx="26">
                  <c:v>19/06/2023</c:v>
                </c:pt>
                <c:pt idx="27">
                  <c:v>28/06/2023</c:v>
                </c:pt>
                <c:pt idx="28">
                  <c:v>07/07/2023</c:v>
                </c:pt>
                <c:pt idx="29">
                  <c:v>10/07/2023</c:v>
                </c:pt>
                <c:pt idx="30">
                  <c:v>13/07/2023</c:v>
                </c:pt>
                <c:pt idx="31">
                  <c:v>15/07/2023</c:v>
                </c:pt>
                <c:pt idx="32">
                  <c:v>19/07/2023</c:v>
                </c:pt>
                <c:pt idx="33">
                  <c:v>20/07/2023</c:v>
                </c:pt>
                <c:pt idx="34">
                  <c:v>22/07/2023</c:v>
                </c:pt>
                <c:pt idx="35">
                  <c:v>28/07/2023</c:v>
                </c:pt>
                <c:pt idx="36">
                  <c:v>05/08/2023</c:v>
                </c:pt>
                <c:pt idx="37">
                  <c:v>08/08/2023</c:v>
                </c:pt>
                <c:pt idx="38">
                  <c:v>10/08/2023</c:v>
                </c:pt>
                <c:pt idx="39">
                  <c:v>14/08/2023</c:v>
                </c:pt>
                <c:pt idx="40">
                  <c:v>20/08/2023</c:v>
                </c:pt>
                <c:pt idx="41">
                  <c:v>01/09/2023</c:v>
                </c:pt>
                <c:pt idx="42">
                  <c:v>02/09/2023</c:v>
                </c:pt>
                <c:pt idx="43">
                  <c:v>09/09/2023</c:v>
                </c:pt>
                <c:pt idx="44">
                  <c:v>16/09/2023</c:v>
                </c:pt>
                <c:pt idx="45">
                  <c:v>22/09/2023</c:v>
                </c:pt>
                <c:pt idx="46">
                  <c:v>23/09/2023</c:v>
                </c:pt>
                <c:pt idx="47">
                  <c:v>07/10/2023</c:v>
                </c:pt>
                <c:pt idx="48">
                  <c:v>08/10/2023</c:v>
                </c:pt>
                <c:pt idx="49">
                  <c:v>09/10/2023</c:v>
                </c:pt>
                <c:pt idx="50">
                  <c:v>10/10/2023</c:v>
                </c:pt>
                <c:pt idx="51">
                  <c:v>19/10/2023</c:v>
                </c:pt>
                <c:pt idx="52">
                  <c:v>22/10/2023</c:v>
                </c:pt>
                <c:pt idx="53">
                  <c:v>30/10/2023</c:v>
                </c:pt>
                <c:pt idx="54">
                  <c:v>02/11/2023</c:v>
                </c:pt>
                <c:pt idx="55">
                  <c:v>04/11/2023</c:v>
                </c:pt>
                <c:pt idx="56">
                  <c:v>07/11/2023</c:v>
                </c:pt>
                <c:pt idx="57">
                  <c:v>17/11/2023</c:v>
                </c:pt>
                <c:pt idx="58">
                  <c:v>20/11/2023</c:v>
                </c:pt>
                <c:pt idx="59">
                  <c:v>26/11/2023</c:v>
                </c:pt>
                <c:pt idx="60">
                  <c:v>30/11/2023</c:v>
                </c:pt>
                <c:pt idx="61">
                  <c:v>03/12/2023</c:v>
                </c:pt>
                <c:pt idx="62">
                  <c:v>07/12/2023</c:v>
                </c:pt>
                <c:pt idx="63">
                  <c:v>09/12/2023</c:v>
                </c:pt>
                <c:pt idx="64">
                  <c:v>12/12/2023</c:v>
                </c:pt>
                <c:pt idx="65">
                  <c:v>13/12/2023</c:v>
                </c:pt>
                <c:pt idx="66">
                  <c:v>19/12/2023</c:v>
                </c:pt>
                <c:pt idx="67">
                  <c:v>21/12/2023</c:v>
                </c:pt>
                <c:pt idx="68">
                  <c:v>23/12/2023</c:v>
                </c:pt>
                <c:pt idx="69">
                  <c:v>28/12/2023</c:v>
                </c:pt>
                <c:pt idx="70">
                  <c:v>02/01/2024</c:v>
                </c:pt>
                <c:pt idx="71">
                  <c:v>07/01/2024</c:v>
                </c:pt>
                <c:pt idx="72">
                  <c:v>09/01/2024</c:v>
                </c:pt>
                <c:pt idx="73">
                  <c:v>14/01/2024</c:v>
                </c:pt>
                <c:pt idx="74">
                  <c:v>15/01/2024</c:v>
                </c:pt>
                <c:pt idx="75">
                  <c:v>23/01/2024</c:v>
                </c:pt>
                <c:pt idx="76">
                  <c:v>24/01/2024</c:v>
                </c:pt>
                <c:pt idx="77">
                  <c:v>27/01/2024</c:v>
                </c:pt>
                <c:pt idx="78">
                  <c:v>29/01/2024</c:v>
                </c:pt>
                <c:pt idx="79">
                  <c:v>30/01/2024</c:v>
                </c:pt>
                <c:pt idx="80">
                  <c:v>31/01/2024</c:v>
                </c:pt>
                <c:pt idx="81">
                  <c:v>07/02/2024</c:v>
                </c:pt>
                <c:pt idx="82">
                  <c:v>09/02/2024</c:v>
                </c:pt>
                <c:pt idx="83">
                  <c:v>12/02/2024</c:v>
                </c:pt>
                <c:pt idx="84">
                  <c:v>14/02/2024</c:v>
                </c:pt>
                <c:pt idx="85">
                  <c:v>15/02/2024</c:v>
                </c:pt>
                <c:pt idx="86">
                  <c:v>18/02/2024</c:v>
                </c:pt>
                <c:pt idx="87">
                  <c:v>29/02/2024</c:v>
                </c:pt>
                <c:pt idx="88">
                  <c:v>05/03/2024</c:v>
                </c:pt>
                <c:pt idx="89">
                  <c:v>06/03/2024</c:v>
                </c:pt>
                <c:pt idx="90">
                  <c:v>07/03/2024</c:v>
                </c:pt>
                <c:pt idx="91">
                  <c:v>09/03/2024</c:v>
                </c:pt>
                <c:pt idx="92">
                  <c:v>11/03/2024</c:v>
                </c:pt>
                <c:pt idx="93">
                  <c:v>12/03/2024</c:v>
                </c:pt>
                <c:pt idx="94">
                  <c:v>17/03/2024</c:v>
                </c:pt>
                <c:pt idx="95">
                  <c:v>20/03/2024</c:v>
                </c:pt>
                <c:pt idx="96">
                  <c:v>27/03/2024</c:v>
                </c:pt>
                <c:pt idx="97">
                  <c:v>28/03/2024</c:v>
                </c:pt>
                <c:pt idx="98">
                  <c:v>31/03/2024</c:v>
                </c:pt>
                <c:pt idx="99">
                  <c:v>03/04/2024</c:v>
                </c:pt>
                <c:pt idx="100">
                  <c:v>17/04/2024</c:v>
                </c:pt>
                <c:pt idx="101">
                  <c:v>18/04/2024</c:v>
                </c:pt>
                <c:pt idx="102">
                  <c:v>19/04/2024</c:v>
                </c:pt>
                <c:pt idx="103">
                  <c:v>26/04/2024</c:v>
                </c:pt>
                <c:pt idx="104">
                  <c:v>14/05/2024</c:v>
                </c:pt>
                <c:pt idx="105">
                  <c:v>16/05/2024</c:v>
                </c:pt>
                <c:pt idx="106">
                  <c:v>17/05/2024</c:v>
                </c:pt>
                <c:pt idx="107">
                  <c:v>18/05/2024</c:v>
                </c:pt>
                <c:pt idx="108">
                  <c:v>19/05/2024</c:v>
                </c:pt>
                <c:pt idx="109">
                  <c:v>20/05/2024</c:v>
                </c:pt>
                <c:pt idx="110">
                  <c:v>21/05/2024</c:v>
                </c:pt>
                <c:pt idx="111">
                  <c:v>24/05/2024</c:v>
                </c:pt>
                <c:pt idx="112">
                  <c:v>27/05/2024</c:v>
                </c:pt>
                <c:pt idx="113">
                  <c:v>31/05/2024</c:v>
                </c:pt>
                <c:pt idx="114">
                  <c:v>02/06/2024</c:v>
                </c:pt>
                <c:pt idx="115">
                  <c:v>04/06/2024</c:v>
                </c:pt>
                <c:pt idx="116">
                  <c:v>20/06/2024</c:v>
                </c:pt>
                <c:pt idx="117">
                  <c:v>27/06/2024</c:v>
                </c:pt>
                <c:pt idx="118">
                  <c:v>29/06/2024</c:v>
                </c:pt>
                <c:pt idx="119">
                  <c:v>30/06/2024</c:v>
                </c:pt>
                <c:pt idx="120">
                  <c:v>20/07/2024</c:v>
                </c:pt>
                <c:pt idx="121">
                  <c:v>21/07/2024</c:v>
                </c:pt>
                <c:pt idx="122">
                  <c:v>23/07/2024</c:v>
                </c:pt>
                <c:pt idx="123">
                  <c:v>26/07/2024</c:v>
                </c:pt>
                <c:pt idx="124">
                  <c:v>01/08/2024</c:v>
                </c:pt>
                <c:pt idx="125">
                  <c:v>05/08/2024</c:v>
                </c:pt>
                <c:pt idx="126">
                  <c:v>17/08/2024</c:v>
                </c:pt>
                <c:pt idx="127">
                  <c:v>20/08/2024</c:v>
                </c:pt>
                <c:pt idx="128">
                  <c:v>22/08/2024</c:v>
                </c:pt>
                <c:pt idx="129">
                  <c:v>23/08/2024</c:v>
                </c:pt>
                <c:pt idx="130">
                  <c:v>29/08/2024</c:v>
                </c:pt>
                <c:pt idx="131">
                  <c:v>30/08/2024</c:v>
                </c:pt>
                <c:pt idx="132">
                  <c:v>15/09/2024</c:v>
                </c:pt>
                <c:pt idx="133">
                  <c:v>19/09/2024</c:v>
                </c:pt>
                <c:pt idx="134">
                  <c:v>21/09/2024</c:v>
                </c:pt>
                <c:pt idx="135">
                  <c:v>23/09/2024</c:v>
                </c:pt>
                <c:pt idx="136">
                  <c:v>25/09/2024</c:v>
                </c:pt>
                <c:pt idx="137">
                  <c:v>02/10/2024</c:v>
                </c:pt>
                <c:pt idx="138">
                  <c:v>05/10/2024</c:v>
                </c:pt>
                <c:pt idx="139">
                  <c:v>11/10/2024</c:v>
                </c:pt>
                <c:pt idx="140">
                  <c:v>14/10/2024</c:v>
                </c:pt>
                <c:pt idx="141">
                  <c:v>21/10/2024</c:v>
                </c:pt>
                <c:pt idx="142">
                  <c:v>23/10/2024</c:v>
                </c:pt>
                <c:pt idx="143">
                  <c:v>10/11/2024</c:v>
                </c:pt>
                <c:pt idx="144">
                  <c:v>13/11/2024</c:v>
                </c:pt>
                <c:pt idx="145">
                  <c:v>17/11/2024</c:v>
                </c:pt>
                <c:pt idx="146">
                  <c:v>25/11/2024</c:v>
                </c:pt>
                <c:pt idx="147">
                  <c:v>28/11/2024</c:v>
                </c:pt>
                <c:pt idx="148">
                  <c:v>10/12/2024</c:v>
                </c:pt>
                <c:pt idx="149">
                  <c:v>13/12/2024</c:v>
                </c:pt>
                <c:pt idx="150">
                  <c:v>16/12/2024</c:v>
                </c:pt>
                <c:pt idx="151">
                  <c:v>18/12/2024</c:v>
                </c:pt>
                <c:pt idx="152">
                  <c:v>21/12/2024</c:v>
                </c:pt>
                <c:pt idx="153">
                  <c:v>26/12/2024</c:v>
                </c:pt>
                <c:pt idx="154">
                  <c:v>28/12/2024</c:v>
                </c:pt>
                <c:pt idx="155">
                  <c:v>29/12/2024</c:v>
                </c:pt>
                <c:pt idx="156">
                  <c:v>31/12/2024</c:v>
                </c:pt>
                <c:pt idx="157">
                  <c:v>03/01/2025</c:v>
                </c:pt>
                <c:pt idx="158">
                  <c:v>07/01/2025</c:v>
                </c:pt>
                <c:pt idx="159">
                  <c:v>11/01/2025</c:v>
                </c:pt>
                <c:pt idx="160">
                  <c:v>17/01/2025</c:v>
                </c:pt>
                <c:pt idx="161">
                  <c:v>19/01/2025</c:v>
                </c:pt>
                <c:pt idx="162">
                  <c:v>27/01/2025</c:v>
                </c:pt>
                <c:pt idx="163">
                  <c:v>30/01/2025</c:v>
                </c:pt>
                <c:pt idx="164">
                  <c:v>31/01/2025</c:v>
                </c:pt>
                <c:pt idx="165">
                  <c:v>20/02/2025</c:v>
                </c:pt>
                <c:pt idx="166">
                  <c:v>21/02/2025</c:v>
                </c:pt>
                <c:pt idx="167">
                  <c:v>27/02/2025</c:v>
                </c:pt>
                <c:pt idx="168">
                  <c:v>03/03/2025</c:v>
                </c:pt>
                <c:pt idx="169">
                  <c:v>05/03/2025</c:v>
                </c:pt>
                <c:pt idx="170">
                  <c:v>07/03/2025</c:v>
                </c:pt>
                <c:pt idx="171">
                  <c:v>10/03/2025</c:v>
                </c:pt>
              </c:strCache>
            </c:strRef>
          </c:cat>
          <c:val>
            <c:numRef>
              <c:f>pivot_tables!$H$4:$H$176</c:f>
              <c:numCache>
                <c:formatCode>"£"#,##0.00</c:formatCode>
                <c:ptCount val="172"/>
                <c:pt idx="0">
                  <c:v>2645</c:v>
                </c:pt>
                <c:pt idx="1">
                  <c:v>4807</c:v>
                </c:pt>
                <c:pt idx="2">
                  <c:v>1262</c:v>
                </c:pt>
                <c:pt idx="3">
                  <c:v>1762</c:v>
                </c:pt>
                <c:pt idx="4">
                  <c:v>3050</c:v>
                </c:pt>
                <c:pt idx="5">
                  <c:v>4486</c:v>
                </c:pt>
                <c:pt idx="6">
                  <c:v>2385</c:v>
                </c:pt>
                <c:pt idx="7">
                  <c:v>1319</c:v>
                </c:pt>
                <c:pt idx="8">
                  <c:v>4186</c:v>
                </c:pt>
                <c:pt idx="9">
                  <c:v>5670</c:v>
                </c:pt>
                <c:pt idx="10">
                  <c:v>869</c:v>
                </c:pt>
                <c:pt idx="11">
                  <c:v>1704</c:v>
                </c:pt>
                <c:pt idx="12">
                  <c:v>3229</c:v>
                </c:pt>
                <c:pt idx="13">
                  <c:v>4001</c:v>
                </c:pt>
                <c:pt idx="14">
                  <c:v>2820</c:v>
                </c:pt>
                <c:pt idx="15">
                  <c:v>5631</c:v>
                </c:pt>
                <c:pt idx="16">
                  <c:v>7711</c:v>
                </c:pt>
                <c:pt idx="17">
                  <c:v>3920</c:v>
                </c:pt>
                <c:pt idx="18">
                  <c:v>2436</c:v>
                </c:pt>
                <c:pt idx="19">
                  <c:v>4597</c:v>
                </c:pt>
                <c:pt idx="20">
                  <c:v>3177</c:v>
                </c:pt>
                <c:pt idx="21">
                  <c:v>3897</c:v>
                </c:pt>
                <c:pt idx="22">
                  <c:v>1580</c:v>
                </c:pt>
                <c:pt idx="23">
                  <c:v>4397</c:v>
                </c:pt>
                <c:pt idx="24">
                  <c:v>866</c:v>
                </c:pt>
                <c:pt idx="25">
                  <c:v>5938</c:v>
                </c:pt>
                <c:pt idx="26">
                  <c:v>1167</c:v>
                </c:pt>
                <c:pt idx="27">
                  <c:v>1366</c:v>
                </c:pt>
                <c:pt idx="28">
                  <c:v>4104</c:v>
                </c:pt>
                <c:pt idx="29">
                  <c:v>1003</c:v>
                </c:pt>
                <c:pt idx="30">
                  <c:v>1085</c:v>
                </c:pt>
                <c:pt idx="31">
                  <c:v>4425</c:v>
                </c:pt>
                <c:pt idx="32">
                  <c:v>4999</c:v>
                </c:pt>
                <c:pt idx="33">
                  <c:v>1490</c:v>
                </c:pt>
                <c:pt idx="34">
                  <c:v>1162</c:v>
                </c:pt>
                <c:pt idx="35">
                  <c:v>4896</c:v>
                </c:pt>
                <c:pt idx="36">
                  <c:v>3854</c:v>
                </c:pt>
                <c:pt idx="37">
                  <c:v>2815</c:v>
                </c:pt>
                <c:pt idx="38">
                  <c:v>7940</c:v>
                </c:pt>
                <c:pt idx="39">
                  <c:v>1449</c:v>
                </c:pt>
                <c:pt idx="40">
                  <c:v>848</c:v>
                </c:pt>
                <c:pt idx="41">
                  <c:v>1741</c:v>
                </c:pt>
                <c:pt idx="42">
                  <c:v>4170</c:v>
                </c:pt>
                <c:pt idx="43">
                  <c:v>1312</c:v>
                </c:pt>
                <c:pt idx="44">
                  <c:v>3483</c:v>
                </c:pt>
                <c:pt idx="45">
                  <c:v>5026</c:v>
                </c:pt>
                <c:pt idx="46">
                  <c:v>4215</c:v>
                </c:pt>
                <c:pt idx="47">
                  <c:v>1898</c:v>
                </c:pt>
                <c:pt idx="48">
                  <c:v>1645</c:v>
                </c:pt>
                <c:pt idx="49">
                  <c:v>8501</c:v>
                </c:pt>
                <c:pt idx="50">
                  <c:v>4663</c:v>
                </c:pt>
                <c:pt idx="51">
                  <c:v>4248</c:v>
                </c:pt>
                <c:pt idx="52">
                  <c:v>4500</c:v>
                </c:pt>
                <c:pt idx="53">
                  <c:v>5830</c:v>
                </c:pt>
                <c:pt idx="54">
                  <c:v>4795</c:v>
                </c:pt>
                <c:pt idx="55">
                  <c:v>4194</c:v>
                </c:pt>
                <c:pt idx="56">
                  <c:v>3558</c:v>
                </c:pt>
                <c:pt idx="57">
                  <c:v>4077</c:v>
                </c:pt>
                <c:pt idx="58">
                  <c:v>1534</c:v>
                </c:pt>
                <c:pt idx="59">
                  <c:v>1795</c:v>
                </c:pt>
                <c:pt idx="60">
                  <c:v>3933</c:v>
                </c:pt>
                <c:pt idx="61">
                  <c:v>4144</c:v>
                </c:pt>
                <c:pt idx="62">
                  <c:v>2159</c:v>
                </c:pt>
                <c:pt idx="63">
                  <c:v>4256</c:v>
                </c:pt>
                <c:pt idx="64">
                  <c:v>1274</c:v>
                </c:pt>
                <c:pt idx="65">
                  <c:v>4857</c:v>
                </c:pt>
                <c:pt idx="66">
                  <c:v>754</c:v>
                </c:pt>
                <c:pt idx="67">
                  <c:v>6386</c:v>
                </c:pt>
                <c:pt idx="68">
                  <c:v>1626</c:v>
                </c:pt>
                <c:pt idx="69">
                  <c:v>4737</c:v>
                </c:pt>
                <c:pt idx="70">
                  <c:v>4817</c:v>
                </c:pt>
                <c:pt idx="71">
                  <c:v>3651</c:v>
                </c:pt>
                <c:pt idx="72">
                  <c:v>4613</c:v>
                </c:pt>
                <c:pt idx="73">
                  <c:v>975</c:v>
                </c:pt>
                <c:pt idx="74">
                  <c:v>3599</c:v>
                </c:pt>
                <c:pt idx="75">
                  <c:v>4764</c:v>
                </c:pt>
                <c:pt idx="76">
                  <c:v>3711</c:v>
                </c:pt>
                <c:pt idx="77">
                  <c:v>2414</c:v>
                </c:pt>
                <c:pt idx="78">
                  <c:v>1525</c:v>
                </c:pt>
                <c:pt idx="79">
                  <c:v>3488</c:v>
                </c:pt>
                <c:pt idx="80">
                  <c:v>4724</c:v>
                </c:pt>
                <c:pt idx="81">
                  <c:v>5008</c:v>
                </c:pt>
                <c:pt idx="82">
                  <c:v>4017</c:v>
                </c:pt>
                <c:pt idx="83">
                  <c:v>3118</c:v>
                </c:pt>
                <c:pt idx="84">
                  <c:v>2277</c:v>
                </c:pt>
                <c:pt idx="85">
                  <c:v>2220</c:v>
                </c:pt>
                <c:pt idx="86">
                  <c:v>4196</c:v>
                </c:pt>
                <c:pt idx="87">
                  <c:v>3524</c:v>
                </c:pt>
                <c:pt idx="88">
                  <c:v>3556</c:v>
                </c:pt>
                <c:pt idx="89">
                  <c:v>3340</c:v>
                </c:pt>
                <c:pt idx="90">
                  <c:v>4480</c:v>
                </c:pt>
                <c:pt idx="91">
                  <c:v>2432</c:v>
                </c:pt>
                <c:pt idx="92">
                  <c:v>3874</c:v>
                </c:pt>
                <c:pt idx="93">
                  <c:v>3589</c:v>
                </c:pt>
                <c:pt idx="94">
                  <c:v>3296</c:v>
                </c:pt>
                <c:pt idx="95">
                  <c:v>3646</c:v>
                </c:pt>
                <c:pt idx="96">
                  <c:v>3315</c:v>
                </c:pt>
                <c:pt idx="97">
                  <c:v>5814</c:v>
                </c:pt>
                <c:pt idx="98">
                  <c:v>6166</c:v>
                </c:pt>
                <c:pt idx="99">
                  <c:v>4892</c:v>
                </c:pt>
                <c:pt idx="100">
                  <c:v>3619</c:v>
                </c:pt>
                <c:pt idx="101">
                  <c:v>4673</c:v>
                </c:pt>
                <c:pt idx="102">
                  <c:v>3015</c:v>
                </c:pt>
                <c:pt idx="103">
                  <c:v>2443</c:v>
                </c:pt>
                <c:pt idx="104">
                  <c:v>3759</c:v>
                </c:pt>
                <c:pt idx="105">
                  <c:v>1816</c:v>
                </c:pt>
                <c:pt idx="106">
                  <c:v>3494</c:v>
                </c:pt>
                <c:pt idx="107">
                  <c:v>3205</c:v>
                </c:pt>
                <c:pt idx="108">
                  <c:v>877</c:v>
                </c:pt>
                <c:pt idx="109">
                  <c:v>4604</c:v>
                </c:pt>
                <c:pt idx="110">
                  <c:v>3588</c:v>
                </c:pt>
                <c:pt idx="111">
                  <c:v>1309</c:v>
                </c:pt>
                <c:pt idx="112">
                  <c:v>1478</c:v>
                </c:pt>
                <c:pt idx="113">
                  <c:v>2591</c:v>
                </c:pt>
                <c:pt idx="114">
                  <c:v>4750</c:v>
                </c:pt>
                <c:pt idx="115">
                  <c:v>3984</c:v>
                </c:pt>
                <c:pt idx="116">
                  <c:v>1968</c:v>
                </c:pt>
                <c:pt idx="117">
                  <c:v>2151</c:v>
                </c:pt>
                <c:pt idx="118">
                  <c:v>4296</c:v>
                </c:pt>
                <c:pt idx="119">
                  <c:v>3599</c:v>
                </c:pt>
                <c:pt idx="120">
                  <c:v>1601</c:v>
                </c:pt>
                <c:pt idx="121">
                  <c:v>3725</c:v>
                </c:pt>
                <c:pt idx="122">
                  <c:v>9110</c:v>
                </c:pt>
                <c:pt idx="123">
                  <c:v>4098</c:v>
                </c:pt>
                <c:pt idx="124">
                  <c:v>2381</c:v>
                </c:pt>
                <c:pt idx="125">
                  <c:v>3801</c:v>
                </c:pt>
                <c:pt idx="126">
                  <c:v>6983</c:v>
                </c:pt>
                <c:pt idx="127">
                  <c:v>1324</c:v>
                </c:pt>
                <c:pt idx="128">
                  <c:v>3524</c:v>
                </c:pt>
                <c:pt idx="129">
                  <c:v>3176</c:v>
                </c:pt>
                <c:pt idx="130">
                  <c:v>1425</c:v>
                </c:pt>
                <c:pt idx="131">
                  <c:v>7056</c:v>
                </c:pt>
                <c:pt idx="132">
                  <c:v>8122</c:v>
                </c:pt>
                <c:pt idx="133">
                  <c:v>5340</c:v>
                </c:pt>
                <c:pt idx="134">
                  <c:v>1503</c:v>
                </c:pt>
                <c:pt idx="135">
                  <c:v>3717</c:v>
                </c:pt>
                <c:pt idx="136">
                  <c:v>940</c:v>
                </c:pt>
                <c:pt idx="137">
                  <c:v>1916</c:v>
                </c:pt>
                <c:pt idx="138">
                  <c:v>4719</c:v>
                </c:pt>
                <c:pt idx="139">
                  <c:v>1730</c:v>
                </c:pt>
                <c:pt idx="140">
                  <c:v>3837</c:v>
                </c:pt>
                <c:pt idx="141">
                  <c:v>4128</c:v>
                </c:pt>
                <c:pt idx="142">
                  <c:v>904</c:v>
                </c:pt>
                <c:pt idx="143">
                  <c:v>2050</c:v>
                </c:pt>
                <c:pt idx="144">
                  <c:v>4881</c:v>
                </c:pt>
                <c:pt idx="145">
                  <c:v>4137</c:v>
                </c:pt>
                <c:pt idx="146">
                  <c:v>3809</c:v>
                </c:pt>
                <c:pt idx="147">
                  <c:v>3254</c:v>
                </c:pt>
                <c:pt idx="148">
                  <c:v>864</c:v>
                </c:pt>
                <c:pt idx="149">
                  <c:v>3870</c:v>
                </c:pt>
                <c:pt idx="150">
                  <c:v>3239</c:v>
                </c:pt>
                <c:pt idx="151">
                  <c:v>2955</c:v>
                </c:pt>
                <c:pt idx="152">
                  <c:v>1993</c:v>
                </c:pt>
                <c:pt idx="153">
                  <c:v>4496</c:v>
                </c:pt>
                <c:pt idx="154">
                  <c:v>6279</c:v>
                </c:pt>
                <c:pt idx="155">
                  <c:v>1900</c:v>
                </c:pt>
                <c:pt idx="156">
                  <c:v>1603</c:v>
                </c:pt>
                <c:pt idx="157">
                  <c:v>1356</c:v>
                </c:pt>
                <c:pt idx="158">
                  <c:v>4908</c:v>
                </c:pt>
                <c:pt idx="159">
                  <c:v>2437</c:v>
                </c:pt>
                <c:pt idx="160">
                  <c:v>1709</c:v>
                </c:pt>
                <c:pt idx="161">
                  <c:v>3410</c:v>
                </c:pt>
                <c:pt idx="162">
                  <c:v>3307</c:v>
                </c:pt>
                <c:pt idx="163">
                  <c:v>2566</c:v>
                </c:pt>
                <c:pt idx="164">
                  <c:v>4541</c:v>
                </c:pt>
                <c:pt idx="165">
                  <c:v>1831</c:v>
                </c:pt>
                <c:pt idx="166">
                  <c:v>3868</c:v>
                </c:pt>
                <c:pt idx="167">
                  <c:v>4093</c:v>
                </c:pt>
                <c:pt idx="168">
                  <c:v>4865</c:v>
                </c:pt>
                <c:pt idx="169">
                  <c:v>4542</c:v>
                </c:pt>
                <c:pt idx="170">
                  <c:v>5142</c:v>
                </c:pt>
                <c:pt idx="171">
                  <c:v>4519</c:v>
                </c:pt>
              </c:numCache>
            </c:numRef>
          </c:val>
          <c:smooth val="0"/>
          <c:extLst>
            <c:ext xmlns:c16="http://schemas.microsoft.com/office/drawing/2014/chart" uri="{C3380CC4-5D6E-409C-BE32-E72D297353CC}">
              <c16:uniqueId val="{00000000-0D94-4327-9113-88D55EE515F0}"/>
            </c:ext>
          </c:extLst>
        </c:ser>
        <c:dLbls>
          <c:showLegendKey val="0"/>
          <c:showVal val="0"/>
          <c:showCatName val="0"/>
          <c:showSerName val="0"/>
          <c:showPercent val="0"/>
          <c:showBubbleSize val="0"/>
        </c:dLbls>
        <c:marker val="1"/>
        <c:smooth val="0"/>
        <c:axId val="208266112"/>
        <c:axId val="208268032"/>
      </c:lineChart>
      <c:catAx>
        <c:axId val="208266112"/>
        <c:scaling>
          <c:orientation val="minMax"/>
        </c:scaling>
        <c:delete val="0"/>
        <c:axPos val="b"/>
        <c:numFmt formatCode="General" sourceLinked="1"/>
        <c:majorTickMark val="none"/>
        <c:minorTickMark val="none"/>
        <c:tickLblPos val="nextTo"/>
        <c:spPr>
          <a:noFill/>
          <a:ln w="9525" cap="flat" cmpd="sng" algn="ctr">
            <a:solidFill>
              <a:srgbClr val="0070C0"/>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8268032"/>
        <c:crosses val="autoZero"/>
        <c:auto val="1"/>
        <c:lblAlgn val="ctr"/>
        <c:lblOffset val="100"/>
        <c:noMultiLvlLbl val="0"/>
      </c:catAx>
      <c:valAx>
        <c:axId val="2082680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solidFill>
              <a:srgbClr val="0070C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6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[Pension_Scheme_transformed_data.xlsx]pivot_tables!PivotTable6</c:name>
    <c:fmtId val="1"/>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GB" b="1"/>
              <a:t>Pension Distribution by Status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s>
    <c:plotArea>
      <c:layout/>
      <c:pieChart>
        <c:varyColors val="1"/>
        <c:ser>
          <c:idx val="0"/>
          <c:order val="0"/>
          <c:tx>
            <c:strRef>
              <c:f>pivot_tables!$E$23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C0F2-414F-A87B-7F38F1C89ED0}"/>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0F2-414F-A87B-7F38F1C89ED0}"/>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C0F2-414F-A87B-7F38F1C89ED0}"/>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C0F2-414F-A87B-7F38F1C89ED0}"/>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0F2-414F-A87B-7F38F1C89ED0}"/>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C0F2-414F-A87B-7F38F1C89ED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pivot_tables!$D$24:$D$27</c:f>
              <c:strCache>
                <c:ptCount val="3"/>
                <c:pt idx="0">
                  <c:v>Active</c:v>
                </c:pt>
                <c:pt idx="1">
                  <c:v>Deferred</c:v>
                </c:pt>
                <c:pt idx="2">
                  <c:v>Retired</c:v>
                </c:pt>
              </c:strCache>
            </c:strRef>
          </c:cat>
          <c:val>
            <c:numRef>
              <c:f>pivot_tables!$E$24:$E$27</c:f>
              <c:numCache>
                <c:formatCode>0.00%</c:formatCode>
                <c:ptCount val="3"/>
                <c:pt idx="0">
                  <c:v>0.34768067053714252</c:v>
                </c:pt>
                <c:pt idx="1">
                  <c:v>0.32039533583444679</c:v>
                </c:pt>
                <c:pt idx="2">
                  <c:v>0.33192399362841069</c:v>
                </c:pt>
              </c:numCache>
            </c:numRef>
          </c:val>
          <c:extLst>
            <c:ext xmlns:c16="http://schemas.microsoft.com/office/drawing/2014/chart" uri="{C3380CC4-5D6E-409C-BE32-E72D297353CC}">
              <c16:uniqueId val="{00000000-C0F2-414F-A87B-7F38F1C89ED0}"/>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[Pension_Scheme_transformed_data.xlsx]pivot_tables!PivotTable14</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pivot_tables!$E$31</c:f>
              <c:strCache>
                <c:ptCount val="1"/>
                <c:pt idx="0">
                  <c:v>Average of Employer Contribution (%)</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pivot_tables!$D$32:$D$40</c:f>
              <c:multiLvlStrCache>
                <c:ptCount val="6"/>
                <c:lvl>
                  <c:pt idx="0">
                    <c:v>Active</c:v>
                  </c:pt>
                  <c:pt idx="1">
                    <c:v>Deferred</c:v>
                  </c:pt>
                  <c:pt idx="2">
                    <c:v>Retired</c:v>
                  </c:pt>
                  <c:pt idx="3">
                    <c:v>Active</c:v>
                  </c:pt>
                  <c:pt idx="4">
                    <c:v>Deferred</c:v>
                  </c:pt>
                  <c:pt idx="5">
                    <c:v>Retired</c:v>
                  </c:pt>
                </c:lvl>
                <c:lvl>
                  <c:pt idx="0">
                    <c:v>Defined Benefit</c:v>
                  </c:pt>
                  <c:pt idx="3">
                    <c:v>Defined Contribution</c:v>
                  </c:pt>
                </c:lvl>
              </c:multiLvlStrCache>
            </c:multiLvlStrRef>
          </c:cat>
          <c:val>
            <c:numRef>
              <c:f>pivot_tables!$E$32:$E$40</c:f>
              <c:numCache>
                <c:formatCode>0.00"%"</c:formatCode>
                <c:ptCount val="6"/>
                <c:pt idx="0">
                  <c:v>9.817105263157897</c:v>
                </c:pt>
                <c:pt idx="1">
                  <c:v>9.3319047619047595</c:v>
                </c:pt>
                <c:pt idx="2">
                  <c:v>10.396666666666667</c:v>
                </c:pt>
                <c:pt idx="3">
                  <c:v>9.9599999999999991</c:v>
                </c:pt>
                <c:pt idx="4">
                  <c:v>9.0526315789473681</c:v>
                </c:pt>
                <c:pt idx="5">
                  <c:v>10.489722222222222</c:v>
                </c:pt>
              </c:numCache>
            </c:numRef>
          </c:val>
          <c:extLst>
            <c:ext xmlns:c16="http://schemas.microsoft.com/office/drawing/2014/chart" uri="{C3380CC4-5D6E-409C-BE32-E72D297353CC}">
              <c16:uniqueId val="{00000000-58B5-413D-835E-B851ABAE3BF7}"/>
            </c:ext>
          </c:extLst>
        </c:ser>
        <c:ser>
          <c:idx val="1"/>
          <c:order val="1"/>
          <c:tx>
            <c:strRef>
              <c:f>pivot_tables!$F$31</c:f>
              <c:strCache>
                <c:ptCount val="1"/>
                <c:pt idx="0">
                  <c:v>Average of Employee Contribution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pivot_tables!$D$32:$D$40</c:f>
              <c:multiLvlStrCache>
                <c:ptCount val="6"/>
                <c:lvl>
                  <c:pt idx="0">
                    <c:v>Active</c:v>
                  </c:pt>
                  <c:pt idx="1">
                    <c:v>Deferred</c:v>
                  </c:pt>
                  <c:pt idx="2">
                    <c:v>Retired</c:v>
                  </c:pt>
                  <c:pt idx="3">
                    <c:v>Active</c:v>
                  </c:pt>
                  <c:pt idx="4">
                    <c:v>Deferred</c:v>
                  </c:pt>
                  <c:pt idx="5">
                    <c:v>Retired</c:v>
                  </c:pt>
                </c:lvl>
                <c:lvl>
                  <c:pt idx="0">
                    <c:v>Defined Benefit</c:v>
                  </c:pt>
                  <c:pt idx="3">
                    <c:v>Defined Contribution</c:v>
                  </c:pt>
                </c:lvl>
              </c:multiLvlStrCache>
            </c:multiLvlStrRef>
          </c:cat>
          <c:val>
            <c:numRef>
              <c:f>pivot_tables!$F$32:$F$40</c:f>
              <c:numCache>
                <c:formatCode>0.00"%"</c:formatCode>
                <c:ptCount val="6"/>
                <c:pt idx="0">
                  <c:v>6.3439473684210501</c:v>
                </c:pt>
                <c:pt idx="1">
                  <c:v>6.0930952380952377</c:v>
                </c:pt>
                <c:pt idx="2">
                  <c:v>6.3518181818181825</c:v>
                </c:pt>
                <c:pt idx="3">
                  <c:v>6.3784374999999995</c:v>
                </c:pt>
                <c:pt idx="4">
                  <c:v>7.3257894736842122</c:v>
                </c:pt>
                <c:pt idx="5">
                  <c:v>6.3402777777777768</c:v>
                </c:pt>
              </c:numCache>
            </c:numRef>
          </c:val>
          <c:extLst>
            <c:ext xmlns:c16="http://schemas.microsoft.com/office/drawing/2014/chart" uri="{C3380CC4-5D6E-409C-BE32-E72D297353CC}">
              <c16:uniqueId val="{00000001-58B5-413D-835E-B851ABAE3BF7}"/>
            </c:ext>
          </c:extLst>
        </c:ser>
        <c:dLbls>
          <c:showLegendKey val="0"/>
          <c:showVal val="0"/>
          <c:showCatName val="0"/>
          <c:showSerName val="0"/>
          <c:showPercent val="0"/>
          <c:showBubbleSize val="0"/>
        </c:dLbls>
        <c:gapWidth val="100"/>
        <c:overlap val="-24"/>
        <c:axId val="455558752"/>
        <c:axId val="455556832"/>
      </c:barChart>
      <c:catAx>
        <c:axId val="455558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5556832"/>
        <c:crosses val="autoZero"/>
        <c:auto val="1"/>
        <c:lblAlgn val="ctr"/>
        <c:lblOffset val="100"/>
        <c:noMultiLvlLbl val="0"/>
      </c:catAx>
      <c:valAx>
        <c:axId val="455556832"/>
        <c:scaling>
          <c:orientation val="minMax"/>
        </c:scaling>
        <c:delete val="0"/>
        <c:axPos val="l"/>
        <c:majorGridlines>
          <c:spPr>
            <a:ln w="9525" cap="flat" cmpd="sng" algn="ctr">
              <a:solidFill>
                <a:schemeClr val="tx2">
                  <a:lumMod val="15000"/>
                  <a:lumOff val="85000"/>
                </a:schemeClr>
              </a:solidFill>
              <a:round/>
            </a:ln>
            <a:effectLst/>
          </c:spPr>
        </c:majorGridlines>
        <c:numFmt formatCode="0.00&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555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133350</xdr:colOff>
      <xdr:row>52</xdr:row>
      <xdr:rowOff>19051</xdr:rowOff>
    </xdr:from>
    <xdr:to>
      <xdr:col>13</xdr:col>
      <xdr:colOff>895350</xdr:colOff>
      <xdr:row>72</xdr:row>
      <xdr:rowOff>9525</xdr:rowOff>
    </xdr:to>
    <xdr:graphicFrame macro="">
      <xdr:nvGraphicFramePr>
        <xdr:cNvPr id="3" name="Chart 2">
          <a:extLst>
            <a:ext uri="{FF2B5EF4-FFF2-40B4-BE49-F238E27FC236}">
              <a16:creationId xmlns:a16="http://schemas.microsoft.com/office/drawing/2014/main" id="{5ABB2AA4-0DD8-4D4E-8EEB-66F459A8E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51</xdr:row>
      <xdr:rowOff>171448</xdr:rowOff>
    </xdr:from>
    <xdr:to>
      <xdr:col>5</xdr:col>
      <xdr:colOff>0</xdr:colOff>
      <xdr:row>72</xdr:row>
      <xdr:rowOff>9525</xdr:rowOff>
    </xdr:to>
    <xdr:graphicFrame macro="">
      <xdr:nvGraphicFramePr>
        <xdr:cNvPr id="5" name="Chart 4">
          <a:extLst>
            <a:ext uri="{FF2B5EF4-FFF2-40B4-BE49-F238E27FC236}">
              <a16:creationId xmlns:a16="http://schemas.microsoft.com/office/drawing/2014/main" id="{646A4F83-B54D-E3FC-915B-E98B58589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95250</xdr:colOff>
      <xdr:row>20</xdr:row>
      <xdr:rowOff>9525</xdr:rowOff>
    </xdr:from>
    <xdr:to>
      <xdr:col>8</xdr:col>
      <xdr:colOff>1724024</xdr:colOff>
      <xdr:row>32</xdr:row>
      <xdr:rowOff>152400</xdr:rowOff>
    </xdr:to>
    <xdr:graphicFrame macro="">
      <xdr:nvGraphicFramePr>
        <xdr:cNvPr id="6" name="Chart 5">
          <a:extLst>
            <a:ext uri="{FF2B5EF4-FFF2-40B4-BE49-F238E27FC236}">
              <a16:creationId xmlns:a16="http://schemas.microsoft.com/office/drawing/2014/main" id="{BAA32FFA-CF74-4A48-B532-8574D58DAF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xdr:row>
      <xdr:rowOff>9524</xdr:rowOff>
    </xdr:from>
    <xdr:to>
      <xdr:col>3</xdr:col>
      <xdr:colOff>761999</xdr:colOff>
      <xdr:row>17</xdr:row>
      <xdr:rowOff>171450</xdr:rowOff>
    </xdr:to>
    <xdr:sp macro="" textlink="">
      <xdr:nvSpPr>
        <xdr:cNvPr id="7" name="TextBox 6">
          <a:extLst>
            <a:ext uri="{FF2B5EF4-FFF2-40B4-BE49-F238E27FC236}">
              <a16:creationId xmlns:a16="http://schemas.microsoft.com/office/drawing/2014/main" id="{A9FD3AC1-B198-3699-33BE-194A9344CC12}"/>
            </a:ext>
          </a:extLst>
        </xdr:cNvPr>
        <xdr:cNvSpPr txBox="1"/>
      </xdr:nvSpPr>
      <xdr:spPr>
        <a:xfrm>
          <a:off x="0" y="1523999"/>
          <a:ext cx="4038599" cy="2152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1️⃣ Total Pension Payments vs. Potential Risk Payments</a:t>
          </a:r>
        </a:p>
        <a:p>
          <a:endParaRPr lang="en-GB" b="1"/>
        </a:p>
        <a:p>
          <a:r>
            <a:rPr lang="en-GB"/>
            <a:t>🔹 </a:t>
          </a:r>
          <a:r>
            <a:rPr lang="en-GB" b="1"/>
            <a:t>Insight:</a:t>
          </a:r>
          <a:br>
            <a:rPr lang="en-GB"/>
          </a:br>
          <a:r>
            <a:rPr lang="en-GB"/>
            <a:t>There is a </a:t>
          </a:r>
          <a:r>
            <a:rPr lang="en-GB" b="1"/>
            <a:t>£43,765 difference</a:t>
          </a:r>
          <a:r>
            <a:rPr lang="en-GB"/>
            <a:t> between actual and risk-adjusted payments, indicating </a:t>
          </a:r>
          <a:r>
            <a:rPr lang="en-GB" b="1"/>
            <a:t>potential overpayments</a:t>
          </a:r>
          <a:r>
            <a:rPr lang="en-GB"/>
            <a:t>. This suggests either </a:t>
          </a:r>
          <a:r>
            <a:rPr lang="en-GB" b="1"/>
            <a:t>data inaccuracies, payment errors, or compliance issues</a:t>
          </a:r>
          <a:r>
            <a:rPr lang="en-GB"/>
            <a:t> that need further investigation.</a:t>
          </a:r>
        </a:p>
        <a:p>
          <a:endParaRPr lang="en-GB" sz="1100"/>
        </a:p>
      </xdr:txBody>
    </xdr:sp>
    <xdr:clientData/>
  </xdr:twoCellAnchor>
  <xdr:twoCellAnchor>
    <xdr:from>
      <xdr:col>4</xdr:col>
      <xdr:colOff>0</xdr:colOff>
      <xdr:row>5</xdr:row>
      <xdr:rowOff>180974</xdr:rowOff>
    </xdr:from>
    <xdr:to>
      <xdr:col>8</xdr:col>
      <xdr:colOff>1657350</xdr:colOff>
      <xdr:row>18</xdr:row>
      <xdr:rowOff>9524</xdr:rowOff>
    </xdr:to>
    <xdr:sp macro="" textlink="">
      <xdr:nvSpPr>
        <xdr:cNvPr id="8" name="TextBox 7">
          <a:extLst>
            <a:ext uri="{FF2B5EF4-FFF2-40B4-BE49-F238E27FC236}">
              <a16:creationId xmlns:a16="http://schemas.microsoft.com/office/drawing/2014/main" id="{53AC7AFC-06CC-4638-8626-BF832E068918}"/>
            </a:ext>
          </a:extLst>
        </xdr:cNvPr>
        <xdr:cNvSpPr txBox="1"/>
      </xdr:nvSpPr>
      <xdr:spPr>
        <a:xfrm>
          <a:off x="4162425" y="1514474"/>
          <a:ext cx="677227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2️⃣ Expected vs. Actual Monthly Pension</a:t>
          </a:r>
        </a:p>
        <a:p>
          <a:endParaRPr lang="en-GB" b="1"/>
        </a:p>
        <a:p>
          <a:r>
            <a:rPr lang="en-GB"/>
            <a:t>🔹 </a:t>
          </a:r>
          <a:r>
            <a:rPr lang="en-GB" b="1"/>
            <a:t>Insight:</a:t>
          </a:r>
          <a:endParaRPr lang="en-GB"/>
        </a:p>
        <a:p>
          <a:r>
            <a:rPr lang="en-GB"/>
            <a:t>The actual pension payments are slightly higher than expected, with a </a:t>
          </a:r>
          <a:r>
            <a:rPr lang="en-GB" b="1"/>
            <a:t>£2.62 difference</a:t>
          </a:r>
          <a:r>
            <a:rPr lang="en-GB"/>
            <a:t> on average, which seems minor.</a:t>
          </a:r>
        </a:p>
        <a:p>
          <a:r>
            <a:rPr lang="en-GB"/>
            <a:t>However, under the </a:t>
          </a:r>
          <a:r>
            <a:rPr lang="en-GB" b="1"/>
            <a:t>Potential Risk scenario</a:t>
          </a:r>
          <a:r>
            <a:rPr lang="en-GB"/>
            <a:t>, both expected and actual pensions decrease to around </a:t>
          </a:r>
          <a:r>
            <a:rPr lang="en-GB" b="1"/>
            <a:t>£2,907</a:t>
          </a:r>
          <a:r>
            <a:rPr lang="en-GB"/>
            <a:t>, reinforcing the earlier </a:t>
          </a:r>
          <a:r>
            <a:rPr lang="en-GB" b="1"/>
            <a:t>£43,765 total difference</a:t>
          </a:r>
          <a:r>
            <a:rPr lang="en-GB"/>
            <a:t> in pension payments.</a:t>
          </a:r>
        </a:p>
        <a:p>
          <a:endParaRPr lang="en-GB"/>
        </a:p>
        <a:p>
          <a:r>
            <a:rPr lang="en-GB"/>
            <a:t>🔹 </a:t>
          </a:r>
          <a:r>
            <a:rPr lang="en-GB" b="1"/>
            <a:t>Conclusion:</a:t>
          </a:r>
          <a:br>
            <a:rPr lang="en-GB"/>
          </a:br>
          <a:r>
            <a:rPr lang="en-GB"/>
            <a:t>There are </a:t>
          </a:r>
          <a:r>
            <a:rPr lang="en-GB" b="1"/>
            <a:t>systematic discrepancies</a:t>
          </a:r>
          <a:r>
            <a:rPr lang="en-GB"/>
            <a:t> in pension calculations that could lead to </a:t>
          </a:r>
          <a:r>
            <a:rPr lang="en-GB" b="1"/>
            <a:t>financial risks</a:t>
          </a:r>
          <a:r>
            <a:rPr lang="en-GB"/>
            <a:t>. Even small monthly errors accumulate into large-scale financial impacts.</a:t>
          </a:r>
        </a:p>
      </xdr:txBody>
    </xdr:sp>
    <xdr:clientData/>
  </xdr:twoCellAnchor>
  <xdr:twoCellAnchor>
    <xdr:from>
      <xdr:col>9</xdr:col>
      <xdr:colOff>0</xdr:colOff>
      <xdr:row>6</xdr:row>
      <xdr:rowOff>0</xdr:rowOff>
    </xdr:from>
    <xdr:to>
      <xdr:col>14</xdr:col>
      <xdr:colOff>9526</xdr:colOff>
      <xdr:row>17</xdr:row>
      <xdr:rowOff>171450</xdr:rowOff>
    </xdr:to>
    <xdr:sp macro="" textlink="">
      <xdr:nvSpPr>
        <xdr:cNvPr id="9" name="TextBox 8">
          <a:extLst>
            <a:ext uri="{FF2B5EF4-FFF2-40B4-BE49-F238E27FC236}">
              <a16:creationId xmlns:a16="http://schemas.microsoft.com/office/drawing/2014/main" id="{7D692878-D600-42BD-B91C-3C87F7A4944B}"/>
            </a:ext>
          </a:extLst>
        </xdr:cNvPr>
        <xdr:cNvSpPr txBox="1"/>
      </xdr:nvSpPr>
      <xdr:spPr>
        <a:xfrm>
          <a:off x="11058525" y="1514475"/>
          <a:ext cx="5762626" cy="2162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3️⃣ Largest Underpayment &amp; Overpayment</a:t>
          </a:r>
        </a:p>
        <a:p>
          <a:endParaRPr lang="en-GB" b="1"/>
        </a:p>
        <a:p>
          <a:r>
            <a:rPr lang="en-GB"/>
            <a:t>🔹 </a:t>
          </a:r>
          <a:r>
            <a:rPr lang="en-GB" b="1"/>
            <a:t>Insight:</a:t>
          </a:r>
          <a:endParaRPr lang="en-GB"/>
        </a:p>
        <a:p>
          <a:r>
            <a:rPr lang="en-GB"/>
            <a:t>The highest </a:t>
          </a:r>
          <a:r>
            <a:rPr lang="en-GB" b="1"/>
            <a:t>underpayment</a:t>
          </a:r>
          <a:r>
            <a:rPr lang="en-GB"/>
            <a:t> suggests a pensioner is owed </a:t>
          </a:r>
          <a:r>
            <a:rPr lang="en-GB" b="1"/>
            <a:t>£3,717</a:t>
          </a:r>
          <a:r>
            <a:rPr lang="en-GB"/>
            <a:t> more than received.</a:t>
          </a:r>
        </a:p>
        <a:p>
          <a:r>
            <a:rPr lang="en-GB"/>
            <a:t>The highest </a:t>
          </a:r>
          <a:r>
            <a:rPr lang="en-GB" b="1"/>
            <a:t>overpayment</a:t>
          </a:r>
          <a:r>
            <a:rPr lang="en-GB"/>
            <a:t> suggests another pensioner received </a:t>
          </a:r>
          <a:r>
            <a:rPr lang="en-GB" b="1"/>
            <a:t>£4,007</a:t>
          </a:r>
          <a:r>
            <a:rPr lang="en-GB"/>
            <a:t> more than they were entitled to.</a:t>
          </a:r>
        </a:p>
        <a:p>
          <a:endParaRPr lang="en-GB"/>
        </a:p>
        <a:p>
          <a:r>
            <a:rPr lang="en-GB"/>
            <a:t>🔹 </a:t>
          </a:r>
          <a:r>
            <a:rPr lang="en-GB" b="1"/>
            <a:t>Conclusion:</a:t>
          </a:r>
          <a:endParaRPr lang="en-GB"/>
        </a:p>
        <a:p>
          <a:r>
            <a:rPr lang="en-GB"/>
            <a:t>These extreme cases indicate </a:t>
          </a:r>
          <a:r>
            <a:rPr lang="en-GB" b="1"/>
            <a:t>possible miscalculations, incorrect pension classifications, or data errors</a:t>
          </a:r>
          <a:r>
            <a:rPr lang="en-GB"/>
            <a:t>.</a:t>
          </a:r>
        </a:p>
        <a:p>
          <a:r>
            <a:rPr lang="en-GB"/>
            <a:t>If widespread, such issues could </a:t>
          </a:r>
          <a:r>
            <a:rPr lang="en-GB" b="1"/>
            <a:t>impact pensioner trust and regulatory compliance</a:t>
          </a:r>
          <a:r>
            <a:rPr lang="en-GB"/>
            <a:t>.</a:t>
          </a:r>
        </a:p>
      </xdr:txBody>
    </xdr:sp>
    <xdr:clientData/>
  </xdr:twoCellAnchor>
  <xdr:twoCellAnchor>
    <xdr:from>
      <xdr:col>4</xdr:col>
      <xdr:colOff>1</xdr:colOff>
      <xdr:row>33</xdr:row>
      <xdr:rowOff>180974</xdr:rowOff>
    </xdr:from>
    <xdr:to>
      <xdr:col>8</xdr:col>
      <xdr:colOff>1685926</xdr:colOff>
      <xdr:row>50</xdr:row>
      <xdr:rowOff>180974</xdr:rowOff>
    </xdr:to>
    <xdr:sp macro="" textlink="">
      <xdr:nvSpPr>
        <xdr:cNvPr id="10" name="TextBox 9">
          <a:extLst>
            <a:ext uri="{FF2B5EF4-FFF2-40B4-BE49-F238E27FC236}">
              <a16:creationId xmlns:a16="http://schemas.microsoft.com/office/drawing/2014/main" id="{130FF248-508F-4518-9F6F-226F45911F48}"/>
            </a:ext>
          </a:extLst>
        </xdr:cNvPr>
        <xdr:cNvSpPr txBox="1"/>
      </xdr:nvSpPr>
      <xdr:spPr>
        <a:xfrm>
          <a:off x="4162426" y="7667624"/>
          <a:ext cx="6800850" cy="307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2️⃣ </a:t>
          </a:r>
          <a:r>
            <a:rPr lang="en-GB" b="1"/>
            <a:t>Employer vs. Employee Contributions by Pension Type &amp; Status</a:t>
          </a:r>
        </a:p>
        <a:p>
          <a:pPr marL="0" marR="0" lvl="0" indent="0" defTabSz="914400" eaLnBrk="1" fontAlgn="auto" latinLnBrk="0" hangingPunct="1">
            <a:lnSpc>
              <a:spcPct val="100000"/>
            </a:lnSpc>
            <a:spcBef>
              <a:spcPts val="0"/>
            </a:spcBef>
            <a:spcAft>
              <a:spcPts val="0"/>
            </a:spcAft>
            <a:buClrTx/>
            <a:buSzTx/>
            <a:buFontTx/>
            <a:buNone/>
            <a:tabLst/>
            <a:defRPr/>
          </a:pPr>
          <a:endParaRPr lang="en-GB" b="1"/>
        </a:p>
        <a:p>
          <a:r>
            <a:rPr lang="en-GB" b="1"/>
            <a:t>🔹Insights:</a:t>
          </a:r>
        </a:p>
        <a:p>
          <a:r>
            <a:rPr lang="en-GB"/>
            <a:t>✅ </a:t>
          </a:r>
          <a:r>
            <a:rPr lang="en-GB" b="1"/>
            <a:t>Defined Contribution (DC) schemes have slightly higher contributions</a:t>
          </a:r>
          <a:r>
            <a:rPr lang="en-GB"/>
            <a:t> than Defined Benefit (DB) schemes:</a:t>
          </a:r>
        </a:p>
        <a:p>
          <a:r>
            <a:rPr lang="en-GB"/>
            <a:t>Employers contribute </a:t>
          </a:r>
          <a:r>
            <a:rPr lang="en-GB" b="1"/>
            <a:t>9.98%</a:t>
          </a:r>
          <a:r>
            <a:rPr lang="en-GB"/>
            <a:t> (DC) vs. </a:t>
          </a:r>
          <a:r>
            <a:rPr lang="en-GB" b="1"/>
            <a:t>9.81%</a:t>
          </a:r>
          <a:r>
            <a:rPr lang="en-GB"/>
            <a:t> (DB).</a:t>
          </a:r>
        </a:p>
        <a:p>
          <a:r>
            <a:rPr lang="en-GB"/>
            <a:t>Employees contribute </a:t>
          </a:r>
          <a:r>
            <a:rPr lang="en-GB" b="1"/>
            <a:t>6.57%</a:t>
          </a:r>
          <a:r>
            <a:rPr lang="en-GB"/>
            <a:t> (DC) vs. </a:t>
          </a:r>
          <a:r>
            <a:rPr lang="en-GB" b="1"/>
            <a:t>6.25%</a:t>
          </a:r>
          <a:r>
            <a:rPr lang="en-GB"/>
            <a:t> (DB).</a:t>
          </a:r>
          <a:br>
            <a:rPr lang="en-GB"/>
          </a:br>
          <a:r>
            <a:rPr lang="en-GB"/>
            <a:t>✅ </a:t>
          </a:r>
          <a:r>
            <a:rPr lang="en-GB" b="1"/>
            <a:t>Retired members receive the highest employer contributions</a:t>
          </a:r>
          <a:r>
            <a:rPr lang="en-GB"/>
            <a:t> (10.40% for DB, 10.49% for DC).</a:t>
          </a:r>
          <a:br>
            <a:rPr lang="en-GB"/>
          </a:br>
          <a:r>
            <a:rPr lang="en-GB"/>
            <a:t>✅ </a:t>
          </a:r>
          <a:r>
            <a:rPr lang="en-GB" b="1"/>
            <a:t>Deferred members contribute the most in DC schemes</a:t>
          </a:r>
          <a:r>
            <a:rPr lang="en-GB"/>
            <a:t> (</a:t>
          </a:r>
          <a:r>
            <a:rPr lang="en-GB" b="1"/>
            <a:t>7.33%</a:t>
          </a:r>
          <a:r>
            <a:rPr lang="en-GB"/>
            <a:t> vs. </a:t>
          </a:r>
          <a:r>
            <a:rPr lang="en-GB" b="1"/>
            <a:t>6.38% for active members</a:t>
          </a:r>
          <a:r>
            <a:rPr lang="en-GB"/>
            <a:t>).</a:t>
          </a:r>
        </a:p>
        <a:p>
          <a:endParaRPr lang="en-GB"/>
        </a:p>
        <a:p>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Conclusion:</a:t>
          </a:r>
        </a:p>
        <a:p>
          <a:r>
            <a:rPr lang="en-GB"/>
            <a:t>Employers tend to contribute </a:t>
          </a:r>
          <a:r>
            <a:rPr lang="en-GB" b="1"/>
            <a:t>more for retirees</a:t>
          </a:r>
          <a:r>
            <a:rPr lang="en-GB"/>
            <a:t> in both pension types, ensuring sustainable payments.</a:t>
          </a:r>
        </a:p>
        <a:p>
          <a:r>
            <a:rPr lang="en-GB"/>
            <a:t>Employees in DC schemes </a:t>
          </a:r>
          <a:r>
            <a:rPr lang="en-GB" b="1"/>
            <a:t>generally contribute more</a:t>
          </a:r>
          <a:r>
            <a:rPr lang="en-GB"/>
            <a:t>, likely due to </a:t>
          </a:r>
          <a:r>
            <a:rPr lang="en-GB" b="1"/>
            <a:t>voluntary contribution options</a:t>
          </a:r>
          <a:r>
            <a:rPr lang="en-GB"/>
            <a:t>.</a:t>
          </a:r>
        </a:p>
      </xdr:txBody>
    </xdr:sp>
    <xdr:clientData/>
  </xdr:twoCellAnchor>
  <xdr:twoCellAnchor>
    <xdr:from>
      <xdr:col>0</xdr:col>
      <xdr:colOff>0</xdr:colOff>
      <xdr:row>33</xdr:row>
      <xdr:rowOff>180974</xdr:rowOff>
    </xdr:from>
    <xdr:to>
      <xdr:col>3</xdr:col>
      <xdr:colOff>800100</xdr:colOff>
      <xdr:row>50</xdr:row>
      <xdr:rowOff>180974</xdr:rowOff>
    </xdr:to>
    <xdr:sp macro="" textlink="">
      <xdr:nvSpPr>
        <xdr:cNvPr id="11" name="TextBox 10">
          <a:extLst>
            <a:ext uri="{FF2B5EF4-FFF2-40B4-BE49-F238E27FC236}">
              <a16:creationId xmlns:a16="http://schemas.microsoft.com/office/drawing/2014/main" id="{B6CBBF75-F4F9-436D-BCCB-4582552D8EE3}"/>
            </a:ext>
          </a:extLst>
        </xdr:cNvPr>
        <xdr:cNvSpPr txBox="1"/>
      </xdr:nvSpPr>
      <xdr:spPr>
        <a:xfrm>
          <a:off x="0" y="7667624"/>
          <a:ext cx="4076700" cy="307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1️⃣ Pension Payments by Type</a:t>
          </a:r>
        </a:p>
        <a:p>
          <a:endParaRPr lang="en-GB" b="1"/>
        </a:p>
        <a:p>
          <a:r>
            <a:rPr lang="en-GB" b="1"/>
            <a:t>🔹Insights:</a:t>
          </a:r>
        </a:p>
        <a:p>
          <a:r>
            <a:rPr lang="en-GB"/>
            <a:t>✅ </a:t>
          </a:r>
          <a:r>
            <a:rPr lang="en-GB" b="1"/>
            <a:t>Defined Benefit (DB) schemes account for a larger share of total pension payments</a:t>
          </a:r>
          <a:r>
            <a:rPr lang="en-GB"/>
            <a:t> (</a:t>
          </a:r>
          <a:r>
            <a:rPr lang="en-GB" b="1"/>
            <a:t>£344,171 vs. £247,832 in DC</a:t>
          </a:r>
          <a:r>
            <a:rPr lang="en-GB"/>
            <a:t>).</a:t>
          </a:r>
          <a:br>
            <a:rPr lang="en-GB"/>
          </a:br>
          <a:r>
            <a:rPr lang="en-GB"/>
            <a:t>✅ This suggests </a:t>
          </a:r>
          <a:r>
            <a:rPr lang="en-GB" b="1"/>
            <a:t>DB schemes still dominate in total payouts</a:t>
          </a:r>
          <a:r>
            <a:rPr lang="en-GB"/>
            <a:t>, likely due to legacy members with </a:t>
          </a:r>
          <a:r>
            <a:rPr lang="en-GB" b="1"/>
            <a:t>fixed pension agreements</a:t>
          </a:r>
          <a:r>
            <a:rPr lang="en-GB"/>
            <a:t>.</a:t>
          </a:r>
          <a:br>
            <a:rPr lang="en-GB"/>
          </a:br>
          <a:r>
            <a:rPr lang="en-GB"/>
            <a:t>✅ However, </a:t>
          </a:r>
          <a:r>
            <a:rPr lang="en-GB" b="1"/>
            <a:t>DC schemes have higher average contributions</a:t>
          </a:r>
          <a:r>
            <a:rPr lang="en-GB"/>
            <a:t>, showing a shift towards </a:t>
          </a:r>
          <a:r>
            <a:rPr lang="en-GB" b="1"/>
            <a:t>employee-funded pensions</a:t>
          </a:r>
          <a:r>
            <a:rPr lang="en-GB"/>
            <a:t>.</a:t>
          </a:r>
        </a:p>
        <a:p>
          <a:endParaRPr lang="en-GB"/>
        </a:p>
        <a:p>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Conclusion:</a:t>
          </a:r>
          <a:endParaRPr lang="en-GB">
            <a:effectLst/>
          </a:endParaRPr>
        </a:p>
        <a:p>
          <a:r>
            <a:rPr lang="en-GB" b="1"/>
            <a:t>DB schemes remain the main pension structure</a:t>
          </a:r>
          <a:r>
            <a:rPr lang="en-GB"/>
            <a:t> but may decline over time as </a:t>
          </a:r>
          <a:r>
            <a:rPr lang="en-GB" b="1"/>
            <a:t>DC schemes grow</a:t>
          </a:r>
          <a:r>
            <a:rPr lang="en-GB"/>
            <a:t>.</a:t>
          </a:r>
        </a:p>
        <a:p>
          <a:r>
            <a:rPr lang="en-GB"/>
            <a:t>This highlights </a:t>
          </a:r>
          <a:r>
            <a:rPr lang="en-GB" b="1"/>
            <a:t>an ongoing transition in pension funding models</a:t>
          </a:r>
          <a:r>
            <a:rPr lang="en-GB"/>
            <a:t>.</a:t>
          </a:r>
        </a:p>
        <a:p>
          <a:endParaRPr lang="en-GB" sz="1100"/>
        </a:p>
      </xdr:txBody>
    </xdr:sp>
    <xdr:clientData/>
  </xdr:twoCellAnchor>
  <xdr:twoCellAnchor>
    <xdr:from>
      <xdr:col>9</xdr:col>
      <xdr:colOff>0</xdr:colOff>
      <xdr:row>34</xdr:row>
      <xdr:rowOff>1</xdr:rowOff>
    </xdr:from>
    <xdr:to>
      <xdr:col>14</xdr:col>
      <xdr:colOff>0</xdr:colOff>
      <xdr:row>51</xdr:row>
      <xdr:rowOff>0</xdr:rowOff>
    </xdr:to>
    <xdr:sp macro="" textlink="">
      <xdr:nvSpPr>
        <xdr:cNvPr id="12" name="TextBox 11">
          <a:extLst>
            <a:ext uri="{FF2B5EF4-FFF2-40B4-BE49-F238E27FC236}">
              <a16:creationId xmlns:a16="http://schemas.microsoft.com/office/drawing/2014/main" id="{145F97B9-5BBC-49FD-B6EA-B8EFE4E57A2B}"/>
            </a:ext>
          </a:extLst>
        </xdr:cNvPr>
        <xdr:cNvSpPr txBox="1"/>
      </xdr:nvSpPr>
      <xdr:spPr>
        <a:xfrm>
          <a:off x="11058525" y="7667626"/>
          <a:ext cx="5753100" cy="3076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3️⃣ Discrepancy Analysis – Payment Differences</a:t>
          </a:r>
        </a:p>
        <a:p>
          <a:endParaRPr lang="en-GB" b="1"/>
        </a:p>
        <a:p>
          <a:r>
            <a:rPr lang="en-GB" b="1"/>
            <a:t>🔹Insights:</a:t>
          </a:r>
        </a:p>
        <a:p>
          <a:r>
            <a:rPr lang="en-GB"/>
            <a:t>✅ </a:t>
          </a:r>
          <a:r>
            <a:rPr lang="en-GB" b="1"/>
            <a:t>Defined Benefit (DB) pensions show an average underpayment (-£58.88), while DC pensions show an overpayment (+£70.45).</a:t>
          </a:r>
          <a:br>
            <a:rPr lang="en-GB"/>
          </a:br>
          <a:r>
            <a:rPr lang="en-GB"/>
            <a:t>✅ The </a:t>
          </a:r>
          <a:r>
            <a:rPr lang="en-GB" b="1"/>
            <a:t>largest discrepancies occur in DC pensions with potential risks</a:t>
          </a:r>
          <a:r>
            <a:rPr lang="en-GB"/>
            <a:t>, where the average discrepancy is </a:t>
          </a:r>
          <a:r>
            <a:rPr lang="en-GB" b="1"/>
            <a:t>+£73.27</a:t>
          </a:r>
          <a:r>
            <a:rPr lang="en-GB"/>
            <a:t>.</a:t>
          </a:r>
          <a:br>
            <a:rPr lang="en-GB"/>
          </a:br>
          <a:r>
            <a:rPr lang="en-GB"/>
            <a:t>✅ DB pensions have more </a:t>
          </a:r>
          <a:r>
            <a:rPr lang="en-GB" b="1"/>
            <a:t>negative discrepancies</a:t>
          </a:r>
          <a:r>
            <a:rPr lang="en-GB"/>
            <a:t>, meaning retirees are </a:t>
          </a:r>
          <a:r>
            <a:rPr lang="en-GB" b="1"/>
            <a:t>receiving less than expected</a:t>
          </a:r>
          <a:r>
            <a:rPr lang="en-GB"/>
            <a:t>.</a:t>
          </a:r>
        </a:p>
        <a:p>
          <a:endParaRPr lang="en-GB"/>
        </a:p>
        <a:p>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Conclusion:</a:t>
          </a:r>
          <a:endParaRPr lang="en-GB">
            <a:effectLst/>
          </a:endParaRPr>
        </a:p>
        <a:p>
          <a:r>
            <a:rPr lang="en-GB"/>
            <a:t>The </a:t>
          </a:r>
          <a:r>
            <a:rPr lang="en-GB" b="1"/>
            <a:t>discrepancy trends suggest systematic issues</a:t>
          </a:r>
          <a:r>
            <a:rPr lang="en-GB"/>
            <a:t> in pension payment calculations.</a:t>
          </a:r>
        </a:p>
        <a:p>
          <a:r>
            <a:rPr lang="en-GB" b="1"/>
            <a:t>DC scheme overpayments might indicate calculation errors</a:t>
          </a:r>
          <a:r>
            <a:rPr lang="en-GB"/>
            <a:t>, while DB scheme underpayments may suggest </a:t>
          </a:r>
          <a:r>
            <a:rPr lang="en-GB" b="1"/>
            <a:t>data inaccuracies or outdated formulas</a:t>
          </a:r>
          <a:r>
            <a:rPr lang="en-GB"/>
            <a:t>.</a:t>
          </a:r>
        </a:p>
        <a:p>
          <a:r>
            <a:rPr lang="en-GB" b="1"/>
            <a:t>Next Steps:</a:t>
          </a:r>
          <a:r>
            <a:rPr lang="en-GB"/>
            <a:t> </a:t>
          </a:r>
          <a:r>
            <a:rPr lang="en-GB" b="1"/>
            <a:t>Investigate DC overpayments and DB underpayments</a:t>
          </a:r>
          <a:r>
            <a:rPr lang="en-GB"/>
            <a:t> to ensure correct pension distributions.</a:t>
          </a:r>
        </a:p>
      </xdr:txBody>
    </xdr:sp>
    <xdr:clientData/>
  </xdr:twoCellAnchor>
  <xdr:twoCellAnchor>
    <xdr:from>
      <xdr:col>0</xdr:col>
      <xdr:colOff>0</xdr:colOff>
      <xdr:row>73</xdr:row>
      <xdr:rowOff>0</xdr:rowOff>
    </xdr:from>
    <xdr:to>
      <xdr:col>4</xdr:col>
      <xdr:colOff>1209675</xdr:colOff>
      <xdr:row>90</xdr:row>
      <xdr:rowOff>0</xdr:rowOff>
    </xdr:to>
    <xdr:sp macro="" textlink="">
      <xdr:nvSpPr>
        <xdr:cNvPr id="13" name="TextBox 12">
          <a:extLst>
            <a:ext uri="{FF2B5EF4-FFF2-40B4-BE49-F238E27FC236}">
              <a16:creationId xmlns:a16="http://schemas.microsoft.com/office/drawing/2014/main" id="{442F2487-D63E-4729-94BB-E7EBD33D19A3}"/>
            </a:ext>
          </a:extLst>
        </xdr:cNvPr>
        <xdr:cNvSpPr txBox="1"/>
      </xdr:nvSpPr>
      <xdr:spPr>
        <a:xfrm>
          <a:off x="0" y="14725650"/>
          <a:ext cx="5372100" cy="307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1️⃣ </a:t>
          </a:r>
          <a:r>
            <a:rPr lang="en-GB" b="1"/>
            <a:t>Pension Distribution by Status</a:t>
          </a:r>
        </a:p>
        <a:p>
          <a:endParaRPr lang="en-GB" b="1"/>
        </a:p>
        <a:p>
          <a:r>
            <a:rPr lang="en-GB" b="1"/>
            <a:t>🔹 Key Insights:</a:t>
          </a:r>
        </a:p>
        <a:p>
          <a:r>
            <a:rPr lang="en-GB"/>
            <a:t>✅ </a:t>
          </a:r>
          <a:r>
            <a:rPr lang="en-GB" b="1"/>
            <a:t>Pension payments are evenly distributed</a:t>
          </a:r>
          <a:r>
            <a:rPr lang="en-GB"/>
            <a:t> among Active (34.77%), Deferred (32.04%), and Retired (33.19%) members.</a:t>
          </a:r>
          <a:br>
            <a:rPr lang="en-GB"/>
          </a:br>
          <a:r>
            <a:rPr lang="en-GB"/>
            <a:t>✅ </a:t>
          </a:r>
          <a:r>
            <a:rPr lang="en-GB" b="1"/>
            <a:t>Deferred members receive a slightly lower proportion</a:t>
          </a:r>
          <a:r>
            <a:rPr lang="en-GB"/>
            <a:t> than Active and Retired, which may indicate </a:t>
          </a:r>
          <a:r>
            <a:rPr lang="en-GB" b="1"/>
            <a:t>differences in benefit structures</a:t>
          </a:r>
          <a:r>
            <a:rPr lang="en-GB"/>
            <a:t> or that some deferred members have smaller pension entitlements.</a:t>
          </a:r>
          <a:br>
            <a:rPr lang="en-GB"/>
          </a:br>
          <a:r>
            <a:rPr lang="en-GB"/>
            <a:t>✅ </a:t>
          </a:r>
          <a:r>
            <a:rPr lang="en-GB" b="1"/>
            <a:t>Active members receive the highest share</a:t>
          </a:r>
          <a:r>
            <a:rPr lang="en-GB"/>
            <a:t>, suggesting a trend of </a:t>
          </a:r>
          <a:r>
            <a:rPr lang="en-GB" b="1"/>
            <a:t>higher employer contributions</a:t>
          </a:r>
          <a:r>
            <a:rPr lang="en-GB"/>
            <a:t> while they are still employed.</a:t>
          </a:r>
        </a:p>
        <a:p>
          <a:endParaRPr lang="en-GB"/>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Conclusion:</a:t>
          </a:r>
          <a:endParaRPr lang="en-GB">
            <a:effectLst/>
          </a:endParaRPr>
        </a:p>
        <a:p>
          <a:br>
            <a:rPr lang="en-GB"/>
          </a:br>
          <a:r>
            <a:rPr lang="en-GB"/>
            <a:t>The fairly equal distribution suggests </a:t>
          </a:r>
          <a:r>
            <a:rPr lang="en-GB" b="1"/>
            <a:t>balanced pension fund allocation</a:t>
          </a:r>
          <a:r>
            <a:rPr lang="en-GB"/>
            <a:t>, but a deeper review may be needed to determine if </a:t>
          </a:r>
          <a:r>
            <a:rPr lang="en-GB" b="1"/>
            <a:t>deferred members are receiving appropriate benefits</a:t>
          </a:r>
          <a:r>
            <a:rPr lang="en-GB"/>
            <a:t> or if retirees should have a larger share.</a:t>
          </a:r>
        </a:p>
      </xdr:txBody>
    </xdr:sp>
    <xdr:clientData/>
  </xdr:twoCellAnchor>
  <xdr:twoCellAnchor>
    <xdr:from>
      <xdr:col>5</xdr:col>
      <xdr:colOff>1</xdr:colOff>
      <xdr:row>73</xdr:row>
      <xdr:rowOff>0</xdr:rowOff>
    </xdr:from>
    <xdr:to>
      <xdr:col>8</xdr:col>
      <xdr:colOff>1762125</xdr:colOff>
      <xdr:row>90</xdr:row>
      <xdr:rowOff>0</xdr:rowOff>
    </xdr:to>
    <xdr:sp macro="" textlink="">
      <xdr:nvSpPr>
        <xdr:cNvPr id="14" name="TextBox 13">
          <a:extLst>
            <a:ext uri="{FF2B5EF4-FFF2-40B4-BE49-F238E27FC236}">
              <a16:creationId xmlns:a16="http://schemas.microsoft.com/office/drawing/2014/main" id="{B5505AD7-DC65-4F77-93D4-430593385EB8}"/>
            </a:ext>
          </a:extLst>
        </xdr:cNvPr>
        <xdr:cNvSpPr txBox="1"/>
      </xdr:nvSpPr>
      <xdr:spPr>
        <a:xfrm>
          <a:off x="5505451" y="14725650"/>
          <a:ext cx="5534024" cy="307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2️⃣ Pension Payment Trends Over Time</a:t>
          </a:r>
        </a:p>
        <a:p>
          <a:endParaRPr lang="en-GB" b="1"/>
        </a:p>
        <a:p>
          <a:r>
            <a:rPr lang="en-GB"/>
            <a:t>This section analyzes the </a:t>
          </a:r>
          <a:r>
            <a:rPr lang="en-GB" b="1"/>
            <a:t>timing and distribution of pension payments</a:t>
          </a:r>
          <a:r>
            <a:rPr lang="en-GB"/>
            <a:t>, identifying peak periods and irregularities.</a:t>
          </a:r>
        </a:p>
        <a:p>
          <a:endParaRPr lang="en-GB"/>
        </a:p>
        <a:p>
          <a:r>
            <a:rPr lang="en-GB" b="1"/>
            <a:t>🔹 Peak Payment Periods</a:t>
          </a:r>
        </a:p>
        <a:p>
          <a:r>
            <a:rPr lang="en-GB"/>
            <a:t>✅ </a:t>
          </a:r>
          <a:r>
            <a:rPr lang="en-GB" b="1"/>
            <a:t>Highest pension disbursements occur around the 7th, 10th, 20th, and 30th of each month.</a:t>
          </a:r>
          <a:br>
            <a:rPr lang="en-GB"/>
          </a:br>
          <a:r>
            <a:rPr lang="en-GB"/>
            <a:t>✅ </a:t>
          </a:r>
          <a:r>
            <a:rPr lang="en-GB" b="1"/>
            <a:t>Significant payments were made on:</a:t>
          </a:r>
          <a:endParaRPr lang="en-GB"/>
        </a:p>
        <a:p>
          <a:r>
            <a:rPr lang="en-GB" b="1"/>
            <a:t>09/10/2023:</a:t>
          </a:r>
          <a:r>
            <a:rPr lang="en-GB"/>
            <a:t> </a:t>
          </a:r>
          <a:r>
            <a:rPr lang="en-GB" b="1"/>
            <a:t>£8,501</a:t>
          </a:r>
          <a:endParaRPr lang="en-GB"/>
        </a:p>
        <a:p>
          <a:r>
            <a:rPr lang="en-GB" b="1"/>
            <a:t>23/07/2024:</a:t>
          </a:r>
          <a:r>
            <a:rPr lang="en-GB"/>
            <a:t> </a:t>
          </a:r>
          <a:r>
            <a:rPr lang="en-GB" b="1"/>
            <a:t>£9,110</a:t>
          </a:r>
          <a:endParaRPr lang="en-GB"/>
        </a:p>
        <a:p>
          <a:r>
            <a:rPr lang="en-GB" b="1"/>
            <a:t>30/08/2024:</a:t>
          </a:r>
          <a:r>
            <a:rPr lang="en-GB"/>
            <a:t> </a:t>
          </a:r>
          <a:r>
            <a:rPr lang="en-GB" b="1"/>
            <a:t>£7,056</a:t>
          </a:r>
          <a:endParaRPr lang="en-GB"/>
        </a:p>
        <a:p>
          <a:r>
            <a:rPr lang="en-GB" b="1"/>
            <a:t>15/09/2024:</a:t>
          </a:r>
          <a:r>
            <a:rPr lang="en-GB"/>
            <a:t> </a:t>
          </a:r>
          <a:r>
            <a:rPr lang="en-GB" b="1"/>
            <a:t>£8,122</a:t>
          </a:r>
        </a:p>
        <a:p>
          <a:endParaRPr lang="en-GB"/>
        </a:p>
        <a:p>
          <a:r>
            <a:rPr lang="en-GB"/>
            <a:t>These dates indicate </a:t>
          </a:r>
          <a:r>
            <a:rPr lang="en-GB" b="1"/>
            <a:t>bulk payment schedules</a:t>
          </a:r>
          <a:r>
            <a:rPr lang="en-GB"/>
            <a:t>, suggesting </a:t>
          </a:r>
          <a:r>
            <a:rPr lang="en-GB" b="1"/>
            <a:t>pension payments are processed in batches rather than individually</a:t>
          </a:r>
          <a:r>
            <a:rPr lang="en-GB"/>
            <a:t>.</a:t>
          </a:r>
        </a:p>
      </xdr:txBody>
    </xdr:sp>
    <xdr:clientData/>
  </xdr:twoCellAnchor>
  <xdr:twoCellAnchor>
    <xdr:from>
      <xdr:col>9</xdr:col>
      <xdr:colOff>47625</xdr:colOff>
      <xdr:row>73</xdr:row>
      <xdr:rowOff>0</xdr:rowOff>
    </xdr:from>
    <xdr:to>
      <xdr:col>14</xdr:col>
      <xdr:colOff>0</xdr:colOff>
      <xdr:row>89</xdr:row>
      <xdr:rowOff>171450</xdr:rowOff>
    </xdr:to>
    <xdr:sp macro="" textlink="">
      <xdr:nvSpPr>
        <xdr:cNvPr id="15" name="TextBox 14">
          <a:extLst>
            <a:ext uri="{FF2B5EF4-FFF2-40B4-BE49-F238E27FC236}">
              <a16:creationId xmlns:a16="http://schemas.microsoft.com/office/drawing/2014/main" id="{5A934BEE-312A-4415-9801-256F71AE7445}"/>
            </a:ext>
          </a:extLst>
        </xdr:cNvPr>
        <xdr:cNvSpPr txBox="1"/>
      </xdr:nvSpPr>
      <xdr:spPr>
        <a:xfrm>
          <a:off x="11106150" y="14725650"/>
          <a:ext cx="5705475"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3️⃣ Patterns and Anomalies in Payment Amounts</a:t>
          </a:r>
        </a:p>
        <a:p>
          <a:endParaRPr lang="en-GB" b="1"/>
        </a:p>
        <a:p>
          <a:r>
            <a:rPr lang="en-GB" b="1"/>
            <a:t>🔹 Consistent Monthly Payment Cycles</a:t>
          </a:r>
        </a:p>
        <a:p>
          <a:r>
            <a:rPr lang="en-GB"/>
            <a:t>✅ Payments are </a:t>
          </a:r>
          <a:r>
            <a:rPr lang="en-GB" b="1"/>
            <a:t>clustered at the end of the month</a:t>
          </a:r>
          <a:r>
            <a:rPr lang="en-GB"/>
            <a:t> (26th–31st) and around the 7th &amp; 10th.</a:t>
          </a:r>
          <a:br>
            <a:rPr lang="en-GB"/>
          </a:br>
          <a:r>
            <a:rPr lang="en-GB"/>
            <a:t>✅ Suggests a </a:t>
          </a:r>
          <a:r>
            <a:rPr lang="en-GB" b="1"/>
            <a:t>structured pension payout schedule</a:t>
          </a:r>
          <a:r>
            <a:rPr lang="en-GB"/>
            <a:t>, likely </a:t>
          </a:r>
          <a:r>
            <a:rPr lang="en-GB" b="1"/>
            <a:t>linked to payroll processing cycles</a:t>
          </a:r>
          <a:r>
            <a:rPr lang="en-GB"/>
            <a:t>.</a:t>
          </a:r>
        </a:p>
        <a:p>
          <a:endParaRPr lang="en-GB"/>
        </a:p>
        <a:p>
          <a:r>
            <a:rPr lang="en-GB" b="1"/>
            <a:t>🔹 Outliers in Payment Amounts</a:t>
          </a:r>
        </a:p>
        <a:p>
          <a:r>
            <a:rPr lang="en-GB"/>
            <a:t>✅ Some payments </a:t>
          </a:r>
          <a:r>
            <a:rPr lang="en-GB" b="1"/>
            <a:t>significantly exceed normal amounts</a:t>
          </a:r>
          <a:r>
            <a:rPr lang="en-GB"/>
            <a:t> (e.g., </a:t>
          </a:r>
          <a:r>
            <a:rPr lang="en-GB" b="1"/>
            <a:t>£9,110 on 23/07/2024</a:t>
          </a:r>
          <a:r>
            <a:rPr lang="en-GB"/>
            <a:t>).</a:t>
          </a:r>
          <a:br>
            <a:rPr lang="en-GB"/>
          </a:br>
          <a:r>
            <a:rPr lang="en-GB"/>
            <a:t>✅ Could indicate </a:t>
          </a:r>
          <a:r>
            <a:rPr lang="en-GB" b="1"/>
            <a:t>group pension payouts, adjustments, or correction payments</a:t>
          </a:r>
          <a:r>
            <a:rPr lang="en-GB"/>
            <a:t>.</a:t>
          </a:r>
        </a:p>
        <a:p>
          <a:endParaRPr lang="en-GB"/>
        </a:p>
        <a:p>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Conclusion:</a:t>
          </a:r>
          <a:endParaRPr lang="en-GB">
            <a:effectLst/>
          </a:endParaRPr>
        </a:p>
        <a:p>
          <a:r>
            <a:rPr lang="en-GB" b="1"/>
            <a:t>Pension payments follow a structured schedule</a:t>
          </a:r>
          <a:r>
            <a:rPr lang="en-GB"/>
            <a:t> with peaks around the </a:t>
          </a:r>
          <a:r>
            <a:rPr lang="en-GB" b="1"/>
            <a:t>start, mid, and end of the month</a:t>
          </a:r>
          <a:r>
            <a:rPr lang="en-GB"/>
            <a:t>.</a:t>
          </a:r>
        </a:p>
        <a:p>
          <a:r>
            <a:rPr lang="en-GB" b="1"/>
            <a:t>High single-day payouts might require investigation</a:t>
          </a:r>
          <a:r>
            <a:rPr lang="en-GB"/>
            <a:t> to confirm they are </a:t>
          </a:r>
          <a:r>
            <a:rPr lang="en-GB" b="1"/>
            <a:t>intentional bulk transactions</a:t>
          </a:r>
          <a:r>
            <a:rPr lang="en-GB"/>
            <a:t> and not errors.</a:t>
          </a:r>
        </a:p>
        <a:p>
          <a:r>
            <a:rPr lang="en-GB" b="1"/>
            <a:t>Deferred members receiving a lower share</a:t>
          </a:r>
          <a:r>
            <a:rPr lang="en-GB"/>
            <a:t> could indicate </a:t>
          </a:r>
          <a:r>
            <a:rPr lang="en-GB" b="1"/>
            <a:t>a need for additional benefit reviews</a:t>
          </a:r>
          <a:r>
            <a:rPr lang="en-GB"/>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628651</xdr:colOff>
      <xdr:row>2</xdr:row>
      <xdr:rowOff>0</xdr:rowOff>
    </xdr:from>
    <xdr:to>
      <xdr:col>17</xdr:col>
      <xdr:colOff>19051</xdr:colOff>
      <xdr:row>43</xdr:row>
      <xdr:rowOff>9525</xdr:rowOff>
    </xdr:to>
    <xdr:sp macro="" textlink="">
      <xdr:nvSpPr>
        <xdr:cNvPr id="2" name="TextBox 1">
          <a:extLst>
            <a:ext uri="{FF2B5EF4-FFF2-40B4-BE49-F238E27FC236}">
              <a16:creationId xmlns:a16="http://schemas.microsoft.com/office/drawing/2014/main" id="{79FB0371-C1E6-1A4F-82F7-85D141FC7906}"/>
            </a:ext>
          </a:extLst>
        </xdr:cNvPr>
        <xdr:cNvSpPr txBox="1"/>
      </xdr:nvSpPr>
      <xdr:spPr>
        <a:xfrm>
          <a:off x="628651" y="361950"/>
          <a:ext cx="10401300" cy="742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t>Pension Scheme Analysis Report</a:t>
          </a:r>
        </a:p>
        <a:p>
          <a:endParaRPr lang="en-GB" sz="2400" b="1"/>
        </a:p>
        <a:p>
          <a:r>
            <a:rPr lang="en-GB" sz="1800" b="1"/>
            <a:t>Key Takeaways</a:t>
          </a:r>
        </a:p>
        <a:p>
          <a:endParaRPr lang="en-GB" sz="1800" b="1"/>
        </a:p>
        <a:p>
          <a:r>
            <a:rPr lang="en-GB"/>
            <a:t>The analysis of pension contributions, payments, and discrepancies has highlighted important trends and financial risks within the pension scheme. The key takeaways include:</a:t>
          </a:r>
        </a:p>
        <a:p>
          <a:endParaRPr lang="en-GB"/>
        </a:p>
        <a:p>
          <a:r>
            <a:rPr lang="en-GB" b="1"/>
            <a:t>- Pension Contributions:</a:t>
          </a:r>
          <a:r>
            <a:rPr lang="en-GB"/>
            <a:t> Defined Contribution (DC) schemes have slightly higher employer and employee contributions compared to Defined Benefit (DB) schemes. Retired members receive the highest employer contributions, while deferred members in DC schemes contribute more than active members.</a:t>
          </a:r>
        </a:p>
        <a:p>
          <a:endParaRPr lang="en-GB"/>
        </a:p>
        <a:p>
          <a:r>
            <a:rPr lang="en-GB" b="1"/>
            <a:t>- Pension Payment Discrepancies:</a:t>
          </a:r>
          <a:r>
            <a:rPr lang="en-GB"/>
            <a:t> There are significant discrepancies in pension payments. DB pensions show underpayments (-£58.88 avg.), while DC pensions show overpayments (+£70.45 avg.). The largest individual underpayment is -£3,717, and the largest overpayment is £4,007.</a:t>
          </a:r>
        </a:p>
        <a:p>
          <a:endParaRPr lang="en-GB"/>
        </a:p>
        <a:p>
          <a:r>
            <a:rPr lang="en-GB" b="1"/>
            <a:t>- Pension Distribution:</a:t>
          </a:r>
          <a:r>
            <a:rPr lang="en-GB"/>
            <a:t> Pension payments are almost evenly distributed among active (34.77%), deferred (32.04%), and retired (33.19%) members. However, deferred members receive slightly less than the others, which may indicate differences in benefit structures.</a:t>
          </a:r>
        </a:p>
        <a:p>
          <a:endParaRPr lang="en-GB"/>
        </a:p>
        <a:p>
          <a:r>
            <a:rPr lang="en-GB" b="1"/>
            <a:t>- Payment Timing:</a:t>
          </a:r>
          <a:r>
            <a:rPr lang="en-GB"/>
            <a:t> Pension payments follow a structured schedule, with peaks around the 7th, 10th, 20th, and 30th of each month. Some unusually high payments (e.g., £9,110 on 23/07/2024) may require further investigation to confirm accuracy.</a:t>
          </a:r>
        </a:p>
        <a:p>
          <a:endParaRPr lang="en-GB"/>
        </a:p>
        <a:p>
          <a:r>
            <a:rPr lang="en-GB" sz="1600" b="1"/>
            <a:t>What the Data Shows</a:t>
          </a:r>
        </a:p>
        <a:p>
          <a:endParaRPr lang="en-GB" sz="1600" b="1"/>
        </a:p>
        <a:p>
          <a:r>
            <a:rPr lang="en-GB"/>
            <a:t>Overall, the data highlights a </a:t>
          </a:r>
          <a:r>
            <a:rPr lang="en-GB" b="1"/>
            <a:t>well-structured pension scheme with scheduled payments and defined contribution patterns</a:t>
          </a:r>
          <a:r>
            <a:rPr lang="en-GB"/>
            <a:t>. However, there are </a:t>
          </a:r>
          <a:r>
            <a:rPr lang="en-GB" b="1"/>
            <a:t>clear risks associated with overpayments and underpayments</a:t>
          </a:r>
          <a:r>
            <a:rPr lang="en-GB"/>
            <a:t>, which could lead to financial strain or compliance issues. The presence of payment discrepancies suggests </a:t>
          </a:r>
          <a:r>
            <a:rPr lang="en-GB" b="1"/>
            <a:t>a need for enhanced reconciliation processes</a:t>
          </a:r>
          <a:r>
            <a:rPr lang="en-GB"/>
            <a:t> to ensure accurate pension distributions.</a:t>
          </a:r>
        </a:p>
        <a:p>
          <a:endParaRPr lang="en-GB"/>
        </a:p>
        <a:p>
          <a:r>
            <a:rPr lang="en-GB" sz="1600" b="1"/>
            <a:t>Next Steps</a:t>
          </a:r>
        </a:p>
        <a:p>
          <a:endParaRPr lang="en-GB" sz="1600" b="1"/>
        </a:p>
        <a:p>
          <a:r>
            <a:rPr lang="en-GB"/>
            <a:t>To mitigate risks and improve the pension administration process, the following steps are recommended:</a:t>
          </a:r>
        </a:p>
        <a:p>
          <a:endParaRPr lang="en-GB"/>
        </a:p>
        <a:p>
          <a:r>
            <a:rPr lang="en-GB" b="1"/>
            <a:t>- Investigate Payment Discrepancies</a:t>
          </a:r>
          <a:r>
            <a:rPr lang="en-GB"/>
            <a:t> – Review the largest underpayments and overpayments to identify causes and implement corrective measures.</a:t>
          </a:r>
        </a:p>
        <a:p>
          <a:endParaRPr lang="en-GB"/>
        </a:p>
        <a:p>
          <a:r>
            <a:rPr lang="en-GB" b="1"/>
            <a:t>- Ensure Fair Pension Distribution</a:t>
          </a:r>
          <a:r>
            <a:rPr lang="en-GB"/>
            <a:t> – Analyze why deferred members receive a lower share and confirm they are receiving their full entitlements.</a:t>
          </a:r>
        </a:p>
        <a:p>
          <a:endParaRPr lang="en-GB"/>
        </a:p>
        <a:p>
          <a:r>
            <a:rPr lang="en-GB" b="1"/>
            <a:t>- Monitor Bulk Payments</a:t>
          </a:r>
          <a:r>
            <a:rPr lang="en-GB"/>
            <a:t> – Verify high-payment days to confirm they align with planned disbursement schedules.</a:t>
          </a:r>
        </a:p>
        <a:p>
          <a:endParaRPr lang="en-GB"/>
        </a:p>
        <a:p>
          <a:r>
            <a:rPr lang="en-GB" b="1"/>
            <a:t>- Implement Automated Reconciliation Checks</a:t>
          </a:r>
          <a:r>
            <a:rPr lang="en-GB"/>
            <a:t> – Use Excel formulas and dashboards to flag inconsistencies in real-time and prevent errors in pension calculations.</a:t>
          </a:r>
        </a:p>
        <a:p>
          <a:endParaRPr lang="en-GB"/>
        </a:p>
        <a:p>
          <a:r>
            <a:rPr lang="en-GB"/>
            <a:t>By addressing these areas, the pension scheme can enhance </a:t>
          </a:r>
          <a:r>
            <a:rPr lang="en-GB" b="1"/>
            <a:t>financial accuracy, improve compliance, and ensure fair pension allocations for all members</a:t>
          </a:r>
          <a:r>
            <a:rPr lang="en-GB"/>
            <a:t>.</a:t>
          </a:r>
        </a:p>
        <a:p>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mi Alake" refreshedDate="45735.5379880787" createdVersion="8" refreshedVersion="8" minRefreshableVersion="3" recordCount="200" xr:uid="{B321160E-BCC5-4734-ABB4-608D5A527413}">
  <cacheSource type="worksheet">
    <worksheetSource ref="A1:M200" sheet="cleaned_data"/>
  </cacheSource>
  <cacheFields count="13">
    <cacheField name="Member ID" numFmtId="0">
      <sharedItems/>
    </cacheField>
    <cacheField name="Full Name" numFmtId="0">
      <sharedItems/>
    </cacheField>
    <cacheField name="Date of Birth" numFmtId="164">
      <sharedItems/>
    </cacheField>
    <cacheField name="Join Date" numFmtId="164">
      <sharedItems/>
    </cacheField>
    <cacheField name="Expected Monthly Pension (£)" numFmtId="165">
      <sharedItems containsSemiMixedTypes="0" containsString="0" containsNumber="1" containsInteger="1" minValue="834" maxValue="4991"/>
    </cacheField>
    <cacheField name="Actual Monthly Pension (£)" numFmtId="165">
      <sharedItems containsSemiMixedTypes="0" containsString="0" containsNumber="1" containsInteger="1" minValue="754" maxValue="5026" count="195">
        <n v="4949"/>
        <n v="4673"/>
        <n v="1003"/>
        <n v="3933"/>
        <n v="3307"/>
        <n v="848"/>
        <n v="2950"/>
        <n v="3711"/>
        <n v="4527"/>
        <n v="3619"/>
        <n v="3984"/>
        <n v="4541"/>
        <n v="1706"/>
        <n v="4817"/>
        <n v="910"/>
        <n v="2050"/>
        <n v="4737"/>
        <n v="2277"/>
        <n v="1968"/>
        <n v="3854"/>
        <n v="3485"/>
        <n v="1704"/>
        <n v="4196"/>
        <n v="1795"/>
        <n v="2443"/>
        <n v="4186"/>
        <n v="1312"/>
        <n v="3235"/>
        <n v="4104"/>
        <n v="975"/>
        <n v="1709"/>
        <n v="3817"/>
        <n v="1565"/>
        <n v="3870"/>
        <n v="766"/>
        <n v="1993"/>
        <n v="2955"/>
        <n v="3274"/>
        <n v="1819"/>
        <n v="4194"/>
        <n v="3315"/>
        <n v="1810"/>
        <n v="3077"/>
        <n v="4170"/>
        <n v="1051"/>
        <n v="5026"/>
        <n v="1356"/>
        <n v="3920"/>
        <n v="1449"/>
        <n v="1889"/>
        <n v="940"/>
        <n v="3050"/>
        <n v="1730"/>
        <n v="3725"/>
        <n v="1934"/>
        <n v="4077"/>
        <n v="4144"/>
        <n v="877"/>
        <n v="2815"/>
        <n v="2566"/>
        <n v="1319"/>
        <n v="2645"/>
        <n v="3483"/>
        <n v="4613"/>
        <n v="4764"/>
        <n v="3651"/>
        <n v="2436"/>
        <n v="3759"/>
        <n v="904"/>
        <n v="3287"/>
        <n v="2159"/>
        <n v="4807"/>
        <n v="1534"/>
        <n v="3925"/>
        <n v="3556"/>
        <n v="1287"/>
        <n v="2591"/>
        <n v="3205"/>
        <n v="1274"/>
        <n v="3700"/>
        <n v="4881"/>
        <n v="4865"/>
        <n v="3118"/>
        <n v="4597"/>
        <n v="3451"/>
        <n v="1721"/>
        <n v="1916"/>
        <n v="3524"/>
        <n v="2732"/>
        <n v="1603"/>
        <n v="4896"/>
        <n v="4486"/>
        <n v="4519"/>
        <n v="1324"/>
        <n v="4011"/>
        <n v="1898"/>
        <n v="2465"/>
        <n v="4604"/>
        <n v="3241"/>
        <n v="3410"/>
        <n v="3874"/>
        <n v="3801"/>
        <n v="754"/>
        <n v="1626"/>
        <n v="1741"/>
        <n v="4892"/>
        <n v="1385"/>
        <n v="2432"/>
        <n v="869"/>
        <n v="1580"/>
        <n v="4425"/>
        <n v="2119"/>
        <n v="1490"/>
        <n v="866"/>
        <n v="3588"/>
        <n v="1900"/>
        <n v="2681"/>
        <n v="1762"/>
        <n v="2414"/>
        <n v="1831"/>
        <n v="1262"/>
        <n v="3599"/>
        <n v="1309"/>
        <n v="4422"/>
        <n v="4093"/>
        <n v="4820"/>
        <n v="2220"/>
        <n v="1330"/>
        <n v="3044"/>
        <n v="3897"/>
        <n v="4999"/>
        <n v="2429"/>
        <n v="4256"/>
        <n v="3494"/>
        <n v="4106"/>
        <n v="4795"/>
        <n v="3868"/>
        <n v="2891"/>
        <n v="3809"/>
        <n v="3709"/>
        <n v="3015"/>
        <n v="3229"/>
        <n v="2385"/>
        <n v="2507"/>
        <n v="2820"/>
        <n v="4001"/>
        <n v="4480"/>
        <n v="3239"/>
        <n v="2381"/>
        <n v="3566"/>
        <n v="1765"/>
        <n v="2098"/>
        <n v="3837"/>
        <n v="3589"/>
        <n v="1085"/>
        <n v="1645"/>
        <n v="4296"/>
        <n v="1601"/>
        <n v="2437"/>
        <n v="4496"/>
        <n v="3177"/>
        <n v="2318"/>
        <n v="4750"/>
        <n v="3488"/>
        <n v="4248"/>
        <n v="4663"/>
        <n v="1816"/>
        <n v="3194"/>
        <n v="4857"/>
        <n v="4123"/>
        <n v="4719"/>
        <n v="3296"/>
        <n v="1503"/>
        <n v="2832"/>
        <n v="3646"/>
        <n v="4935"/>
        <n v="1525"/>
        <n v="2375"/>
        <n v="3819"/>
        <n v="1167"/>
        <n v="864"/>
        <n v="1366"/>
        <n v="4724"/>
        <n v="4017"/>
        <n v="1575"/>
        <n v="2266"/>
        <n v="3896"/>
        <n v="1162"/>
        <n v="1478"/>
        <n v="4098"/>
        <n v="3558"/>
        <n v="1425"/>
        <n v="4215"/>
        <n v="3254"/>
        <n v="3717"/>
      </sharedItems>
    </cacheField>
    <cacheField name="Pension Type" numFmtId="0">
      <sharedItems count="2">
        <s v="Defined Contribution"/>
        <s v="Defined Benefit"/>
      </sharedItems>
    </cacheField>
    <cacheField name="Employer Contribution (%)" numFmtId="166">
      <sharedItems containsSemiMixedTypes="0" containsString="0" containsNumber="1" minValue="5.15" maxValue="15"/>
    </cacheField>
    <cacheField name="Employee Contribution (%)" numFmtId="166">
      <sharedItems containsSemiMixedTypes="0" containsString="0" containsNumber="1" minValue="3.03" maxValue="9.98"/>
    </cacheField>
    <cacheField name="Last Payment Date" numFmtId="0">
      <sharedItems/>
    </cacheField>
    <cacheField name="Status" numFmtId="0">
      <sharedItems count="3">
        <s v="Retired"/>
        <s v="Deferred"/>
        <s v="Active"/>
      </sharedItems>
    </cacheField>
    <cacheField name="Discrepancy (£)" numFmtId="2">
      <sharedItems containsSemiMixedTypes="0" containsString="0" containsNumber="1" containsInteger="1" minValue="-3717" maxValue="4007"/>
    </cacheField>
    <cacheField name="Potential risk" numFmtId="0">
      <sharedItems count="2">
        <s v="Potential Risk"/>
        <s v="No Risk"/>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mi Alake" refreshedDate="45735.606636689816" createdVersion="8" refreshedVersion="8" minRefreshableVersion="3" recordCount="200" xr:uid="{76E17A72-327B-42B6-976F-E9A62EBBE731}">
  <cacheSource type="worksheet">
    <worksheetSource ref="A1:M201" sheet="cleaned_data"/>
  </cacheSource>
  <cacheFields count="13">
    <cacheField name="Member ID" numFmtId="0">
      <sharedItems/>
    </cacheField>
    <cacheField name="Full Name" numFmtId="0">
      <sharedItems/>
    </cacheField>
    <cacheField name="Date of Birth" numFmtId="164">
      <sharedItems/>
    </cacheField>
    <cacheField name="Join Date" numFmtId="164">
      <sharedItems/>
    </cacheField>
    <cacheField name="Expected Monthly Pension (£)" numFmtId="165">
      <sharedItems containsSemiMixedTypes="0" containsString="0" containsNumber="1" containsInteger="1" minValue="834" maxValue="4991"/>
    </cacheField>
    <cacheField name="Actual Monthly Pension (£)" numFmtId="165">
      <sharedItems containsSemiMixedTypes="0" containsString="0" containsNumber="1" containsInteger="1" minValue="754" maxValue="5026"/>
    </cacheField>
    <cacheField name="Pension Type" numFmtId="0">
      <sharedItems count="2">
        <s v="Defined Benefit"/>
        <s v="Defined Contribution"/>
      </sharedItems>
    </cacheField>
    <cacheField name="Employer Contribution (%)" numFmtId="166">
      <sharedItems containsSemiMixedTypes="0" containsString="0" containsNumber="1" minValue="5.15" maxValue="15"/>
    </cacheField>
    <cacheField name="Employee Contribution (%)" numFmtId="166">
      <sharedItems containsSemiMixedTypes="0" containsString="0" containsNumber="1" minValue="3.03" maxValue="9.98"/>
    </cacheField>
    <cacheField name="Last Payment Date" numFmtId="164">
      <sharedItems containsNonDate="0" containsDate="1" containsMixedTypes="1" minDate="2023-03-20T00:00:00" maxDate="2025-03-11T00:00:00" count="344">
        <d v="2023-03-20T00:00:00"/>
        <d v="2023-03-26T00:00:00"/>
        <d v="2023-03-30T00:00:00"/>
        <d v="2023-04-07T00:00:00"/>
        <d v="2023-04-22T00:00:00"/>
        <d v="2023-04-29T00:00:00"/>
        <d v="2023-04-30T00:00:00"/>
        <d v="2023-05-03T00:00:00"/>
        <d v="2023-05-06T00:00:00"/>
        <d v="2023-05-07T00:00:00"/>
        <d v="2023-05-09T00:00:00"/>
        <d v="2023-05-11T00:00:00"/>
        <d v="2023-05-12T00:00:00"/>
        <d v="2023-05-14T00:00:00"/>
        <d v="2023-05-17T00:00:00"/>
        <d v="2023-05-19T00:00:00"/>
        <d v="2023-05-21T00:00:00"/>
        <d v="2023-05-27T00:00:00"/>
        <d v="2023-05-29T00:00:00"/>
        <d v="2023-05-31T00:00:00"/>
        <d v="2023-06-01T00:00:00"/>
        <d v="2023-06-03T00:00:00"/>
        <d v="2023-06-04T00:00:00"/>
        <d v="2023-06-07T00:00:00"/>
        <d v="2023-06-10T00:00:00"/>
        <d v="2023-06-18T00:00:00"/>
        <d v="2023-06-19T00:00:00"/>
        <d v="2023-06-28T00:00:00"/>
        <d v="2023-07-07T00:00:00"/>
        <d v="2023-07-10T00:00:00"/>
        <d v="2023-07-13T00:00:00"/>
        <d v="2023-07-15T00:00:00"/>
        <d v="2023-07-19T00:00:00"/>
        <d v="2023-07-20T00:00:00"/>
        <d v="2023-07-22T00:00:00"/>
        <d v="2023-07-28T00:00:00"/>
        <d v="2023-08-05T00:00:00"/>
        <d v="2023-08-08T00:00:00"/>
        <d v="2023-08-10T00:00:00"/>
        <d v="2023-08-14T00:00:00"/>
        <d v="2023-08-20T00:00:00"/>
        <d v="2023-09-01T00:00:00"/>
        <d v="2023-09-02T00:00:00"/>
        <d v="2023-09-09T00:00:00"/>
        <d v="2023-09-16T00:00:00"/>
        <d v="2023-09-22T00:00:00"/>
        <d v="2023-09-23T00:00:00"/>
        <d v="2023-10-07T00:00:00"/>
        <d v="2023-10-08T00:00:00"/>
        <d v="2023-10-09T00:00:00"/>
        <d v="2023-10-10T00:00:00"/>
        <d v="2023-10-19T00:00:00"/>
        <d v="2023-10-22T00:00:00"/>
        <d v="2023-10-30T00:00:00"/>
        <d v="2023-11-02T00:00:00"/>
        <d v="2023-11-04T00:00:00"/>
        <d v="2023-11-07T00:00:00"/>
        <d v="2023-11-17T00:00:00"/>
        <d v="2023-11-20T00:00:00"/>
        <d v="2023-11-26T00:00:00"/>
        <d v="2023-11-30T00:00:00"/>
        <d v="2023-12-03T00:00:00"/>
        <d v="2023-12-07T00:00:00"/>
        <d v="2023-12-09T00:00:00"/>
        <d v="2023-12-12T00:00:00"/>
        <d v="2023-12-13T00:00:00"/>
        <d v="2023-12-19T00:00:00"/>
        <d v="2023-12-21T00:00:00"/>
        <d v="2023-12-23T00:00:00"/>
        <d v="2023-12-28T00:00:00"/>
        <d v="2024-01-02T00:00:00"/>
        <d v="2024-01-07T00:00:00"/>
        <d v="2024-01-09T00:00:00"/>
        <d v="2024-01-14T00:00:00"/>
        <d v="2024-01-15T00:00:00"/>
        <d v="2024-01-23T00:00:00"/>
        <d v="2024-01-24T00:00:00"/>
        <d v="2024-01-27T00:00:00"/>
        <d v="2024-01-29T00:00:00"/>
        <d v="2024-01-30T00:00:00"/>
        <d v="2024-01-31T00:00:00"/>
        <d v="2024-02-07T00:00:00"/>
        <d v="2024-02-09T00:00:00"/>
        <d v="2024-02-12T00:00:00"/>
        <d v="2024-02-14T00:00:00"/>
        <d v="2024-02-15T00:00:00"/>
        <d v="2024-02-18T00:00:00"/>
        <d v="2024-02-29T00:00:00"/>
        <d v="2024-03-05T00:00:00"/>
        <d v="2024-03-06T00:00:00"/>
        <d v="2024-03-07T00:00:00"/>
        <d v="2024-03-09T00:00:00"/>
        <d v="2024-03-11T00:00:00"/>
        <d v="2024-03-12T00:00:00"/>
        <d v="2024-03-17T00:00:00"/>
        <d v="2024-03-20T00:00:00"/>
        <d v="2024-03-27T00:00:00"/>
        <d v="2024-03-28T00:00:00"/>
        <d v="2024-03-31T00:00:00"/>
        <d v="2024-04-03T00:00:00"/>
        <d v="2024-04-17T00:00:00"/>
        <d v="2024-04-18T00:00:00"/>
        <d v="2024-04-19T00:00:00"/>
        <d v="2024-04-26T00:00:00"/>
        <d v="2024-05-14T00:00:00"/>
        <d v="2024-05-16T00:00:00"/>
        <d v="2024-05-17T00:00:00"/>
        <d v="2024-05-18T00:00:00"/>
        <d v="2024-05-19T00:00:00"/>
        <d v="2024-05-20T00:00:00"/>
        <d v="2024-05-21T00:00:00"/>
        <d v="2024-05-24T00:00:00"/>
        <d v="2024-05-27T00:00:00"/>
        <d v="2024-05-31T00:00:00"/>
        <d v="2024-06-02T00:00:00"/>
        <d v="2024-06-04T00:00:00"/>
        <d v="2024-06-20T00:00:00"/>
        <d v="2024-06-27T00:00:00"/>
        <d v="2024-06-29T00:00:00"/>
        <d v="2024-06-30T00:00:00"/>
        <d v="2024-07-20T00:00:00"/>
        <d v="2024-07-21T00:00:00"/>
        <d v="2024-07-23T00:00:00"/>
        <d v="2024-07-26T00:00:00"/>
        <d v="2024-08-01T00:00:00"/>
        <d v="2024-08-05T00:00:00"/>
        <d v="2024-08-17T00:00:00"/>
        <d v="2024-08-20T00:00:00"/>
        <d v="2024-08-22T00:00:00"/>
        <d v="2024-08-23T00:00:00"/>
        <d v="2024-08-29T00:00:00"/>
        <d v="2024-08-30T00:00:00"/>
        <d v="2024-09-15T00:00:00"/>
        <d v="2024-09-19T00:00:00"/>
        <d v="2024-09-21T00:00:00"/>
        <d v="2024-09-23T00:00:00"/>
        <d v="2024-09-25T00:00:00"/>
        <d v="2024-10-02T00:00:00"/>
        <d v="2024-10-05T00:00:00"/>
        <d v="2024-10-11T00:00:00"/>
        <d v="2024-10-14T00:00:00"/>
        <d v="2024-10-21T00:00:00"/>
        <d v="2024-10-23T00:00:00"/>
        <d v="2024-11-10T00:00:00"/>
        <d v="2024-11-13T00:00:00"/>
        <d v="2024-11-17T00:00:00"/>
        <d v="2024-11-25T00:00:00"/>
        <d v="2024-11-28T00:00:00"/>
        <d v="2024-12-10T00:00:00"/>
        <d v="2024-12-13T00:00:00"/>
        <d v="2024-12-16T00:00:00"/>
        <d v="2024-12-18T00:00:00"/>
        <d v="2024-12-21T00:00:00"/>
        <d v="2024-12-26T00:00:00"/>
        <d v="2024-12-28T00:00:00"/>
        <d v="2024-12-29T00:00:00"/>
        <d v="2024-12-31T00:00:00"/>
        <d v="2025-01-03T00:00:00"/>
        <d v="2025-01-07T00:00:00"/>
        <d v="2025-01-11T00:00:00"/>
        <d v="2025-01-17T00:00:00"/>
        <d v="2025-01-19T00:00:00"/>
        <d v="2025-01-27T00:00:00"/>
        <d v="2025-01-30T00:00:00"/>
        <d v="2025-01-31T00:00:00"/>
        <d v="2025-02-20T00:00:00"/>
        <d v="2025-02-21T00:00:00"/>
        <d v="2025-02-27T00:00:00"/>
        <d v="2025-03-03T00:00:00"/>
        <d v="2025-03-05T00:00:00"/>
        <d v="2025-03-07T00:00:00"/>
        <d v="2025-03-10T00:00:00"/>
        <s v="20/03/2023" u="1"/>
        <s v="26/03/2023" u="1"/>
        <s v="30/03/2023" u="1"/>
        <s v="07/04/2023" u="1"/>
        <s v="22/04/2023" u="1"/>
        <s v="29/04/2023" u="1"/>
        <s v="30/04/2023" u="1"/>
        <s v="03/05/2023" u="1"/>
        <s v="06/05/2023" u="1"/>
        <s v="07/05/2023" u="1"/>
        <s v="09/05/2023" u="1"/>
        <s v="11/05/2023" u="1"/>
        <s v="12/05/2023" u="1"/>
        <s v="14/05/2023" u="1"/>
        <s v="17/05/2023" u="1"/>
        <s v="19/05/2023" u="1"/>
        <s v="21/05/2023" u="1"/>
        <s v="27/05/2023" u="1"/>
        <s v="29/05/2023" u="1"/>
        <s v="31/05/2023" u="1"/>
        <s v="01/06/2023" u="1"/>
        <s v="03/06/2023" u="1"/>
        <s v="04/06/2023" u="1"/>
        <s v="07/06/2023" u="1"/>
        <s v="10/06/2023" u="1"/>
        <s v="18/06/2023" u="1"/>
        <s v="19/06/2023" u="1"/>
        <s v="28/06/2023" u="1"/>
        <s v="07/07/2023" u="1"/>
        <s v="10/07/2023" u="1"/>
        <s v="13/07/2023" u="1"/>
        <s v="15/07/2023" u="1"/>
        <s v="19/07/2023" u="1"/>
        <s v="20/07/2023" u="1"/>
        <s v="22/07/2023" u="1"/>
        <s v="28/07/2023" u="1"/>
        <s v="05/08/2023" u="1"/>
        <s v="08/08/2023" u="1"/>
        <s v="10/08/2023" u="1"/>
        <s v="14/08/2023" u="1"/>
        <s v="20/08/2023" u="1"/>
        <s v="01/09/2023" u="1"/>
        <s v="02/09/2023" u="1"/>
        <s v="09/09/2023" u="1"/>
        <s v="16/09/2023" u="1"/>
        <s v="22/09/2023" u="1"/>
        <s v="23/09/2023" u="1"/>
        <s v="07/10/2023" u="1"/>
        <s v="08/10/2023" u="1"/>
        <s v="09/10/2023" u="1"/>
        <s v="10/10/2023" u="1"/>
        <s v="19/10/2023" u="1"/>
        <s v="22/10/2023" u="1"/>
        <s v="30/10/2023" u="1"/>
        <s v="02/11/2023" u="1"/>
        <s v="04/11/2023" u="1"/>
        <s v="07/11/2023" u="1"/>
        <s v="17/11/2023" u="1"/>
        <s v="20/11/2023" u="1"/>
        <s v="26/11/2023" u="1"/>
        <s v="30/11/2023" u="1"/>
        <s v="03/12/2023" u="1"/>
        <s v="07/12/2023" u="1"/>
        <s v="09/12/2023" u="1"/>
        <s v="12/12/2023" u="1"/>
        <s v="13/12/2023" u="1"/>
        <s v="19/12/2023" u="1"/>
        <s v="21/12/2023" u="1"/>
        <s v="23/12/2023" u="1"/>
        <s v="28/12/2023" u="1"/>
        <s v="02/01/2024" u="1"/>
        <s v="07/01/2024" u="1"/>
        <s v="09/01/2024" u="1"/>
        <s v="14/01/2024" u="1"/>
        <s v="15/01/2024" u="1"/>
        <s v="23/01/2024" u="1"/>
        <s v="24/01/2024" u="1"/>
        <s v="27/01/2024" u="1"/>
        <s v="29/01/2024" u="1"/>
        <s v="30/01/2024" u="1"/>
        <s v="31/01/2024" u="1"/>
        <s v="07/02/2024" u="1"/>
        <s v="09/02/2024" u="1"/>
        <s v="12/02/2024" u="1"/>
        <s v="14/02/2024" u="1"/>
        <s v="15/02/2024" u="1"/>
        <s v="18/02/2024" u="1"/>
        <s v="29/02/2024" u="1"/>
        <s v="05/03/2024" u="1"/>
        <s v="06/03/2024" u="1"/>
        <s v="07/03/2024" u="1"/>
        <s v="09/03/2024" u="1"/>
        <s v="11/03/2024" u="1"/>
        <s v="12/03/2024" u="1"/>
        <s v="17/03/2024" u="1"/>
        <s v="20/03/2024" u="1"/>
        <s v="27/03/2024" u="1"/>
        <s v="28/03/2024" u="1"/>
        <s v="31/03/2024" u="1"/>
        <s v="03/04/2024" u="1"/>
        <s v="17/04/2024" u="1"/>
        <s v="18/04/2024" u="1"/>
        <s v="19/04/2024" u="1"/>
        <s v="26/04/2024" u="1"/>
        <s v="14/05/2024" u="1"/>
        <s v="16/05/2024" u="1"/>
        <s v="17/05/2024" u="1"/>
        <s v="18/05/2024" u="1"/>
        <s v="19/05/2024" u="1"/>
        <s v="20/05/2024" u="1"/>
        <s v="21/05/2024" u="1"/>
        <s v="24/05/2024" u="1"/>
        <s v="27/05/2024" u="1"/>
        <s v="31/05/2024" u="1"/>
        <s v="02/06/2024" u="1"/>
        <s v="04/06/2024" u="1"/>
        <s v="20/06/2024" u="1"/>
        <s v="27/06/2024" u="1"/>
        <s v="29/06/2024" u="1"/>
        <s v="30/06/2024" u="1"/>
        <s v="20/07/2024" u="1"/>
        <s v="21/07/2024" u="1"/>
        <s v="23/07/2024" u="1"/>
        <s v="26/07/2024" u="1"/>
        <s v="01/08/2024" u="1"/>
        <s v="05/08/2024" u="1"/>
        <s v="17/08/2024" u="1"/>
        <s v="20/08/2024" u="1"/>
        <s v="22/08/2024" u="1"/>
        <s v="23/08/2024" u="1"/>
        <s v="29/08/2024" u="1"/>
        <s v="30/08/2024" u="1"/>
        <s v="15/09/2024" u="1"/>
        <s v="19/09/2024" u="1"/>
        <s v="21/09/2024" u="1"/>
        <s v="23/09/2024" u="1"/>
        <s v="25/09/2024" u="1"/>
        <s v="02/10/2024" u="1"/>
        <s v="05/10/2024" u="1"/>
        <s v="11/10/2024" u="1"/>
        <s v="14/10/2024" u="1"/>
        <s v="21/10/2024" u="1"/>
        <s v="23/10/2024" u="1"/>
        <s v="10/11/2024" u="1"/>
        <s v="13/11/2024" u="1"/>
        <s v="17/11/2024" u="1"/>
        <s v="25/11/2024" u="1"/>
        <s v="28/11/2024" u="1"/>
        <s v="10/12/2024" u="1"/>
        <s v="13/12/2024" u="1"/>
        <s v="16/12/2024" u="1"/>
        <s v="18/12/2024" u="1"/>
        <s v="21/12/2024" u="1"/>
        <s v="26/12/2024" u="1"/>
        <s v="28/12/2024" u="1"/>
        <s v="29/12/2024" u="1"/>
        <s v="31/12/2024" u="1"/>
        <s v="03/01/2025" u="1"/>
        <s v="07/01/2025" u="1"/>
        <s v="11/01/2025" u="1"/>
        <s v="17/01/2025" u="1"/>
        <s v="19/01/2025" u="1"/>
        <s v="27/01/2025" u="1"/>
        <s v="30/01/2025" u="1"/>
        <s v="31/01/2025" u="1"/>
        <s v="20/02/2025" u="1"/>
        <s v="21/02/2025" u="1"/>
        <s v="27/02/2025" u="1"/>
        <s v="03/03/2025" u="1"/>
        <s v="05/03/2025" u="1"/>
        <s v="07/03/2025" u="1"/>
        <s v="10/03/2025" u="1"/>
      </sharedItems>
    </cacheField>
    <cacheField name="Status" numFmtId="0">
      <sharedItems count="3">
        <s v="Deferred"/>
        <s v="Retired"/>
        <s v="Active"/>
      </sharedItems>
    </cacheField>
    <cacheField name="Discrepancy (£)" numFmtId="2">
      <sharedItems containsSemiMixedTypes="0" containsString="0" containsNumber="1" containsInteger="1" minValue="-3717" maxValue="4007"/>
    </cacheField>
    <cacheField name="Potential risk" numFmtId="0">
      <sharedItems count="2">
        <s v="Potential Risk"/>
        <s v="No Risk"/>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6475b18a"/>
    <s v="John Clark"/>
    <s v="26/08/1965"/>
    <s v="05/08/1987"/>
    <n v="1660"/>
    <x v="0"/>
    <x v="0"/>
    <n v="13.9"/>
    <n v="4.3099999999999996"/>
    <s v="28/12/2024"/>
    <x v="0"/>
    <n v="-3289"/>
    <x v="0"/>
  </r>
  <r>
    <s v="b57e3fcf"/>
    <s v="Cassidy Foster"/>
    <s v="03/04/1961"/>
    <s v="13/12/1998"/>
    <n v="4572"/>
    <x v="1"/>
    <x v="1"/>
    <n v="9.56"/>
    <n v="5.27"/>
    <s v="18/04/2024"/>
    <x v="0"/>
    <n v="-101"/>
    <x v="1"/>
  </r>
  <r>
    <s v="a61d2600"/>
    <s v="Brenda Peterson"/>
    <s v="08/05/1962"/>
    <s v="05/10/1995"/>
    <n v="3892"/>
    <x v="2"/>
    <x v="1"/>
    <n v="11.2"/>
    <n v="5.98"/>
    <s v="10/07/2023"/>
    <x v="1"/>
    <n v="2889"/>
    <x v="0"/>
  </r>
  <r>
    <s v="e53793e8"/>
    <s v="Shawn Baker"/>
    <s v="05/10/1952"/>
    <s v="18/07/1989"/>
    <n v="1266"/>
    <x v="3"/>
    <x v="1"/>
    <n v="7.77"/>
    <n v="6.55"/>
    <s v="30/11/2023"/>
    <x v="2"/>
    <n v="-2667"/>
    <x v="0"/>
  </r>
  <r>
    <s v="a104ac52"/>
    <s v="Felicia Duke"/>
    <s v="19/10/1971"/>
    <s v="02/02/1988"/>
    <n v="4244"/>
    <x v="4"/>
    <x v="0"/>
    <n v="6.88"/>
    <n v="4.7"/>
    <s v="27/01/2025"/>
    <x v="0"/>
    <n v="937"/>
    <x v="0"/>
  </r>
  <r>
    <s v="3951be4c"/>
    <s v="Cheryl Duncan"/>
    <s v="01/07/1967"/>
    <s v="10/01/2002"/>
    <n v="3971"/>
    <x v="5"/>
    <x v="0"/>
    <n v="9.64"/>
    <n v="3.8"/>
    <s v="20/08/2023"/>
    <x v="2"/>
    <n v="3123"/>
    <x v="0"/>
  </r>
  <r>
    <s v="4a33e48c"/>
    <s v="Tamara Carter"/>
    <s v="17/11/1962"/>
    <s v="23/04/1994"/>
    <n v="3719"/>
    <x v="6"/>
    <x v="0"/>
    <n v="8.5299999999999994"/>
    <n v="7.27"/>
    <s v="30/08/2024"/>
    <x v="0"/>
    <n v="769"/>
    <x v="0"/>
  </r>
  <r>
    <s v="e171fcf7"/>
    <s v="Erin Gilbert"/>
    <s v="16/09/1962"/>
    <s v="15/12/2007"/>
    <n v="930"/>
    <x v="7"/>
    <x v="1"/>
    <n v="10.84"/>
    <n v="5.0199999999999996"/>
    <s v="24/01/2024"/>
    <x v="1"/>
    <n v="-2781"/>
    <x v="0"/>
  </r>
  <r>
    <s v="886b5580"/>
    <s v="Monica Keith"/>
    <s v="12/01/1958"/>
    <s v="18/03/2001"/>
    <n v="2485"/>
    <x v="8"/>
    <x v="1"/>
    <n v="5.78"/>
    <n v="7.07"/>
    <s v="28/03/2024"/>
    <x v="1"/>
    <n v="-2042"/>
    <x v="0"/>
  </r>
  <r>
    <s v="ff3366a3"/>
    <s v="Matthew Foster"/>
    <s v="04/10/1956"/>
    <s v="10/03/2002"/>
    <n v="1569"/>
    <x v="9"/>
    <x v="0"/>
    <n v="14.74"/>
    <n v="4.08"/>
    <s v="17/04/2024"/>
    <x v="0"/>
    <n v="-2050"/>
    <x v="0"/>
  </r>
  <r>
    <s v="f9d10be8"/>
    <s v="Krista Pineda"/>
    <s v="23/04/1956"/>
    <s v="19/01/2013"/>
    <n v="3191"/>
    <x v="10"/>
    <x v="0"/>
    <n v="14.86"/>
    <n v="6.37"/>
    <s v="04/06/2024"/>
    <x v="1"/>
    <n v="-793"/>
    <x v="0"/>
  </r>
  <r>
    <s v="1a666eb4"/>
    <s v="Carla Carroll"/>
    <s v="06/06/1958"/>
    <s v="22/05/1997"/>
    <n v="3233"/>
    <x v="11"/>
    <x v="1"/>
    <n v="11.98"/>
    <n v="6.73"/>
    <s v="31/01/2025"/>
    <x v="0"/>
    <n v="-1308"/>
    <x v="0"/>
  </r>
  <r>
    <s v="77f28b71"/>
    <s v="Christopher Shannon"/>
    <s v="19/04/1954"/>
    <s v="29/06/1988"/>
    <n v="1984"/>
    <x v="12"/>
    <x v="0"/>
    <n v="10.36"/>
    <n v="3.36"/>
    <s v="19/05/2023"/>
    <x v="1"/>
    <n v="278"/>
    <x v="0"/>
  </r>
  <r>
    <s v="d1261585"/>
    <s v="Jeremy Hall"/>
    <s v="15/05/1949"/>
    <s v="11/03/2010"/>
    <n v="4185"/>
    <x v="13"/>
    <x v="0"/>
    <n v="8.1"/>
    <n v="5.36"/>
    <s v="02/01/2024"/>
    <x v="2"/>
    <n v="-632"/>
    <x v="0"/>
  </r>
  <r>
    <s v="972a21c9"/>
    <s v="Kimberly Gonzalez"/>
    <s v="19/12/1970"/>
    <s v="28/09/2006"/>
    <n v="4917"/>
    <x v="14"/>
    <x v="1"/>
    <n v="13.14"/>
    <n v="3.94"/>
    <s v="23/08/2024"/>
    <x v="1"/>
    <n v="4007"/>
    <x v="0"/>
  </r>
  <r>
    <s v="6a377ab8"/>
    <s v="Thomas Blair"/>
    <s v="15/10/1950"/>
    <s v="28/01/2009"/>
    <n v="3704"/>
    <x v="15"/>
    <x v="0"/>
    <n v="11.85"/>
    <n v="3.44"/>
    <s v="10/11/2024"/>
    <x v="2"/>
    <n v="1654"/>
    <x v="0"/>
  </r>
  <r>
    <s v="b105d56e"/>
    <s v="Carla Golden"/>
    <s v="08/07/1953"/>
    <s v="26/06/1990"/>
    <n v="1274"/>
    <x v="16"/>
    <x v="1"/>
    <n v="6.63"/>
    <n v="9.93"/>
    <s v="28/12/2023"/>
    <x v="1"/>
    <n v="-3463"/>
    <x v="0"/>
  </r>
  <r>
    <s v="025051b0"/>
    <s v="Isabel Camacho"/>
    <s v="21/02/1953"/>
    <s v="16/08/1991"/>
    <n v="1882"/>
    <x v="17"/>
    <x v="1"/>
    <n v="14.11"/>
    <n v="5.26"/>
    <s v="14/02/2024"/>
    <x v="2"/>
    <n v="-395"/>
    <x v="0"/>
  </r>
  <r>
    <s v="a00e72e5"/>
    <s v="Heather Vincent"/>
    <s v="27/10/1973"/>
    <s v="07/01/2006"/>
    <n v="3358"/>
    <x v="18"/>
    <x v="1"/>
    <n v="13.23"/>
    <n v="8.67"/>
    <s v="20/06/2024"/>
    <x v="1"/>
    <n v="1390"/>
    <x v="0"/>
  </r>
  <r>
    <s v="d5aed0c2"/>
    <s v="Thomas Powell"/>
    <s v="25/05/1970"/>
    <s v="16/03/1999"/>
    <n v="2847"/>
    <x v="19"/>
    <x v="1"/>
    <n v="14.5"/>
    <n v="4.78"/>
    <s v="05/08/2023"/>
    <x v="2"/>
    <n v="-1007"/>
    <x v="0"/>
  </r>
  <r>
    <s v="1bce3986"/>
    <s v="Kristina Jones"/>
    <s v="15/02/1954"/>
    <s v="31/01/1993"/>
    <n v="3547"/>
    <x v="20"/>
    <x v="1"/>
    <n v="12.26"/>
    <n v="7.77"/>
    <s v="31/03/2024"/>
    <x v="0"/>
    <n v="62"/>
    <x v="1"/>
  </r>
  <r>
    <s v="f7d25e3d"/>
    <s v="Catherine Knapp"/>
    <s v="06/06/1949"/>
    <s v="12/08/2003"/>
    <n v="1775"/>
    <x v="21"/>
    <x v="1"/>
    <n v="11.13"/>
    <n v="8.32"/>
    <s v="11/05/2023"/>
    <x v="0"/>
    <n v="71"/>
    <x v="1"/>
  </r>
  <r>
    <s v="7165d438"/>
    <s v="Benjamin Scott"/>
    <s v="11/01/1961"/>
    <s v="13/06/1996"/>
    <n v="2606"/>
    <x v="22"/>
    <x v="1"/>
    <n v="9.18"/>
    <n v="7.17"/>
    <s v="18/02/2024"/>
    <x v="2"/>
    <n v="-1590"/>
    <x v="0"/>
  </r>
  <r>
    <s v="53b0520c"/>
    <s v="Kelsey Everett"/>
    <s v="21/05/1966"/>
    <s v="01/09/2010"/>
    <n v="989"/>
    <x v="23"/>
    <x v="0"/>
    <n v="14.33"/>
    <n v="6.3"/>
    <s v="26/11/2023"/>
    <x v="1"/>
    <n v="-806"/>
    <x v="0"/>
  </r>
  <r>
    <s v="0b7c3d8b"/>
    <s v="Kevin Colon"/>
    <s v="04/02/1952"/>
    <s v="13/08/2005"/>
    <n v="3534"/>
    <x v="24"/>
    <x v="1"/>
    <n v="13.66"/>
    <n v="5.88"/>
    <s v="07/01/2025"/>
    <x v="2"/>
    <n v="1091"/>
    <x v="0"/>
  </r>
  <r>
    <s v="9dc79b1d"/>
    <s v="Kathryn Jones"/>
    <s v="21/07/1953"/>
    <s v="20/01/1998"/>
    <n v="3805"/>
    <x v="25"/>
    <x v="1"/>
    <n v="5.45"/>
    <n v="5.44"/>
    <s v="06/05/2023"/>
    <x v="1"/>
    <n v="-381"/>
    <x v="0"/>
  </r>
  <r>
    <s v="994c398c"/>
    <s v="Alison Jones"/>
    <s v="06/03/1950"/>
    <s v="21/05/2004"/>
    <n v="2699"/>
    <x v="26"/>
    <x v="0"/>
    <n v="5.26"/>
    <n v="9.51"/>
    <s v="09/09/2023"/>
    <x v="0"/>
    <n v="1387"/>
    <x v="0"/>
  </r>
  <r>
    <s v="afec9afc"/>
    <s v="Elizabeth Ray"/>
    <s v="06/01/1965"/>
    <s v="11/04/1997"/>
    <n v="2067"/>
    <x v="27"/>
    <x v="0"/>
    <n v="8.76"/>
    <n v="8.81"/>
    <s v="23/07/2024"/>
    <x v="1"/>
    <n v="-1168"/>
    <x v="0"/>
  </r>
  <r>
    <s v="40663eb9"/>
    <s v="Michael Rollins"/>
    <s v="20/01/1975"/>
    <s v="16/06/2001"/>
    <n v="2328"/>
    <x v="28"/>
    <x v="0"/>
    <n v="13.11"/>
    <n v="9.76"/>
    <s v="07/07/2023"/>
    <x v="0"/>
    <n v="-1776"/>
    <x v="0"/>
  </r>
  <r>
    <s v="85fa923d"/>
    <s v="Ashley Henry"/>
    <s v="31/01/1962"/>
    <s v="11/10/1988"/>
    <n v="4002"/>
    <x v="29"/>
    <x v="1"/>
    <n v="14.87"/>
    <n v="3.87"/>
    <s v="14/01/2024"/>
    <x v="1"/>
    <n v="3027"/>
    <x v="0"/>
  </r>
  <r>
    <s v="eae1cdd0"/>
    <s v="Katelyn Mayo"/>
    <s v="01/05/1952"/>
    <s v="11/07/1994"/>
    <n v="4356"/>
    <x v="30"/>
    <x v="0"/>
    <n v="6.5"/>
    <n v="8.1199999999999992"/>
    <s v="17/01/2025"/>
    <x v="1"/>
    <n v="2647"/>
    <x v="0"/>
  </r>
  <r>
    <s v="c831215c"/>
    <s v="Sabrina White"/>
    <s v="29/04/1964"/>
    <s v="05/12/1987"/>
    <n v="4690"/>
    <x v="31"/>
    <x v="1"/>
    <n v="10.94"/>
    <n v="9.57"/>
    <s v="10/08/2023"/>
    <x v="1"/>
    <n v="873"/>
    <x v="0"/>
  </r>
  <r>
    <s v="42e0ab33"/>
    <s v="Edward Burch"/>
    <s v="25/07/1959"/>
    <s v="01/01/1990"/>
    <n v="1446"/>
    <x v="32"/>
    <x v="1"/>
    <n v="8.81"/>
    <n v="4.2699999999999996"/>
    <s v="07/06/2023"/>
    <x v="2"/>
    <n v="-119"/>
    <x v="0"/>
  </r>
  <r>
    <s v="acf0b582"/>
    <s v="Haley Jones"/>
    <s v="14/10/1956"/>
    <s v="30/07/1988"/>
    <n v="3688"/>
    <x v="33"/>
    <x v="1"/>
    <n v="14.7"/>
    <n v="3.47"/>
    <s v="13/12/2024"/>
    <x v="2"/>
    <n v="-182"/>
    <x v="1"/>
  </r>
  <r>
    <s v="756a5780"/>
    <s v="Sean Evans"/>
    <s v="23/04/1958"/>
    <s v="17/03/1989"/>
    <n v="3235"/>
    <x v="34"/>
    <x v="1"/>
    <n v="13.42"/>
    <n v="8.19"/>
    <s v="27/06/2024"/>
    <x v="0"/>
    <n v="2469"/>
    <x v="0"/>
  </r>
  <r>
    <s v="a4fa829d"/>
    <s v="Micheal Preston"/>
    <s v="27/03/1950"/>
    <s v="10/01/2009"/>
    <n v="1400"/>
    <x v="35"/>
    <x v="0"/>
    <n v="13.38"/>
    <n v="7.02"/>
    <s v="22/10/2023"/>
    <x v="0"/>
    <n v="-593"/>
    <x v="0"/>
  </r>
  <r>
    <s v="a88045e2"/>
    <s v="Mark Cox"/>
    <s v="07/10/1967"/>
    <s v="14/04/1988"/>
    <n v="3163"/>
    <x v="36"/>
    <x v="0"/>
    <n v="9.69"/>
    <n v="8.89"/>
    <s v="18/12/2024"/>
    <x v="2"/>
    <n v="208"/>
    <x v="0"/>
  </r>
  <r>
    <s v="8bb1cea8"/>
    <s v="Sean Howard"/>
    <s v="19/11/1963"/>
    <s v="21/10/2000"/>
    <n v="2861"/>
    <x v="37"/>
    <x v="1"/>
    <n v="9.15"/>
    <n v="3.98"/>
    <s v="17/08/2024"/>
    <x v="0"/>
    <n v="-413"/>
    <x v="0"/>
  </r>
  <r>
    <s v="77d4043a"/>
    <s v="James Fox"/>
    <s v="17/01/1952"/>
    <s v="03/05/1991"/>
    <n v="1041"/>
    <x v="38"/>
    <x v="1"/>
    <n v="7.73"/>
    <n v="8.57"/>
    <s v="17/11/2024"/>
    <x v="2"/>
    <n v="-778"/>
    <x v="0"/>
  </r>
  <r>
    <s v="ec7f92a2"/>
    <s v="Shannon Vega"/>
    <s v="04/05/1974"/>
    <s v="30/09/2014"/>
    <n v="2841"/>
    <x v="39"/>
    <x v="1"/>
    <n v="5.56"/>
    <n v="4.41"/>
    <s v="04/11/2023"/>
    <x v="1"/>
    <n v="-1353"/>
    <x v="0"/>
  </r>
  <r>
    <s v="acb3d919"/>
    <s v="Katherine Taylor"/>
    <s v="14/03/1959"/>
    <s v="27/11/1991"/>
    <n v="3624"/>
    <x v="40"/>
    <x v="0"/>
    <n v="13.65"/>
    <n v="4.1500000000000004"/>
    <s v="27/03/2024"/>
    <x v="0"/>
    <n v="309"/>
    <x v="0"/>
  </r>
  <r>
    <s v="00b400b9"/>
    <s v="Kelly Douglas"/>
    <s v="23/10/1967"/>
    <s v="11/09/1998"/>
    <n v="3412"/>
    <x v="41"/>
    <x v="1"/>
    <n v="13.13"/>
    <n v="4.1500000000000004"/>
    <s v="05/03/2025"/>
    <x v="0"/>
    <n v="1602"/>
    <x v="0"/>
  </r>
  <r>
    <s v="66815d7e"/>
    <s v="Stacey Lewis"/>
    <s v="21/01/1950"/>
    <s v="18/07/1994"/>
    <n v="2163"/>
    <x v="42"/>
    <x v="1"/>
    <n v="15"/>
    <n v="8.6999999999999993"/>
    <s v="21/10/2024"/>
    <x v="2"/>
    <n v="-914"/>
    <x v="0"/>
  </r>
  <r>
    <s v="3ec9cf70"/>
    <s v="Nicole Perry"/>
    <s v="20/08/1951"/>
    <s v="03/02/2007"/>
    <n v="2278"/>
    <x v="43"/>
    <x v="0"/>
    <n v="14.97"/>
    <n v="7.66"/>
    <s v="02/09/2023"/>
    <x v="0"/>
    <n v="-1892"/>
    <x v="0"/>
  </r>
  <r>
    <s v="bf37264b"/>
    <s v="Cheryl Williams"/>
    <s v="12/05/1963"/>
    <s v="11/03/2005"/>
    <n v="3356"/>
    <x v="44"/>
    <x v="0"/>
    <n v="10.55"/>
    <n v="6.66"/>
    <s v="21/10/2024"/>
    <x v="0"/>
    <n v="2305"/>
    <x v="0"/>
  </r>
  <r>
    <s v="682dda6a"/>
    <s v="Maurice Taylor MD"/>
    <s v="19/08/1966"/>
    <s v="21/07/2003"/>
    <n v="1575"/>
    <x v="45"/>
    <x v="1"/>
    <n v="12.69"/>
    <n v="5.51"/>
    <s v="22/09/2023"/>
    <x v="1"/>
    <n v="-3451"/>
    <x v="0"/>
  </r>
  <r>
    <s v="0b28ed5f"/>
    <s v="Sheila Griffith"/>
    <s v="05/06/1961"/>
    <s v="24/03/2008"/>
    <n v="4814"/>
    <x v="46"/>
    <x v="0"/>
    <n v="14.45"/>
    <n v="9.14"/>
    <s v="03/01/2025"/>
    <x v="0"/>
    <n v="3458"/>
    <x v="0"/>
  </r>
  <r>
    <s v="229cab1b"/>
    <s v="Brandon Montoya"/>
    <s v="02/02/1956"/>
    <s v="08/09/2010"/>
    <n v="834"/>
    <x v="47"/>
    <x v="0"/>
    <n v="13.5"/>
    <n v="5.75"/>
    <s v="27/05/2023"/>
    <x v="1"/>
    <n v="-3086"/>
    <x v="0"/>
  </r>
  <r>
    <s v="06b5aa9e"/>
    <s v="Gregory Sanchez"/>
    <s v="09/03/1972"/>
    <s v="23/05/1997"/>
    <n v="3952"/>
    <x v="48"/>
    <x v="1"/>
    <n v="7.47"/>
    <n v="8.7200000000000006"/>
    <s v="14/08/2023"/>
    <x v="2"/>
    <n v="2503"/>
    <x v="0"/>
  </r>
  <r>
    <s v="2f1bc0eb"/>
    <s v="Stanley Vaughn"/>
    <s v="07/04/1952"/>
    <s v="31/08/2013"/>
    <n v="2755"/>
    <x v="49"/>
    <x v="0"/>
    <n v="9.51"/>
    <n v="6.07"/>
    <s v="19/09/2024"/>
    <x v="0"/>
    <n v="866"/>
    <x v="0"/>
  </r>
  <r>
    <s v="998a9dde"/>
    <s v="Robert Mills"/>
    <s v="07/05/1965"/>
    <s v="17/11/2006"/>
    <n v="2385"/>
    <x v="50"/>
    <x v="1"/>
    <n v="6.29"/>
    <n v="5.64"/>
    <s v="25/09/2024"/>
    <x v="1"/>
    <n v="1445"/>
    <x v="0"/>
  </r>
  <r>
    <s v="64c79b72"/>
    <s v="Jessica Luna"/>
    <s v="03/02/1963"/>
    <s v="14/12/2009"/>
    <n v="4743"/>
    <x v="51"/>
    <x v="0"/>
    <n v="14.54"/>
    <n v="6.24"/>
    <s v="22/04/2023"/>
    <x v="2"/>
    <n v="1693"/>
    <x v="0"/>
  </r>
  <r>
    <s v="f7634bc7"/>
    <s v="Brandon White"/>
    <s v="01/02/1970"/>
    <s v="27/12/2007"/>
    <n v="3873"/>
    <x v="52"/>
    <x v="1"/>
    <n v="11.06"/>
    <n v="5.1100000000000003"/>
    <s v="11/10/2024"/>
    <x v="0"/>
    <n v="2143"/>
    <x v="0"/>
  </r>
  <r>
    <s v="b10b5959"/>
    <s v="Elizabeth Howe"/>
    <s v="31/07/1959"/>
    <s v="06/10/2010"/>
    <n v="1821"/>
    <x v="53"/>
    <x v="1"/>
    <n v="7.29"/>
    <n v="8.23"/>
    <s v="21/07/2024"/>
    <x v="2"/>
    <n v="-1904"/>
    <x v="0"/>
  </r>
  <r>
    <s v="0b74270a"/>
    <s v="Carol Nelson"/>
    <s v="06/09/1951"/>
    <s v="27/01/2008"/>
    <n v="4261"/>
    <x v="54"/>
    <x v="1"/>
    <n v="11.72"/>
    <n v="6.52"/>
    <s v="30/10/2023"/>
    <x v="0"/>
    <n v="2327"/>
    <x v="0"/>
  </r>
  <r>
    <s v="77c52072"/>
    <s v="Aaron Williamson"/>
    <s v="30/03/1974"/>
    <s v="10/09/1994"/>
    <n v="3413"/>
    <x v="55"/>
    <x v="0"/>
    <n v="11.18"/>
    <n v="4.63"/>
    <s v="17/11/2023"/>
    <x v="2"/>
    <n v="-664"/>
    <x v="0"/>
  </r>
  <r>
    <s v="d93f136f"/>
    <s v="Ryan Ashley"/>
    <s v="30/09/1974"/>
    <s v="16/09/1999"/>
    <n v="4643"/>
    <x v="56"/>
    <x v="1"/>
    <n v="8.58"/>
    <n v="9.3000000000000007"/>
    <s v="03/12/2023"/>
    <x v="2"/>
    <n v="499"/>
    <x v="0"/>
  </r>
  <r>
    <s v="43362c32"/>
    <s v="Michael Meyers"/>
    <s v="14/12/1967"/>
    <s v="11/11/2012"/>
    <n v="2300"/>
    <x v="57"/>
    <x v="0"/>
    <n v="6.14"/>
    <n v="5.69"/>
    <s v="19/05/2024"/>
    <x v="1"/>
    <n v="1423"/>
    <x v="0"/>
  </r>
  <r>
    <s v="a1e14f1d"/>
    <s v="Dr. Deborah Hurst"/>
    <s v="09/08/1951"/>
    <s v="09/12/1997"/>
    <n v="961"/>
    <x v="58"/>
    <x v="1"/>
    <n v="11.72"/>
    <n v="6.8"/>
    <s v="08/08/2023"/>
    <x v="2"/>
    <n v="-1854"/>
    <x v="0"/>
  </r>
  <r>
    <s v="f58ef4e6"/>
    <s v="Michael Mccormick"/>
    <s v="24/09/1964"/>
    <s v="25/05/2000"/>
    <n v="2781"/>
    <x v="59"/>
    <x v="1"/>
    <n v="10.199999999999999"/>
    <n v="9.35"/>
    <s v="30/01/2025"/>
    <x v="0"/>
    <n v="215"/>
    <x v="0"/>
  </r>
  <r>
    <s v="b0b69667"/>
    <s v="Aaron Leonard"/>
    <s v="11/02/1969"/>
    <s v="07/05/1994"/>
    <n v="1795"/>
    <x v="60"/>
    <x v="0"/>
    <n v="12.72"/>
    <n v="7.37"/>
    <s v="03/05/2023"/>
    <x v="0"/>
    <n v="476"/>
    <x v="0"/>
  </r>
  <r>
    <s v="45454260"/>
    <s v="Michael Page"/>
    <s v="24/03/1973"/>
    <s v="02/12/2006"/>
    <n v="4142"/>
    <x v="61"/>
    <x v="1"/>
    <n v="10.199999999999999"/>
    <n v="3.82"/>
    <s v="20/03/2023"/>
    <x v="1"/>
    <n v="1497"/>
    <x v="0"/>
  </r>
  <r>
    <s v="1ac3c424"/>
    <s v="Alicia Martin"/>
    <s v="24/11/1972"/>
    <s v="15/10/2011"/>
    <n v="4598"/>
    <x v="62"/>
    <x v="1"/>
    <n v="13.52"/>
    <n v="9.58"/>
    <s v="16/09/2023"/>
    <x v="0"/>
    <n v="1115"/>
    <x v="0"/>
  </r>
  <r>
    <s v="5a0a01b7"/>
    <s v="Janet Buck"/>
    <s v="02/08/1969"/>
    <s v="26/07/2004"/>
    <n v="2075"/>
    <x v="63"/>
    <x v="0"/>
    <n v="10.52"/>
    <n v="7.39"/>
    <s v="09/01/2024"/>
    <x v="0"/>
    <n v="-2538"/>
    <x v="0"/>
  </r>
  <r>
    <s v="87836116"/>
    <s v="Terry Wyatt"/>
    <s v="13/10/1973"/>
    <s v="06/09/1997"/>
    <n v="1816"/>
    <x v="64"/>
    <x v="1"/>
    <n v="10.61"/>
    <n v="5.34"/>
    <s v="23/01/2024"/>
    <x v="0"/>
    <n v="-2948"/>
    <x v="0"/>
  </r>
  <r>
    <s v="0b7fa03d"/>
    <s v="Andrew Ashley"/>
    <s v="19/06/1958"/>
    <s v="08/04/1986"/>
    <n v="1137"/>
    <x v="65"/>
    <x v="1"/>
    <n v="13.77"/>
    <n v="3.97"/>
    <s v="07/01/2024"/>
    <x v="2"/>
    <n v="-2514"/>
    <x v="0"/>
  </r>
  <r>
    <s v="023947f4"/>
    <s v="Matthew Wang"/>
    <s v="12/01/1970"/>
    <s v="19/12/2003"/>
    <n v="1678"/>
    <x v="66"/>
    <x v="1"/>
    <n v="9.0299999999999994"/>
    <n v="8.56"/>
    <s v="29/05/2023"/>
    <x v="2"/>
    <n v="-758"/>
    <x v="0"/>
  </r>
  <r>
    <s v="d2032872"/>
    <s v="David Dillon"/>
    <s v="24/01/1952"/>
    <s v="23/05/2002"/>
    <n v="1876"/>
    <x v="67"/>
    <x v="1"/>
    <n v="6.34"/>
    <n v="7.34"/>
    <s v="14/05/2024"/>
    <x v="0"/>
    <n v="-1883"/>
    <x v="0"/>
  </r>
  <r>
    <s v="c5bdb43a"/>
    <s v="Heather Knight"/>
    <s v="23/03/1968"/>
    <s v="02/07/1999"/>
    <n v="4793"/>
    <x v="68"/>
    <x v="0"/>
    <n v="5.29"/>
    <n v="6.73"/>
    <s v="23/10/2024"/>
    <x v="1"/>
    <n v="3889"/>
    <x v="0"/>
  </r>
  <r>
    <s v="fe73e8a3"/>
    <s v="Brandon Coleman"/>
    <s v="06/11/1970"/>
    <s v="19/03/2004"/>
    <n v="1179"/>
    <x v="69"/>
    <x v="0"/>
    <n v="12.55"/>
    <n v="9.26"/>
    <s v="07/02/2024"/>
    <x v="2"/>
    <n v="-2108"/>
    <x v="0"/>
  </r>
  <r>
    <s v="8e57518f"/>
    <s v="Jermaine Garcia"/>
    <s v="21/11/1951"/>
    <s v="24/02/1995"/>
    <n v="1292"/>
    <x v="70"/>
    <x v="1"/>
    <n v="11.2"/>
    <n v="8.52"/>
    <s v="07/12/2023"/>
    <x v="1"/>
    <n v="-867"/>
    <x v="0"/>
  </r>
  <r>
    <s v="508b98f5"/>
    <s v="Nina Jordan"/>
    <s v="07/01/1951"/>
    <s v="28/02/1997"/>
    <n v="2862"/>
    <x v="71"/>
    <x v="0"/>
    <n v="12.04"/>
    <n v="4.0599999999999996"/>
    <s v="26/03/2023"/>
    <x v="0"/>
    <n v="-1945"/>
    <x v="0"/>
  </r>
  <r>
    <s v="89c753d5"/>
    <s v="Brittney Martinez"/>
    <s v="12/09/1972"/>
    <s v="15/11/1999"/>
    <n v="4684"/>
    <x v="72"/>
    <x v="1"/>
    <n v="7.13"/>
    <n v="5.18"/>
    <s v="20/11/2023"/>
    <x v="0"/>
    <n v="3150"/>
    <x v="0"/>
  </r>
  <r>
    <s v="d20a6f20"/>
    <s v="Angela Mathis"/>
    <s v="19/03/1953"/>
    <s v="22/06/2008"/>
    <n v="864"/>
    <x v="73"/>
    <x v="0"/>
    <n v="6.36"/>
    <n v="4.74"/>
    <s v="19/05/2023"/>
    <x v="2"/>
    <n v="-3061"/>
    <x v="0"/>
  </r>
  <r>
    <s v="59e82bd2"/>
    <s v="Angela Williams"/>
    <s v="09/05/1966"/>
    <s v="15/10/2009"/>
    <n v="3368"/>
    <x v="74"/>
    <x v="1"/>
    <n v="5.15"/>
    <n v="8.2100000000000009"/>
    <s v="05/03/2024"/>
    <x v="0"/>
    <n v="-188"/>
    <x v="0"/>
  </r>
  <r>
    <s v="af826fb2"/>
    <s v="Kristin Griffin"/>
    <s v="24/04/1950"/>
    <s v="13/08/1995"/>
    <n v="2827"/>
    <x v="75"/>
    <x v="1"/>
    <n v="8.51"/>
    <n v="3.23"/>
    <s v="28/03/2024"/>
    <x v="2"/>
    <n v="1540"/>
    <x v="0"/>
  </r>
  <r>
    <s v="dbbdb1f3"/>
    <s v="Kayla Robinson"/>
    <s v="31/03/1957"/>
    <s v="13/07/1987"/>
    <n v="3495"/>
    <x v="76"/>
    <x v="1"/>
    <n v="10.9"/>
    <n v="6.99"/>
    <s v="31/05/2024"/>
    <x v="0"/>
    <n v="904"/>
    <x v="0"/>
  </r>
  <r>
    <s v="68fed9ca"/>
    <s v="Mrs. Lori Sharp"/>
    <s v="17/04/1951"/>
    <s v="11/12/1991"/>
    <n v="2295"/>
    <x v="77"/>
    <x v="1"/>
    <n v="8.92"/>
    <n v="8.34"/>
    <s v="18/05/2024"/>
    <x v="0"/>
    <n v="-910"/>
    <x v="0"/>
  </r>
  <r>
    <s v="636fd124"/>
    <s v="Lisa Jones"/>
    <s v="01/08/1964"/>
    <s v="18/05/2000"/>
    <n v="1191"/>
    <x v="78"/>
    <x v="1"/>
    <n v="9.3699999999999992"/>
    <n v="9.14"/>
    <s v="12/12/2023"/>
    <x v="2"/>
    <n v="-83"/>
    <x v="0"/>
  </r>
  <r>
    <s v="f42b2d37"/>
    <s v="Yolanda Patrick"/>
    <s v="06/11/1953"/>
    <s v="17/03/2010"/>
    <n v="4361"/>
    <x v="79"/>
    <x v="1"/>
    <n v="14.04"/>
    <n v="5.39"/>
    <s v="15/09/2024"/>
    <x v="2"/>
    <n v="661"/>
    <x v="0"/>
  </r>
  <r>
    <s v="a239b84a"/>
    <s v="Kevin Mckee"/>
    <s v="07/12/1960"/>
    <s v="19/02/1999"/>
    <n v="3078"/>
    <x v="80"/>
    <x v="0"/>
    <n v="8.48"/>
    <n v="8.75"/>
    <s v="13/11/2024"/>
    <x v="2"/>
    <n v="-1803"/>
    <x v="0"/>
  </r>
  <r>
    <s v="61ae426d"/>
    <s v="James Gonzalez"/>
    <s v="14/05/1973"/>
    <s v="01/12/2002"/>
    <n v="3899"/>
    <x v="81"/>
    <x v="1"/>
    <n v="10.14"/>
    <n v="3.77"/>
    <s v="03/03/2025"/>
    <x v="0"/>
    <n v="-966"/>
    <x v="0"/>
  </r>
  <r>
    <s v="1f9fc019"/>
    <s v="Albert Simmons"/>
    <s v="10/07/1968"/>
    <s v="24/08/1999"/>
    <n v="1000"/>
    <x v="82"/>
    <x v="0"/>
    <n v="12.84"/>
    <n v="8.93"/>
    <s v="12/02/2024"/>
    <x v="0"/>
    <n v="-2118"/>
    <x v="0"/>
  </r>
  <r>
    <s v="3051d304"/>
    <s v="Sarah Martinez"/>
    <s v="09/10/1964"/>
    <s v="02/08/1997"/>
    <n v="3904"/>
    <x v="83"/>
    <x v="1"/>
    <n v="8.9700000000000006"/>
    <n v="3.89"/>
    <s v="31/05/2023"/>
    <x v="1"/>
    <n v="-693"/>
    <x v="0"/>
  </r>
  <r>
    <s v="bf694ccc"/>
    <s v="Michael Lucas"/>
    <s v="04/11/1953"/>
    <s v="02/12/1993"/>
    <n v="3254"/>
    <x v="84"/>
    <x v="0"/>
    <n v="11.22"/>
    <n v="5.78"/>
    <s v="19/09/2024"/>
    <x v="2"/>
    <n v="-197"/>
    <x v="0"/>
  </r>
  <r>
    <s v="cf59cd86"/>
    <s v="April Brown"/>
    <s v="30/04/1972"/>
    <s v="03/08/1999"/>
    <n v="4445"/>
    <x v="85"/>
    <x v="0"/>
    <n v="13.62"/>
    <n v="8.58"/>
    <s v="07/02/2024"/>
    <x v="0"/>
    <n v="2724"/>
    <x v="0"/>
  </r>
  <r>
    <s v="2a8ae4a6"/>
    <s v="David Rodriguez"/>
    <s v="28/06/1974"/>
    <s v="24/02/1992"/>
    <n v="1604"/>
    <x v="86"/>
    <x v="0"/>
    <n v="14.5"/>
    <n v="4.05"/>
    <s v="02/10/2024"/>
    <x v="0"/>
    <n v="-312"/>
    <x v="0"/>
  </r>
  <r>
    <s v="38e1b89c"/>
    <s v="Victoria Shepherd"/>
    <s v="11/09/1955"/>
    <s v="03/08/1985"/>
    <n v="3531"/>
    <x v="87"/>
    <x v="1"/>
    <n v="6.47"/>
    <n v="4.5999999999999996"/>
    <s v="22/08/2024"/>
    <x v="2"/>
    <n v="7"/>
    <x v="1"/>
  </r>
  <r>
    <s v="26640039"/>
    <s v="Sharon Wells"/>
    <s v="09/08/1970"/>
    <s v="04/09/2006"/>
    <n v="3573"/>
    <x v="88"/>
    <x v="1"/>
    <n v="14.27"/>
    <n v="8.06"/>
    <s v="05/03/2025"/>
    <x v="1"/>
    <n v="841"/>
    <x v="0"/>
  </r>
  <r>
    <s v="3248de39"/>
    <s v="Sara Mccarthy"/>
    <s v="12/05/1971"/>
    <s v="06/10/1997"/>
    <n v="2370"/>
    <x v="89"/>
    <x v="0"/>
    <n v="9.92"/>
    <n v="8.0399999999999991"/>
    <s v="31/12/2024"/>
    <x v="2"/>
    <n v="767"/>
    <x v="0"/>
  </r>
  <r>
    <s v="c0d66260"/>
    <s v="Craig Reed"/>
    <s v="02/12/1956"/>
    <s v="24/11/1986"/>
    <n v="3490"/>
    <x v="90"/>
    <x v="1"/>
    <n v="7.58"/>
    <n v="7.49"/>
    <s v="28/07/2023"/>
    <x v="1"/>
    <n v="-1406"/>
    <x v="0"/>
  </r>
  <r>
    <s v="aaf55c7d"/>
    <s v="Lori Hernandez"/>
    <s v="17/08/1962"/>
    <s v="04/07/2000"/>
    <n v="4640"/>
    <x v="91"/>
    <x v="0"/>
    <n v="9.59"/>
    <n v="7.86"/>
    <s v="29/04/2023"/>
    <x v="0"/>
    <n v="154"/>
    <x v="1"/>
  </r>
  <r>
    <s v="b47e1891"/>
    <s v="Dennis Herrera"/>
    <s v="17/07/1962"/>
    <s v="04/10/1987"/>
    <n v="1828"/>
    <x v="92"/>
    <x v="1"/>
    <n v="14.8"/>
    <n v="6.8"/>
    <s v="10/03/2025"/>
    <x v="1"/>
    <n v="-2691"/>
    <x v="0"/>
  </r>
  <r>
    <s v="c9fe791a"/>
    <s v="Heather Strong"/>
    <s v="25/11/1972"/>
    <s v="02/02/2015"/>
    <n v="1302"/>
    <x v="93"/>
    <x v="0"/>
    <n v="9.93"/>
    <n v="4.76"/>
    <s v="20/08/2024"/>
    <x v="0"/>
    <n v="-22"/>
    <x v="1"/>
  </r>
  <r>
    <s v="29221ca0"/>
    <s v="Brittany Martinez"/>
    <s v="13/07/1954"/>
    <s v="02/09/2012"/>
    <n v="1670"/>
    <x v="94"/>
    <x v="0"/>
    <n v="8.2899999999999991"/>
    <n v="5.42"/>
    <s v="21/12/2023"/>
    <x v="2"/>
    <n v="-2341"/>
    <x v="0"/>
  </r>
  <r>
    <s v="c6731004"/>
    <s v="Aaron Ford"/>
    <s v="03/05/1969"/>
    <s v="01/02/2009"/>
    <n v="1006"/>
    <x v="95"/>
    <x v="1"/>
    <n v="11.33"/>
    <n v="4.2699999999999996"/>
    <s v="07/10/2023"/>
    <x v="2"/>
    <n v="-892"/>
    <x v="0"/>
  </r>
  <r>
    <s v="45879776"/>
    <s v="Ryan Fuller"/>
    <s v="20/10/1962"/>
    <s v="07/12/2010"/>
    <n v="2284"/>
    <x v="96"/>
    <x v="0"/>
    <n v="7.4"/>
    <n v="9.36"/>
    <s v="07/01/2025"/>
    <x v="2"/>
    <n v="-181"/>
    <x v="0"/>
  </r>
  <r>
    <s v="0084ff2b"/>
    <s v="Cheryl Murphy"/>
    <s v="08/02/1951"/>
    <s v="02/09/1998"/>
    <n v="1663"/>
    <x v="97"/>
    <x v="1"/>
    <n v="5.76"/>
    <n v="7.08"/>
    <s v="20/05/2024"/>
    <x v="1"/>
    <n v="-2941"/>
    <x v="0"/>
  </r>
  <r>
    <s v="c21a9869"/>
    <s v="Troy Flores"/>
    <s v="28/06/1961"/>
    <s v="04/10/1985"/>
    <n v="3590"/>
    <x v="98"/>
    <x v="0"/>
    <n v="6.29"/>
    <n v="5.81"/>
    <s v="07/05/2023"/>
    <x v="0"/>
    <n v="349"/>
    <x v="0"/>
  </r>
  <r>
    <s v="117a5ec6"/>
    <s v="Brian Tran"/>
    <s v="13/02/1973"/>
    <s v="22/11/2006"/>
    <n v="1363"/>
    <x v="99"/>
    <x v="0"/>
    <n v="6.28"/>
    <n v="6.23"/>
    <s v="19/01/2025"/>
    <x v="2"/>
    <n v="-2047"/>
    <x v="0"/>
  </r>
  <r>
    <s v="6ec972c2"/>
    <s v="Brian Young"/>
    <s v="09/03/1972"/>
    <s v="22/03/1997"/>
    <n v="4991"/>
    <x v="100"/>
    <x v="1"/>
    <n v="6.52"/>
    <n v="9.6300000000000008"/>
    <s v="11/03/2024"/>
    <x v="2"/>
    <n v="1117"/>
    <x v="0"/>
  </r>
  <r>
    <s v="99f0e1c4"/>
    <s v="Lisa Harris"/>
    <s v="30/06/1963"/>
    <s v="12/11/1991"/>
    <n v="2557"/>
    <x v="101"/>
    <x v="1"/>
    <n v="6.39"/>
    <n v="4.07"/>
    <s v="05/08/2024"/>
    <x v="0"/>
    <n v="-1244"/>
    <x v="0"/>
  </r>
  <r>
    <s v="145df925"/>
    <s v="Olivia Bautista MD"/>
    <s v="27/09/1967"/>
    <s v="05/06/2008"/>
    <n v="2478"/>
    <x v="102"/>
    <x v="1"/>
    <n v="11.41"/>
    <n v="7.1"/>
    <s v="19/12/2023"/>
    <x v="2"/>
    <n v="1724"/>
    <x v="0"/>
  </r>
  <r>
    <s v="00fc248b"/>
    <s v="Mary Peterson"/>
    <s v="05/08/1963"/>
    <s v="09/04/1988"/>
    <n v="4042"/>
    <x v="103"/>
    <x v="0"/>
    <n v="6.82"/>
    <n v="6.54"/>
    <s v="23/12/2023"/>
    <x v="0"/>
    <n v="2416"/>
    <x v="0"/>
  </r>
  <r>
    <s v="8dbf943f"/>
    <s v="Gary Ortega"/>
    <s v="22/08/1968"/>
    <s v="14/02/2007"/>
    <n v="1859"/>
    <x v="104"/>
    <x v="1"/>
    <n v="8.4600000000000009"/>
    <n v="7.28"/>
    <s v="01/09/2023"/>
    <x v="0"/>
    <n v="118"/>
    <x v="0"/>
  </r>
  <r>
    <s v="44c7daa0"/>
    <s v="Duane Yoder"/>
    <s v="01/10/1972"/>
    <s v="10/01/1988"/>
    <n v="2522"/>
    <x v="105"/>
    <x v="0"/>
    <n v="13.97"/>
    <n v="3.13"/>
    <s v="03/04/2024"/>
    <x v="0"/>
    <n v="-2370"/>
    <x v="0"/>
  </r>
  <r>
    <s v="9aac6665"/>
    <s v="Annette Romero"/>
    <s v="26/05/1974"/>
    <s v="06/12/2014"/>
    <n v="4114"/>
    <x v="106"/>
    <x v="0"/>
    <n v="9.74"/>
    <n v="9.1"/>
    <s v="27/06/2024"/>
    <x v="0"/>
    <n v="2729"/>
    <x v="0"/>
  </r>
  <r>
    <s v="5df5f43d"/>
    <s v="Duane Brown"/>
    <s v="26/11/1958"/>
    <s v="02/09/2009"/>
    <n v="3957"/>
    <x v="24"/>
    <x v="1"/>
    <n v="11.68"/>
    <n v="9.52"/>
    <s v="26/04/2024"/>
    <x v="0"/>
    <n v="1514"/>
    <x v="0"/>
  </r>
  <r>
    <s v="58b536e3"/>
    <s v="Mark Henry"/>
    <s v="12/12/1971"/>
    <s v="10/11/2010"/>
    <n v="3425"/>
    <x v="107"/>
    <x v="1"/>
    <n v="6.72"/>
    <n v="6.96"/>
    <s v="09/03/2024"/>
    <x v="1"/>
    <n v="993"/>
    <x v="0"/>
  </r>
  <r>
    <s v="cefffd15"/>
    <s v="Katelyn Jones"/>
    <s v="03/03/1950"/>
    <s v="27/08/2013"/>
    <n v="3529"/>
    <x v="108"/>
    <x v="0"/>
    <n v="6.92"/>
    <n v="7.88"/>
    <s v="09/05/2023"/>
    <x v="2"/>
    <n v="2660"/>
    <x v="0"/>
  </r>
  <r>
    <s v="8bb03b6e"/>
    <s v="Jeremy Duran"/>
    <s v="05/08/1959"/>
    <s v="13/08/2002"/>
    <n v="2397"/>
    <x v="109"/>
    <x v="0"/>
    <n v="5.41"/>
    <n v="9.4600000000000009"/>
    <s v="04/06/2023"/>
    <x v="1"/>
    <n v="817"/>
    <x v="0"/>
  </r>
  <r>
    <s v="e9e5bad6"/>
    <s v="Robert Barajas"/>
    <s v="27/07/1971"/>
    <s v="22/12/2004"/>
    <n v="3860"/>
    <x v="110"/>
    <x v="1"/>
    <n v="6.69"/>
    <n v="7.95"/>
    <s v="15/07/2023"/>
    <x v="2"/>
    <n v="-565"/>
    <x v="0"/>
  </r>
  <r>
    <s v="f0b28eeb"/>
    <s v="Bethany Coleman"/>
    <s v="03/12/1962"/>
    <s v="14/06/1998"/>
    <n v="3493"/>
    <x v="111"/>
    <x v="1"/>
    <n v="7.79"/>
    <n v="4.07"/>
    <s v="18/06/2023"/>
    <x v="1"/>
    <n v="1374"/>
    <x v="0"/>
  </r>
  <r>
    <s v="915ab308"/>
    <s v="Jeanette Robertson"/>
    <s v="26/02/1971"/>
    <s v="27/06/1992"/>
    <n v="4427"/>
    <x v="112"/>
    <x v="1"/>
    <n v="6.77"/>
    <n v="7.03"/>
    <s v="20/07/2023"/>
    <x v="0"/>
    <n v="2937"/>
    <x v="0"/>
  </r>
  <r>
    <s v="8ec0409c"/>
    <s v="Robert Russo"/>
    <s v="03/12/1968"/>
    <s v="28/12/2014"/>
    <n v="2163"/>
    <x v="113"/>
    <x v="1"/>
    <n v="5.89"/>
    <n v="7.25"/>
    <s v="10/06/2023"/>
    <x v="2"/>
    <n v="1297"/>
    <x v="0"/>
  </r>
  <r>
    <s v="0e0caa5f"/>
    <s v="Brandon Snow"/>
    <s v="04/08/1964"/>
    <s v="30/06/1993"/>
    <n v="2781"/>
    <x v="114"/>
    <x v="1"/>
    <n v="6.21"/>
    <n v="5.97"/>
    <s v="21/05/2024"/>
    <x v="2"/>
    <n v="-807"/>
    <x v="0"/>
  </r>
  <r>
    <s v="580f2a37"/>
    <s v="Stephanie Porter"/>
    <s v="04/02/1975"/>
    <s v="22/11/2012"/>
    <n v="2463"/>
    <x v="115"/>
    <x v="0"/>
    <n v="9.61"/>
    <n v="8.16"/>
    <s v="29/12/2024"/>
    <x v="1"/>
    <n v="563"/>
    <x v="0"/>
  </r>
  <r>
    <s v="7ddf4cdb"/>
    <s v="Brandon Jackson"/>
    <s v="09/06/1964"/>
    <s v="24/08/1987"/>
    <n v="2329"/>
    <x v="116"/>
    <x v="0"/>
    <n v="7.06"/>
    <n v="9.5399999999999991"/>
    <s v="23/07/2024"/>
    <x v="1"/>
    <n v="-352"/>
    <x v="0"/>
  </r>
  <r>
    <s v="931c862e"/>
    <s v="Anthony Gilmore"/>
    <s v="01/05/1967"/>
    <s v="03/12/2003"/>
    <n v="2838"/>
    <x v="117"/>
    <x v="0"/>
    <n v="8.64"/>
    <n v="9.48"/>
    <s v="07/04/2023"/>
    <x v="2"/>
    <n v="1076"/>
    <x v="0"/>
  </r>
  <r>
    <s v="34571481"/>
    <s v="John Lyons"/>
    <s v="01/03/1970"/>
    <s v="08/06/2014"/>
    <n v="4102"/>
    <x v="118"/>
    <x v="0"/>
    <n v="10.029999999999999"/>
    <n v="6.16"/>
    <s v="27/01/2024"/>
    <x v="1"/>
    <n v="1688"/>
    <x v="0"/>
  </r>
  <r>
    <s v="ffe20478"/>
    <s v="Matthew Rodgers"/>
    <s v="05/05/1967"/>
    <s v="30/04/2009"/>
    <n v="3037"/>
    <x v="119"/>
    <x v="1"/>
    <n v="11.9"/>
    <n v="3.79"/>
    <s v="20/02/2025"/>
    <x v="1"/>
    <n v="1206"/>
    <x v="0"/>
  </r>
  <r>
    <s v="27779564"/>
    <s v="Brian Rocha"/>
    <s v="17/10/1949"/>
    <s v="21/04/1990"/>
    <n v="2106"/>
    <x v="120"/>
    <x v="1"/>
    <n v="5.39"/>
    <n v="9.89"/>
    <s v="30/03/2023"/>
    <x v="1"/>
    <n v="844"/>
    <x v="0"/>
  </r>
  <r>
    <s v="40e3c069"/>
    <s v="Brett Pittman"/>
    <s v="16/04/1951"/>
    <s v="19/09/2011"/>
    <n v="4829"/>
    <x v="121"/>
    <x v="1"/>
    <n v="12.99"/>
    <n v="8.8699999999999992"/>
    <s v="30/06/2024"/>
    <x v="0"/>
    <n v="1230"/>
    <x v="0"/>
  </r>
  <r>
    <s v="24ecf07e"/>
    <s v="Ernest Robles"/>
    <s v="25/04/1964"/>
    <s v="12/11/2007"/>
    <n v="3475"/>
    <x v="122"/>
    <x v="0"/>
    <n v="11.28"/>
    <n v="3.87"/>
    <s v="24/05/2024"/>
    <x v="0"/>
    <n v="2166"/>
    <x v="0"/>
  </r>
  <r>
    <s v="ee341619"/>
    <s v="Michael Richards"/>
    <s v="04/05/1953"/>
    <s v="15/04/1999"/>
    <n v="2082"/>
    <x v="123"/>
    <x v="0"/>
    <n v="5.82"/>
    <n v="9.4499999999999993"/>
    <s v="15/09/2024"/>
    <x v="1"/>
    <n v="-2340"/>
    <x v="0"/>
  </r>
  <r>
    <s v="42196ad2"/>
    <s v="Caleb Wagner"/>
    <s v="06/11/1965"/>
    <s v="11/09/2001"/>
    <n v="1509"/>
    <x v="124"/>
    <x v="1"/>
    <n v="13.74"/>
    <n v="9.09"/>
    <s v="27/02/2025"/>
    <x v="1"/>
    <n v="-2584"/>
    <x v="0"/>
  </r>
  <r>
    <s v="af3424fa"/>
    <s v="Tracy Wise"/>
    <s v="08/06/1968"/>
    <s v="14/06/2007"/>
    <n v="4548"/>
    <x v="125"/>
    <x v="1"/>
    <n v="14.21"/>
    <n v="6.63"/>
    <s v="21/05/2023"/>
    <x v="0"/>
    <n v="-272"/>
    <x v="0"/>
  </r>
  <r>
    <s v="fdabc326"/>
    <s v="Margaret Diaz"/>
    <s v="15/07/1973"/>
    <s v="27/11/1987"/>
    <n v="1463"/>
    <x v="126"/>
    <x v="0"/>
    <n v="5.61"/>
    <n v="7.14"/>
    <s v="15/02/2024"/>
    <x v="0"/>
    <n v="-757"/>
    <x v="0"/>
  </r>
  <r>
    <s v="973dcb10"/>
    <s v="Chelsea Porter"/>
    <s v="27/04/1969"/>
    <s v="20/05/1996"/>
    <n v="2798"/>
    <x v="127"/>
    <x v="0"/>
    <n v="7.77"/>
    <n v="5.79"/>
    <s v="28/12/2024"/>
    <x v="2"/>
    <n v="1468"/>
    <x v="0"/>
  </r>
  <r>
    <s v="df2f804e"/>
    <s v="Stephanie Riggs"/>
    <s v="13/09/1950"/>
    <s v="08/07/2008"/>
    <n v="4245"/>
    <x v="128"/>
    <x v="1"/>
    <n v="13.06"/>
    <n v="3.38"/>
    <s v="07/03/2025"/>
    <x v="2"/>
    <n v="1201"/>
    <x v="0"/>
  </r>
  <r>
    <s v="b3a1aa60"/>
    <s v="Claudia Cantrell"/>
    <s v="11/09/1958"/>
    <s v="11/09/2002"/>
    <n v="4543"/>
    <x v="129"/>
    <x v="1"/>
    <n v="12.48"/>
    <n v="5.35"/>
    <s v="03/06/2023"/>
    <x v="0"/>
    <n v="646"/>
    <x v="0"/>
  </r>
  <r>
    <s v="aeb8e1fd"/>
    <s v="Brian Delgado"/>
    <s v="19/11/1967"/>
    <s v="22/03/2011"/>
    <n v="2295"/>
    <x v="130"/>
    <x v="0"/>
    <n v="6.85"/>
    <n v="8.6199999999999992"/>
    <s v="19/07/2023"/>
    <x v="1"/>
    <n v="-2704"/>
    <x v="0"/>
  </r>
  <r>
    <s v="e373701c"/>
    <s v="Michael Anthony"/>
    <s v="28/02/1965"/>
    <s v="06/07/2008"/>
    <n v="4104"/>
    <x v="131"/>
    <x v="1"/>
    <n v="7.09"/>
    <n v="3.03"/>
    <s v="07/05/2023"/>
    <x v="1"/>
    <n v="1675"/>
    <x v="0"/>
  </r>
  <r>
    <s v="543c8e7a"/>
    <s v="Brian Oconnor"/>
    <s v="11/10/1972"/>
    <s v="08/10/2001"/>
    <n v="4563"/>
    <x v="132"/>
    <x v="1"/>
    <n v="8.6999999999999993"/>
    <n v="5.33"/>
    <s v="09/12/2023"/>
    <x v="1"/>
    <n v="307"/>
    <x v="0"/>
  </r>
  <r>
    <s v="e5a1d314"/>
    <s v="Louis Morales"/>
    <s v="18/10/1964"/>
    <s v="24/05/1989"/>
    <n v="2653"/>
    <x v="133"/>
    <x v="1"/>
    <n v="9.85"/>
    <n v="5.79"/>
    <s v="17/05/2024"/>
    <x v="1"/>
    <n v="-841"/>
    <x v="0"/>
  </r>
  <r>
    <s v="fa9ac23a"/>
    <s v="Erik Sutton"/>
    <s v="15/06/1973"/>
    <s v="26/11/2002"/>
    <n v="2091"/>
    <x v="134"/>
    <x v="0"/>
    <n v="11.18"/>
    <n v="6.76"/>
    <s v="30/08/2024"/>
    <x v="2"/>
    <n v="-2015"/>
    <x v="0"/>
  </r>
  <r>
    <s v="60f0f6bb"/>
    <s v="David Fitzpatrick"/>
    <s v="10/04/1972"/>
    <s v="28/08/2008"/>
    <n v="4381"/>
    <x v="135"/>
    <x v="0"/>
    <n v="8.69"/>
    <n v="9.44"/>
    <s v="02/11/2023"/>
    <x v="0"/>
    <n v="-414"/>
    <x v="0"/>
  </r>
  <r>
    <s v="6156d647"/>
    <s v="Mr. Robert Salazar"/>
    <s v="06/01/1951"/>
    <s v="22/09/1988"/>
    <n v="4257"/>
    <x v="35"/>
    <x v="0"/>
    <n v="9.6300000000000008"/>
    <n v="5.42"/>
    <s v="21/12/2024"/>
    <x v="1"/>
    <n v="2264"/>
    <x v="0"/>
  </r>
  <r>
    <s v="1758d3a9"/>
    <s v="Jon Lewis"/>
    <s v="25/11/1970"/>
    <s v="28/06/1989"/>
    <n v="2436"/>
    <x v="136"/>
    <x v="0"/>
    <n v="12.47"/>
    <n v="5.43"/>
    <s v="21/02/2025"/>
    <x v="2"/>
    <n v="-1432"/>
    <x v="0"/>
  </r>
  <r>
    <s v="afbf567c"/>
    <s v="Gabriel Smith"/>
    <s v="19/09/1953"/>
    <s v="09/10/1986"/>
    <n v="4496"/>
    <x v="137"/>
    <x v="0"/>
    <n v="5.37"/>
    <n v="8.16"/>
    <s v="21/05/2023"/>
    <x v="1"/>
    <n v="1605"/>
    <x v="0"/>
  </r>
  <r>
    <s v="a360db97"/>
    <s v="Barbara Johnson"/>
    <s v="13/11/1966"/>
    <s v="16/10/1985"/>
    <n v="3799"/>
    <x v="138"/>
    <x v="0"/>
    <n v="7.52"/>
    <n v="6.17"/>
    <s v="25/11/2024"/>
    <x v="0"/>
    <n v="-10"/>
    <x v="1"/>
  </r>
  <r>
    <s v="6ca18f47"/>
    <s v="Colleen Fisher"/>
    <s v="26/01/1973"/>
    <s v="25/10/2005"/>
    <n v="3952"/>
    <x v="139"/>
    <x v="0"/>
    <n v="12.13"/>
    <n v="4.57"/>
    <s v="17/08/2024"/>
    <x v="2"/>
    <n v="243"/>
    <x v="0"/>
  </r>
  <r>
    <s v="aedc4565"/>
    <s v="Gregory Kelly"/>
    <s v="23/07/1959"/>
    <s v="31/10/1992"/>
    <n v="1498"/>
    <x v="140"/>
    <x v="1"/>
    <n v="13.95"/>
    <n v="6.17"/>
    <s v="19/04/2024"/>
    <x v="0"/>
    <n v="-1517"/>
    <x v="0"/>
  </r>
  <r>
    <s v="d2d1df7a"/>
    <s v="Stacy Brown"/>
    <s v="05/01/1951"/>
    <s v="15/03/1995"/>
    <n v="2960"/>
    <x v="141"/>
    <x v="1"/>
    <n v="10.119999999999999"/>
    <n v="3.99"/>
    <s v="12/05/2023"/>
    <x v="0"/>
    <n v="-269"/>
    <x v="0"/>
  </r>
  <r>
    <s v="0308190d"/>
    <s v="Lauren Miller"/>
    <s v="19/01/1961"/>
    <s v="15/12/1991"/>
    <n v="4897"/>
    <x v="142"/>
    <x v="1"/>
    <n v="10.32"/>
    <n v="4.2300000000000004"/>
    <s v="30/04/2023"/>
    <x v="2"/>
    <n v="2512"/>
    <x v="0"/>
  </r>
  <r>
    <s v="77431a13"/>
    <s v="George Phillips"/>
    <s v="12/12/1955"/>
    <s v="07/06/2009"/>
    <n v="1654"/>
    <x v="143"/>
    <x v="1"/>
    <n v="6.07"/>
    <n v="6.49"/>
    <s v="22/10/2023"/>
    <x v="2"/>
    <n v="-853"/>
    <x v="0"/>
  </r>
  <r>
    <s v="b1ad094c"/>
    <s v="Christopher Harris"/>
    <s v="03/05/1958"/>
    <s v="01/04/1992"/>
    <n v="4274"/>
    <x v="144"/>
    <x v="1"/>
    <n v="9.4700000000000006"/>
    <n v="5.93"/>
    <s v="17/05/2023"/>
    <x v="2"/>
    <n v="1454"/>
    <x v="0"/>
  </r>
  <r>
    <s v="e3b93e59"/>
    <s v="Thomas Travis"/>
    <s v="19/07/1951"/>
    <s v="18/07/2002"/>
    <n v="2507"/>
    <x v="121"/>
    <x v="1"/>
    <n v="10.33"/>
    <n v="9.4"/>
    <s v="15/01/2024"/>
    <x v="2"/>
    <n v="-1092"/>
    <x v="0"/>
  </r>
  <r>
    <s v="a4920d8b"/>
    <s v="Daniel Decker"/>
    <s v="28/02/1962"/>
    <s v="18/06/1992"/>
    <n v="3577"/>
    <x v="145"/>
    <x v="1"/>
    <n v="7.42"/>
    <n v="5.54"/>
    <s v="14/05/2023"/>
    <x v="2"/>
    <n v="-424"/>
    <x v="0"/>
  </r>
  <r>
    <s v="61c4121b"/>
    <s v="Kayla Smith"/>
    <s v="20/01/1952"/>
    <s v="03/03/1991"/>
    <n v="2533"/>
    <x v="146"/>
    <x v="0"/>
    <n v="7.69"/>
    <n v="7.06"/>
    <s v="07/03/2024"/>
    <x v="2"/>
    <n v="-1947"/>
    <x v="0"/>
  </r>
  <r>
    <s v="66d3ab64"/>
    <s v="Donald Greene"/>
    <s v="06/06/1971"/>
    <s v="18/06/1997"/>
    <n v="4310"/>
    <x v="147"/>
    <x v="0"/>
    <n v="8.77"/>
    <n v="7.43"/>
    <s v="16/12/2024"/>
    <x v="2"/>
    <n v="1071"/>
    <x v="0"/>
  </r>
  <r>
    <s v="e056accc"/>
    <s v="Brandon Ray"/>
    <s v="13/07/1961"/>
    <s v="16/06/1986"/>
    <n v="1002"/>
    <x v="148"/>
    <x v="1"/>
    <n v="5.2"/>
    <n v="3.09"/>
    <s v="01/08/2024"/>
    <x v="1"/>
    <n v="-1379"/>
    <x v="0"/>
  </r>
  <r>
    <s v="76d9b8d9"/>
    <s v="Deborah Ballard"/>
    <s v="06/09/1952"/>
    <s v="26/10/1985"/>
    <n v="4055"/>
    <x v="149"/>
    <x v="1"/>
    <n v="8.2200000000000006"/>
    <n v="7.64"/>
    <s v="09/10/2023"/>
    <x v="0"/>
    <n v="489"/>
    <x v="0"/>
  </r>
  <r>
    <s v="e2043b31"/>
    <s v="Meghan Morris"/>
    <s v="05/02/1968"/>
    <s v="14/01/1992"/>
    <n v="1566"/>
    <x v="150"/>
    <x v="0"/>
    <n v="7.11"/>
    <n v="4.25"/>
    <s v="06/03/2024"/>
    <x v="2"/>
    <n v="-199"/>
    <x v="0"/>
  </r>
  <r>
    <s v="8819548e"/>
    <s v="Michael Ward"/>
    <s v="20/03/1970"/>
    <s v="16/12/1986"/>
    <n v="3127"/>
    <x v="151"/>
    <x v="1"/>
    <n v="8.27"/>
    <n v="9.73"/>
    <s v="07/03/2025"/>
    <x v="1"/>
    <n v="1029"/>
    <x v="0"/>
  </r>
  <r>
    <s v="be02de54"/>
    <s v="Maria Green"/>
    <s v="10/12/1969"/>
    <s v="05/08/2006"/>
    <n v="3731"/>
    <x v="152"/>
    <x v="1"/>
    <n v="6.2"/>
    <n v="4.04"/>
    <s v="14/10/2024"/>
    <x v="1"/>
    <n v="-106"/>
    <x v="1"/>
  </r>
  <r>
    <s v="f21bfadc"/>
    <s v="Emily Mason"/>
    <s v="23/05/1971"/>
    <s v="16/06/2009"/>
    <n v="997"/>
    <x v="153"/>
    <x v="0"/>
    <n v="13.91"/>
    <n v="5.9"/>
    <s v="12/03/2024"/>
    <x v="1"/>
    <n v="-2592"/>
    <x v="0"/>
  </r>
  <r>
    <s v="17ec20dd"/>
    <s v="Brian Maldonado"/>
    <s v="18/08/1963"/>
    <s v="26/11/1990"/>
    <n v="2730"/>
    <x v="154"/>
    <x v="1"/>
    <n v="10.94"/>
    <n v="3.6"/>
    <s v="13/07/2023"/>
    <x v="0"/>
    <n v="1645"/>
    <x v="0"/>
  </r>
  <r>
    <s v="2e3dbbda"/>
    <s v="David Shepherd"/>
    <s v="21/01/1950"/>
    <s v="07/03/1994"/>
    <n v="4382"/>
    <x v="155"/>
    <x v="0"/>
    <n v="11.79"/>
    <n v="9.98"/>
    <s v="08/10/2023"/>
    <x v="2"/>
    <n v="2737"/>
    <x v="0"/>
  </r>
  <r>
    <s v="a0d02284"/>
    <s v="John Conner"/>
    <s v="18/05/1949"/>
    <s v="18/06/1989"/>
    <n v="1408"/>
    <x v="156"/>
    <x v="1"/>
    <n v="12.89"/>
    <n v="6.52"/>
    <s v="29/06/2024"/>
    <x v="1"/>
    <n v="-2888"/>
    <x v="0"/>
  </r>
  <r>
    <s v="d0d39d6c"/>
    <s v="Stephanie Brown"/>
    <s v="20/05/1956"/>
    <s v="28/01/2012"/>
    <n v="4072"/>
    <x v="157"/>
    <x v="0"/>
    <n v="9.98"/>
    <n v="7.17"/>
    <s v="20/07/2024"/>
    <x v="0"/>
    <n v="2471"/>
    <x v="0"/>
  </r>
  <r>
    <s v="b0b02838"/>
    <s v="Vanessa Everett"/>
    <s v="20/08/1962"/>
    <s v="08/03/2001"/>
    <n v="1947"/>
    <x v="158"/>
    <x v="0"/>
    <n v="5.87"/>
    <n v="3.47"/>
    <s v="11/01/2025"/>
    <x v="0"/>
    <n v="-490"/>
    <x v="0"/>
  </r>
  <r>
    <s v="afb38547"/>
    <s v="Matthew Donovan"/>
    <s v="16/10/1958"/>
    <s v="10/12/2001"/>
    <n v="4197"/>
    <x v="116"/>
    <x v="0"/>
    <n v="10.37"/>
    <n v="8.25"/>
    <s v="31/03/2024"/>
    <x v="0"/>
    <n v="1516"/>
    <x v="0"/>
  </r>
  <r>
    <s v="0e8bab47"/>
    <s v="Francis Martinez"/>
    <s v="25/12/1955"/>
    <s v="07/01/2006"/>
    <n v="3311"/>
    <x v="159"/>
    <x v="1"/>
    <n v="10.87"/>
    <n v="4.47"/>
    <s v="26/12/2024"/>
    <x v="1"/>
    <n v="-1185"/>
    <x v="0"/>
  </r>
  <r>
    <s v="8ff77192"/>
    <s v="Fernando Schroeder"/>
    <s v="25/02/1968"/>
    <s v="14/11/2009"/>
    <n v="2594"/>
    <x v="160"/>
    <x v="0"/>
    <n v="12.45"/>
    <n v="9.2899999999999991"/>
    <s v="01/06/2023"/>
    <x v="2"/>
    <n v="-583"/>
    <x v="0"/>
  </r>
  <r>
    <s v="67df4914"/>
    <s v="Mrs. Amy Norris MD"/>
    <s v="01/04/1956"/>
    <s v="04/03/1992"/>
    <n v="1459"/>
    <x v="161"/>
    <x v="1"/>
    <n v="9.32"/>
    <n v="4.4400000000000004"/>
    <s v="17/11/2024"/>
    <x v="1"/>
    <n v="-859"/>
    <x v="0"/>
  </r>
  <r>
    <s v="0c49e243"/>
    <s v="Carol Dean"/>
    <s v="30/03/1970"/>
    <s v="18/09/2000"/>
    <n v="3611"/>
    <x v="162"/>
    <x v="1"/>
    <n v="6.28"/>
    <n v="4.33"/>
    <s v="02/06/2024"/>
    <x v="1"/>
    <n v="-1139"/>
    <x v="0"/>
  </r>
  <r>
    <s v="9c8bd85f"/>
    <s v="Lisa Crawford"/>
    <s v="23/02/1957"/>
    <s v="27/12/2002"/>
    <n v="2169"/>
    <x v="163"/>
    <x v="1"/>
    <n v="7.84"/>
    <n v="3.26"/>
    <s v="30/01/2024"/>
    <x v="2"/>
    <n v="-1319"/>
    <x v="0"/>
  </r>
  <r>
    <s v="8519be8f"/>
    <s v="Jennifer Johnson"/>
    <s v="06/05/1973"/>
    <s v="30/01/1995"/>
    <n v="2786"/>
    <x v="164"/>
    <x v="1"/>
    <n v="8.6300000000000008"/>
    <n v="6.3"/>
    <s v="19/10/2023"/>
    <x v="2"/>
    <n v="-1462"/>
    <x v="0"/>
  </r>
  <r>
    <s v="6c91d020"/>
    <s v="Mary Crawford"/>
    <s v="27/10/1957"/>
    <s v="12/02/2014"/>
    <n v="946"/>
    <x v="165"/>
    <x v="0"/>
    <n v="11.46"/>
    <n v="6.95"/>
    <s v="10/10/2023"/>
    <x v="2"/>
    <n v="-3717"/>
    <x v="0"/>
  </r>
  <r>
    <s v="51350baa"/>
    <s v="Darryl Brown"/>
    <s v="20/05/1963"/>
    <s v="18/06/2001"/>
    <n v="4019"/>
    <x v="166"/>
    <x v="0"/>
    <n v="10.71"/>
    <n v="3.46"/>
    <s v="16/05/2024"/>
    <x v="0"/>
    <n v="2203"/>
    <x v="0"/>
  </r>
  <r>
    <s v="75026078"/>
    <s v="John Howell DDS"/>
    <s v="19/07/1966"/>
    <s v="07/04/2009"/>
    <n v="3711"/>
    <x v="167"/>
    <x v="1"/>
    <n v="8.56"/>
    <n v="8.43"/>
    <s v="23/07/2024"/>
    <x v="2"/>
    <n v="517"/>
    <x v="0"/>
  </r>
  <r>
    <s v="6ddff278"/>
    <s v="David Hatfield"/>
    <s v="19/05/1964"/>
    <s v="07/11/1999"/>
    <n v="2534"/>
    <x v="168"/>
    <x v="1"/>
    <n v="14.87"/>
    <n v="6.17"/>
    <s v="13/12/2023"/>
    <x v="1"/>
    <n v="-2323"/>
    <x v="0"/>
  </r>
  <r>
    <s v="b3c784fb"/>
    <s v="Ashley Ponce"/>
    <s v="27/08/1969"/>
    <s v="03/09/2006"/>
    <n v="2643"/>
    <x v="169"/>
    <x v="0"/>
    <n v="11.06"/>
    <n v="6.67"/>
    <s v="10/08/2023"/>
    <x v="2"/>
    <n v="-1480"/>
    <x v="0"/>
  </r>
  <r>
    <s v="63809ce1"/>
    <s v="Christian Phelps"/>
    <s v="30/12/1972"/>
    <s v="28/04/1998"/>
    <n v="1288"/>
    <x v="170"/>
    <x v="1"/>
    <n v="7.37"/>
    <n v="6.09"/>
    <s v="05/10/2024"/>
    <x v="1"/>
    <n v="-3431"/>
    <x v="0"/>
  </r>
  <r>
    <s v="6653b55e"/>
    <s v="Ashley Luna"/>
    <s v="19/03/1972"/>
    <s v="02/06/2012"/>
    <n v="3776"/>
    <x v="171"/>
    <x v="0"/>
    <n v="6.02"/>
    <n v="5.81"/>
    <s v="17/03/2024"/>
    <x v="0"/>
    <n v="480"/>
    <x v="0"/>
  </r>
  <r>
    <s v="e359e8c1"/>
    <s v="Erin Simmons"/>
    <s v="21/05/1959"/>
    <s v="18/12/1990"/>
    <n v="2759"/>
    <x v="172"/>
    <x v="1"/>
    <n v="6.53"/>
    <n v="6.92"/>
    <s v="21/09/2024"/>
    <x v="1"/>
    <n v="1256"/>
    <x v="0"/>
  </r>
  <r>
    <s v="4443bdeb"/>
    <s v="Heather Solomon"/>
    <s v="01/04/1970"/>
    <s v="04/06/1989"/>
    <n v="3185"/>
    <x v="173"/>
    <x v="1"/>
    <n v="7.46"/>
    <n v="4.09"/>
    <s v="07/06/2023"/>
    <x v="1"/>
    <n v="353"/>
    <x v="0"/>
  </r>
  <r>
    <s v="71f04e17"/>
    <s v="Samantha Arellano"/>
    <s v="11/06/1974"/>
    <s v="16/02/1996"/>
    <n v="3719"/>
    <x v="87"/>
    <x v="0"/>
    <n v="6.61"/>
    <n v="4.2699999999999996"/>
    <s v="29/02/2024"/>
    <x v="2"/>
    <n v="195"/>
    <x v="0"/>
  </r>
  <r>
    <s v="62d2540a"/>
    <s v="Adrian Garcia"/>
    <s v="30/08/1974"/>
    <s v="26/08/1985"/>
    <n v="2602"/>
    <x v="174"/>
    <x v="1"/>
    <n v="6.87"/>
    <n v="9.0299999999999994"/>
    <s v="20/03/2024"/>
    <x v="2"/>
    <n v="-1044"/>
    <x v="0"/>
  </r>
  <r>
    <s v="7cd8a2ba"/>
    <s v="Mr. Steven Dunn"/>
    <s v="05/11/1951"/>
    <s v="05/02/1991"/>
    <n v="4861"/>
    <x v="175"/>
    <x v="0"/>
    <n v="7.85"/>
    <n v="9.6199999999999992"/>
    <s v="09/10/2023"/>
    <x v="1"/>
    <n v="-74"/>
    <x v="1"/>
  </r>
  <r>
    <s v="89c97d66"/>
    <s v="Mary Small"/>
    <s v="14/05/1960"/>
    <s v="07/09/2013"/>
    <n v="4169"/>
    <x v="176"/>
    <x v="1"/>
    <n v="6.73"/>
    <n v="5.61"/>
    <s v="29/01/2024"/>
    <x v="2"/>
    <n v="2644"/>
    <x v="0"/>
  </r>
  <r>
    <s v="fc629a17"/>
    <s v="Tammy King"/>
    <s v="03/07/1957"/>
    <s v="25/12/2006"/>
    <n v="1062"/>
    <x v="177"/>
    <x v="1"/>
    <n v="13.97"/>
    <n v="4.9000000000000004"/>
    <s v="21/12/2023"/>
    <x v="0"/>
    <n v="-1313"/>
    <x v="0"/>
  </r>
  <r>
    <s v="581becd1"/>
    <s v="Amanda Byrd"/>
    <s v="26/11/1965"/>
    <s v="23/11/2006"/>
    <n v="1423"/>
    <x v="178"/>
    <x v="1"/>
    <n v="5.8"/>
    <n v="7.51"/>
    <s v="18/06/2023"/>
    <x v="0"/>
    <n v="-2396"/>
    <x v="0"/>
  </r>
  <r>
    <s v="f70b2482"/>
    <s v="Heather Abbott"/>
    <s v="19/03/1969"/>
    <s v="26/08/2005"/>
    <n v="1816"/>
    <x v="179"/>
    <x v="0"/>
    <n v="10.25"/>
    <n v="5.86"/>
    <s v="19/06/2023"/>
    <x v="2"/>
    <n v="649"/>
    <x v="0"/>
  </r>
  <r>
    <s v="44976788"/>
    <s v="James Aguirre"/>
    <s v="12/07/1965"/>
    <s v="17/11/2009"/>
    <n v="4443"/>
    <x v="180"/>
    <x v="1"/>
    <n v="9.1"/>
    <n v="3.18"/>
    <s v="10/12/2024"/>
    <x v="0"/>
    <n v="3579"/>
    <x v="0"/>
  </r>
  <r>
    <s v="8a82c490"/>
    <s v="Daniel Watson"/>
    <s v="09/04/1972"/>
    <s v="17/04/1993"/>
    <n v="2849"/>
    <x v="181"/>
    <x v="1"/>
    <n v="14.82"/>
    <n v="4.09"/>
    <s v="28/06/2023"/>
    <x v="2"/>
    <n v="1483"/>
    <x v="0"/>
  </r>
  <r>
    <s v="725a12d5"/>
    <s v="Micheal Wheeler"/>
    <s v="16/12/1974"/>
    <s v="07/09/2006"/>
    <n v="4523"/>
    <x v="182"/>
    <x v="1"/>
    <n v="6.12"/>
    <n v="8.01"/>
    <s v="31/01/2024"/>
    <x v="1"/>
    <n v="-201"/>
    <x v="1"/>
  </r>
  <r>
    <s v="0865f973"/>
    <s v="Matthew Leblanc"/>
    <s v="24/02/1960"/>
    <s v="19/06/1998"/>
    <n v="3908"/>
    <x v="183"/>
    <x v="1"/>
    <n v="8.98"/>
    <n v="7.61"/>
    <s v="09/02/2024"/>
    <x v="1"/>
    <n v="-109"/>
    <x v="1"/>
  </r>
  <r>
    <s v="b21a0414"/>
    <s v="Elizabeth Davis"/>
    <s v="24/02/1950"/>
    <s v="28/10/2002"/>
    <n v="4890"/>
    <x v="184"/>
    <x v="0"/>
    <n v="14.69"/>
    <n v="3.19"/>
    <s v="06/03/2024"/>
    <x v="0"/>
    <n v="3315"/>
    <x v="0"/>
  </r>
  <r>
    <s v="6f95c4dc"/>
    <s v="Victoria Carr"/>
    <s v="05/09/1974"/>
    <s v="06/07/1999"/>
    <n v="2856"/>
    <x v="185"/>
    <x v="0"/>
    <n v="13.66"/>
    <n v="4.55"/>
    <s v="23/08/2024"/>
    <x v="2"/>
    <n v="590"/>
    <x v="0"/>
  </r>
  <r>
    <s v="fdc5b3d2"/>
    <s v="Michael Winters"/>
    <s v="10/05/1972"/>
    <s v="08/02/2001"/>
    <n v="3970"/>
    <x v="186"/>
    <x v="1"/>
    <n v="13.17"/>
    <n v="4.62"/>
    <s v="30/10/2023"/>
    <x v="2"/>
    <n v="74"/>
    <x v="1"/>
  </r>
  <r>
    <s v="3c4ce276"/>
    <s v="Jeffrey Bradford"/>
    <s v="07/01/1962"/>
    <s v="05/02/2000"/>
    <n v="2482"/>
    <x v="187"/>
    <x v="0"/>
    <n v="7.58"/>
    <n v="7.7"/>
    <s v="22/07/2023"/>
    <x v="0"/>
    <n v="1320"/>
    <x v="0"/>
  </r>
  <r>
    <s v="e247b6e1"/>
    <s v="Melanie Brady"/>
    <s v="10/09/1949"/>
    <s v="14/10/1988"/>
    <n v="3055"/>
    <x v="188"/>
    <x v="1"/>
    <n v="6.71"/>
    <n v="3.14"/>
    <s v="27/05/2024"/>
    <x v="1"/>
    <n v="1577"/>
    <x v="0"/>
  </r>
  <r>
    <s v="d6fa4385"/>
    <s v="Ashley Berger"/>
    <s v="28/02/1972"/>
    <s v="12/02/2013"/>
    <n v="1954"/>
    <x v="189"/>
    <x v="1"/>
    <n v="11.69"/>
    <n v="3.73"/>
    <s v="26/07/2024"/>
    <x v="0"/>
    <n v="-2144"/>
    <x v="0"/>
  </r>
  <r>
    <s v="052785ff"/>
    <s v="Isabella Mitchell"/>
    <s v="16/10/1964"/>
    <s v="29/04/1993"/>
    <n v="3991"/>
    <x v="190"/>
    <x v="1"/>
    <n v="14.29"/>
    <n v="8.6"/>
    <s v="07/11/2023"/>
    <x v="1"/>
    <n v="433"/>
    <x v="0"/>
  </r>
  <r>
    <s v="a216f096"/>
    <s v="Robert Myers"/>
    <s v="11/07/1963"/>
    <s v="10/08/2001"/>
    <n v="2496"/>
    <x v="191"/>
    <x v="0"/>
    <n v="10.57"/>
    <n v="4.25"/>
    <s v="29/08/2024"/>
    <x v="2"/>
    <n v="1071"/>
    <x v="0"/>
  </r>
  <r>
    <s v="ece736b2"/>
    <s v="Joseph Green"/>
    <s v="01/08/1951"/>
    <s v="28/04/1987"/>
    <n v="4791"/>
    <x v="192"/>
    <x v="0"/>
    <n v="10.72"/>
    <n v="7.57"/>
    <s v="23/09/2023"/>
    <x v="1"/>
    <n v="576"/>
    <x v="0"/>
  </r>
  <r>
    <s v="4bbbc106"/>
    <s v="Jason Payne"/>
    <s v="25/01/1964"/>
    <s v="29/09/1995"/>
    <n v="2448"/>
    <x v="193"/>
    <x v="0"/>
    <n v="7.8"/>
    <n v="4.67"/>
    <s v="28/11/2024"/>
    <x v="0"/>
    <n v="-806"/>
    <x v="0"/>
  </r>
  <r>
    <s v="cba31fff"/>
    <s v="Amber Hines"/>
    <s v="04/02/1973"/>
    <s v="04/08/1995"/>
    <n v="2245"/>
    <x v="194"/>
    <x v="0"/>
    <n v="12.69"/>
    <n v="3.7"/>
    <s v="23/09/2024"/>
    <x v="2"/>
    <n v="-1472"/>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45454260"/>
    <s v="Michael Page"/>
    <s v="24/03/1973"/>
    <s v="02/12/2006"/>
    <n v="4142"/>
    <n v="2645"/>
    <x v="0"/>
    <n v="10.199999999999999"/>
    <n v="3.82"/>
    <x v="0"/>
    <x v="0"/>
    <n v="1497"/>
    <x v="0"/>
  </r>
  <r>
    <s v="508b98f5"/>
    <s v="Nina Jordan"/>
    <s v="07/01/1951"/>
    <s v="28/02/1997"/>
    <n v="2862"/>
    <n v="4807"/>
    <x v="1"/>
    <n v="12.04"/>
    <n v="4.0599999999999996"/>
    <x v="1"/>
    <x v="1"/>
    <n v="-1945"/>
    <x v="0"/>
  </r>
  <r>
    <s v="27779564"/>
    <s v="Brian Rocha"/>
    <s v="17/10/1949"/>
    <s v="21/04/1990"/>
    <n v="2106"/>
    <n v="1262"/>
    <x v="0"/>
    <n v="5.39"/>
    <n v="9.89"/>
    <x v="2"/>
    <x v="0"/>
    <n v="844"/>
    <x v="0"/>
  </r>
  <r>
    <s v="931c862e"/>
    <s v="Anthony Gilmore"/>
    <s v="01/05/1967"/>
    <s v="03/12/2003"/>
    <n v="2838"/>
    <n v="1762"/>
    <x v="1"/>
    <n v="8.64"/>
    <n v="9.48"/>
    <x v="3"/>
    <x v="2"/>
    <n v="1076"/>
    <x v="0"/>
  </r>
  <r>
    <s v="64c79b72"/>
    <s v="Jessica Luna"/>
    <s v="03/02/1963"/>
    <s v="14/12/2009"/>
    <n v="4743"/>
    <n v="3050"/>
    <x v="1"/>
    <n v="14.54"/>
    <n v="6.24"/>
    <x v="4"/>
    <x v="2"/>
    <n v="1693"/>
    <x v="0"/>
  </r>
  <r>
    <s v="aaf55c7d"/>
    <s v="Lori Hernandez"/>
    <s v="17/08/1962"/>
    <s v="04/07/2000"/>
    <n v="4640"/>
    <n v="4486"/>
    <x v="1"/>
    <n v="9.59"/>
    <n v="7.86"/>
    <x v="5"/>
    <x v="1"/>
    <n v="154"/>
    <x v="1"/>
  </r>
  <r>
    <s v="0308190d"/>
    <s v="Lauren Miller"/>
    <s v="19/01/1961"/>
    <s v="15/12/1991"/>
    <n v="4897"/>
    <n v="2385"/>
    <x v="0"/>
    <n v="10.32"/>
    <n v="4.2300000000000004"/>
    <x v="6"/>
    <x v="2"/>
    <n v="2512"/>
    <x v="0"/>
  </r>
  <r>
    <s v="b0b69667"/>
    <s v="Aaron Leonard"/>
    <s v="11/02/1969"/>
    <s v="07/05/1994"/>
    <n v="1795"/>
    <n v="1319"/>
    <x v="1"/>
    <n v="12.72"/>
    <n v="7.37"/>
    <x v="7"/>
    <x v="1"/>
    <n v="476"/>
    <x v="0"/>
  </r>
  <r>
    <s v="9dc79b1d"/>
    <s v="Kathryn Jones"/>
    <s v="21/07/1953"/>
    <s v="20/01/1998"/>
    <n v="3805"/>
    <n v="4186"/>
    <x v="0"/>
    <n v="5.45"/>
    <n v="5.44"/>
    <x v="8"/>
    <x v="0"/>
    <n v="-381"/>
    <x v="0"/>
  </r>
  <r>
    <s v="c21a9869"/>
    <s v="Troy Flores"/>
    <s v="28/06/1961"/>
    <s v="04/10/1985"/>
    <n v="3590"/>
    <n v="3241"/>
    <x v="1"/>
    <n v="6.29"/>
    <n v="5.81"/>
    <x v="9"/>
    <x v="1"/>
    <n v="349"/>
    <x v="0"/>
  </r>
  <r>
    <s v="e373701c"/>
    <s v="Michael Anthony"/>
    <s v="28/02/1965"/>
    <s v="06/07/2008"/>
    <n v="4104"/>
    <n v="2429"/>
    <x v="0"/>
    <n v="7.09"/>
    <n v="3.03"/>
    <x v="9"/>
    <x v="0"/>
    <n v="1675"/>
    <x v="0"/>
  </r>
  <r>
    <s v="cefffd15"/>
    <s v="Katelyn Jones"/>
    <s v="03/03/1950"/>
    <s v="27/08/2013"/>
    <n v="3529"/>
    <n v="869"/>
    <x v="1"/>
    <n v="6.92"/>
    <n v="7.88"/>
    <x v="10"/>
    <x v="2"/>
    <n v="2660"/>
    <x v="0"/>
  </r>
  <r>
    <s v="f7d25e3d"/>
    <s v="Catherine Knapp"/>
    <s v="06/06/1949"/>
    <s v="12/08/2003"/>
    <n v="1775"/>
    <n v="1704"/>
    <x v="0"/>
    <n v="11.13"/>
    <n v="8.32"/>
    <x v="11"/>
    <x v="1"/>
    <n v="71"/>
    <x v="1"/>
  </r>
  <r>
    <s v="d2d1df7a"/>
    <s v="Stacy Brown"/>
    <s v="05/01/1951"/>
    <s v="15/03/1995"/>
    <n v="2960"/>
    <n v="3229"/>
    <x v="0"/>
    <n v="10.119999999999999"/>
    <n v="3.99"/>
    <x v="12"/>
    <x v="1"/>
    <n v="-269"/>
    <x v="0"/>
  </r>
  <r>
    <s v="a4920d8b"/>
    <s v="Daniel Decker"/>
    <s v="28/02/1962"/>
    <s v="18/06/1992"/>
    <n v="3577"/>
    <n v="4001"/>
    <x v="0"/>
    <n v="7.42"/>
    <n v="5.54"/>
    <x v="13"/>
    <x v="2"/>
    <n v="-424"/>
    <x v="0"/>
  </r>
  <r>
    <s v="b1ad094c"/>
    <s v="Christopher Harris"/>
    <s v="03/05/1958"/>
    <s v="01/04/1992"/>
    <n v="4274"/>
    <n v="2820"/>
    <x v="0"/>
    <n v="9.4700000000000006"/>
    <n v="5.93"/>
    <x v="14"/>
    <x v="2"/>
    <n v="1454"/>
    <x v="0"/>
  </r>
  <r>
    <s v="77f28b71"/>
    <s v="Christopher Shannon"/>
    <s v="19/04/1954"/>
    <s v="29/06/1988"/>
    <n v="1984"/>
    <n v="1706"/>
    <x v="1"/>
    <n v="10.36"/>
    <n v="3.36"/>
    <x v="15"/>
    <x v="0"/>
    <n v="278"/>
    <x v="0"/>
  </r>
  <r>
    <s v="d20a6f20"/>
    <s v="Angela Mathis"/>
    <s v="19/03/1953"/>
    <s v="22/06/2008"/>
    <n v="864"/>
    <n v="3925"/>
    <x v="1"/>
    <n v="6.36"/>
    <n v="4.74"/>
    <x v="15"/>
    <x v="2"/>
    <n v="-3061"/>
    <x v="0"/>
  </r>
  <r>
    <s v="af3424fa"/>
    <s v="Tracy Wise"/>
    <s v="08/06/1968"/>
    <s v="14/06/2007"/>
    <n v="4548"/>
    <n v="4820"/>
    <x v="0"/>
    <n v="14.21"/>
    <n v="6.63"/>
    <x v="16"/>
    <x v="1"/>
    <n v="-272"/>
    <x v="0"/>
  </r>
  <r>
    <s v="afbf567c"/>
    <s v="Gabriel Smith"/>
    <s v="19/09/1953"/>
    <s v="09/10/1986"/>
    <n v="4496"/>
    <n v="2891"/>
    <x v="1"/>
    <n v="5.37"/>
    <n v="8.16"/>
    <x v="16"/>
    <x v="0"/>
    <n v="1605"/>
    <x v="0"/>
  </r>
  <r>
    <s v="229cab1b"/>
    <s v="Brandon Montoya"/>
    <s v="02/02/1956"/>
    <s v="08/09/2010"/>
    <n v="834"/>
    <n v="3920"/>
    <x v="1"/>
    <n v="13.5"/>
    <n v="5.75"/>
    <x v="17"/>
    <x v="0"/>
    <n v="-3086"/>
    <x v="0"/>
  </r>
  <r>
    <s v="023947f4"/>
    <s v="Matthew Wang"/>
    <s v="12/01/1970"/>
    <s v="19/12/2003"/>
    <n v="1678"/>
    <n v="2436"/>
    <x v="0"/>
    <n v="9.0299999999999994"/>
    <n v="8.56"/>
    <x v="18"/>
    <x v="2"/>
    <n v="-758"/>
    <x v="0"/>
  </r>
  <r>
    <s v="3051d304"/>
    <s v="Sarah Martinez"/>
    <s v="09/10/1964"/>
    <s v="02/08/1997"/>
    <n v="3904"/>
    <n v="4597"/>
    <x v="0"/>
    <n v="8.9700000000000006"/>
    <n v="3.89"/>
    <x v="19"/>
    <x v="0"/>
    <n v="-693"/>
    <x v="0"/>
  </r>
  <r>
    <s v="8ff77192"/>
    <s v="Fernando Schroeder"/>
    <s v="25/02/1968"/>
    <s v="14/11/2009"/>
    <n v="2594"/>
    <n v="3177"/>
    <x v="1"/>
    <n v="12.45"/>
    <n v="9.2899999999999991"/>
    <x v="20"/>
    <x v="2"/>
    <n v="-583"/>
    <x v="0"/>
  </r>
  <r>
    <s v="b3a1aa60"/>
    <s v="Claudia Cantrell"/>
    <s v="11/09/1958"/>
    <s v="11/09/2002"/>
    <n v="4543"/>
    <n v="3897"/>
    <x v="0"/>
    <n v="12.48"/>
    <n v="5.35"/>
    <x v="21"/>
    <x v="1"/>
    <n v="646"/>
    <x v="0"/>
  </r>
  <r>
    <s v="8bb03b6e"/>
    <s v="Jeremy Duran"/>
    <s v="05/08/1959"/>
    <s v="13/08/2002"/>
    <n v="2397"/>
    <n v="1580"/>
    <x v="1"/>
    <n v="5.41"/>
    <n v="9.4600000000000009"/>
    <x v="22"/>
    <x v="0"/>
    <n v="817"/>
    <x v="0"/>
  </r>
  <r>
    <s v="42e0ab33"/>
    <s v="Edward Burch"/>
    <s v="25/07/1959"/>
    <s v="01/01/1990"/>
    <n v="1446"/>
    <n v="1565"/>
    <x v="0"/>
    <n v="8.81"/>
    <n v="4.2699999999999996"/>
    <x v="23"/>
    <x v="2"/>
    <n v="-119"/>
    <x v="0"/>
  </r>
  <r>
    <s v="4443bdeb"/>
    <s v="Heather Solomon"/>
    <s v="01/04/1970"/>
    <s v="04/06/1989"/>
    <n v="3185"/>
    <n v="2832"/>
    <x v="0"/>
    <n v="7.46"/>
    <n v="4.09"/>
    <x v="23"/>
    <x v="0"/>
    <n v="353"/>
    <x v="0"/>
  </r>
  <r>
    <s v="8ec0409c"/>
    <s v="Robert Russo"/>
    <s v="03/12/1968"/>
    <s v="28/12/2014"/>
    <n v="2163"/>
    <n v="866"/>
    <x v="0"/>
    <n v="5.89"/>
    <n v="7.25"/>
    <x v="24"/>
    <x v="2"/>
    <n v="1297"/>
    <x v="0"/>
  </r>
  <r>
    <s v="f0b28eeb"/>
    <s v="Bethany Coleman"/>
    <s v="03/12/1962"/>
    <s v="14/06/1998"/>
    <n v="3493"/>
    <n v="2119"/>
    <x v="0"/>
    <n v="7.79"/>
    <n v="4.07"/>
    <x v="25"/>
    <x v="0"/>
    <n v="1374"/>
    <x v="0"/>
  </r>
  <r>
    <s v="581becd1"/>
    <s v="Amanda Byrd"/>
    <s v="26/11/1965"/>
    <s v="23/11/2006"/>
    <n v="1423"/>
    <n v="3819"/>
    <x v="0"/>
    <n v="5.8"/>
    <n v="7.51"/>
    <x v="25"/>
    <x v="1"/>
    <n v="-2396"/>
    <x v="0"/>
  </r>
  <r>
    <s v="f70b2482"/>
    <s v="Heather Abbott"/>
    <s v="19/03/1969"/>
    <s v="26/08/2005"/>
    <n v="1816"/>
    <n v="1167"/>
    <x v="1"/>
    <n v="10.25"/>
    <n v="5.86"/>
    <x v="26"/>
    <x v="2"/>
    <n v="649"/>
    <x v="0"/>
  </r>
  <r>
    <s v="8a82c490"/>
    <s v="Daniel Watson"/>
    <s v="09/04/1972"/>
    <s v="17/04/1993"/>
    <n v="2849"/>
    <n v="1366"/>
    <x v="0"/>
    <n v="14.82"/>
    <n v="4.09"/>
    <x v="27"/>
    <x v="2"/>
    <n v="1483"/>
    <x v="0"/>
  </r>
  <r>
    <s v="40663eb9"/>
    <s v="Michael Rollins"/>
    <s v="20/01/1975"/>
    <s v="16/06/2001"/>
    <n v="2328"/>
    <n v="4104"/>
    <x v="1"/>
    <n v="13.11"/>
    <n v="9.76"/>
    <x v="28"/>
    <x v="1"/>
    <n v="-1776"/>
    <x v="0"/>
  </r>
  <r>
    <s v="a61d2600"/>
    <s v="Brenda Peterson"/>
    <s v="08/05/1962"/>
    <s v="05/10/1995"/>
    <n v="3892"/>
    <n v="1003"/>
    <x v="0"/>
    <n v="11.2"/>
    <n v="5.98"/>
    <x v="29"/>
    <x v="0"/>
    <n v="2889"/>
    <x v="0"/>
  </r>
  <r>
    <s v="17ec20dd"/>
    <s v="Brian Maldonado"/>
    <s v="18/08/1963"/>
    <s v="26/11/1990"/>
    <n v="2730"/>
    <n v="1085"/>
    <x v="0"/>
    <n v="10.94"/>
    <n v="3.6"/>
    <x v="30"/>
    <x v="1"/>
    <n v="1645"/>
    <x v="0"/>
  </r>
  <r>
    <s v="e9e5bad6"/>
    <s v="Robert Barajas"/>
    <s v="27/07/1971"/>
    <s v="22/12/2004"/>
    <n v="3860"/>
    <n v="4425"/>
    <x v="0"/>
    <n v="6.69"/>
    <n v="7.95"/>
    <x v="31"/>
    <x v="2"/>
    <n v="-565"/>
    <x v="0"/>
  </r>
  <r>
    <s v="aeb8e1fd"/>
    <s v="Brian Delgado"/>
    <s v="19/11/1967"/>
    <s v="22/03/2011"/>
    <n v="2295"/>
    <n v="4999"/>
    <x v="1"/>
    <n v="6.85"/>
    <n v="8.6199999999999992"/>
    <x v="32"/>
    <x v="0"/>
    <n v="-2704"/>
    <x v="0"/>
  </r>
  <r>
    <s v="915ab308"/>
    <s v="Jeanette Robertson"/>
    <s v="26/02/1971"/>
    <s v="27/06/1992"/>
    <n v="4427"/>
    <n v="1490"/>
    <x v="0"/>
    <n v="6.77"/>
    <n v="7.03"/>
    <x v="33"/>
    <x v="1"/>
    <n v="2937"/>
    <x v="0"/>
  </r>
  <r>
    <s v="3c4ce276"/>
    <s v="Jeffrey Bradford"/>
    <s v="07/01/1962"/>
    <s v="05/02/2000"/>
    <n v="2482"/>
    <n v="1162"/>
    <x v="1"/>
    <n v="7.58"/>
    <n v="7.7"/>
    <x v="34"/>
    <x v="1"/>
    <n v="1320"/>
    <x v="0"/>
  </r>
  <r>
    <s v="c0d66260"/>
    <s v="Craig Reed"/>
    <s v="02/12/1956"/>
    <s v="24/11/1986"/>
    <n v="3490"/>
    <n v="4896"/>
    <x v="0"/>
    <n v="7.58"/>
    <n v="7.49"/>
    <x v="35"/>
    <x v="0"/>
    <n v="-1406"/>
    <x v="0"/>
  </r>
  <r>
    <s v="d5aed0c2"/>
    <s v="Thomas Powell"/>
    <s v="25/05/1970"/>
    <s v="16/03/1999"/>
    <n v="2847"/>
    <n v="3854"/>
    <x v="0"/>
    <n v="14.5"/>
    <n v="4.78"/>
    <x v="36"/>
    <x v="2"/>
    <n v="-1007"/>
    <x v="0"/>
  </r>
  <r>
    <s v="a1e14f1d"/>
    <s v="Dr. Deborah Hurst"/>
    <s v="09/08/1951"/>
    <s v="09/12/1997"/>
    <n v="961"/>
    <n v="2815"/>
    <x v="0"/>
    <n v="11.72"/>
    <n v="6.8"/>
    <x v="37"/>
    <x v="2"/>
    <n v="-1854"/>
    <x v="0"/>
  </r>
  <r>
    <s v="c831215c"/>
    <s v="Sabrina White"/>
    <s v="29/04/1964"/>
    <s v="05/12/1987"/>
    <n v="4690"/>
    <n v="3817"/>
    <x v="0"/>
    <n v="10.94"/>
    <n v="9.57"/>
    <x v="38"/>
    <x v="0"/>
    <n v="873"/>
    <x v="0"/>
  </r>
  <r>
    <s v="b3c784fb"/>
    <s v="Ashley Ponce"/>
    <s v="27/08/1969"/>
    <s v="03/09/2006"/>
    <n v="2643"/>
    <n v="4123"/>
    <x v="1"/>
    <n v="11.06"/>
    <n v="6.67"/>
    <x v="38"/>
    <x v="2"/>
    <n v="-1480"/>
    <x v="0"/>
  </r>
  <r>
    <s v="06b5aa9e"/>
    <s v="Gregory Sanchez"/>
    <s v="09/03/1972"/>
    <s v="23/05/1997"/>
    <n v="3952"/>
    <n v="1449"/>
    <x v="0"/>
    <n v="7.47"/>
    <n v="8.7200000000000006"/>
    <x v="39"/>
    <x v="2"/>
    <n v="2503"/>
    <x v="0"/>
  </r>
  <r>
    <s v="3951be4c"/>
    <s v="Cheryl Duncan"/>
    <s v="01/07/1967"/>
    <s v="10/01/2002"/>
    <n v="3971"/>
    <n v="848"/>
    <x v="1"/>
    <n v="9.64"/>
    <n v="3.8"/>
    <x v="40"/>
    <x v="2"/>
    <n v="3123"/>
    <x v="0"/>
  </r>
  <r>
    <s v="8dbf943f"/>
    <s v="Gary Ortega"/>
    <s v="22/08/1968"/>
    <s v="14/02/2007"/>
    <n v="1859"/>
    <n v="1741"/>
    <x v="0"/>
    <n v="8.4600000000000009"/>
    <n v="7.28"/>
    <x v="41"/>
    <x v="1"/>
    <n v="118"/>
    <x v="0"/>
  </r>
  <r>
    <s v="3ec9cf70"/>
    <s v="Nicole Perry"/>
    <s v="20/08/1951"/>
    <s v="03/02/2007"/>
    <n v="2278"/>
    <n v="4170"/>
    <x v="1"/>
    <n v="14.97"/>
    <n v="7.66"/>
    <x v="42"/>
    <x v="1"/>
    <n v="-1892"/>
    <x v="0"/>
  </r>
  <r>
    <s v="994c398c"/>
    <s v="Alison Jones"/>
    <s v="06/03/1950"/>
    <s v="21/05/2004"/>
    <n v="2699"/>
    <n v="1312"/>
    <x v="1"/>
    <n v="5.26"/>
    <n v="9.51"/>
    <x v="43"/>
    <x v="1"/>
    <n v="1387"/>
    <x v="0"/>
  </r>
  <r>
    <s v="1ac3c424"/>
    <s v="Alicia Martin"/>
    <s v="24/11/1972"/>
    <s v="15/10/2011"/>
    <n v="4598"/>
    <n v="3483"/>
    <x v="0"/>
    <n v="13.52"/>
    <n v="9.58"/>
    <x v="44"/>
    <x v="1"/>
    <n v="1115"/>
    <x v="0"/>
  </r>
  <r>
    <s v="682dda6a"/>
    <s v="Maurice Taylor MD"/>
    <s v="19/08/1966"/>
    <s v="21/07/2003"/>
    <n v="1575"/>
    <n v="5026"/>
    <x v="0"/>
    <n v="12.69"/>
    <n v="5.51"/>
    <x v="45"/>
    <x v="0"/>
    <n v="-3451"/>
    <x v="0"/>
  </r>
  <r>
    <s v="ece736b2"/>
    <s v="Joseph Green"/>
    <s v="01/08/1951"/>
    <s v="28/04/1987"/>
    <n v="4791"/>
    <n v="4215"/>
    <x v="1"/>
    <n v="10.72"/>
    <n v="7.57"/>
    <x v="46"/>
    <x v="0"/>
    <n v="576"/>
    <x v="0"/>
  </r>
  <r>
    <s v="c6731004"/>
    <s v="Aaron Ford"/>
    <s v="03/05/1969"/>
    <s v="01/02/2009"/>
    <n v="1006"/>
    <n v="1898"/>
    <x v="0"/>
    <n v="11.33"/>
    <n v="4.2699999999999996"/>
    <x v="47"/>
    <x v="2"/>
    <n v="-892"/>
    <x v="0"/>
  </r>
  <r>
    <s v="2e3dbbda"/>
    <s v="David Shepherd"/>
    <s v="21/01/1950"/>
    <s v="07/03/1994"/>
    <n v="4382"/>
    <n v="1645"/>
    <x v="1"/>
    <n v="11.79"/>
    <n v="9.98"/>
    <x v="48"/>
    <x v="2"/>
    <n v="2737"/>
    <x v="0"/>
  </r>
  <r>
    <s v="76d9b8d9"/>
    <s v="Deborah Ballard"/>
    <s v="06/09/1952"/>
    <s v="26/10/1985"/>
    <n v="4055"/>
    <n v="3566"/>
    <x v="0"/>
    <n v="8.2200000000000006"/>
    <n v="7.64"/>
    <x v="49"/>
    <x v="1"/>
    <n v="489"/>
    <x v="0"/>
  </r>
  <r>
    <s v="7cd8a2ba"/>
    <s v="Mr. Steven Dunn"/>
    <s v="05/11/1951"/>
    <s v="05/02/1991"/>
    <n v="4861"/>
    <n v="4935"/>
    <x v="1"/>
    <n v="7.85"/>
    <n v="9.6199999999999992"/>
    <x v="49"/>
    <x v="0"/>
    <n v="-74"/>
    <x v="1"/>
  </r>
  <r>
    <s v="6c91d020"/>
    <s v="Mary Crawford"/>
    <s v="27/10/1957"/>
    <s v="12/02/2014"/>
    <n v="946"/>
    <n v="4663"/>
    <x v="1"/>
    <n v="11.46"/>
    <n v="6.95"/>
    <x v="50"/>
    <x v="2"/>
    <n v="-3717"/>
    <x v="0"/>
  </r>
  <r>
    <s v="8519be8f"/>
    <s v="Jennifer Johnson"/>
    <s v="06/05/1973"/>
    <s v="30/01/1995"/>
    <n v="2786"/>
    <n v="4248"/>
    <x v="0"/>
    <n v="8.6300000000000008"/>
    <n v="6.3"/>
    <x v="51"/>
    <x v="2"/>
    <n v="-1462"/>
    <x v="0"/>
  </r>
  <r>
    <s v="a4fa829d"/>
    <s v="Micheal Preston"/>
    <s v="27/03/1950"/>
    <s v="10/01/2009"/>
    <n v="1400"/>
    <n v="1993"/>
    <x v="1"/>
    <n v="13.38"/>
    <n v="7.02"/>
    <x v="52"/>
    <x v="1"/>
    <n v="-593"/>
    <x v="0"/>
  </r>
  <r>
    <s v="77431a13"/>
    <s v="George Phillips"/>
    <s v="12/12/1955"/>
    <s v="07/06/2009"/>
    <n v="1654"/>
    <n v="2507"/>
    <x v="0"/>
    <n v="6.07"/>
    <n v="6.49"/>
    <x v="52"/>
    <x v="2"/>
    <n v="-853"/>
    <x v="0"/>
  </r>
  <r>
    <s v="0b74270a"/>
    <s v="Carol Nelson"/>
    <s v="06/09/1951"/>
    <s v="27/01/2008"/>
    <n v="4261"/>
    <n v="1934"/>
    <x v="0"/>
    <n v="11.72"/>
    <n v="6.52"/>
    <x v="53"/>
    <x v="1"/>
    <n v="2327"/>
    <x v="0"/>
  </r>
  <r>
    <s v="fdc5b3d2"/>
    <s v="Michael Winters"/>
    <s v="10/05/1972"/>
    <s v="08/02/2001"/>
    <n v="3970"/>
    <n v="3896"/>
    <x v="0"/>
    <n v="13.17"/>
    <n v="4.62"/>
    <x v="53"/>
    <x v="2"/>
    <n v="74"/>
    <x v="1"/>
  </r>
  <r>
    <s v="60f0f6bb"/>
    <s v="David Fitzpatrick"/>
    <s v="10/04/1972"/>
    <s v="28/08/2008"/>
    <n v="4381"/>
    <n v="4795"/>
    <x v="1"/>
    <n v="8.69"/>
    <n v="9.44"/>
    <x v="54"/>
    <x v="1"/>
    <n v="-414"/>
    <x v="0"/>
  </r>
  <r>
    <s v="ec7f92a2"/>
    <s v="Shannon Vega"/>
    <s v="04/05/1974"/>
    <s v="30/09/2014"/>
    <n v="2841"/>
    <n v="4194"/>
    <x v="0"/>
    <n v="5.56"/>
    <n v="4.41"/>
    <x v="55"/>
    <x v="0"/>
    <n v="-1353"/>
    <x v="0"/>
  </r>
  <r>
    <s v="052785ff"/>
    <s v="Isabella Mitchell"/>
    <s v="16/10/1964"/>
    <s v="29/04/1993"/>
    <n v="3991"/>
    <n v="3558"/>
    <x v="0"/>
    <n v="14.29"/>
    <n v="8.6"/>
    <x v="56"/>
    <x v="0"/>
    <n v="433"/>
    <x v="0"/>
  </r>
  <r>
    <s v="77c52072"/>
    <s v="Aaron Williamson"/>
    <s v="30/03/1974"/>
    <s v="10/09/1994"/>
    <n v="3413"/>
    <n v="4077"/>
    <x v="1"/>
    <n v="11.18"/>
    <n v="4.63"/>
    <x v="57"/>
    <x v="2"/>
    <n v="-664"/>
    <x v="0"/>
  </r>
  <r>
    <s v="89c753d5"/>
    <s v="Brittney Martinez"/>
    <s v="12/09/1972"/>
    <s v="15/11/1999"/>
    <n v="4684"/>
    <n v="1534"/>
    <x v="0"/>
    <n v="7.13"/>
    <n v="5.18"/>
    <x v="58"/>
    <x v="1"/>
    <n v="3150"/>
    <x v="0"/>
  </r>
  <r>
    <s v="53b0520c"/>
    <s v="Kelsey Everett"/>
    <s v="21/05/1966"/>
    <s v="01/09/2010"/>
    <n v="989"/>
    <n v="1795"/>
    <x v="1"/>
    <n v="14.33"/>
    <n v="6.3"/>
    <x v="59"/>
    <x v="0"/>
    <n v="-806"/>
    <x v="0"/>
  </r>
  <r>
    <s v="e53793e8"/>
    <s v="Shawn Baker"/>
    <s v="05/10/1952"/>
    <s v="18/07/1989"/>
    <n v="1266"/>
    <n v="3933"/>
    <x v="0"/>
    <n v="7.77"/>
    <n v="6.55"/>
    <x v="60"/>
    <x v="2"/>
    <n v="-2667"/>
    <x v="0"/>
  </r>
  <r>
    <s v="d93f136f"/>
    <s v="Ryan Ashley"/>
    <s v="30/09/1974"/>
    <s v="16/09/1999"/>
    <n v="4643"/>
    <n v="4144"/>
    <x v="0"/>
    <n v="8.58"/>
    <n v="9.3000000000000007"/>
    <x v="61"/>
    <x v="2"/>
    <n v="499"/>
    <x v="0"/>
  </r>
  <r>
    <s v="8e57518f"/>
    <s v="Jermaine Garcia"/>
    <s v="21/11/1951"/>
    <s v="24/02/1995"/>
    <n v="1292"/>
    <n v="2159"/>
    <x v="0"/>
    <n v="11.2"/>
    <n v="8.52"/>
    <x v="62"/>
    <x v="0"/>
    <n v="-867"/>
    <x v="0"/>
  </r>
  <r>
    <s v="543c8e7a"/>
    <s v="Brian Oconnor"/>
    <s v="11/10/1972"/>
    <s v="08/10/2001"/>
    <n v="4563"/>
    <n v="4256"/>
    <x v="0"/>
    <n v="8.6999999999999993"/>
    <n v="5.33"/>
    <x v="63"/>
    <x v="0"/>
    <n v="307"/>
    <x v="0"/>
  </r>
  <r>
    <s v="636fd124"/>
    <s v="Lisa Jones"/>
    <s v="01/08/1964"/>
    <s v="18/05/2000"/>
    <n v="1191"/>
    <n v="1274"/>
    <x v="0"/>
    <n v="9.3699999999999992"/>
    <n v="9.14"/>
    <x v="64"/>
    <x v="2"/>
    <n v="-83"/>
    <x v="0"/>
  </r>
  <r>
    <s v="6ddff278"/>
    <s v="David Hatfield"/>
    <s v="19/05/1964"/>
    <s v="07/11/1999"/>
    <n v="2534"/>
    <n v="4857"/>
    <x v="0"/>
    <n v="14.87"/>
    <n v="6.17"/>
    <x v="65"/>
    <x v="0"/>
    <n v="-2323"/>
    <x v="0"/>
  </r>
  <r>
    <s v="145df925"/>
    <s v="Olivia Bautista MD"/>
    <s v="27/09/1967"/>
    <s v="05/06/2008"/>
    <n v="2478"/>
    <n v="754"/>
    <x v="0"/>
    <n v="11.41"/>
    <n v="7.1"/>
    <x v="66"/>
    <x v="2"/>
    <n v="1724"/>
    <x v="0"/>
  </r>
  <r>
    <s v="29221ca0"/>
    <s v="Brittany Martinez"/>
    <s v="13/07/1954"/>
    <s v="02/09/2012"/>
    <n v="1670"/>
    <n v="4011"/>
    <x v="1"/>
    <n v="8.2899999999999991"/>
    <n v="5.42"/>
    <x v="67"/>
    <x v="2"/>
    <n v="-2341"/>
    <x v="0"/>
  </r>
  <r>
    <s v="fc629a17"/>
    <s v="Tammy King"/>
    <s v="03/07/1957"/>
    <s v="25/12/2006"/>
    <n v="1062"/>
    <n v="2375"/>
    <x v="0"/>
    <n v="13.97"/>
    <n v="4.9000000000000004"/>
    <x v="67"/>
    <x v="1"/>
    <n v="-1313"/>
    <x v="0"/>
  </r>
  <r>
    <s v="00fc248b"/>
    <s v="Mary Peterson"/>
    <s v="05/08/1963"/>
    <s v="09/04/1988"/>
    <n v="4042"/>
    <n v="1626"/>
    <x v="1"/>
    <n v="6.82"/>
    <n v="6.54"/>
    <x v="68"/>
    <x v="1"/>
    <n v="2416"/>
    <x v="0"/>
  </r>
  <r>
    <s v="b105d56e"/>
    <s v="Carla Golden"/>
    <s v="08/07/1953"/>
    <s v="26/06/1990"/>
    <n v="1274"/>
    <n v="4737"/>
    <x v="0"/>
    <n v="6.63"/>
    <n v="9.93"/>
    <x v="69"/>
    <x v="0"/>
    <n v="-3463"/>
    <x v="0"/>
  </r>
  <r>
    <s v="d1261585"/>
    <s v="Jeremy Hall"/>
    <s v="15/05/1949"/>
    <s v="11/03/2010"/>
    <n v="4185"/>
    <n v="4817"/>
    <x v="1"/>
    <n v="8.1"/>
    <n v="5.36"/>
    <x v="70"/>
    <x v="2"/>
    <n v="-632"/>
    <x v="0"/>
  </r>
  <r>
    <s v="0b7fa03d"/>
    <s v="Andrew Ashley"/>
    <s v="19/06/1958"/>
    <s v="08/04/1986"/>
    <n v="1137"/>
    <n v="3651"/>
    <x v="0"/>
    <n v="13.77"/>
    <n v="3.97"/>
    <x v="71"/>
    <x v="2"/>
    <n v="-2514"/>
    <x v="0"/>
  </r>
  <r>
    <s v="5a0a01b7"/>
    <s v="Janet Buck"/>
    <s v="02/08/1969"/>
    <s v="26/07/2004"/>
    <n v="2075"/>
    <n v="4613"/>
    <x v="1"/>
    <n v="10.52"/>
    <n v="7.39"/>
    <x v="72"/>
    <x v="1"/>
    <n v="-2538"/>
    <x v="0"/>
  </r>
  <r>
    <s v="85fa923d"/>
    <s v="Ashley Henry"/>
    <s v="31/01/1962"/>
    <s v="11/10/1988"/>
    <n v="4002"/>
    <n v="975"/>
    <x v="0"/>
    <n v="14.87"/>
    <n v="3.87"/>
    <x v="73"/>
    <x v="0"/>
    <n v="3027"/>
    <x v="0"/>
  </r>
  <r>
    <s v="e3b93e59"/>
    <s v="Thomas Travis"/>
    <s v="19/07/1951"/>
    <s v="18/07/2002"/>
    <n v="2507"/>
    <n v="3599"/>
    <x v="0"/>
    <n v="10.33"/>
    <n v="9.4"/>
    <x v="74"/>
    <x v="2"/>
    <n v="-1092"/>
    <x v="0"/>
  </r>
  <r>
    <s v="87836116"/>
    <s v="Terry Wyatt"/>
    <s v="13/10/1973"/>
    <s v="06/09/1997"/>
    <n v="1816"/>
    <n v="4764"/>
    <x v="0"/>
    <n v="10.61"/>
    <n v="5.34"/>
    <x v="75"/>
    <x v="1"/>
    <n v="-2948"/>
    <x v="0"/>
  </r>
  <r>
    <s v="e171fcf7"/>
    <s v="Erin Gilbert"/>
    <s v="16/09/1962"/>
    <s v="15/12/2007"/>
    <n v="930"/>
    <n v="3711"/>
    <x v="0"/>
    <n v="10.84"/>
    <n v="5.0199999999999996"/>
    <x v="76"/>
    <x v="0"/>
    <n v="-2781"/>
    <x v="0"/>
  </r>
  <r>
    <s v="34571481"/>
    <s v="John Lyons"/>
    <s v="01/03/1970"/>
    <s v="08/06/2014"/>
    <n v="4102"/>
    <n v="2414"/>
    <x v="1"/>
    <n v="10.029999999999999"/>
    <n v="6.16"/>
    <x v="77"/>
    <x v="0"/>
    <n v="1688"/>
    <x v="0"/>
  </r>
  <r>
    <s v="89c97d66"/>
    <s v="Mary Small"/>
    <s v="14/05/1960"/>
    <s v="07/09/2013"/>
    <n v="4169"/>
    <n v="1525"/>
    <x v="0"/>
    <n v="6.73"/>
    <n v="5.61"/>
    <x v="78"/>
    <x v="2"/>
    <n v="2644"/>
    <x v="0"/>
  </r>
  <r>
    <s v="9c8bd85f"/>
    <s v="Lisa Crawford"/>
    <s v="23/02/1957"/>
    <s v="27/12/2002"/>
    <n v="2169"/>
    <n v="3488"/>
    <x v="0"/>
    <n v="7.84"/>
    <n v="3.26"/>
    <x v="79"/>
    <x v="2"/>
    <n v="-1319"/>
    <x v="0"/>
  </r>
  <r>
    <s v="725a12d5"/>
    <s v="Micheal Wheeler"/>
    <s v="16/12/1974"/>
    <s v="07/09/2006"/>
    <n v="4523"/>
    <n v="4724"/>
    <x v="0"/>
    <n v="6.12"/>
    <n v="8.01"/>
    <x v="80"/>
    <x v="0"/>
    <n v="-201"/>
    <x v="1"/>
  </r>
  <r>
    <s v="fe73e8a3"/>
    <s v="Brandon Coleman"/>
    <s v="06/11/1970"/>
    <s v="19/03/2004"/>
    <n v="1179"/>
    <n v="3287"/>
    <x v="1"/>
    <n v="12.55"/>
    <n v="9.26"/>
    <x v="81"/>
    <x v="2"/>
    <n v="-2108"/>
    <x v="0"/>
  </r>
  <r>
    <s v="cf59cd86"/>
    <s v="April Brown"/>
    <s v="30/04/1972"/>
    <s v="03/08/1999"/>
    <n v="4445"/>
    <n v="1721"/>
    <x v="1"/>
    <n v="13.62"/>
    <n v="8.58"/>
    <x v="81"/>
    <x v="1"/>
    <n v="2724"/>
    <x v="0"/>
  </r>
  <r>
    <s v="0865f973"/>
    <s v="Matthew Leblanc"/>
    <s v="24/02/1960"/>
    <s v="19/06/1998"/>
    <n v="3908"/>
    <n v="4017"/>
    <x v="0"/>
    <n v="8.98"/>
    <n v="7.61"/>
    <x v="82"/>
    <x v="0"/>
    <n v="-109"/>
    <x v="1"/>
  </r>
  <r>
    <s v="1f9fc019"/>
    <s v="Albert Simmons"/>
    <s v="10/07/1968"/>
    <s v="24/08/1999"/>
    <n v="1000"/>
    <n v="3118"/>
    <x v="1"/>
    <n v="12.84"/>
    <n v="8.93"/>
    <x v="83"/>
    <x v="1"/>
    <n v="-2118"/>
    <x v="0"/>
  </r>
  <r>
    <s v="025051b0"/>
    <s v="Isabel Camacho"/>
    <s v="21/02/1953"/>
    <s v="16/08/1991"/>
    <n v="1882"/>
    <n v="2277"/>
    <x v="0"/>
    <n v="14.11"/>
    <n v="5.26"/>
    <x v="84"/>
    <x v="2"/>
    <n v="-395"/>
    <x v="0"/>
  </r>
  <r>
    <s v="fdabc326"/>
    <s v="Margaret Diaz"/>
    <s v="15/07/1973"/>
    <s v="27/11/1987"/>
    <n v="1463"/>
    <n v="2220"/>
    <x v="1"/>
    <n v="5.61"/>
    <n v="7.14"/>
    <x v="85"/>
    <x v="1"/>
    <n v="-757"/>
    <x v="0"/>
  </r>
  <r>
    <s v="7165d438"/>
    <s v="Benjamin Scott"/>
    <s v="11/01/1961"/>
    <s v="13/06/1996"/>
    <n v="2606"/>
    <n v="4196"/>
    <x v="0"/>
    <n v="9.18"/>
    <n v="7.17"/>
    <x v="86"/>
    <x v="2"/>
    <n v="-1590"/>
    <x v="0"/>
  </r>
  <r>
    <s v="71f04e17"/>
    <s v="Samantha Arellano"/>
    <s v="11/06/1974"/>
    <s v="16/02/1996"/>
    <n v="3719"/>
    <n v="3524"/>
    <x v="1"/>
    <n v="6.61"/>
    <n v="4.2699999999999996"/>
    <x v="87"/>
    <x v="2"/>
    <n v="195"/>
    <x v="0"/>
  </r>
  <r>
    <s v="59e82bd2"/>
    <s v="Angela Williams"/>
    <s v="09/05/1966"/>
    <s v="15/10/2009"/>
    <n v="3368"/>
    <n v="3556"/>
    <x v="0"/>
    <n v="5.15"/>
    <n v="8.2100000000000009"/>
    <x v="88"/>
    <x v="1"/>
    <n v="-188"/>
    <x v="0"/>
  </r>
  <r>
    <s v="e2043b31"/>
    <s v="Meghan Morris"/>
    <s v="05/02/1968"/>
    <s v="14/01/1992"/>
    <n v="1566"/>
    <n v="1765"/>
    <x v="1"/>
    <n v="7.11"/>
    <n v="4.25"/>
    <x v="89"/>
    <x v="2"/>
    <n v="-199"/>
    <x v="0"/>
  </r>
  <r>
    <s v="b21a0414"/>
    <s v="Elizabeth Davis"/>
    <s v="24/02/1950"/>
    <s v="28/10/2002"/>
    <n v="4890"/>
    <n v="1575"/>
    <x v="1"/>
    <n v="14.69"/>
    <n v="3.19"/>
    <x v="89"/>
    <x v="1"/>
    <n v="3315"/>
    <x v="0"/>
  </r>
  <r>
    <s v="61c4121b"/>
    <s v="Kayla Smith"/>
    <s v="20/01/1952"/>
    <s v="03/03/1991"/>
    <n v="2533"/>
    <n v="4480"/>
    <x v="1"/>
    <n v="7.69"/>
    <n v="7.06"/>
    <x v="90"/>
    <x v="2"/>
    <n v="-1947"/>
    <x v="0"/>
  </r>
  <r>
    <s v="58b536e3"/>
    <s v="Mark Henry"/>
    <s v="12/12/1971"/>
    <s v="10/11/2010"/>
    <n v="3425"/>
    <n v="2432"/>
    <x v="0"/>
    <n v="6.72"/>
    <n v="6.96"/>
    <x v="91"/>
    <x v="0"/>
    <n v="993"/>
    <x v="0"/>
  </r>
  <r>
    <s v="6ec972c2"/>
    <s v="Brian Young"/>
    <s v="09/03/1972"/>
    <s v="22/03/1997"/>
    <n v="4991"/>
    <n v="3874"/>
    <x v="0"/>
    <n v="6.52"/>
    <n v="9.6300000000000008"/>
    <x v="92"/>
    <x v="2"/>
    <n v="1117"/>
    <x v="0"/>
  </r>
  <r>
    <s v="f21bfadc"/>
    <s v="Emily Mason"/>
    <s v="23/05/1971"/>
    <s v="16/06/2009"/>
    <n v="997"/>
    <n v="3589"/>
    <x v="1"/>
    <n v="13.91"/>
    <n v="5.9"/>
    <x v="93"/>
    <x v="0"/>
    <n v="-2592"/>
    <x v="0"/>
  </r>
  <r>
    <s v="6653b55e"/>
    <s v="Ashley Luna"/>
    <s v="19/03/1972"/>
    <s v="02/06/2012"/>
    <n v="3776"/>
    <n v="3296"/>
    <x v="1"/>
    <n v="6.02"/>
    <n v="5.81"/>
    <x v="94"/>
    <x v="1"/>
    <n v="480"/>
    <x v="0"/>
  </r>
  <r>
    <s v="62d2540a"/>
    <s v="Adrian Garcia"/>
    <s v="30/08/1974"/>
    <s v="26/08/1985"/>
    <n v="2602"/>
    <n v="3646"/>
    <x v="0"/>
    <n v="6.87"/>
    <n v="9.0299999999999994"/>
    <x v="95"/>
    <x v="2"/>
    <n v="-1044"/>
    <x v="0"/>
  </r>
  <r>
    <s v="acb3d919"/>
    <s v="Katherine Taylor"/>
    <s v="14/03/1959"/>
    <s v="27/11/1991"/>
    <n v="3624"/>
    <n v="3315"/>
    <x v="1"/>
    <n v="13.65"/>
    <n v="4.1500000000000004"/>
    <x v="96"/>
    <x v="1"/>
    <n v="309"/>
    <x v="0"/>
  </r>
  <r>
    <s v="886b5580"/>
    <s v="Monica Keith"/>
    <s v="12/01/1958"/>
    <s v="18/03/2001"/>
    <n v="2485"/>
    <n v="4527"/>
    <x v="0"/>
    <n v="5.78"/>
    <n v="7.07"/>
    <x v="97"/>
    <x v="0"/>
    <n v="-2042"/>
    <x v="0"/>
  </r>
  <r>
    <s v="af826fb2"/>
    <s v="Kristin Griffin"/>
    <s v="24/04/1950"/>
    <s v="13/08/1995"/>
    <n v="2827"/>
    <n v="1287"/>
    <x v="0"/>
    <n v="8.51"/>
    <n v="3.23"/>
    <x v="97"/>
    <x v="2"/>
    <n v="1540"/>
    <x v="0"/>
  </r>
  <r>
    <s v="1bce3986"/>
    <s v="Kristina Jones"/>
    <s v="15/02/1954"/>
    <s v="31/01/1993"/>
    <n v="3547"/>
    <n v="3485"/>
    <x v="0"/>
    <n v="12.26"/>
    <n v="7.77"/>
    <x v="98"/>
    <x v="1"/>
    <n v="62"/>
    <x v="1"/>
  </r>
  <r>
    <s v="afb38547"/>
    <s v="Matthew Donovan"/>
    <s v="16/10/1958"/>
    <s v="10/12/2001"/>
    <n v="4197"/>
    <n v="2681"/>
    <x v="1"/>
    <n v="10.37"/>
    <n v="8.25"/>
    <x v="98"/>
    <x v="1"/>
    <n v="1516"/>
    <x v="0"/>
  </r>
  <r>
    <s v="44c7daa0"/>
    <s v="Duane Yoder"/>
    <s v="01/10/1972"/>
    <s v="10/01/1988"/>
    <n v="2522"/>
    <n v="4892"/>
    <x v="1"/>
    <n v="13.97"/>
    <n v="3.13"/>
    <x v="99"/>
    <x v="1"/>
    <n v="-2370"/>
    <x v="0"/>
  </r>
  <r>
    <s v="ff3366a3"/>
    <s v="Matthew Foster"/>
    <s v="04/10/1956"/>
    <s v="10/03/2002"/>
    <n v="1569"/>
    <n v="3619"/>
    <x v="1"/>
    <n v="14.74"/>
    <n v="4.08"/>
    <x v="100"/>
    <x v="1"/>
    <n v="-2050"/>
    <x v="0"/>
  </r>
  <r>
    <s v="b57e3fcf"/>
    <s v="Cassidy Foster"/>
    <s v="03/04/1961"/>
    <s v="13/12/1998"/>
    <n v="4572"/>
    <n v="4673"/>
    <x v="0"/>
    <n v="9.56"/>
    <n v="5.27"/>
    <x v="101"/>
    <x v="1"/>
    <n v="-101"/>
    <x v="1"/>
  </r>
  <r>
    <s v="aedc4565"/>
    <s v="Gregory Kelly"/>
    <s v="23/07/1959"/>
    <s v="31/10/1992"/>
    <n v="1498"/>
    <n v="3015"/>
    <x v="0"/>
    <n v="13.95"/>
    <n v="6.17"/>
    <x v="102"/>
    <x v="1"/>
    <n v="-1517"/>
    <x v="0"/>
  </r>
  <r>
    <s v="5df5f43d"/>
    <s v="Duane Brown"/>
    <s v="26/11/1958"/>
    <s v="02/09/2009"/>
    <n v="3957"/>
    <n v="2443"/>
    <x v="0"/>
    <n v="11.68"/>
    <n v="9.52"/>
    <x v="103"/>
    <x v="1"/>
    <n v="1514"/>
    <x v="0"/>
  </r>
  <r>
    <s v="d2032872"/>
    <s v="David Dillon"/>
    <s v="24/01/1952"/>
    <s v="23/05/2002"/>
    <n v="1876"/>
    <n v="3759"/>
    <x v="0"/>
    <n v="6.34"/>
    <n v="7.34"/>
    <x v="104"/>
    <x v="1"/>
    <n v="-1883"/>
    <x v="0"/>
  </r>
  <r>
    <s v="51350baa"/>
    <s v="Darryl Brown"/>
    <s v="20/05/1963"/>
    <s v="18/06/2001"/>
    <n v="4019"/>
    <n v="1816"/>
    <x v="1"/>
    <n v="10.71"/>
    <n v="3.46"/>
    <x v="105"/>
    <x v="1"/>
    <n v="2203"/>
    <x v="0"/>
  </r>
  <r>
    <s v="e5a1d314"/>
    <s v="Louis Morales"/>
    <s v="18/10/1964"/>
    <s v="24/05/1989"/>
    <n v="2653"/>
    <n v="3494"/>
    <x v="0"/>
    <n v="9.85"/>
    <n v="5.79"/>
    <x v="106"/>
    <x v="0"/>
    <n v="-841"/>
    <x v="0"/>
  </r>
  <r>
    <s v="68fed9ca"/>
    <s v="Mrs. Lori Sharp"/>
    <s v="17/04/1951"/>
    <s v="11/12/1991"/>
    <n v="2295"/>
    <n v="3205"/>
    <x v="0"/>
    <n v="8.92"/>
    <n v="8.34"/>
    <x v="107"/>
    <x v="1"/>
    <n v="-910"/>
    <x v="0"/>
  </r>
  <r>
    <s v="43362c32"/>
    <s v="Michael Meyers"/>
    <s v="14/12/1967"/>
    <s v="11/11/2012"/>
    <n v="2300"/>
    <n v="877"/>
    <x v="1"/>
    <n v="6.14"/>
    <n v="5.69"/>
    <x v="108"/>
    <x v="0"/>
    <n v="1423"/>
    <x v="0"/>
  </r>
  <r>
    <s v="0084ff2b"/>
    <s v="Cheryl Murphy"/>
    <s v="08/02/1951"/>
    <s v="02/09/1998"/>
    <n v="1663"/>
    <n v="4604"/>
    <x v="0"/>
    <n v="5.76"/>
    <n v="7.08"/>
    <x v="109"/>
    <x v="0"/>
    <n v="-2941"/>
    <x v="0"/>
  </r>
  <r>
    <s v="0e0caa5f"/>
    <s v="Brandon Snow"/>
    <s v="04/08/1964"/>
    <s v="30/06/1993"/>
    <n v="2781"/>
    <n v="3588"/>
    <x v="0"/>
    <n v="6.21"/>
    <n v="5.97"/>
    <x v="110"/>
    <x v="2"/>
    <n v="-807"/>
    <x v="0"/>
  </r>
  <r>
    <s v="24ecf07e"/>
    <s v="Ernest Robles"/>
    <s v="25/04/1964"/>
    <s v="12/11/2007"/>
    <n v="3475"/>
    <n v="1309"/>
    <x v="1"/>
    <n v="11.28"/>
    <n v="3.87"/>
    <x v="111"/>
    <x v="1"/>
    <n v="2166"/>
    <x v="0"/>
  </r>
  <r>
    <s v="e247b6e1"/>
    <s v="Melanie Brady"/>
    <s v="10/09/1949"/>
    <s v="14/10/1988"/>
    <n v="3055"/>
    <n v="1478"/>
    <x v="0"/>
    <n v="6.71"/>
    <n v="3.14"/>
    <x v="112"/>
    <x v="0"/>
    <n v="1577"/>
    <x v="0"/>
  </r>
  <r>
    <s v="dbbdb1f3"/>
    <s v="Kayla Robinson"/>
    <s v="31/03/1957"/>
    <s v="13/07/1987"/>
    <n v="3495"/>
    <n v="2591"/>
    <x v="0"/>
    <n v="10.9"/>
    <n v="6.99"/>
    <x v="113"/>
    <x v="1"/>
    <n v="904"/>
    <x v="0"/>
  </r>
  <r>
    <s v="0c49e243"/>
    <s v="Carol Dean"/>
    <s v="30/03/1970"/>
    <s v="18/09/2000"/>
    <n v="3611"/>
    <n v="4750"/>
    <x v="0"/>
    <n v="6.28"/>
    <n v="4.33"/>
    <x v="114"/>
    <x v="0"/>
    <n v="-1139"/>
    <x v="0"/>
  </r>
  <r>
    <s v="f9d10be8"/>
    <s v="Krista Pineda"/>
    <s v="23/04/1956"/>
    <s v="19/01/2013"/>
    <n v="3191"/>
    <n v="3984"/>
    <x v="1"/>
    <n v="14.86"/>
    <n v="6.37"/>
    <x v="115"/>
    <x v="0"/>
    <n v="-793"/>
    <x v="0"/>
  </r>
  <r>
    <s v="a00e72e5"/>
    <s v="Heather Vincent"/>
    <s v="27/10/1973"/>
    <s v="07/01/2006"/>
    <n v="3358"/>
    <n v="1968"/>
    <x v="0"/>
    <n v="13.23"/>
    <n v="8.67"/>
    <x v="116"/>
    <x v="0"/>
    <n v="1390"/>
    <x v="0"/>
  </r>
  <r>
    <s v="756a5780"/>
    <s v="Sean Evans"/>
    <s v="23/04/1958"/>
    <s v="17/03/1989"/>
    <n v="3235"/>
    <n v="766"/>
    <x v="0"/>
    <n v="13.42"/>
    <n v="8.19"/>
    <x v="117"/>
    <x v="1"/>
    <n v="2469"/>
    <x v="0"/>
  </r>
  <r>
    <s v="9aac6665"/>
    <s v="Annette Romero"/>
    <s v="26/05/1974"/>
    <s v="06/12/2014"/>
    <n v="4114"/>
    <n v="1385"/>
    <x v="1"/>
    <n v="9.74"/>
    <n v="9.1"/>
    <x v="117"/>
    <x v="1"/>
    <n v="2729"/>
    <x v="0"/>
  </r>
  <r>
    <s v="a0d02284"/>
    <s v="John Conner"/>
    <s v="18/05/1949"/>
    <s v="18/06/1989"/>
    <n v="1408"/>
    <n v="4296"/>
    <x v="0"/>
    <n v="12.89"/>
    <n v="6.52"/>
    <x v="118"/>
    <x v="0"/>
    <n v="-2888"/>
    <x v="0"/>
  </r>
  <r>
    <s v="40e3c069"/>
    <s v="Brett Pittman"/>
    <s v="16/04/1951"/>
    <s v="19/09/2011"/>
    <n v="4829"/>
    <n v="3599"/>
    <x v="0"/>
    <n v="12.99"/>
    <n v="8.8699999999999992"/>
    <x v="119"/>
    <x v="1"/>
    <n v="1230"/>
    <x v="0"/>
  </r>
  <r>
    <s v="d0d39d6c"/>
    <s v="Stephanie Brown"/>
    <s v="20/05/1956"/>
    <s v="28/01/2012"/>
    <n v="4072"/>
    <n v="1601"/>
    <x v="1"/>
    <n v="9.98"/>
    <n v="7.17"/>
    <x v="120"/>
    <x v="1"/>
    <n v="2471"/>
    <x v="0"/>
  </r>
  <r>
    <s v="b10b5959"/>
    <s v="Elizabeth Howe"/>
    <s v="31/07/1959"/>
    <s v="06/10/2010"/>
    <n v="1821"/>
    <n v="3725"/>
    <x v="0"/>
    <n v="7.29"/>
    <n v="8.23"/>
    <x v="121"/>
    <x v="2"/>
    <n v="-1904"/>
    <x v="0"/>
  </r>
  <r>
    <s v="afec9afc"/>
    <s v="Elizabeth Ray"/>
    <s v="06/01/1965"/>
    <s v="11/04/1997"/>
    <n v="2067"/>
    <n v="3235"/>
    <x v="1"/>
    <n v="8.76"/>
    <n v="8.81"/>
    <x v="122"/>
    <x v="0"/>
    <n v="-1168"/>
    <x v="0"/>
  </r>
  <r>
    <s v="7ddf4cdb"/>
    <s v="Brandon Jackson"/>
    <s v="09/06/1964"/>
    <s v="24/08/1987"/>
    <n v="2329"/>
    <n v="2681"/>
    <x v="1"/>
    <n v="7.06"/>
    <n v="9.5399999999999991"/>
    <x v="122"/>
    <x v="0"/>
    <n v="-352"/>
    <x v="0"/>
  </r>
  <r>
    <s v="75026078"/>
    <s v="John Howell DDS"/>
    <s v="19/07/1966"/>
    <s v="07/04/2009"/>
    <n v="3711"/>
    <n v="3194"/>
    <x v="0"/>
    <n v="8.56"/>
    <n v="8.43"/>
    <x v="122"/>
    <x v="2"/>
    <n v="517"/>
    <x v="0"/>
  </r>
  <r>
    <s v="d6fa4385"/>
    <s v="Ashley Berger"/>
    <s v="28/02/1972"/>
    <s v="12/02/2013"/>
    <n v="1954"/>
    <n v="4098"/>
    <x v="0"/>
    <n v="11.69"/>
    <n v="3.73"/>
    <x v="123"/>
    <x v="1"/>
    <n v="-2144"/>
    <x v="0"/>
  </r>
  <r>
    <s v="e056accc"/>
    <s v="Brandon Ray"/>
    <s v="13/07/1961"/>
    <s v="16/06/1986"/>
    <n v="1002"/>
    <n v="2381"/>
    <x v="0"/>
    <n v="5.2"/>
    <n v="3.09"/>
    <x v="124"/>
    <x v="0"/>
    <n v="-1379"/>
    <x v="0"/>
  </r>
  <r>
    <s v="99f0e1c4"/>
    <s v="Lisa Harris"/>
    <s v="30/06/1963"/>
    <s v="12/11/1991"/>
    <n v="2557"/>
    <n v="3801"/>
    <x v="0"/>
    <n v="6.39"/>
    <n v="4.07"/>
    <x v="125"/>
    <x v="1"/>
    <n v="-1244"/>
    <x v="0"/>
  </r>
  <r>
    <s v="8bb1cea8"/>
    <s v="Sean Howard"/>
    <s v="19/11/1963"/>
    <s v="21/10/2000"/>
    <n v="2861"/>
    <n v="3274"/>
    <x v="0"/>
    <n v="9.15"/>
    <n v="3.98"/>
    <x v="126"/>
    <x v="1"/>
    <n v="-413"/>
    <x v="0"/>
  </r>
  <r>
    <s v="6ca18f47"/>
    <s v="Colleen Fisher"/>
    <s v="26/01/1973"/>
    <s v="25/10/2005"/>
    <n v="3952"/>
    <n v="3709"/>
    <x v="1"/>
    <n v="12.13"/>
    <n v="4.57"/>
    <x v="126"/>
    <x v="2"/>
    <n v="243"/>
    <x v="0"/>
  </r>
  <r>
    <s v="c9fe791a"/>
    <s v="Heather Strong"/>
    <s v="25/11/1972"/>
    <s v="02/02/2015"/>
    <n v="1302"/>
    <n v="1324"/>
    <x v="1"/>
    <n v="9.93"/>
    <n v="4.76"/>
    <x v="127"/>
    <x v="1"/>
    <n v="-22"/>
    <x v="1"/>
  </r>
  <r>
    <s v="38e1b89c"/>
    <s v="Victoria Shepherd"/>
    <s v="11/09/1955"/>
    <s v="03/08/1985"/>
    <n v="3531"/>
    <n v="3524"/>
    <x v="0"/>
    <n v="6.47"/>
    <n v="4.5999999999999996"/>
    <x v="128"/>
    <x v="2"/>
    <n v="7"/>
    <x v="1"/>
  </r>
  <r>
    <s v="972a21c9"/>
    <s v="Kimberly Gonzalez"/>
    <s v="19/12/1970"/>
    <s v="28/09/2006"/>
    <n v="4917"/>
    <n v="910"/>
    <x v="0"/>
    <n v="13.14"/>
    <n v="3.94"/>
    <x v="129"/>
    <x v="0"/>
    <n v="4007"/>
    <x v="0"/>
  </r>
  <r>
    <s v="6f95c4dc"/>
    <s v="Victoria Carr"/>
    <s v="05/09/1974"/>
    <s v="06/07/1999"/>
    <n v="2856"/>
    <n v="2266"/>
    <x v="1"/>
    <n v="13.66"/>
    <n v="4.55"/>
    <x v="129"/>
    <x v="2"/>
    <n v="590"/>
    <x v="0"/>
  </r>
  <r>
    <s v="a216f096"/>
    <s v="Robert Myers"/>
    <s v="11/07/1963"/>
    <s v="10/08/2001"/>
    <n v="2496"/>
    <n v="1425"/>
    <x v="1"/>
    <n v="10.57"/>
    <n v="4.25"/>
    <x v="130"/>
    <x v="2"/>
    <n v="1071"/>
    <x v="0"/>
  </r>
  <r>
    <s v="4a33e48c"/>
    <s v="Tamara Carter"/>
    <s v="17/11/1962"/>
    <s v="23/04/1994"/>
    <n v="3719"/>
    <n v="2950"/>
    <x v="1"/>
    <n v="8.5299999999999994"/>
    <n v="7.27"/>
    <x v="131"/>
    <x v="1"/>
    <n v="769"/>
    <x v="0"/>
  </r>
  <r>
    <s v="fa9ac23a"/>
    <s v="Erik Sutton"/>
    <s v="15/06/1973"/>
    <s v="26/11/2002"/>
    <n v="2091"/>
    <n v="4106"/>
    <x v="1"/>
    <n v="11.18"/>
    <n v="6.76"/>
    <x v="131"/>
    <x v="2"/>
    <n v="-2015"/>
    <x v="0"/>
  </r>
  <r>
    <s v="f42b2d37"/>
    <s v="Yolanda Patrick"/>
    <s v="06/11/1953"/>
    <s v="17/03/2010"/>
    <n v="4361"/>
    <n v="3700"/>
    <x v="0"/>
    <n v="14.04"/>
    <n v="5.39"/>
    <x v="132"/>
    <x v="2"/>
    <n v="661"/>
    <x v="0"/>
  </r>
  <r>
    <s v="ee341619"/>
    <s v="Michael Richards"/>
    <s v="04/05/1953"/>
    <s v="15/04/1999"/>
    <n v="2082"/>
    <n v="4422"/>
    <x v="1"/>
    <n v="5.82"/>
    <n v="9.4499999999999993"/>
    <x v="132"/>
    <x v="0"/>
    <n v="-2340"/>
    <x v="0"/>
  </r>
  <r>
    <s v="2f1bc0eb"/>
    <s v="Stanley Vaughn"/>
    <s v="07/04/1952"/>
    <s v="31/08/2013"/>
    <n v="2755"/>
    <n v="1889"/>
    <x v="1"/>
    <n v="9.51"/>
    <n v="6.07"/>
    <x v="133"/>
    <x v="1"/>
    <n v="866"/>
    <x v="0"/>
  </r>
  <r>
    <s v="bf694ccc"/>
    <s v="Michael Lucas"/>
    <s v="04/11/1953"/>
    <s v="02/12/1993"/>
    <n v="3254"/>
    <n v="3451"/>
    <x v="1"/>
    <n v="11.22"/>
    <n v="5.78"/>
    <x v="133"/>
    <x v="2"/>
    <n v="-197"/>
    <x v="0"/>
  </r>
  <r>
    <s v="e359e8c1"/>
    <s v="Erin Simmons"/>
    <s v="21/05/1959"/>
    <s v="18/12/1990"/>
    <n v="2759"/>
    <n v="1503"/>
    <x v="0"/>
    <n v="6.53"/>
    <n v="6.92"/>
    <x v="134"/>
    <x v="0"/>
    <n v="1256"/>
    <x v="0"/>
  </r>
  <r>
    <s v="cba31fff"/>
    <s v="Amber Hines"/>
    <s v="04/02/1973"/>
    <s v="04/08/1995"/>
    <n v="2245"/>
    <n v="3717"/>
    <x v="1"/>
    <n v="12.69"/>
    <n v="3.7"/>
    <x v="135"/>
    <x v="2"/>
    <n v="-1472"/>
    <x v="0"/>
  </r>
  <r>
    <s v="998a9dde"/>
    <s v="Robert Mills"/>
    <s v="07/05/1965"/>
    <s v="17/11/2006"/>
    <n v="2385"/>
    <n v="940"/>
    <x v="0"/>
    <n v="6.29"/>
    <n v="5.64"/>
    <x v="136"/>
    <x v="0"/>
    <n v="1445"/>
    <x v="0"/>
  </r>
  <r>
    <s v="2a8ae4a6"/>
    <s v="David Rodriguez"/>
    <s v="28/06/1974"/>
    <s v="24/02/1992"/>
    <n v="1604"/>
    <n v="1916"/>
    <x v="1"/>
    <n v="14.5"/>
    <n v="4.05"/>
    <x v="137"/>
    <x v="1"/>
    <n v="-312"/>
    <x v="0"/>
  </r>
  <r>
    <s v="63809ce1"/>
    <s v="Christian Phelps"/>
    <s v="30/12/1972"/>
    <s v="28/04/1998"/>
    <n v="1288"/>
    <n v="4719"/>
    <x v="0"/>
    <n v="7.37"/>
    <n v="6.09"/>
    <x v="138"/>
    <x v="0"/>
    <n v="-3431"/>
    <x v="0"/>
  </r>
  <r>
    <s v="f7634bc7"/>
    <s v="Brandon White"/>
    <s v="01/02/1970"/>
    <s v="27/12/2007"/>
    <n v="3873"/>
    <n v="1730"/>
    <x v="0"/>
    <n v="11.06"/>
    <n v="5.1100000000000003"/>
    <x v="139"/>
    <x v="1"/>
    <n v="2143"/>
    <x v="0"/>
  </r>
  <r>
    <s v="be02de54"/>
    <s v="Maria Green"/>
    <s v="10/12/1969"/>
    <s v="05/08/2006"/>
    <n v="3731"/>
    <n v="3837"/>
    <x v="0"/>
    <n v="6.2"/>
    <n v="4.04"/>
    <x v="140"/>
    <x v="0"/>
    <n v="-106"/>
    <x v="1"/>
  </r>
  <r>
    <s v="66815d7e"/>
    <s v="Stacey Lewis"/>
    <s v="21/01/1950"/>
    <s v="18/07/1994"/>
    <n v="2163"/>
    <n v="3077"/>
    <x v="0"/>
    <n v="15"/>
    <n v="8.6999999999999993"/>
    <x v="141"/>
    <x v="2"/>
    <n v="-914"/>
    <x v="0"/>
  </r>
  <r>
    <s v="bf37264b"/>
    <s v="Cheryl Williams"/>
    <s v="12/05/1963"/>
    <s v="11/03/2005"/>
    <n v="3356"/>
    <n v="1051"/>
    <x v="1"/>
    <n v="10.55"/>
    <n v="6.66"/>
    <x v="141"/>
    <x v="1"/>
    <n v="2305"/>
    <x v="0"/>
  </r>
  <r>
    <s v="c5bdb43a"/>
    <s v="Heather Knight"/>
    <s v="23/03/1968"/>
    <s v="02/07/1999"/>
    <n v="4793"/>
    <n v="904"/>
    <x v="1"/>
    <n v="5.29"/>
    <n v="6.73"/>
    <x v="142"/>
    <x v="0"/>
    <n v="3889"/>
    <x v="0"/>
  </r>
  <r>
    <s v="6a377ab8"/>
    <s v="Thomas Blair"/>
    <s v="15/10/1950"/>
    <s v="28/01/2009"/>
    <n v="3704"/>
    <n v="2050"/>
    <x v="1"/>
    <n v="11.85"/>
    <n v="3.44"/>
    <x v="143"/>
    <x v="2"/>
    <n v="1654"/>
    <x v="0"/>
  </r>
  <r>
    <s v="a239b84a"/>
    <s v="Kevin Mckee"/>
    <s v="07/12/1960"/>
    <s v="19/02/1999"/>
    <n v="3078"/>
    <n v="4881"/>
    <x v="1"/>
    <n v="8.48"/>
    <n v="8.75"/>
    <x v="144"/>
    <x v="2"/>
    <n v="-1803"/>
    <x v="0"/>
  </r>
  <r>
    <s v="77d4043a"/>
    <s v="James Fox"/>
    <s v="17/01/1952"/>
    <s v="03/05/1991"/>
    <n v="1041"/>
    <n v="1819"/>
    <x v="0"/>
    <n v="7.73"/>
    <n v="8.57"/>
    <x v="145"/>
    <x v="2"/>
    <n v="-778"/>
    <x v="0"/>
  </r>
  <r>
    <s v="67df4914"/>
    <s v="Mrs. Amy Norris MD"/>
    <s v="01/04/1956"/>
    <s v="04/03/1992"/>
    <n v="1459"/>
    <n v="2318"/>
    <x v="0"/>
    <n v="9.32"/>
    <n v="4.4400000000000004"/>
    <x v="145"/>
    <x v="0"/>
    <n v="-859"/>
    <x v="0"/>
  </r>
  <r>
    <s v="a360db97"/>
    <s v="Barbara Johnson"/>
    <s v="13/11/1966"/>
    <s v="16/10/1985"/>
    <n v="3799"/>
    <n v="3809"/>
    <x v="1"/>
    <n v="7.52"/>
    <n v="6.17"/>
    <x v="146"/>
    <x v="1"/>
    <n v="-10"/>
    <x v="1"/>
  </r>
  <r>
    <s v="4bbbc106"/>
    <s v="Jason Payne"/>
    <s v="25/01/1964"/>
    <s v="29/09/1995"/>
    <n v="2448"/>
    <n v="3254"/>
    <x v="1"/>
    <n v="7.8"/>
    <n v="4.67"/>
    <x v="147"/>
    <x v="1"/>
    <n v="-806"/>
    <x v="0"/>
  </r>
  <r>
    <s v="44976788"/>
    <s v="James Aguirre"/>
    <s v="12/07/1965"/>
    <s v="17/11/2009"/>
    <n v="4443"/>
    <n v="864"/>
    <x v="0"/>
    <n v="9.1"/>
    <n v="3.18"/>
    <x v="148"/>
    <x v="1"/>
    <n v="3579"/>
    <x v="0"/>
  </r>
  <r>
    <s v="acf0b582"/>
    <s v="Haley Jones"/>
    <s v="14/10/1956"/>
    <s v="30/07/1988"/>
    <n v="3688"/>
    <n v="3870"/>
    <x v="0"/>
    <n v="14.7"/>
    <n v="3.47"/>
    <x v="149"/>
    <x v="2"/>
    <n v="-182"/>
    <x v="1"/>
  </r>
  <r>
    <s v="66d3ab64"/>
    <s v="Donald Greene"/>
    <s v="06/06/1971"/>
    <s v="18/06/1997"/>
    <n v="4310"/>
    <n v="3239"/>
    <x v="1"/>
    <n v="8.77"/>
    <n v="7.43"/>
    <x v="150"/>
    <x v="2"/>
    <n v="1071"/>
    <x v="0"/>
  </r>
  <r>
    <s v="a88045e2"/>
    <s v="Mark Cox"/>
    <s v="07/10/1967"/>
    <s v="14/04/1988"/>
    <n v="3163"/>
    <n v="2955"/>
    <x v="1"/>
    <n v="9.69"/>
    <n v="8.89"/>
    <x v="151"/>
    <x v="2"/>
    <n v="208"/>
    <x v="0"/>
  </r>
  <r>
    <s v="6156d647"/>
    <s v="Mr. Robert Salazar"/>
    <s v="06/01/1951"/>
    <s v="22/09/1988"/>
    <n v="4257"/>
    <n v="1993"/>
    <x v="1"/>
    <n v="9.6300000000000008"/>
    <n v="5.42"/>
    <x v="152"/>
    <x v="0"/>
    <n v="2264"/>
    <x v="0"/>
  </r>
  <r>
    <s v="0e8bab47"/>
    <s v="Francis Martinez"/>
    <s v="25/12/1955"/>
    <s v="07/01/2006"/>
    <n v="3311"/>
    <n v="4496"/>
    <x v="0"/>
    <n v="10.87"/>
    <n v="4.47"/>
    <x v="153"/>
    <x v="0"/>
    <n v="-1185"/>
    <x v="0"/>
  </r>
  <r>
    <s v="6475b18a"/>
    <s v="John Clark"/>
    <s v="26/08/1965"/>
    <s v="05/08/1987"/>
    <n v="1660"/>
    <n v="4949"/>
    <x v="1"/>
    <n v="13.9"/>
    <n v="4.3099999999999996"/>
    <x v="154"/>
    <x v="1"/>
    <n v="-3289"/>
    <x v="0"/>
  </r>
  <r>
    <s v="973dcb10"/>
    <s v="Chelsea Porter"/>
    <s v="27/04/1969"/>
    <s v="20/05/1996"/>
    <n v="2798"/>
    <n v="1330"/>
    <x v="1"/>
    <n v="7.77"/>
    <n v="5.79"/>
    <x v="154"/>
    <x v="2"/>
    <n v="1468"/>
    <x v="0"/>
  </r>
  <r>
    <s v="580f2a37"/>
    <s v="Stephanie Porter"/>
    <s v="04/02/1975"/>
    <s v="22/11/2012"/>
    <n v="2463"/>
    <n v="1900"/>
    <x v="1"/>
    <n v="9.61"/>
    <n v="8.16"/>
    <x v="155"/>
    <x v="0"/>
    <n v="563"/>
    <x v="0"/>
  </r>
  <r>
    <s v="3248de39"/>
    <s v="Sara Mccarthy"/>
    <s v="12/05/1971"/>
    <s v="06/10/1997"/>
    <n v="2370"/>
    <n v="1603"/>
    <x v="1"/>
    <n v="9.92"/>
    <n v="8.0399999999999991"/>
    <x v="156"/>
    <x v="2"/>
    <n v="767"/>
    <x v="0"/>
  </r>
  <r>
    <s v="0b28ed5f"/>
    <s v="Sheila Griffith"/>
    <s v="05/06/1961"/>
    <s v="24/03/2008"/>
    <n v="4814"/>
    <n v="1356"/>
    <x v="1"/>
    <n v="14.45"/>
    <n v="9.14"/>
    <x v="157"/>
    <x v="1"/>
    <n v="3458"/>
    <x v="0"/>
  </r>
  <r>
    <s v="0b7c3d8b"/>
    <s v="Kevin Colon"/>
    <s v="04/02/1952"/>
    <s v="13/08/2005"/>
    <n v="3534"/>
    <n v="2443"/>
    <x v="0"/>
    <n v="13.66"/>
    <n v="5.88"/>
    <x v="158"/>
    <x v="2"/>
    <n v="1091"/>
    <x v="0"/>
  </r>
  <r>
    <s v="45879776"/>
    <s v="Ryan Fuller"/>
    <s v="20/10/1962"/>
    <s v="07/12/2010"/>
    <n v="2284"/>
    <n v="2465"/>
    <x v="1"/>
    <n v="7.4"/>
    <n v="9.36"/>
    <x v="158"/>
    <x v="2"/>
    <n v="-181"/>
    <x v="0"/>
  </r>
  <r>
    <s v="b0b02838"/>
    <s v="Vanessa Everett"/>
    <s v="20/08/1962"/>
    <s v="08/03/2001"/>
    <n v="1947"/>
    <n v="2437"/>
    <x v="1"/>
    <n v="5.87"/>
    <n v="3.47"/>
    <x v="159"/>
    <x v="1"/>
    <n v="-490"/>
    <x v="0"/>
  </r>
  <r>
    <s v="eae1cdd0"/>
    <s v="Katelyn Mayo"/>
    <s v="01/05/1952"/>
    <s v="11/07/1994"/>
    <n v="4356"/>
    <n v="1709"/>
    <x v="1"/>
    <n v="6.5"/>
    <n v="8.1199999999999992"/>
    <x v="160"/>
    <x v="0"/>
    <n v="2647"/>
    <x v="0"/>
  </r>
  <r>
    <s v="117a5ec6"/>
    <s v="Brian Tran"/>
    <s v="13/02/1973"/>
    <s v="22/11/2006"/>
    <n v="1363"/>
    <n v="3410"/>
    <x v="1"/>
    <n v="6.28"/>
    <n v="6.23"/>
    <x v="161"/>
    <x v="2"/>
    <n v="-2047"/>
    <x v="0"/>
  </r>
  <r>
    <s v="a104ac52"/>
    <s v="Felicia Duke"/>
    <s v="19/10/1971"/>
    <s v="02/02/1988"/>
    <n v="4244"/>
    <n v="3307"/>
    <x v="1"/>
    <n v="6.88"/>
    <n v="4.7"/>
    <x v="162"/>
    <x v="1"/>
    <n v="937"/>
    <x v="0"/>
  </r>
  <r>
    <s v="f58ef4e6"/>
    <s v="Michael Mccormick"/>
    <s v="24/09/1964"/>
    <s v="25/05/2000"/>
    <n v="2781"/>
    <n v="2566"/>
    <x v="0"/>
    <n v="10.199999999999999"/>
    <n v="9.35"/>
    <x v="163"/>
    <x v="1"/>
    <n v="215"/>
    <x v="0"/>
  </r>
  <r>
    <s v="1a666eb4"/>
    <s v="Carla Carroll"/>
    <s v="06/06/1958"/>
    <s v="22/05/1997"/>
    <n v="3233"/>
    <n v="4541"/>
    <x v="0"/>
    <n v="11.98"/>
    <n v="6.73"/>
    <x v="164"/>
    <x v="1"/>
    <n v="-1308"/>
    <x v="0"/>
  </r>
  <r>
    <s v="ffe20478"/>
    <s v="Matthew Rodgers"/>
    <s v="05/05/1967"/>
    <s v="30/04/2009"/>
    <n v="3037"/>
    <n v="1831"/>
    <x v="0"/>
    <n v="11.9"/>
    <n v="3.79"/>
    <x v="165"/>
    <x v="0"/>
    <n v="1206"/>
    <x v="0"/>
  </r>
  <r>
    <s v="1758d3a9"/>
    <s v="Jon Lewis"/>
    <s v="25/11/1970"/>
    <s v="28/06/1989"/>
    <n v="2436"/>
    <n v="3868"/>
    <x v="1"/>
    <n v="12.47"/>
    <n v="5.43"/>
    <x v="166"/>
    <x v="2"/>
    <n v="-1432"/>
    <x v="0"/>
  </r>
  <r>
    <s v="42196ad2"/>
    <s v="Caleb Wagner"/>
    <s v="06/11/1965"/>
    <s v="11/09/2001"/>
    <n v="1509"/>
    <n v="4093"/>
    <x v="0"/>
    <n v="13.74"/>
    <n v="9.09"/>
    <x v="167"/>
    <x v="0"/>
    <n v="-2584"/>
    <x v="0"/>
  </r>
  <r>
    <s v="61ae426d"/>
    <s v="James Gonzalez"/>
    <s v="14/05/1973"/>
    <s v="01/12/2002"/>
    <n v="3899"/>
    <n v="4865"/>
    <x v="0"/>
    <n v="10.14"/>
    <n v="3.77"/>
    <x v="168"/>
    <x v="1"/>
    <n v="-966"/>
    <x v="0"/>
  </r>
  <r>
    <s v="00b400b9"/>
    <s v="Kelly Douglas"/>
    <s v="23/10/1967"/>
    <s v="11/09/1998"/>
    <n v="3412"/>
    <n v="1810"/>
    <x v="0"/>
    <n v="13.13"/>
    <n v="4.1500000000000004"/>
    <x v="169"/>
    <x v="1"/>
    <n v="1602"/>
    <x v="0"/>
  </r>
  <r>
    <s v="26640039"/>
    <s v="Sharon Wells"/>
    <s v="09/08/1970"/>
    <s v="04/09/2006"/>
    <n v="3573"/>
    <n v="2732"/>
    <x v="0"/>
    <n v="14.27"/>
    <n v="8.06"/>
    <x v="169"/>
    <x v="0"/>
    <n v="841"/>
    <x v="0"/>
  </r>
  <r>
    <s v="df2f804e"/>
    <s v="Stephanie Riggs"/>
    <s v="13/09/1950"/>
    <s v="08/07/2008"/>
    <n v="4245"/>
    <n v="3044"/>
    <x v="0"/>
    <n v="13.06"/>
    <n v="3.38"/>
    <x v="170"/>
    <x v="2"/>
    <n v="1201"/>
    <x v="0"/>
  </r>
  <r>
    <s v="8819548e"/>
    <s v="Michael Ward"/>
    <s v="20/03/1970"/>
    <s v="16/12/1986"/>
    <n v="3127"/>
    <n v="2098"/>
    <x v="0"/>
    <n v="8.27"/>
    <n v="9.73"/>
    <x v="170"/>
    <x v="0"/>
    <n v="1029"/>
    <x v="0"/>
  </r>
  <r>
    <s v="b47e1891"/>
    <s v="Dennis Herrera"/>
    <s v="17/07/1962"/>
    <s v="04/10/1987"/>
    <n v="1828"/>
    <n v="4519"/>
    <x v="0"/>
    <n v="14.8"/>
    <n v="6.8"/>
    <x v="171"/>
    <x v="0"/>
    <n v="-269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F621EE-97E6-4358-82DE-F9C8BA98194D}" name="PivotTable14"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31:F40" firstHeaderRow="0" firstDataRow="1" firstDataCol="1" rowPageCount="1" colPageCount="1"/>
  <pivotFields count="13">
    <pivotField showAll="0"/>
    <pivotField showAll="0"/>
    <pivotField showAll="0"/>
    <pivotField showAll="0"/>
    <pivotField numFmtId="165" showAll="0"/>
    <pivotField numFmtId="165" showAll="0"/>
    <pivotField axis="axisRow" showAll="0">
      <items count="3">
        <item x="0"/>
        <item x="1"/>
        <item t="default"/>
      </items>
    </pivotField>
    <pivotField dataField="1" numFmtId="166" showAll="0"/>
    <pivotField dataField="1" numFmtId="166" showAll="0"/>
    <pivotField showAll="0"/>
    <pivotField axis="axisRow" showAll="0">
      <items count="4">
        <item x="2"/>
        <item x="0"/>
        <item x="1"/>
        <item t="default"/>
      </items>
    </pivotField>
    <pivotField numFmtId="2" showAll="0"/>
    <pivotField axis="axisPage" showAll="0">
      <items count="3">
        <item x="1"/>
        <item x="0"/>
        <item t="default"/>
      </items>
    </pivotField>
  </pivotFields>
  <rowFields count="2">
    <field x="6"/>
    <field x="10"/>
  </rowFields>
  <rowItems count="9">
    <i>
      <x/>
    </i>
    <i r="1">
      <x/>
    </i>
    <i r="1">
      <x v="1"/>
    </i>
    <i r="1">
      <x v="2"/>
    </i>
    <i>
      <x v="1"/>
    </i>
    <i r="1">
      <x/>
    </i>
    <i r="1">
      <x v="1"/>
    </i>
    <i r="1">
      <x v="2"/>
    </i>
    <i t="grand">
      <x/>
    </i>
  </rowItems>
  <colFields count="1">
    <field x="-2"/>
  </colFields>
  <colItems count="2">
    <i>
      <x/>
    </i>
    <i i="1">
      <x v="1"/>
    </i>
  </colItems>
  <pageFields count="1">
    <pageField fld="12" hier="-1"/>
  </pageFields>
  <dataFields count="2">
    <dataField name="Average of Employer Contribution (%)" fld="7" subtotal="average" baseField="6" baseItem="0" numFmtId="166"/>
    <dataField name="Average of Employee Contribution (%)" fld="8" subtotal="average" baseField="6" baseItem="0" numFmtId="166"/>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7301A7-FC2A-4721-A439-DC90ECA4BBC0}" name="PivotTable13"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34" firstHeaderRow="1" firstDataRow="1" firstDataCol="1"/>
  <pivotFields count="13">
    <pivotField showAll="0"/>
    <pivotField showAll="0"/>
    <pivotField showAll="0"/>
    <pivotField showAll="0"/>
    <pivotField numFmtId="165" showAll="0"/>
    <pivotField numFmtId="165" showAll="0"/>
    <pivotField axis="axisRow" showAll="0">
      <items count="3">
        <item x="0"/>
        <item x="1"/>
        <item t="default"/>
      </items>
    </pivotField>
    <pivotField numFmtId="166" showAll="0"/>
    <pivotField numFmtId="166" showAll="0"/>
    <pivotField showAll="0"/>
    <pivotField showAll="0"/>
    <pivotField dataField="1" numFmtId="2" showAll="0"/>
    <pivotField showAll="0"/>
  </pivotFields>
  <rowFields count="1">
    <field x="6"/>
  </rowFields>
  <rowItems count="3">
    <i>
      <x/>
    </i>
    <i>
      <x v="1"/>
    </i>
    <i t="grand">
      <x/>
    </i>
  </rowItems>
  <colItems count="1">
    <i/>
  </colItems>
  <dataFields count="1">
    <dataField name="Average of Discrepancy (£)" fld="11" subtotal="average" baseField="6"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E5F843-950C-4E2C-BF30-283D12A88DCF}" name="PivotTable6"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Pension Type">
  <location ref="D23:E27" firstHeaderRow="1" firstDataRow="1" firstDataCol="1"/>
  <pivotFields count="13">
    <pivotField showAll="0"/>
    <pivotField showAll="0"/>
    <pivotField showAll="0"/>
    <pivotField showAll="0"/>
    <pivotField numFmtId="165" showAll="0"/>
    <pivotField dataField="1" numFmtId="165" showAll="0"/>
    <pivotField showAll="0">
      <items count="3">
        <item x="1"/>
        <item x="0"/>
        <item t="default"/>
      </items>
    </pivotField>
    <pivotField numFmtId="166" showAll="0"/>
    <pivotField numFmtId="166" showAll="0"/>
    <pivotField showAll="0"/>
    <pivotField axis="axisRow" showAll="0">
      <items count="4">
        <item x="2"/>
        <item x="1"/>
        <item x="0"/>
        <item t="default"/>
      </items>
    </pivotField>
    <pivotField numFmtId="2" showAll="0"/>
    <pivotField showAll="0">
      <items count="3">
        <item x="1"/>
        <item x="0"/>
        <item t="default"/>
      </items>
    </pivotField>
  </pivotFields>
  <rowFields count="1">
    <field x="10"/>
  </rowFields>
  <rowItems count="4">
    <i>
      <x/>
    </i>
    <i>
      <x v="1"/>
    </i>
    <i>
      <x v="2"/>
    </i>
    <i t="grand">
      <x/>
    </i>
  </rowItems>
  <colItems count="1">
    <i/>
  </colItems>
  <dataFields count="1">
    <dataField name="Sum of Actual Monthly Pension (£)" fld="5" showDataAs="percentOfTotal" baseField="10" baseItem="0" numFmtId="10"/>
  </dataFields>
  <formats count="8">
    <format dxfId="4">
      <pivotArea type="all" dataOnly="0" outline="0" fieldPosition="0"/>
    </format>
    <format dxfId="5">
      <pivotArea outline="0" collapsedLevelsAreSubtotals="1" fieldPosition="0"/>
    </format>
    <format dxfId="6">
      <pivotArea dataOnly="0" labelOnly="1" fieldPosition="0">
        <references count="1">
          <reference field="10" count="0"/>
        </references>
      </pivotArea>
    </format>
    <format dxfId="7">
      <pivotArea dataOnly="0" labelOnly="1" grandRow="1" outline="0" fieldPosition="0"/>
    </format>
    <format dxfId="8">
      <pivotArea field="10" type="button" dataOnly="0" labelOnly="1" outline="0" axis="axisRow" fieldPosition="0"/>
    </format>
    <format dxfId="9">
      <pivotArea dataOnly="0" labelOnly="1" outline="0" fieldPosition="0">
        <references count="1">
          <reference field="4294967294" count="1">
            <x v="0"/>
          </reference>
        </references>
      </pivotArea>
    </format>
    <format dxfId="10">
      <pivotArea dataOnly="0" labelOnly="1" outline="0" fieldPosition="0">
        <references count="1">
          <reference field="4294967294" count="1">
            <x v="0"/>
          </reference>
        </references>
      </pivotArea>
    </format>
    <format dxfId="11">
      <pivotArea outline="0" fieldPosition="0">
        <references count="1">
          <reference field="429496729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B5196B-123B-46B8-A29C-489DA531F73D}" name="PivotTable8"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Last Payment Dates">
  <location ref="G3:H176" firstHeaderRow="1" firstDataRow="1" firstDataCol="1" rowPageCount="1" colPageCount="1"/>
  <pivotFields count="13">
    <pivotField showAll="0"/>
    <pivotField showAll="0"/>
    <pivotField showAll="0"/>
    <pivotField showAll="0"/>
    <pivotField numFmtId="165" showAll="0"/>
    <pivotField dataField="1" numFmtId="165" showAll="0"/>
    <pivotField showAll="0"/>
    <pivotField numFmtId="166" showAll="0"/>
    <pivotField numFmtId="166" showAll="0"/>
    <pivotField axis="axisRow" showAll="0" sortType="ascending">
      <items count="345">
        <item m="1" x="192"/>
        <item m="1" x="296"/>
        <item m="1" x="213"/>
        <item m="1" x="242"/>
        <item m="1" x="286"/>
        <item m="1" x="214"/>
        <item m="1" x="309"/>
        <item m="1" x="226"/>
        <item m="1" x="329"/>
        <item m="1" x="340"/>
        <item m="1" x="271"/>
        <item m="1" x="179"/>
        <item m="1" x="193"/>
        <item m="1" x="233"/>
        <item m="1" x="194"/>
        <item m="1" x="287"/>
        <item m="1" x="227"/>
        <item m="1" x="260"/>
        <item m="1" x="341"/>
        <item m="1" x="208"/>
        <item m="1" x="297"/>
        <item m="1" x="310"/>
        <item m="1" x="261"/>
        <item m="1" x="180"/>
        <item m="1" x="243"/>
        <item m="1" x="330"/>
        <item m="1" x="253"/>
        <item m="1" x="262"/>
        <item m="1" x="342"/>
        <item m="1" x="175"/>
        <item m="1" x="181"/>
        <item m="1" x="195"/>
        <item m="1" x="200"/>
        <item m="1" x="219"/>
        <item m="1" x="228"/>
        <item m="1" x="234"/>
        <item m="1" x="209"/>
        <item m="1" x="220"/>
        <item m="1" x="244"/>
        <item m="1" x="254"/>
        <item m="1" x="263"/>
        <item m="1" x="182"/>
        <item m="1" x="215"/>
        <item m="1" x="221"/>
        <item m="1" x="235"/>
        <item m="1" x="343"/>
        <item m="1" x="196"/>
        <item m="1" x="201"/>
        <item m="1" x="210"/>
        <item m="1" x="222"/>
        <item m="1" x="315"/>
        <item m="1" x="320"/>
        <item m="1" x="331"/>
        <item m="1" x="264"/>
        <item m="1" x="183"/>
        <item m="1" x="311"/>
        <item m="1" x="255"/>
        <item m="1" x="265"/>
        <item m="1" x="184"/>
        <item m="1" x="236"/>
        <item m="1" x="202"/>
        <item m="1" x="316"/>
        <item m="1" x="237"/>
        <item m="1" x="321"/>
        <item m="1" x="245"/>
        <item m="1" x="256"/>
        <item m="1" x="185"/>
        <item m="1" x="276"/>
        <item m="1" x="211"/>
        <item m="1" x="312"/>
        <item m="1" x="246"/>
        <item m="1" x="257"/>
        <item m="1" x="203"/>
        <item m="1" x="304"/>
        <item m="1" x="277"/>
        <item m="1" x="216"/>
        <item m="1" x="322"/>
        <item m="1" x="332"/>
        <item m="1" x="266"/>
        <item m="1" x="272"/>
        <item m="1" x="186"/>
        <item m="1" x="278"/>
        <item m="1" x="298"/>
        <item m="1" x="229"/>
        <item m="1" x="317"/>
        <item m="1" x="258"/>
        <item m="1" x="273"/>
        <item m="1" x="279"/>
        <item m="1" x="197"/>
        <item m="1" x="323"/>
        <item m="1" x="333"/>
        <item m="1" x="274"/>
        <item m="1" x="187"/>
        <item m="1" x="280"/>
        <item m="1" x="198"/>
        <item m="1" x="204"/>
        <item m="1" x="305"/>
        <item m="1" x="223"/>
        <item m="1" x="238"/>
        <item m="1" x="337"/>
        <item m="1" x="172"/>
        <item m="1" x="267"/>
        <item m="1" x="281"/>
        <item m="1" x="288"/>
        <item m="1" x="205"/>
        <item m="1" x="292"/>
        <item m="1" x="212"/>
        <item m="1" x="299"/>
        <item m="1" x="230"/>
        <item m="1" x="338"/>
        <item m="1" x="188"/>
        <item m="1" x="282"/>
        <item m="1" x="293"/>
        <item m="1" x="306"/>
        <item m="1" x="313"/>
        <item m="1" x="239"/>
        <item m="1" x="324"/>
        <item m="1" x="176"/>
        <item m="1" x="206"/>
        <item m="1" x="300"/>
        <item m="1" x="217"/>
        <item m="1" x="224"/>
        <item m="1" x="247"/>
        <item m="1" x="294"/>
        <item m="1" x="301"/>
        <item m="1" x="218"/>
        <item m="1" x="307"/>
        <item m="1" x="314"/>
        <item m="1" x="240"/>
        <item m="1" x="248"/>
        <item m="1" x="283"/>
        <item m="1" x="308"/>
        <item m="1" x="318"/>
        <item m="1" x="173"/>
        <item m="1" x="275"/>
        <item m="1" x="295"/>
        <item m="1" x="231"/>
        <item m="1" x="325"/>
        <item m="1" x="249"/>
        <item m="1" x="334"/>
        <item m="1" x="339"/>
        <item m="1" x="268"/>
        <item m="1" x="189"/>
        <item m="1" x="284"/>
        <item m="1" x="289"/>
        <item m="1" x="269"/>
        <item m="1" x="199"/>
        <item m="1" x="207"/>
        <item m="1" x="319"/>
        <item m="1" x="241"/>
        <item m="1" x="326"/>
        <item m="1" x="250"/>
        <item m="1" x="259"/>
        <item m="1" x="177"/>
        <item m="1" x="190"/>
        <item m="1" x="290"/>
        <item m="1" x="302"/>
        <item m="1" x="327"/>
        <item m="1" x="251"/>
        <item m="1" x="335"/>
        <item m="1" x="174"/>
        <item m="1" x="178"/>
        <item m="1" x="291"/>
        <item m="1" x="303"/>
        <item m="1" x="225"/>
        <item m="1" x="232"/>
        <item m="1" x="252"/>
        <item m="1" x="336"/>
        <item m="1" x="270"/>
        <item m="1" x="191"/>
        <item m="1" x="285"/>
        <item m="1" x="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showAll="0"/>
    <pivotField numFmtId="2" showAll="0"/>
    <pivotField axis="axisPage" showAll="0">
      <items count="3">
        <item x="1"/>
        <item x="0"/>
        <item t="default"/>
      </items>
    </pivotField>
  </pivotFields>
  <rowFields count="1">
    <field x="9"/>
  </rowFields>
  <rowItems count="173">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t="grand">
      <x/>
    </i>
  </rowItems>
  <colItems count="1">
    <i/>
  </colItems>
  <pageFields count="1">
    <pageField fld="12" hier="-1"/>
  </pageFields>
  <dataFields count="1">
    <dataField name="Sum of Actual Monthly Pension (£)" fld="5" baseField="0" baseItem="0" numFmtId="165"/>
  </dataField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510336-4B23-47FA-B465-53B3D0120914}" name="PivotTable5"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Pension Type">
  <location ref="A23:B27" firstHeaderRow="1" firstDataRow="1" firstDataCol="1"/>
  <pivotFields count="13">
    <pivotField showAll="0"/>
    <pivotField showAll="0"/>
    <pivotField showAll="0"/>
    <pivotField showAll="0"/>
    <pivotField numFmtId="165" showAll="0"/>
    <pivotField numFmtId="165" showAll="0">
      <items count="196">
        <item x="102"/>
        <item x="34"/>
        <item x="5"/>
        <item x="180"/>
        <item x="113"/>
        <item x="108"/>
        <item x="57"/>
        <item x="68"/>
        <item x="14"/>
        <item x="50"/>
        <item x="29"/>
        <item x="2"/>
        <item x="44"/>
        <item x="154"/>
        <item x="187"/>
        <item x="179"/>
        <item x="120"/>
        <item x="78"/>
        <item x="75"/>
        <item x="122"/>
        <item x="26"/>
        <item x="60"/>
        <item x="93"/>
        <item x="127"/>
        <item x="46"/>
        <item x="181"/>
        <item x="106"/>
        <item x="191"/>
        <item x="48"/>
        <item x="188"/>
        <item x="112"/>
        <item x="172"/>
        <item x="176"/>
        <item x="72"/>
        <item x="32"/>
        <item x="184"/>
        <item x="109"/>
        <item x="157"/>
        <item x="89"/>
        <item x="103"/>
        <item x="155"/>
        <item x="21"/>
        <item x="12"/>
        <item x="30"/>
        <item x="85"/>
        <item x="52"/>
        <item x="104"/>
        <item x="117"/>
        <item x="150"/>
        <item x="23"/>
        <item x="41"/>
        <item x="166"/>
        <item x="38"/>
        <item x="119"/>
        <item x="49"/>
        <item x="95"/>
        <item x="115"/>
        <item x="86"/>
        <item x="54"/>
        <item x="18"/>
        <item x="35"/>
        <item x="15"/>
        <item x="151"/>
        <item x="111"/>
        <item x="70"/>
        <item x="126"/>
        <item x="185"/>
        <item x="17"/>
        <item x="161"/>
        <item x="177"/>
        <item x="148"/>
        <item x="142"/>
        <item x="118"/>
        <item x="131"/>
        <item x="107"/>
        <item x="66"/>
        <item x="158"/>
        <item x="24"/>
        <item x="96"/>
        <item x="143"/>
        <item x="59"/>
        <item x="76"/>
        <item x="61"/>
        <item x="116"/>
        <item x="88"/>
        <item x="58"/>
        <item x="144"/>
        <item x="173"/>
        <item x="137"/>
        <item x="6"/>
        <item x="36"/>
        <item x="140"/>
        <item x="128"/>
        <item x="51"/>
        <item x="42"/>
        <item x="82"/>
        <item x="160"/>
        <item x="167"/>
        <item x="77"/>
        <item x="141"/>
        <item x="27"/>
        <item x="147"/>
        <item x="98"/>
        <item x="193"/>
        <item x="37"/>
        <item x="69"/>
        <item x="171"/>
        <item x="4"/>
        <item x="40"/>
        <item x="99"/>
        <item x="84"/>
        <item x="62"/>
        <item x="20"/>
        <item x="163"/>
        <item x="133"/>
        <item x="87"/>
        <item x="74"/>
        <item x="190"/>
        <item x="149"/>
        <item x="114"/>
        <item x="153"/>
        <item x="121"/>
        <item x="9"/>
        <item x="174"/>
        <item x="65"/>
        <item x="79"/>
        <item x="139"/>
        <item x="7"/>
        <item x="194"/>
        <item x="53"/>
        <item x="67"/>
        <item x="101"/>
        <item x="138"/>
        <item x="31"/>
        <item x="178"/>
        <item x="152"/>
        <item x="19"/>
        <item x="136"/>
        <item x="33"/>
        <item x="100"/>
        <item x="186"/>
        <item x="129"/>
        <item x="47"/>
        <item x="73"/>
        <item x="3"/>
        <item x="10"/>
        <item x="145"/>
        <item x="94"/>
        <item x="183"/>
        <item x="55"/>
        <item x="124"/>
        <item x="189"/>
        <item x="28"/>
        <item x="134"/>
        <item x="169"/>
        <item x="56"/>
        <item x="43"/>
        <item x="25"/>
        <item x="39"/>
        <item x="22"/>
        <item x="192"/>
        <item x="164"/>
        <item x="132"/>
        <item x="156"/>
        <item x="123"/>
        <item x="110"/>
        <item x="146"/>
        <item x="91"/>
        <item x="159"/>
        <item x="92"/>
        <item x="8"/>
        <item x="11"/>
        <item x="83"/>
        <item x="97"/>
        <item x="63"/>
        <item x="165"/>
        <item x="1"/>
        <item x="170"/>
        <item x="182"/>
        <item x="16"/>
        <item x="162"/>
        <item x="64"/>
        <item x="135"/>
        <item x="71"/>
        <item x="13"/>
        <item x="125"/>
        <item x="168"/>
        <item x="81"/>
        <item x="80"/>
        <item x="105"/>
        <item x="90"/>
        <item x="175"/>
        <item x="0"/>
        <item x="130"/>
        <item x="45"/>
        <item t="default"/>
      </items>
    </pivotField>
    <pivotField showAll="0">
      <items count="3">
        <item x="1"/>
        <item x="0"/>
        <item t="default"/>
      </items>
    </pivotField>
    <pivotField numFmtId="166" showAll="0"/>
    <pivotField numFmtId="166" showAll="0"/>
    <pivotField showAll="0"/>
    <pivotField axis="axisRow" dataField="1" showAll="0">
      <items count="4">
        <item x="2"/>
        <item x="1"/>
        <item x="0"/>
        <item t="default"/>
      </items>
    </pivotField>
    <pivotField numFmtId="2" showAll="0"/>
    <pivotField showAll="0">
      <items count="3">
        <item x="1"/>
        <item x="0"/>
        <item t="default"/>
      </items>
    </pivotField>
  </pivotFields>
  <rowFields count="1">
    <field x="10"/>
  </rowFields>
  <rowItems count="4">
    <i>
      <x/>
    </i>
    <i>
      <x v="1"/>
    </i>
    <i>
      <x v="2"/>
    </i>
    <i t="grand">
      <x/>
    </i>
  </rowItems>
  <colItems count="1">
    <i/>
  </colItems>
  <dataFields count="1">
    <dataField name="Count of Status" fld="10" subtotal="count" showDataAs="percentOfTota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6E1954-B118-4730-8402-829F7EA35D48}" name="PivotTable4"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ension Type">
  <location ref="A13:E20" firstHeaderRow="0" firstDataRow="1" firstDataCol="1"/>
  <pivotFields count="13">
    <pivotField showAll="0"/>
    <pivotField showAll="0"/>
    <pivotField showAll="0"/>
    <pivotField showAll="0"/>
    <pivotField numFmtId="165" showAll="0"/>
    <pivotField dataField="1" numFmtId="165" showAll="0"/>
    <pivotField axis="axisRow" showAll="0">
      <items count="3">
        <item x="1"/>
        <item x="0"/>
        <item t="default"/>
      </items>
    </pivotField>
    <pivotField dataField="1" numFmtId="166" showAll="0"/>
    <pivotField dataField="1" numFmtId="166" showAll="0"/>
    <pivotField showAll="0"/>
    <pivotField showAll="0"/>
    <pivotField dataField="1" numFmtId="2" showAll="0"/>
    <pivotField axis="axisRow" showAll="0">
      <items count="3">
        <item x="1"/>
        <item x="0"/>
        <item t="default"/>
      </items>
    </pivotField>
  </pivotFields>
  <rowFields count="2">
    <field x="6"/>
    <field x="12"/>
  </rowFields>
  <rowItems count="7">
    <i>
      <x/>
    </i>
    <i r="1">
      <x/>
    </i>
    <i r="1">
      <x v="1"/>
    </i>
    <i>
      <x v="1"/>
    </i>
    <i r="1">
      <x/>
    </i>
    <i r="1">
      <x v="1"/>
    </i>
    <i t="grand">
      <x/>
    </i>
  </rowItems>
  <colFields count="1">
    <field x="-2"/>
  </colFields>
  <colItems count="4">
    <i>
      <x/>
    </i>
    <i i="1">
      <x v="1"/>
    </i>
    <i i="2">
      <x v="2"/>
    </i>
    <i i="3">
      <x v="3"/>
    </i>
  </colItems>
  <dataFields count="4">
    <dataField name="Sum of Actual Monthly Pension (£)" fld="5" baseField="0" baseItem="0" numFmtId="165"/>
    <dataField name="Average of Employer Contribution (%)" fld="7" subtotal="average" baseField="6" baseItem="0" numFmtId="166"/>
    <dataField name="Average of Employee Contribution (%)" fld="8" subtotal="average" baseField="6" baseItem="0" numFmtId="166"/>
    <dataField name="Average of Discrepancy (£)" fld="11" subtotal="average" baseField="6"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3126B2-2288-468B-998C-332D9269FF9A}" name="PivotTable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ension Type">
  <location ref="A3:D6" firstHeaderRow="0" firstDataRow="1" firstDataCol="1" rowPageCount="1" colPageCount="1"/>
  <pivotFields count="13">
    <pivotField showAll="0"/>
    <pivotField showAll="0"/>
    <pivotField showAll="0"/>
    <pivotField showAll="0"/>
    <pivotField numFmtId="165" showAll="0"/>
    <pivotField dataField="1" numFmtId="165" showAll="0"/>
    <pivotField axis="axisRow" showAll="0">
      <items count="3">
        <item x="1"/>
        <item x="0"/>
        <item t="default"/>
      </items>
    </pivotField>
    <pivotField dataField="1" numFmtId="166" showAll="0"/>
    <pivotField dataField="1" numFmtId="166" showAll="0"/>
    <pivotField showAll="0"/>
    <pivotField showAll="0"/>
    <pivotField numFmtId="2" showAll="0"/>
    <pivotField axis="axisPage" showAll="0">
      <items count="3">
        <item x="1"/>
        <item x="0"/>
        <item t="default"/>
      </items>
    </pivotField>
  </pivotFields>
  <rowFields count="1">
    <field x="6"/>
  </rowFields>
  <rowItems count="3">
    <i>
      <x/>
    </i>
    <i>
      <x v="1"/>
    </i>
    <i t="grand">
      <x/>
    </i>
  </rowItems>
  <colFields count="1">
    <field x="-2"/>
  </colFields>
  <colItems count="3">
    <i>
      <x/>
    </i>
    <i i="1">
      <x v="1"/>
    </i>
    <i i="2">
      <x v="2"/>
    </i>
  </colItems>
  <pageFields count="1">
    <pageField fld="12" item="0" hier="-1"/>
  </pageFields>
  <dataFields count="3">
    <dataField name="Sum of Actual Monthly Pension (£)" fld="5" baseField="0" baseItem="0" numFmtId="165"/>
    <dataField name="Average of Employer Contribution (%)" fld="7" subtotal="average" baseField="6" baseItem="0" numFmtId="166"/>
    <dataField name="Average of Employee Contribution (%)" fld="8" subtotal="average" baseField="6"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DA09C7-8D3D-4E52-8942-37FBEB6E509A}" name="PivotTable9" cacheId="63"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rowHeaderCaption="Pension Type">
  <location ref="J21:N28" firstHeaderRow="0" firstDataRow="1" firstDataCol="1"/>
  <pivotFields count="13">
    <pivotField showAll="0"/>
    <pivotField showAll="0"/>
    <pivotField showAll="0"/>
    <pivotField showAll="0"/>
    <pivotField numFmtId="165" showAll="0"/>
    <pivotField dataField="1" numFmtId="165" showAll="0"/>
    <pivotField axis="axisRow" showAll="0">
      <items count="3">
        <item x="1"/>
        <item x="0"/>
        <item t="default"/>
      </items>
    </pivotField>
    <pivotField dataField="1" numFmtId="166" showAll="0"/>
    <pivotField dataField="1" numFmtId="166" showAll="0"/>
    <pivotField showAll="0"/>
    <pivotField showAll="0"/>
    <pivotField dataField="1" numFmtId="2" showAll="0"/>
    <pivotField axis="axisRow" showAll="0">
      <items count="3">
        <item x="1"/>
        <item x="0"/>
        <item t="default"/>
      </items>
    </pivotField>
  </pivotFields>
  <rowFields count="2">
    <field x="6"/>
    <field x="12"/>
  </rowFields>
  <rowItems count="7">
    <i>
      <x/>
    </i>
    <i r="1">
      <x/>
    </i>
    <i r="1">
      <x v="1"/>
    </i>
    <i>
      <x v="1"/>
    </i>
    <i r="1">
      <x/>
    </i>
    <i r="1">
      <x v="1"/>
    </i>
    <i t="grand">
      <x/>
    </i>
  </rowItems>
  <colFields count="1">
    <field x="-2"/>
  </colFields>
  <colItems count="4">
    <i>
      <x/>
    </i>
    <i i="1">
      <x v="1"/>
    </i>
    <i i="2">
      <x v="2"/>
    </i>
    <i i="3">
      <x v="3"/>
    </i>
  </colItems>
  <dataFields count="4">
    <dataField name="Sum of Actual Monthly Pension (£)" fld="5" baseField="0" baseItem="0" numFmtId="165"/>
    <dataField name="Average of Employer Contribution (%)" fld="7" subtotal="average" baseField="6" baseItem="0" numFmtId="166"/>
    <dataField name="Average of Employee Contribution (%)" fld="8" subtotal="average" baseField="6" baseItem="0" numFmtId="166"/>
    <dataField name="Average of Discrepancy (£)" fld="11" subtotal="average" baseField="6" baseItem="0" numFmtId="2"/>
  </dataFields>
  <formats count="5">
    <format dxfId="16">
      <pivotArea dataOnly="0" labelOnly="1" outline="0" fieldPosition="0">
        <references count="1">
          <reference field="4294967294" count="4">
            <x v="0"/>
            <x v="1"/>
            <x v="2"/>
            <x v="3"/>
          </reference>
        </references>
      </pivotArea>
    </format>
    <format dxfId="15">
      <pivotArea field="6" type="button" dataOnly="0" labelOnly="1" outline="0" axis="axisRow" fieldPosition="0"/>
    </format>
    <format dxfId="14">
      <pivotArea dataOnly="0" labelOnly="1" fieldPosition="0">
        <references count="1">
          <reference field="6" count="0"/>
        </references>
      </pivotArea>
    </format>
    <format dxfId="13">
      <pivotArea dataOnly="0" labelOnly="1" fieldPosition="0">
        <references count="2">
          <reference field="6" count="1" selected="0">
            <x v="0"/>
          </reference>
          <reference field="12" count="0"/>
        </references>
      </pivotArea>
    </format>
    <format dxfId="12">
      <pivotArea dataOnly="0" labelOnly="1" fieldPosition="0">
        <references count="2">
          <reference field="6" count="1" selected="0">
            <x v="1"/>
          </reference>
          <reference field="1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F63D6D-89BF-4CD2-9CF0-614BBCD30A2E}" name="PivotTable8" cacheId="63"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rowHeaderCaption="Pension Type">
  <location ref="A23:D26" firstHeaderRow="0" firstDataRow="1" firstDataCol="1" rowPageCount="1" colPageCount="1"/>
  <pivotFields count="13">
    <pivotField showAll="0"/>
    <pivotField showAll="0"/>
    <pivotField showAll="0"/>
    <pivotField showAll="0"/>
    <pivotField numFmtId="165" showAll="0"/>
    <pivotField dataField="1" numFmtId="165" showAll="0"/>
    <pivotField axis="axisRow" showAll="0">
      <items count="3">
        <item x="1"/>
        <item x="0"/>
        <item t="default"/>
      </items>
    </pivotField>
    <pivotField dataField="1" numFmtId="166" showAll="0"/>
    <pivotField dataField="1" numFmtId="166" showAll="0"/>
    <pivotField showAll="0"/>
    <pivotField showAll="0"/>
    <pivotField numFmtId="2" showAll="0"/>
    <pivotField axis="axisPage" showAll="0">
      <items count="3">
        <item x="1"/>
        <item x="0"/>
        <item t="default"/>
      </items>
    </pivotField>
  </pivotFields>
  <rowFields count="1">
    <field x="6"/>
  </rowFields>
  <rowItems count="3">
    <i>
      <x/>
    </i>
    <i>
      <x v="1"/>
    </i>
    <i t="grand">
      <x/>
    </i>
  </rowItems>
  <colFields count="1">
    <field x="-2"/>
  </colFields>
  <colItems count="3">
    <i>
      <x/>
    </i>
    <i i="1">
      <x v="1"/>
    </i>
    <i i="2">
      <x v="2"/>
    </i>
  </colItems>
  <pageFields count="1">
    <pageField fld="12" hier="-1"/>
  </pageFields>
  <dataFields count="3">
    <dataField name="Sum of Actual Monthly Pension (£)" fld="5" baseField="0" baseItem="0" numFmtId="165"/>
    <dataField name="Average of Employer Contribution (%)" fld="7" subtotal="average" baseField="6" baseItem="0" numFmtId="166"/>
    <dataField name="Average of Employee Contribution (%)" fld="8" subtotal="average" baseField="6" baseItem="0" numFmtId="166"/>
  </dataFields>
  <formats count="2">
    <format dxfId="18">
      <pivotArea dataOnly="0" labelOnly="1" outline="0" fieldPosition="0">
        <references count="1">
          <reference field="4294967294" count="3">
            <x v="0"/>
            <x v="1"/>
            <x v="2"/>
          </reference>
        </references>
      </pivotArea>
    </format>
    <format dxfId="17">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workbookViewId="0">
      <selection activeCell="K1" sqref="K1"/>
    </sheetView>
  </sheetViews>
  <sheetFormatPr defaultRowHeight="14.25"/>
  <sheetData>
    <row r="1" spans="1:11">
      <c r="A1" s="1" t="s">
        <v>0</v>
      </c>
      <c r="B1" s="1" t="s">
        <v>1</v>
      </c>
      <c r="C1" s="1" t="s">
        <v>2</v>
      </c>
      <c r="D1" s="1" t="s">
        <v>3</v>
      </c>
      <c r="E1" s="1" t="s">
        <v>4</v>
      </c>
      <c r="F1" s="1" t="s">
        <v>5</v>
      </c>
      <c r="G1" s="1" t="s">
        <v>6</v>
      </c>
      <c r="H1" s="1" t="s">
        <v>7</v>
      </c>
      <c r="I1" s="1" t="s">
        <v>8</v>
      </c>
      <c r="J1" s="1" t="s">
        <v>9</v>
      </c>
      <c r="K1" s="1" t="s">
        <v>10</v>
      </c>
    </row>
    <row r="2" spans="1:11">
      <c r="A2" t="s">
        <v>11</v>
      </c>
      <c r="B2" t="s">
        <v>211</v>
      </c>
      <c r="C2" t="s">
        <v>411</v>
      </c>
      <c r="D2" t="s">
        <v>609</v>
      </c>
      <c r="E2">
        <v>1660</v>
      </c>
      <c r="F2">
        <v>4949</v>
      </c>
      <c r="G2" t="s">
        <v>808</v>
      </c>
      <c r="H2">
        <v>13.9</v>
      </c>
      <c r="I2">
        <v>4.3099999999999996</v>
      </c>
      <c r="J2" t="s">
        <v>810</v>
      </c>
      <c r="K2" t="s">
        <v>982</v>
      </c>
    </row>
    <row r="3" spans="1:11">
      <c r="A3" t="s">
        <v>12</v>
      </c>
      <c r="B3" t="s">
        <v>212</v>
      </c>
      <c r="C3" t="s">
        <v>412</v>
      </c>
      <c r="D3" t="s">
        <v>610</v>
      </c>
      <c r="E3">
        <v>4572</v>
      </c>
      <c r="F3">
        <v>4673</v>
      </c>
      <c r="G3" t="s">
        <v>809</v>
      </c>
      <c r="H3">
        <v>9.56</v>
      </c>
      <c r="I3">
        <v>5.27</v>
      </c>
      <c r="J3" t="s">
        <v>811</v>
      </c>
      <c r="K3" t="s">
        <v>982</v>
      </c>
    </row>
    <row r="4" spans="1:11">
      <c r="A4" t="s">
        <v>13</v>
      </c>
      <c r="B4" t="s">
        <v>213</v>
      </c>
      <c r="C4" t="s">
        <v>413</v>
      </c>
      <c r="D4" t="s">
        <v>611</v>
      </c>
      <c r="E4">
        <v>3892</v>
      </c>
      <c r="F4">
        <v>1003</v>
      </c>
      <c r="G4" t="s">
        <v>809</v>
      </c>
      <c r="H4">
        <v>11.2</v>
      </c>
      <c r="I4">
        <v>5.98</v>
      </c>
      <c r="J4" t="s">
        <v>812</v>
      </c>
      <c r="K4" t="s">
        <v>983</v>
      </c>
    </row>
    <row r="5" spans="1:11">
      <c r="A5" t="s">
        <v>14</v>
      </c>
      <c r="B5" t="s">
        <v>214</v>
      </c>
      <c r="C5" t="s">
        <v>414</v>
      </c>
      <c r="D5" t="s">
        <v>612</v>
      </c>
      <c r="E5">
        <v>1266</v>
      </c>
      <c r="F5">
        <v>3933</v>
      </c>
      <c r="G5" t="s">
        <v>809</v>
      </c>
      <c r="H5">
        <v>7.77</v>
      </c>
      <c r="I5">
        <v>6.55</v>
      </c>
      <c r="J5" t="s">
        <v>813</v>
      </c>
      <c r="K5" t="s">
        <v>984</v>
      </c>
    </row>
    <row r="6" spans="1:11">
      <c r="A6" t="s">
        <v>15</v>
      </c>
      <c r="B6" t="s">
        <v>215</v>
      </c>
      <c r="C6" t="s">
        <v>415</v>
      </c>
      <c r="D6" t="s">
        <v>613</v>
      </c>
      <c r="E6">
        <v>4244</v>
      </c>
      <c r="F6">
        <v>3307</v>
      </c>
      <c r="G6" t="s">
        <v>808</v>
      </c>
      <c r="H6">
        <v>6.88</v>
      </c>
      <c r="I6">
        <v>4.7</v>
      </c>
      <c r="J6" t="s">
        <v>814</v>
      </c>
      <c r="K6" t="s">
        <v>982</v>
      </c>
    </row>
    <row r="7" spans="1:11">
      <c r="A7" t="s">
        <v>16</v>
      </c>
      <c r="B7" t="s">
        <v>216</v>
      </c>
      <c r="C7" t="s">
        <v>416</v>
      </c>
      <c r="D7" t="s">
        <v>614</v>
      </c>
      <c r="E7">
        <v>3971</v>
      </c>
      <c r="F7">
        <v>848</v>
      </c>
      <c r="G7" t="s">
        <v>808</v>
      </c>
      <c r="H7">
        <v>9.64</v>
      </c>
      <c r="I7">
        <v>3.8</v>
      </c>
      <c r="J7" t="s">
        <v>815</v>
      </c>
      <c r="K7" t="s">
        <v>984</v>
      </c>
    </row>
    <row r="8" spans="1:11">
      <c r="A8" t="s">
        <v>17</v>
      </c>
      <c r="B8" t="s">
        <v>217</v>
      </c>
      <c r="C8" t="s">
        <v>417</v>
      </c>
      <c r="D8" t="s">
        <v>615</v>
      </c>
      <c r="E8">
        <v>3719</v>
      </c>
      <c r="F8">
        <v>2950</v>
      </c>
      <c r="G8" t="s">
        <v>808</v>
      </c>
      <c r="H8">
        <v>8.5299999999999994</v>
      </c>
      <c r="I8">
        <v>7.27</v>
      </c>
      <c r="J8" t="s">
        <v>816</v>
      </c>
      <c r="K8" t="s">
        <v>982</v>
      </c>
    </row>
    <row r="9" spans="1:11">
      <c r="A9" t="s">
        <v>18</v>
      </c>
      <c r="B9" t="s">
        <v>218</v>
      </c>
      <c r="C9" t="s">
        <v>418</v>
      </c>
      <c r="D9" t="s">
        <v>616</v>
      </c>
      <c r="E9">
        <v>930</v>
      </c>
      <c r="F9">
        <v>3711</v>
      </c>
      <c r="G9" t="s">
        <v>809</v>
      </c>
      <c r="H9">
        <v>10.84</v>
      </c>
      <c r="I9">
        <v>5.0199999999999996</v>
      </c>
      <c r="J9" t="s">
        <v>817</v>
      </c>
      <c r="K9" t="s">
        <v>983</v>
      </c>
    </row>
    <row r="10" spans="1:11">
      <c r="A10" t="s">
        <v>19</v>
      </c>
      <c r="B10" t="s">
        <v>219</v>
      </c>
      <c r="C10" t="s">
        <v>419</v>
      </c>
      <c r="D10" t="s">
        <v>617</v>
      </c>
      <c r="E10">
        <v>2485</v>
      </c>
      <c r="F10">
        <v>4527</v>
      </c>
      <c r="G10" t="s">
        <v>809</v>
      </c>
      <c r="H10">
        <v>5.78</v>
      </c>
      <c r="I10">
        <v>7.07</v>
      </c>
      <c r="J10" t="s">
        <v>818</v>
      </c>
      <c r="K10" t="s">
        <v>983</v>
      </c>
    </row>
    <row r="11" spans="1:11">
      <c r="A11" t="s">
        <v>20</v>
      </c>
      <c r="B11" t="s">
        <v>220</v>
      </c>
      <c r="C11" t="s">
        <v>420</v>
      </c>
      <c r="D11" t="s">
        <v>618</v>
      </c>
      <c r="E11">
        <v>1569</v>
      </c>
      <c r="F11">
        <v>3619</v>
      </c>
      <c r="G11" t="s">
        <v>808</v>
      </c>
      <c r="H11">
        <v>14.74</v>
      </c>
      <c r="I11">
        <v>4.08</v>
      </c>
      <c r="J11" t="s">
        <v>819</v>
      </c>
      <c r="K11" t="s">
        <v>982</v>
      </c>
    </row>
    <row r="12" spans="1:11">
      <c r="A12" t="s">
        <v>21</v>
      </c>
      <c r="B12" t="s">
        <v>221</v>
      </c>
      <c r="C12" t="s">
        <v>421</v>
      </c>
      <c r="D12" t="s">
        <v>619</v>
      </c>
      <c r="E12">
        <v>3191</v>
      </c>
      <c r="F12">
        <v>3984</v>
      </c>
      <c r="G12" t="s">
        <v>808</v>
      </c>
      <c r="H12">
        <v>14.86</v>
      </c>
      <c r="I12">
        <v>6.37</v>
      </c>
      <c r="J12" t="s">
        <v>820</v>
      </c>
      <c r="K12" t="s">
        <v>983</v>
      </c>
    </row>
    <row r="13" spans="1:11">
      <c r="A13" t="s">
        <v>22</v>
      </c>
      <c r="B13" t="s">
        <v>222</v>
      </c>
      <c r="C13" t="s">
        <v>422</v>
      </c>
      <c r="D13" t="s">
        <v>620</v>
      </c>
      <c r="E13">
        <v>3233</v>
      </c>
      <c r="F13">
        <v>4541</v>
      </c>
      <c r="G13" t="s">
        <v>809</v>
      </c>
      <c r="H13">
        <v>11.98</v>
      </c>
      <c r="I13">
        <v>6.73</v>
      </c>
      <c r="J13" t="s">
        <v>821</v>
      </c>
      <c r="K13" t="s">
        <v>982</v>
      </c>
    </row>
    <row r="14" spans="1:11">
      <c r="A14" t="s">
        <v>23</v>
      </c>
      <c r="B14" t="s">
        <v>223</v>
      </c>
      <c r="C14" t="s">
        <v>423</v>
      </c>
      <c r="D14" t="s">
        <v>621</v>
      </c>
      <c r="E14">
        <v>1984</v>
      </c>
      <c r="F14">
        <v>1706</v>
      </c>
      <c r="G14" t="s">
        <v>808</v>
      </c>
      <c r="H14">
        <v>10.36</v>
      </c>
      <c r="I14">
        <v>3.36</v>
      </c>
      <c r="J14" t="s">
        <v>822</v>
      </c>
      <c r="K14" t="s">
        <v>983</v>
      </c>
    </row>
    <row r="15" spans="1:11">
      <c r="A15" t="s">
        <v>24</v>
      </c>
      <c r="B15" t="s">
        <v>224</v>
      </c>
      <c r="C15" t="s">
        <v>424</v>
      </c>
      <c r="D15" t="s">
        <v>622</v>
      </c>
      <c r="E15">
        <v>4185</v>
      </c>
      <c r="F15">
        <v>4817</v>
      </c>
      <c r="G15" t="s">
        <v>808</v>
      </c>
      <c r="H15">
        <v>8.1</v>
      </c>
      <c r="I15">
        <v>5.36</v>
      </c>
      <c r="J15" t="s">
        <v>823</v>
      </c>
      <c r="K15" t="s">
        <v>984</v>
      </c>
    </row>
    <row r="16" spans="1:11">
      <c r="A16" t="s">
        <v>25</v>
      </c>
      <c r="B16" t="s">
        <v>225</v>
      </c>
      <c r="C16" t="s">
        <v>425</v>
      </c>
      <c r="D16" t="s">
        <v>623</v>
      </c>
      <c r="E16">
        <v>4917</v>
      </c>
      <c r="F16">
        <v>910</v>
      </c>
      <c r="G16" t="s">
        <v>809</v>
      </c>
      <c r="H16">
        <v>13.14</v>
      </c>
      <c r="I16">
        <v>3.94</v>
      </c>
      <c r="J16" t="s">
        <v>824</v>
      </c>
      <c r="K16" t="s">
        <v>983</v>
      </c>
    </row>
    <row r="17" spans="1:11">
      <c r="A17" t="s">
        <v>26</v>
      </c>
      <c r="B17" t="s">
        <v>226</v>
      </c>
      <c r="C17" t="s">
        <v>426</v>
      </c>
      <c r="D17" t="s">
        <v>624</v>
      </c>
      <c r="E17">
        <v>3704</v>
      </c>
      <c r="F17">
        <v>2050</v>
      </c>
      <c r="G17" t="s">
        <v>808</v>
      </c>
      <c r="H17">
        <v>11.85</v>
      </c>
      <c r="I17">
        <v>3.44</v>
      </c>
      <c r="J17" t="s">
        <v>825</v>
      </c>
      <c r="K17" t="s">
        <v>984</v>
      </c>
    </row>
    <row r="18" spans="1:11">
      <c r="A18" t="s">
        <v>27</v>
      </c>
      <c r="B18" t="s">
        <v>227</v>
      </c>
      <c r="C18" t="s">
        <v>427</v>
      </c>
      <c r="D18" t="s">
        <v>625</v>
      </c>
      <c r="E18">
        <v>1274</v>
      </c>
      <c r="F18">
        <v>4737</v>
      </c>
      <c r="G18" t="s">
        <v>809</v>
      </c>
      <c r="H18">
        <v>6.63</v>
      </c>
      <c r="I18">
        <v>9.93</v>
      </c>
      <c r="J18" t="s">
        <v>826</v>
      </c>
      <c r="K18" t="s">
        <v>983</v>
      </c>
    </row>
    <row r="19" spans="1:11">
      <c r="A19" t="s">
        <v>28</v>
      </c>
      <c r="B19" t="s">
        <v>228</v>
      </c>
      <c r="C19" t="s">
        <v>428</v>
      </c>
      <c r="D19" t="s">
        <v>626</v>
      </c>
      <c r="E19">
        <v>1882</v>
      </c>
      <c r="F19">
        <v>2277</v>
      </c>
      <c r="G19" t="s">
        <v>809</v>
      </c>
      <c r="H19">
        <v>14.11</v>
      </c>
      <c r="I19">
        <v>5.26</v>
      </c>
      <c r="J19" t="s">
        <v>827</v>
      </c>
      <c r="K19" t="s">
        <v>984</v>
      </c>
    </row>
    <row r="20" spans="1:11">
      <c r="A20" t="s">
        <v>29</v>
      </c>
      <c r="B20" t="s">
        <v>229</v>
      </c>
      <c r="C20" t="s">
        <v>429</v>
      </c>
      <c r="D20" t="s">
        <v>627</v>
      </c>
      <c r="E20">
        <v>3358</v>
      </c>
      <c r="F20">
        <v>1968</v>
      </c>
      <c r="G20" t="s">
        <v>809</v>
      </c>
      <c r="H20">
        <v>13.23</v>
      </c>
      <c r="I20">
        <v>8.67</v>
      </c>
      <c r="J20" t="s">
        <v>828</v>
      </c>
      <c r="K20" t="s">
        <v>983</v>
      </c>
    </row>
    <row r="21" spans="1:11">
      <c r="A21" t="s">
        <v>30</v>
      </c>
      <c r="B21" t="s">
        <v>230</v>
      </c>
      <c r="C21" t="s">
        <v>430</v>
      </c>
      <c r="D21" t="s">
        <v>628</v>
      </c>
      <c r="E21">
        <v>2847</v>
      </c>
      <c r="F21">
        <v>3854</v>
      </c>
      <c r="G21" t="s">
        <v>809</v>
      </c>
      <c r="H21">
        <v>14.5</v>
      </c>
      <c r="I21">
        <v>4.78</v>
      </c>
      <c r="J21" t="s">
        <v>829</v>
      </c>
      <c r="K21" t="s">
        <v>984</v>
      </c>
    </row>
    <row r="22" spans="1:11">
      <c r="A22" t="s">
        <v>31</v>
      </c>
      <c r="B22" t="s">
        <v>231</v>
      </c>
      <c r="C22" t="s">
        <v>431</v>
      </c>
      <c r="D22" t="s">
        <v>629</v>
      </c>
      <c r="E22">
        <v>3547</v>
      </c>
      <c r="F22">
        <v>3485</v>
      </c>
      <c r="G22" t="s">
        <v>809</v>
      </c>
      <c r="H22">
        <v>12.26</v>
      </c>
      <c r="I22">
        <v>7.77</v>
      </c>
      <c r="J22" t="s">
        <v>830</v>
      </c>
      <c r="K22" t="s">
        <v>982</v>
      </c>
    </row>
    <row r="23" spans="1:11">
      <c r="A23" t="s">
        <v>32</v>
      </c>
      <c r="B23" t="s">
        <v>232</v>
      </c>
      <c r="C23" t="s">
        <v>432</v>
      </c>
      <c r="D23" t="s">
        <v>630</v>
      </c>
      <c r="E23">
        <v>1775</v>
      </c>
      <c r="F23">
        <v>1704</v>
      </c>
      <c r="G23" t="s">
        <v>809</v>
      </c>
      <c r="H23">
        <v>11.13</v>
      </c>
      <c r="I23">
        <v>8.32</v>
      </c>
      <c r="J23" t="s">
        <v>831</v>
      </c>
      <c r="K23" t="s">
        <v>982</v>
      </c>
    </row>
    <row r="24" spans="1:11">
      <c r="A24" t="s">
        <v>33</v>
      </c>
      <c r="B24" t="s">
        <v>233</v>
      </c>
      <c r="C24" t="s">
        <v>433</v>
      </c>
      <c r="D24" t="s">
        <v>631</v>
      </c>
      <c r="E24">
        <v>2606</v>
      </c>
      <c r="F24">
        <v>4196</v>
      </c>
      <c r="G24" t="s">
        <v>809</v>
      </c>
      <c r="H24">
        <v>9.18</v>
      </c>
      <c r="I24">
        <v>7.17</v>
      </c>
      <c r="J24" t="s">
        <v>832</v>
      </c>
      <c r="K24" t="s">
        <v>984</v>
      </c>
    </row>
    <row r="25" spans="1:11">
      <c r="A25" t="s">
        <v>34</v>
      </c>
      <c r="B25" t="s">
        <v>234</v>
      </c>
      <c r="C25" t="s">
        <v>434</v>
      </c>
      <c r="D25" t="s">
        <v>632</v>
      </c>
      <c r="E25">
        <v>989</v>
      </c>
      <c r="F25">
        <v>1795</v>
      </c>
      <c r="G25" t="s">
        <v>808</v>
      </c>
      <c r="H25">
        <v>14.33</v>
      </c>
      <c r="I25">
        <v>6.3</v>
      </c>
      <c r="J25" t="s">
        <v>833</v>
      </c>
      <c r="K25" t="s">
        <v>983</v>
      </c>
    </row>
    <row r="26" spans="1:11">
      <c r="A26" t="s">
        <v>35</v>
      </c>
      <c r="B26" t="s">
        <v>235</v>
      </c>
      <c r="C26" t="s">
        <v>435</v>
      </c>
      <c r="D26" t="s">
        <v>633</v>
      </c>
      <c r="E26">
        <v>3534</v>
      </c>
      <c r="F26">
        <v>2443</v>
      </c>
      <c r="G26" t="s">
        <v>809</v>
      </c>
      <c r="H26">
        <v>13.66</v>
      </c>
      <c r="I26">
        <v>5.88</v>
      </c>
      <c r="J26" t="s">
        <v>834</v>
      </c>
      <c r="K26" t="s">
        <v>984</v>
      </c>
    </row>
    <row r="27" spans="1:11">
      <c r="A27" t="s">
        <v>36</v>
      </c>
      <c r="B27" t="s">
        <v>236</v>
      </c>
      <c r="C27" t="s">
        <v>436</v>
      </c>
      <c r="D27" t="s">
        <v>634</v>
      </c>
      <c r="E27">
        <v>3805</v>
      </c>
      <c r="F27">
        <v>4186</v>
      </c>
      <c r="G27" t="s">
        <v>809</v>
      </c>
      <c r="H27">
        <v>5.45</v>
      </c>
      <c r="I27">
        <v>5.44</v>
      </c>
      <c r="J27" t="s">
        <v>835</v>
      </c>
      <c r="K27" t="s">
        <v>983</v>
      </c>
    </row>
    <row r="28" spans="1:11">
      <c r="A28" t="s">
        <v>37</v>
      </c>
      <c r="B28" t="s">
        <v>237</v>
      </c>
      <c r="C28" t="s">
        <v>437</v>
      </c>
      <c r="D28" t="s">
        <v>635</v>
      </c>
      <c r="E28">
        <v>2699</v>
      </c>
      <c r="F28">
        <v>1312</v>
      </c>
      <c r="G28" t="s">
        <v>808</v>
      </c>
      <c r="H28">
        <v>5.26</v>
      </c>
      <c r="I28">
        <v>9.51</v>
      </c>
      <c r="J28" t="s">
        <v>836</v>
      </c>
      <c r="K28" t="s">
        <v>982</v>
      </c>
    </row>
    <row r="29" spans="1:11">
      <c r="A29" t="s">
        <v>38</v>
      </c>
      <c r="B29" t="s">
        <v>238</v>
      </c>
      <c r="C29" t="s">
        <v>438</v>
      </c>
      <c r="D29" t="s">
        <v>636</v>
      </c>
      <c r="E29">
        <v>2067</v>
      </c>
      <c r="F29">
        <v>3235</v>
      </c>
      <c r="G29" t="s">
        <v>808</v>
      </c>
      <c r="H29">
        <v>8.76</v>
      </c>
      <c r="I29">
        <v>8.81</v>
      </c>
      <c r="J29" t="s">
        <v>837</v>
      </c>
      <c r="K29" t="s">
        <v>983</v>
      </c>
    </row>
    <row r="30" spans="1:11">
      <c r="A30" t="s">
        <v>39</v>
      </c>
      <c r="B30" t="s">
        <v>239</v>
      </c>
      <c r="C30" t="s">
        <v>439</v>
      </c>
      <c r="D30" t="s">
        <v>637</v>
      </c>
      <c r="E30">
        <v>2328</v>
      </c>
      <c r="F30">
        <v>4104</v>
      </c>
      <c r="G30" t="s">
        <v>808</v>
      </c>
      <c r="H30">
        <v>13.11</v>
      </c>
      <c r="I30">
        <v>9.76</v>
      </c>
      <c r="J30" t="s">
        <v>838</v>
      </c>
      <c r="K30" t="s">
        <v>982</v>
      </c>
    </row>
    <row r="31" spans="1:11">
      <c r="A31" t="s">
        <v>40</v>
      </c>
      <c r="B31" t="s">
        <v>240</v>
      </c>
      <c r="C31" t="s">
        <v>440</v>
      </c>
      <c r="D31" t="s">
        <v>638</v>
      </c>
      <c r="E31">
        <v>4002</v>
      </c>
      <c r="F31">
        <v>975</v>
      </c>
      <c r="G31" t="s">
        <v>809</v>
      </c>
      <c r="H31">
        <v>14.87</v>
      </c>
      <c r="I31">
        <v>3.87</v>
      </c>
      <c r="J31" t="s">
        <v>839</v>
      </c>
      <c r="K31" t="s">
        <v>983</v>
      </c>
    </row>
    <row r="32" spans="1:11">
      <c r="A32" t="s">
        <v>41</v>
      </c>
      <c r="B32" t="s">
        <v>241</v>
      </c>
      <c r="C32" t="s">
        <v>441</v>
      </c>
      <c r="D32" t="s">
        <v>639</v>
      </c>
      <c r="E32">
        <v>4356</v>
      </c>
      <c r="F32">
        <v>1709</v>
      </c>
      <c r="G32" t="s">
        <v>808</v>
      </c>
      <c r="H32">
        <v>6.5</v>
      </c>
      <c r="I32">
        <v>8.1199999999999992</v>
      </c>
      <c r="J32" t="s">
        <v>840</v>
      </c>
      <c r="K32" t="s">
        <v>983</v>
      </c>
    </row>
    <row r="33" spans="1:11">
      <c r="A33" t="s">
        <v>42</v>
      </c>
      <c r="B33" t="s">
        <v>242</v>
      </c>
      <c r="C33" t="s">
        <v>442</v>
      </c>
      <c r="D33" t="s">
        <v>640</v>
      </c>
      <c r="E33">
        <v>4690</v>
      </c>
      <c r="F33">
        <v>3817</v>
      </c>
      <c r="G33" t="s">
        <v>809</v>
      </c>
      <c r="H33">
        <v>10.94</v>
      </c>
      <c r="I33">
        <v>9.57</v>
      </c>
      <c r="J33" t="s">
        <v>841</v>
      </c>
      <c r="K33" t="s">
        <v>983</v>
      </c>
    </row>
    <row r="34" spans="1:11">
      <c r="A34" t="s">
        <v>43</v>
      </c>
      <c r="B34" t="s">
        <v>243</v>
      </c>
      <c r="C34" t="s">
        <v>443</v>
      </c>
      <c r="D34" t="s">
        <v>641</v>
      </c>
      <c r="E34">
        <v>1446</v>
      </c>
      <c r="F34">
        <v>1565</v>
      </c>
      <c r="G34" t="s">
        <v>809</v>
      </c>
      <c r="H34">
        <v>8.81</v>
      </c>
      <c r="I34">
        <v>4.2699999999999996</v>
      </c>
      <c r="J34" t="s">
        <v>842</v>
      </c>
      <c r="K34" t="s">
        <v>984</v>
      </c>
    </row>
    <row r="35" spans="1:11">
      <c r="A35" t="s">
        <v>44</v>
      </c>
      <c r="B35" t="s">
        <v>244</v>
      </c>
      <c r="C35" t="s">
        <v>444</v>
      </c>
      <c r="D35" t="s">
        <v>642</v>
      </c>
      <c r="E35">
        <v>3688</v>
      </c>
      <c r="F35">
        <v>3870</v>
      </c>
      <c r="G35" t="s">
        <v>809</v>
      </c>
      <c r="H35">
        <v>14.7</v>
      </c>
      <c r="I35">
        <v>3.47</v>
      </c>
      <c r="J35" t="s">
        <v>843</v>
      </c>
      <c r="K35" t="s">
        <v>984</v>
      </c>
    </row>
    <row r="36" spans="1:11">
      <c r="A36" t="s">
        <v>45</v>
      </c>
      <c r="B36" t="s">
        <v>245</v>
      </c>
      <c r="C36" t="s">
        <v>445</v>
      </c>
      <c r="D36" t="s">
        <v>643</v>
      </c>
      <c r="E36">
        <v>3235</v>
      </c>
      <c r="F36">
        <v>766</v>
      </c>
      <c r="G36" t="s">
        <v>809</v>
      </c>
      <c r="H36">
        <v>13.42</v>
      </c>
      <c r="I36">
        <v>8.19</v>
      </c>
      <c r="J36" t="s">
        <v>844</v>
      </c>
      <c r="K36" t="s">
        <v>982</v>
      </c>
    </row>
    <row r="37" spans="1:11">
      <c r="A37" t="s">
        <v>46</v>
      </c>
      <c r="B37" t="s">
        <v>246</v>
      </c>
      <c r="C37" t="s">
        <v>446</v>
      </c>
      <c r="D37" t="s">
        <v>644</v>
      </c>
      <c r="E37">
        <v>1400</v>
      </c>
      <c r="F37">
        <v>1993</v>
      </c>
      <c r="G37" t="s">
        <v>808</v>
      </c>
      <c r="H37">
        <v>13.38</v>
      </c>
      <c r="I37">
        <v>7.02</v>
      </c>
      <c r="J37" t="s">
        <v>845</v>
      </c>
      <c r="K37" t="s">
        <v>982</v>
      </c>
    </row>
    <row r="38" spans="1:11">
      <c r="A38" t="s">
        <v>47</v>
      </c>
      <c r="B38" t="s">
        <v>247</v>
      </c>
      <c r="C38" t="s">
        <v>447</v>
      </c>
      <c r="D38" t="s">
        <v>645</v>
      </c>
      <c r="E38">
        <v>3163</v>
      </c>
      <c r="F38">
        <v>2955</v>
      </c>
      <c r="G38" t="s">
        <v>808</v>
      </c>
      <c r="H38">
        <v>9.69</v>
      </c>
      <c r="I38">
        <v>8.89</v>
      </c>
      <c r="J38" t="s">
        <v>846</v>
      </c>
      <c r="K38" t="s">
        <v>984</v>
      </c>
    </row>
    <row r="39" spans="1:11">
      <c r="A39" t="s">
        <v>48</v>
      </c>
      <c r="B39" t="s">
        <v>248</v>
      </c>
      <c r="C39" t="s">
        <v>448</v>
      </c>
      <c r="D39" t="s">
        <v>646</v>
      </c>
      <c r="E39">
        <v>2861</v>
      </c>
      <c r="F39">
        <v>3274</v>
      </c>
      <c r="G39" t="s">
        <v>809</v>
      </c>
      <c r="H39">
        <v>9.15</v>
      </c>
      <c r="I39">
        <v>3.98</v>
      </c>
      <c r="J39" t="s">
        <v>847</v>
      </c>
      <c r="K39" t="s">
        <v>982</v>
      </c>
    </row>
    <row r="40" spans="1:11">
      <c r="A40" t="s">
        <v>49</v>
      </c>
      <c r="B40" t="s">
        <v>249</v>
      </c>
      <c r="C40" t="s">
        <v>449</v>
      </c>
      <c r="D40" t="s">
        <v>647</v>
      </c>
      <c r="E40">
        <v>1041</v>
      </c>
      <c r="F40">
        <v>1819</v>
      </c>
      <c r="G40" t="s">
        <v>809</v>
      </c>
      <c r="H40">
        <v>7.73</v>
      </c>
      <c r="I40">
        <v>8.57</v>
      </c>
      <c r="J40" t="s">
        <v>848</v>
      </c>
      <c r="K40" t="s">
        <v>984</v>
      </c>
    </row>
    <row r="41" spans="1:11">
      <c r="A41" t="s">
        <v>50</v>
      </c>
      <c r="B41" t="s">
        <v>250</v>
      </c>
      <c r="C41" t="s">
        <v>450</v>
      </c>
      <c r="D41" t="s">
        <v>648</v>
      </c>
      <c r="E41">
        <v>2841</v>
      </c>
      <c r="F41">
        <v>4194</v>
      </c>
      <c r="G41" t="s">
        <v>809</v>
      </c>
      <c r="H41">
        <v>5.56</v>
      </c>
      <c r="I41">
        <v>4.41</v>
      </c>
      <c r="J41" t="s">
        <v>849</v>
      </c>
      <c r="K41" t="s">
        <v>983</v>
      </c>
    </row>
    <row r="42" spans="1:11">
      <c r="A42" t="s">
        <v>51</v>
      </c>
      <c r="B42" t="s">
        <v>251</v>
      </c>
      <c r="C42" t="s">
        <v>451</v>
      </c>
      <c r="D42" t="s">
        <v>649</v>
      </c>
      <c r="E42">
        <v>3624</v>
      </c>
      <c r="F42">
        <v>3315</v>
      </c>
      <c r="G42" t="s">
        <v>808</v>
      </c>
      <c r="H42">
        <v>13.65</v>
      </c>
      <c r="I42">
        <v>4.1500000000000004</v>
      </c>
      <c r="J42" t="s">
        <v>850</v>
      </c>
      <c r="K42" t="s">
        <v>982</v>
      </c>
    </row>
    <row r="43" spans="1:11">
      <c r="A43" t="s">
        <v>52</v>
      </c>
      <c r="B43" t="s">
        <v>252</v>
      </c>
      <c r="C43" t="s">
        <v>452</v>
      </c>
      <c r="D43" t="s">
        <v>650</v>
      </c>
      <c r="E43">
        <v>3412</v>
      </c>
      <c r="F43">
        <v>1810</v>
      </c>
      <c r="G43" t="s">
        <v>809</v>
      </c>
      <c r="H43">
        <v>13.13</v>
      </c>
      <c r="I43">
        <v>4.1500000000000004</v>
      </c>
      <c r="J43" t="s">
        <v>851</v>
      </c>
      <c r="K43" t="s">
        <v>982</v>
      </c>
    </row>
    <row r="44" spans="1:11">
      <c r="A44" t="s">
        <v>53</v>
      </c>
      <c r="B44" t="s">
        <v>253</v>
      </c>
      <c r="C44" t="s">
        <v>453</v>
      </c>
      <c r="D44" t="s">
        <v>651</v>
      </c>
      <c r="E44">
        <v>2163</v>
      </c>
      <c r="F44">
        <v>3077</v>
      </c>
      <c r="G44" t="s">
        <v>809</v>
      </c>
      <c r="H44">
        <v>15</v>
      </c>
      <c r="I44">
        <v>8.6999999999999993</v>
      </c>
      <c r="J44" t="s">
        <v>852</v>
      </c>
      <c r="K44" t="s">
        <v>984</v>
      </c>
    </row>
    <row r="45" spans="1:11">
      <c r="A45" t="s">
        <v>54</v>
      </c>
      <c r="B45" t="s">
        <v>254</v>
      </c>
      <c r="C45" t="s">
        <v>454</v>
      </c>
      <c r="D45" t="s">
        <v>652</v>
      </c>
      <c r="E45">
        <v>2278</v>
      </c>
      <c r="F45">
        <v>4170</v>
      </c>
      <c r="G45" t="s">
        <v>808</v>
      </c>
      <c r="H45">
        <v>14.97</v>
      </c>
      <c r="I45">
        <v>7.66</v>
      </c>
      <c r="J45" t="s">
        <v>853</v>
      </c>
      <c r="K45" t="s">
        <v>982</v>
      </c>
    </row>
    <row r="46" spans="1:11">
      <c r="A46" t="s">
        <v>55</v>
      </c>
      <c r="B46" t="s">
        <v>255</v>
      </c>
      <c r="C46" t="s">
        <v>455</v>
      </c>
      <c r="D46" t="s">
        <v>653</v>
      </c>
      <c r="E46">
        <v>3356</v>
      </c>
      <c r="F46">
        <v>1051</v>
      </c>
      <c r="G46" t="s">
        <v>808</v>
      </c>
      <c r="H46">
        <v>10.55</v>
      </c>
      <c r="I46">
        <v>6.66</v>
      </c>
      <c r="J46" t="s">
        <v>852</v>
      </c>
      <c r="K46" t="s">
        <v>982</v>
      </c>
    </row>
    <row r="47" spans="1:11">
      <c r="A47" t="s">
        <v>56</v>
      </c>
      <c r="B47" t="s">
        <v>256</v>
      </c>
      <c r="C47" t="s">
        <v>456</v>
      </c>
      <c r="D47" t="s">
        <v>654</v>
      </c>
      <c r="E47">
        <v>1575</v>
      </c>
      <c r="F47">
        <v>5026</v>
      </c>
      <c r="G47" t="s">
        <v>809</v>
      </c>
      <c r="H47">
        <v>12.69</v>
      </c>
      <c r="I47">
        <v>5.51</v>
      </c>
      <c r="J47" t="s">
        <v>854</v>
      </c>
      <c r="K47" t="s">
        <v>983</v>
      </c>
    </row>
    <row r="48" spans="1:11">
      <c r="A48" t="s">
        <v>57</v>
      </c>
      <c r="B48" t="s">
        <v>257</v>
      </c>
      <c r="C48" t="s">
        <v>457</v>
      </c>
      <c r="D48" t="s">
        <v>655</v>
      </c>
      <c r="E48">
        <v>4814</v>
      </c>
      <c r="F48">
        <v>1356</v>
      </c>
      <c r="G48" t="s">
        <v>808</v>
      </c>
      <c r="H48">
        <v>14.45</v>
      </c>
      <c r="I48">
        <v>9.14</v>
      </c>
      <c r="J48" t="s">
        <v>855</v>
      </c>
      <c r="K48" t="s">
        <v>982</v>
      </c>
    </row>
    <row r="49" spans="1:11">
      <c r="A49" t="s">
        <v>58</v>
      </c>
      <c r="B49" t="s">
        <v>258</v>
      </c>
      <c r="C49" t="s">
        <v>458</v>
      </c>
      <c r="D49" t="s">
        <v>656</v>
      </c>
      <c r="E49">
        <v>834</v>
      </c>
      <c r="F49">
        <v>3920</v>
      </c>
      <c r="G49" t="s">
        <v>808</v>
      </c>
      <c r="H49">
        <v>13.5</v>
      </c>
      <c r="I49">
        <v>5.75</v>
      </c>
      <c r="J49" t="s">
        <v>856</v>
      </c>
      <c r="K49" t="s">
        <v>983</v>
      </c>
    </row>
    <row r="50" spans="1:11">
      <c r="A50" t="s">
        <v>59</v>
      </c>
      <c r="B50" t="s">
        <v>259</v>
      </c>
      <c r="C50" t="s">
        <v>459</v>
      </c>
      <c r="D50" t="s">
        <v>657</v>
      </c>
      <c r="E50">
        <v>3952</v>
      </c>
      <c r="F50">
        <v>1449</v>
      </c>
      <c r="G50" t="s">
        <v>809</v>
      </c>
      <c r="H50">
        <v>7.47</v>
      </c>
      <c r="I50">
        <v>8.7200000000000006</v>
      </c>
      <c r="J50" t="s">
        <v>857</v>
      </c>
      <c r="K50" t="s">
        <v>984</v>
      </c>
    </row>
    <row r="51" spans="1:11">
      <c r="A51" t="s">
        <v>60</v>
      </c>
      <c r="B51" t="s">
        <v>260</v>
      </c>
      <c r="C51" t="s">
        <v>460</v>
      </c>
      <c r="D51" t="s">
        <v>658</v>
      </c>
      <c r="E51">
        <v>2755</v>
      </c>
      <c r="F51">
        <v>1889</v>
      </c>
      <c r="G51" t="s">
        <v>808</v>
      </c>
      <c r="H51">
        <v>9.51</v>
      </c>
      <c r="I51">
        <v>6.07</v>
      </c>
      <c r="J51" t="s">
        <v>858</v>
      </c>
      <c r="K51" t="s">
        <v>982</v>
      </c>
    </row>
    <row r="52" spans="1:11">
      <c r="A52" t="s">
        <v>61</v>
      </c>
      <c r="B52" t="s">
        <v>261</v>
      </c>
      <c r="C52" t="s">
        <v>461</v>
      </c>
      <c r="D52" t="s">
        <v>659</v>
      </c>
      <c r="E52">
        <v>2385</v>
      </c>
      <c r="F52">
        <v>940</v>
      </c>
      <c r="G52" t="s">
        <v>809</v>
      </c>
      <c r="H52">
        <v>6.29</v>
      </c>
      <c r="I52">
        <v>5.64</v>
      </c>
      <c r="J52" t="s">
        <v>859</v>
      </c>
      <c r="K52" t="s">
        <v>983</v>
      </c>
    </row>
    <row r="53" spans="1:11">
      <c r="A53" t="s">
        <v>62</v>
      </c>
      <c r="B53" t="s">
        <v>262</v>
      </c>
      <c r="C53" t="s">
        <v>462</v>
      </c>
      <c r="D53" t="s">
        <v>660</v>
      </c>
      <c r="E53">
        <v>4743</v>
      </c>
      <c r="F53">
        <v>3050</v>
      </c>
      <c r="G53" t="s">
        <v>808</v>
      </c>
      <c r="H53">
        <v>14.54</v>
      </c>
      <c r="I53">
        <v>6.24</v>
      </c>
      <c r="J53" t="s">
        <v>860</v>
      </c>
      <c r="K53" t="s">
        <v>984</v>
      </c>
    </row>
    <row r="54" spans="1:11">
      <c r="A54" t="s">
        <v>63</v>
      </c>
      <c r="B54" t="s">
        <v>263</v>
      </c>
      <c r="C54" t="s">
        <v>463</v>
      </c>
      <c r="D54" t="s">
        <v>661</v>
      </c>
      <c r="E54">
        <v>3873</v>
      </c>
      <c r="F54">
        <v>1730</v>
      </c>
      <c r="G54" t="s">
        <v>809</v>
      </c>
      <c r="H54">
        <v>11.06</v>
      </c>
      <c r="I54">
        <v>5.1100000000000003</v>
      </c>
      <c r="J54" t="s">
        <v>861</v>
      </c>
      <c r="K54" t="s">
        <v>982</v>
      </c>
    </row>
    <row r="55" spans="1:11">
      <c r="A55" t="s">
        <v>64</v>
      </c>
      <c r="B55" t="s">
        <v>264</v>
      </c>
      <c r="C55" t="s">
        <v>464</v>
      </c>
      <c r="D55" t="s">
        <v>662</v>
      </c>
      <c r="E55">
        <v>1821</v>
      </c>
      <c r="F55">
        <v>3725</v>
      </c>
      <c r="G55" t="s">
        <v>809</v>
      </c>
      <c r="H55">
        <v>7.29</v>
      </c>
      <c r="I55">
        <v>8.23</v>
      </c>
      <c r="J55" t="s">
        <v>862</v>
      </c>
      <c r="K55" t="s">
        <v>984</v>
      </c>
    </row>
    <row r="56" spans="1:11">
      <c r="A56" t="s">
        <v>65</v>
      </c>
      <c r="B56" t="s">
        <v>265</v>
      </c>
      <c r="C56" t="s">
        <v>465</v>
      </c>
      <c r="D56" t="s">
        <v>663</v>
      </c>
      <c r="E56">
        <v>4261</v>
      </c>
      <c r="F56">
        <v>1934</v>
      </c>
      <c r="G56" t="s">
        <v>809</v>
      </c>
      <c r="H56">
        <v>11.72</v>
      </c>
      <c r="I56">
        <v>6.52</v>
      </c>
      <c r="J56" t="s">
        <v>863</v>
      </c>
      <c r="K56" t="s">
        <v>982</v>
      </c>
    </row>
    <row r="57" spans="1:11">
      <c r="A57" t="s">
        <v>66</v>
      </c>
      <c r="B57" t="s">
        <v>266</v>
      </c>
      <c r="C57" t="s">
        <v>466</v>
      </c>
      <c r="D57" t="s">
        <v>664</v>
      </c>
      <c r="E57">
        <v>3413</v>
      </c>
      <c r="F57">
        <v>4077</v>
      </c>
      <c r="G57" t="s">
        <v>808</v>
      </c>
      <c r="H57">
        <v>11.18</v>
      </c>
      <c r="I57">
        <v>4.63</v>
      </c>
      <c r="J57" t="s">
        <v>864</v>
      </c>
      <c r="K57" t="s">
        <v>984</v>
      </c>
    </row>
    <row r="58" spans="1:11">
      <c r="A58" t="s">
        <v>67</v>
      </c>
      <c r="B58" t="s">
        <v>267</v>
      </c>
      <c r="C58" t="s">
        <v>467</v>
      </c>
      <c r="D58" t="s">
        <v>665</v>
      </c>
      <c r="E58">
        <v>4643</v>
      </c>
      <c r="F58">
        <v>4144</v>
      </c>
      <c r="G58" t="s">
        <v>809</v>
      </c>
      <c r="H58">
        <v>8.58</v>
      </c>
      <c r="I58">
        <v>9.3000000000000007</v>
      </c>
      <c r="J58" t="s">
        <v>865</v>
      </c>
      <c r="K58" t="s">
        <v>984</v>
      </c>
    </row>
    <row r="59" spans="1:11">
      <c r="A59" t="s">
        <v>68</v>
      </c>
      <c r="B59" t="s">
        <v>268</v>
      </c>
      <c r="C59" t="s">
        <v>468</v>
      </c>
      <c r="D59" t="s">
        <v>666</v>
      </c>
      <c r="E59">
        <v>2300</v>
      </c>
      <c r="F59">
        <v>877</v>
      </c>
      <c r="G59" t="s">
        <v>808</v>
      </c>
      <c r="H59">
        <v>6.14</v>
      </c>
      <c r="I59">
        <v>5.69</v>
      </c>
      <c r="J59" t="s">
        <v>866</v>
      </c>
      <c r="K59" t="s">
        <v>983</v>
      </c>
    </row>
    <row r="60" spans="1:11">
      <c r="A60" t="s">
        <v>69</v>
      </c>
      <c r="B60" t="s">
        <v>269</v>
      </c>
      <c r="C60" t="s">
        <v>469</v>
      </c>
      <c r="D60" t="s">
        <v>667</v>
      </c>
      <c r="E60">
        <v>961</v>
      </c>
      <c r="F60">
        <v>2815</v>
      </c>
      <c r="G60" t="s">
        <v>809</v>
      </c>
      <c r="H60">
        <v>11.72</v>
      </c>
      <c r="I60">
        <v>6.8</v>
      </c>
      <c r="J60" t="s">
        <v>867</v>
      </c>
      <c r="K60" t="s">
        <v>984</v>
      </c>
    </row>
    <row r="61" spans="1:11">
      <c r="A61" t="s">
        <v>70</v>
      </c>
      <c r="B61" t="s">
        <v>270</v>
      </c>
      <c r="C61" t="s">
        <v>470</v>
      </c>
      <c r="D61" t="s">
        <v>668</v>
      </c>
      <c r="E61">
        <v>2781</v>
      </c>
      <c r="F61">
        <v>2566</v>
      </c>
      <c r="G61" t="s">
        <v>809</v>
      </c>
      <c r="H61">
        <v>10.199999999999999</v>
      </c>
      <c r="I61">
        <v>9.35</v>
      </c>
      <c r="J61" t="s">
        <v>868</v>
      </c>
      <c r="K61" t="s">
        <v>982</v>
      </c>
    </row>
    <row r="62" spans="1:11">
      <c r="A62" t="s">
        <v>71</v>
      </c>
      <c r="B62" t="s">
        <v>271</v>
      </c>
      <c r="C62" t="s">
        <v>471</v>
      </c>
      <c r="D62" t="s">
        <v>669</v>
      </c>
      <c r="E62">
        <v>1795</v>
      </c>
      <c r="F62">
        <v>1319</v>
      </c>
      <c r="G62" t="s">
        <v>808</v>
      </c>
      <c r="H62">
        <v>12.72</v>
      </c>
      <c r="I62">
        <v>7.37</v>
      </c>
      <c r="J62" t="s">
        <v>869</v>
      </c>
      <c r="K62" t="s">
        <v>982</v>
      </c>
    </row>
    <row r="63" spans="1:11">
      <c r="A63" t="s">
        <v>72</v>
      </c>
      <c r="B63" t="s">
        <v>272</v>
      </c>
      <c r="C63" t="s">
        <v>472</v>
      </c>
      <c r="D63" t="s">
        <v>670</v>
      </c>
      <c r="E63">
        <v>4142</v>
      </c>
      <c r="F63">
        <v>2645</v>
      </c>
      <c r="G63" t="s">
        <v>809</v>
      </c>
      <c r="H63">
        <v>10.199999999999999</v>
      </c>
      <c r="I63">
        <v>3.82</v>
      </c>
      <c r="J63" t="s">
        <v>870</v>
      </c>
      <c r="K63" t="s">
        <v>983</v>
      </c>
    </row>
    <row r="64" spans="1:11">
      <c r="A64" t="s">
        <v>73</v>
      </c>
      <c r="B64" t="s">
        <v>273</v>
      </c>
      <c r="C64" t="s">
        <v>473</v>
      </c>
      <c r="D64" t="s">
        <v>671</v>
      </c>
      <c r="E64">
        <v>4598</v>
      </c>
      <c r="F64">
        <v>3483</v>
      </c>
      <c r="G64" t="s">
        <v>809</v>
      </c>
      <c r="H64">
        <v>13.52</v>
      </c>
      <c r="I64">
        <v>9.58</v>
      </c>
      <c r="J64" t="s">
        <v>871</v>
      </c>
      <c r="K64" t="s">
        <v>982</v>
      </c>
    </row>
    <row r="65" spans="1:11">
      <c r="A65" t="s">
        <v>74</v>
      </c>
      <c r="B65" t="s">
        <v>274</v>
      </c>
      <c r="C65" t="s">
        <v>474</v>
      </c>
      <c r="D65" t="s">
        <v>672</v>
      </c>
      <c r="E65">
        <v>2075</v>
      </c>
      <c r="F65">
        <v>4613</v>
      </c>
      <c r="G65" t="s">
        <v>808</v>
      </c>
      <c r="H65">
        <v>10.52</v>
      </c>
      <c r="I65">
        <v>7.39</v>
      </c>
      <c r="J65" t="s">
        <v>872</v>
      </c>
      <c r="K65" t="s">
        <v>982</v>
      </c>
    </row>
    <row r="66" spans="1:11">
      <c r="A66" t="s">
        <v>75</v>
      </c>
      <c r="B66" t="s">
        <v>275</v>
      </c>
      <c r="C66" t="s">
        <v>475</v>
      </c>
      <c r="D66" t="s">
        <v>673</v>
      </c>
      <c r="E66">
        <v>1816</v>
      </c>
      <c r="F66">
        <v>4764</v>
      </c>
      <c r="G66" t="s">
        <v>809</v>
      </c>
      <c r="H66">
        <v>10.61</v>
      </c>
      <c r="I66">
        <v>5.34</v>
      </c>
      <c r="J66" t="s">
        <v>873</v>
      </c>
      <c r="K66" t="s">
        <v>982</v>
      </c>
    </row>
    <row r="67" spans="1:11">
      <c r="A67" t="s">
        <v>76</v>
      </c>
      <c r="B67" t="s">
        <v>276</v>
      </c>
      <c r="C67" t="s">
        <v>476</v>
      </c>
      <c r="D67" t="s">
        <v>674</v>
      </c>
      <c r="E67">
        <v>1137</v>
      </c>
      <c r="F67">
        <v>3651</v>
      </c>
      <c r="G67" t="s">
        <v>809</v>
      </c>
      <c r="H67">
        <v>13.77</v>
      </c>
      <c r="I67">
        <v>3.97</v>
      </c>
      <c r="J67" t="s">
        <v>874</v>
      </c>
      <c r="K67" t="s">
        <v>984</v>
      </c>
    </row>
    <row r="68" spans="1:11">
      <c r="A68" t="s">
        <v>77</v>
      </c>
      <c r="B68" t="s">
        <v>277</v>
      </c>
      <c r="C68" t="s">
        <v>477</v>
      </c>
      <c r="D68" t="s">
        <v>675</v>
      </c>
      <c r="E68">
        <v>1678</v>
      </c>
      <c r="F68">
        <v>2436</v>
      </c>
      <c r="G68" t="s">
        <v>809</v>
      </c>
      <c r="H68">
        <v>9.0299999999999994</v>
      </c>
      <c r="I68">
        <v>8.56</v>
      </c>
      <c r="J68" t="s">
        <v>875</v>
      </c>
      <c r="K68" t="s">
        <v>984</v>
      </c>
    </row>
    <row r="69" spans="1:11">
      <c r="A69" t="s">
        <v>78</v>
      </c>
      <c r="B69" t="s">
        <v>278</v>
      </c>
      <c r="C69" t="s">
        <v>478</v>
      </c>
      <c r="D69" t="s">
        <v>676</v>
      </c>
      <c r="E69">
        <v>1876</v>
      </c>
      <c r="F69">
        <v>3759</v>
      </c>
      <c r="G69" t="s">
        <v>809</v>
      </c>
      <c r="H69">
        <v>6.34</v>
      </c>
      <c r="I69">
        <v>7.34</v>
      </c>
      <c r="J69" t="s">
        <v>876</v>
      </c>
      <c r="K69" t="s">
        <v>982</v>
      </c>
    </row>
    <row r="70" spans="1:11">
      <c r="A70" t="s">
        <v>79</v>
      </c>
      <c r="B70" t="s">
        <v>279</v>
      </c>
      <c r="C70" t="s">
        <v>479</v>
      </c>
      <c r="D70" t="s">
        <v>677</v>
      </c>
      <c r="E70">
        <v>4793</v>
      </c>
      <c r="F70">
        <v>904</v>
      </c>
      <c r="G70" t="s">
        <v>808</v>
      </c>
      <c r="H70">
        <v>5.29</v>
      </c>
      <c r="I70">
        <v>6.73</v>
      </c>
      <c r="J70" t="s">
        <v>877</v>
      </c>
      <c r="K70" t="s">
        <v>983</v>
      </c>
    </row>
    <row r="71" spans="1:11">
      <c r="A71" t="s">
        <v>80</v>
      </c>
      <c r="B71" t="s">
        <v>280</v>
      </c>
      <c r="C71" t="s">
        <v>480</v>
      </c>
      <c r="D71" t="s">
        <v>678</v>
      </c>
      <c r="E71">
        <v>1179</v>
      </c>
      <c r="F71">
        <v>3287</v>
      </c>
      <c r="G71" t="s">
        <v>808</v>
      </c>
      <c r="H71">
        <v>12.55</v>
      </c>
      <c r="I71">
        <v>9.26</v>
      </c>
      <c r="J71" t="s">
        <v>878</v>
      </c>
      <c r="K71" t="s">
        <v>984</v>
      </c>
    </row>
    <row r="72" spans="1:11">
      <c r="A72" t="s">
        <v>81</v>
      </c>
      <c r="B72" t="s">
        <v>281</v>
      </c>
      <c r="C72" t="s">
        <v>481</v>
      </c>
      <c r="D72" t="s">
        <v>679</v>
      </c>
      <c r="E72">
        <v>1292</v>
      </c>
      <c r="F72">
        <v>2159</v>
      </c>
      <c r="G72" t="s">
        <v>809</v>
      </c>
      <c r="H72">
        <v>11.2</v>
      </c>
      <c r="I72">
        <v>8.52</v>
      </c>
      <c r="J72" t="s">
        <v>879</v>
      </c>
      <c r="K72" t="s">
        <v>983</v>
      </c>
    </row>
    <row r="73" spans="1:11">
      <c r="A73" t="s">
        <v>82</v>
      </c>
      <c r="B73" t="s">
        <v>282</v>
      </c>
      <c r="C73" t="s">
        <v>482</v>
      </c>
      <c r="D73" t="s">
        <v>680</v>
      </c>
      <c r="E73">
        <v>2862</v>
      </c>
      <c r="F73">
        <v>4807</v>
      </c>
      <c r="G73" t="s">
        <v>808</v>
      </c>
      <c r="H73">
        <v>12.04</v>
      </c>
      <c r="I73">
        <v>4.0599999999999996</v>
      </c>
      <c r="J73" t="s">
        <v>880</v>
      </c>
      <c r="K73" t="s">
        <v>982</v>
      </c>
    </row>
    <row r="74" spans="1:11">
      <c r="A74" t="s">
        <v>83</v>
      </c>
      <c r="B74" t="s">
        <v>283</v>
      </c>
      <c r="C74" t="s">
        <v>483</v>
      </c>
      <c r="D74" t="s">
        <v>681</v>
      </c>
      <c r="E74">
        <v>4684</v>
      </c>
      <c r="F74">
        <v>1534</v>
      </c>
      <c r="G74" t="s">
        <v>809</v>
      </c>
      <c r="H74">
        <v>7.13</v>
      </c>
      <c r="I74">
        <v>5.18</v>
      </c>
      <c r="J74" t="s">
        <v>881</v>
      </c>
      <c r="K74" t="s">
        <v>982</v>
      </c>
    </row>
    <row r="75" spans="1:11">
      <c r="A75" t="s">
        <v>84</v>
      </c>
      <c r="B75" t="s">
        <v>284</v>
      </c>
      <c r="C75" t="s">
        <v>484</v>
      </c>
      <c r="D75" t="s">
        <v>682</v>
      </c>
      <c r="E75">
        <v>864</v>
      </c>
      <c r="F75">
        <v>3925</v>
      </c>
      <c r="G75" t="s">
        <v>808</v>
      </c>
      <c r="H75">
        <v>6.36</v>
      </c>
      <c r="I75">
        <v>4.74</v>
      </c>
      <c r="J75" t="s">
        <v>822</v>
      </c>
      <c r="K75" t="s">
        <v>984</v>
      </c>
    </row>
    <row r="76" spans="1:11">
      <c r="A76" t="s">
        <v>85</v>
      </c>
      <c r="B76" t="s">
        <v>285</v>
      </c>
      <c r="C76" t="s">
        <v>485</v>
      </c>
      <c r="D76" t="s">
        <v>683</v>
      </c>
      <c r="E76">
        <v>3368</v>
      </c>
      <c r="F76">
        <v>3556</v>
      </c>
      <c r="G76" t="s">
        <v>809</v>
      </c>
      <c r="H76">
        <v>5.15</v>
      </c>
      <c r="I76">
        <v>8.2100000000000009</v>
      </c>
      <c r="J76" t="s">
        <v>882</v>
      </c>
      <c r="K76" t="s">
        <v>982</v>
      </c>
    </row>
    <row r="77" spans="1:11">
      <c r="A77" t="s">
        <v>86</v>
      </c>
      <c r="B77" t="s">
        <v>286</v>
      </c>
      <c r="C77" t="s">
        <v>486</v>
      </c>
      <c r="D77" t="s">
        <v>684</v>
      </c>
      <c r="E77">
        <v>2827</v>
      </c>
      <c r="F77">
        <v>1287</v>
      </c>
      <c r="G77" t="s">
        <v>809</v>
      </c>
      <c r="H77">
        <v>8.51</v>
      </c>
      <c r="I77">
        <v>3.23</v>
      </c>
      <c r="J77" t="s">
        <v>818</v>
      </c>
      <c r="K77" t="s">
        <v>984</v>
      </c>
    </row>
    <row r="78" spans="1:11">
      <c r="A78" t="s">
        <v>87</v>
      </c>
      <c r="B78" t="s">
        <v>287</v>
      </c>
      <c r="C78" t="s">
        <v>487</v>
      </c>
      <c r="D78" t="s">
        <v>685</v>
      </c>
      <c r="E78">
        <v>3495</v>
      </c>
      <c r="F78">
        <v>2591</v>
      </c>
      <c r="G78" t="s">
        <v>809</v>
      </c>
      <c r="H78">
        <v>10.9</v>
      </c>
      <c r="I78">
        <v>6.99</v>
      </c>
      <c r="J78" t="s">
        <v>883</v>
      </c>
      <c r="K78" t="s">
        <v>982</v>
      </c>
    </row>
    <row r="79" spans="1:11">
      <c r="A79" t="s">
        <v>88</v>
      </c>
      <c r="B79" t="s">
        <v>288</v>
      </c>
      <c r="C79" t="s">
        <v>488</v>
      </c>
      <c r="D79" t="s">
        <v>686</v>
      </c>
      <c r="E79">
        <v>2295</v>
      </c>
      <c r="F79">
        <v>3205</v>
      </c>
      <c r="G79" t="s">
        <v>809</v>
      </c>
      <c r="H79">
        <v>8.92</v>
      </c>
      <c r="I79">
        <v>8.34</v>
      </c>
      <c r="J79" t="s">
        <v>884</v>
      </c>
      <c r="K79" t="s">
        <v>982</v>
      </c>
    </row>
    <row r="80" spans="1:11">
      <c r="A80" t="s">
        <v>89</v>
      </c>
      <c r="B80" t="s">
        <v>289</v>
      </c>
      <c r="C80" t="s">
        <v>489</v>
      </c>
      <c r="D80" t="s">
        <v>687</v>
      </c>
      <c r="E80">
        <v>1191</v>
      </c>
      <c r="F80">
        <v>1274</v>
      </c>
      <c r="G80" t="s">
        <v>809</v>
      </c>
      <c r="H80">
        <v>9.3699999999999992</v>
      </c>
      <c r="I80">
        <v>9.14</v>
      </c>
      <c r="J80" t="s">
        <v>885</v>
      </c>
      <c r="K80" t="s">
        <v>984</v>
      </c>
    </row>
    <row r="81" spans="1:11">
      <c r="A81" t="s">
        <v>90</v>
      </c>
      <c r="B81" t="s">
        <v>290</v>
      </c>
      <c r="C81" t="s">
        <v>490</v>
      </c>
      <c r="D81" t="s">
        <v>688</v>
      </c>
      <c r="E81">
        <v>4361</v>
      </c>
      <c r="F81">
        <v>3700</v>
      </c>
      <c r="G81" t="s">
        <v>809</v>
      </c>
      <c r="H81">
        <v>14.04</v>
      </c>
      <c r="I81">
        <v>5.39</v>
      </c>
      <c r="J81" t="s">
        <v>886</v>
      </c>
      <c r="K81" t="s">
        <v>984</v>
      </c>
    </row>
    <row r="82" spans="1:11">
      <c r="A82" t="s">
        <v>91</v>
      </c>
      <c r="B82" t="s">
        <v>291</v>
      </c>
      <c r="C82" t="s">
        <v>491</v>
      </c>
      <c r="D82" t="s">
        <v>689</v>
      </c>
      <c r="E82">
        <v>3078</v>
      </c>
      <c r="F82">
        <v>4881</v>
      </c>
      <c r="G82" t="s">
        <v>808</v>
      </c>
      <c r="H82">
        <v>8.48</v>
      </c>
      <c r="I82">
        <v>8.75</v>
      </c>
      <c r="J82" t="s">
        <v>887</v>
      </c>
      <c r="K82" t="s">
        <v>984</v>
      </c>
    </row>
    <row r="83" spans="1:11">
      <c r="A83" t="s">
        <v>92</v>
      </c>
      <c r="B83" t="s">
        <v>292</v>
      </c>
      <c r="C83" t="s">
        <v>492</v>
      </c>
      <c r="D83" t="s">
        <v>690</v>
      </c>
      <c r="E83">
        <v>3899</v>
      </c>
      <c r="F83">
        <v>4865</v>
      </c>
      <c r="G83" t="s">
        <v>809</v>
      </c>
      <c r="H83">
        <v>10.14</v>
      </c>
      <c r="I83">
        <v>3.77</v>
      </c>
      <c r="J83" t="s">
        <v>888</v>
      </c>
      <c r="K83" t="s">
        <v>982</v>
      </c>
    </row>
    <row r="84" spans="1:11">
      <c r="A84" t="s">
        <v>93</v>
      </c>
      <c r="B84" t="s">
        <v>293</v>
      </c>
      <c r="C84" t="s">
        <v>493</v>
      </c>
      <c r="D84" t="s">
        <v>691</v>
      </c>
      <c r="E84">
        <v>1000</v>
      </c>
      <c r="F84">
        <v>3118</v>
      </c>
      <c r="G84" t="s">
        <v>808</v>
      </c>
      <c r="H84">
        <v>12.84</v>
      </c>
      <c r="I84">
        <v>8.93</v>
      </c>
      <c r="J84" t="s">
        <v>889</v>
      </c>
      <c r="K84" t="s">
        <v>982</v>
      </c>
    </row>
    <row r="85" spans="1:11">
      <c r="A85" t="s">
        <v>94</v>
      </c>
      <c r="B85" t="s">
        <v>294</v>
      </c>
      <c r="C85" t="s">
        <v>494</v>
      </c>
      <c r="D85" t="s">
        <v>692</v>
      </c>
      <c r="E85">
        <v>3904</v>
      </c>
      <c r="F85">
        <v>4597</v>
      </c>
      <c r="G85" t="s">
        <v>809</v>
      </c>
      <c r="H85">
        <v>8.9700000000000006</v>
      </c>
      <c r="I85">
        <v>3.89</v>
      </c>
      <c r="J85" t="s">
        <v>890</v>
      </c>
      <c r="K85" t="s">
        <v>983</v>
      </c>
    </row>
    <row r="86" spans="1:11">
      <c r="A86" t="s">
        <v>95</v>
      </c>
      <c r="B86" t="s">
        <v>295</v>
      </c>
      <c r="C86" t="s">
        <v>495</v>
      </c>
      <c r="D86" t="s">
        <v>693</v>
      </c>
      <c r="E86">
        <v>3254</v>
      </c>
      <c r="F86">
        <v>3451</v>
      </c>
      <c r="G86" t="s">
        <v>808</v>
      </c>
      <c r="H86">
        <v>11.22</v>
      </c>
      <c r="I86">
        <v>5.78</v>
      </c>
      <c r="J86" t="s">
        <v>858</v>
      </c>
      <c r="K86" t="s">
        <v>984</v>
      </c>
    </row>
    <row r="87" spans="1:11">
      <c r="A87" t="s">
        <v>96</v>
      </c>
      <c r="B87" t="s">
        <v>296</v>
      </c>
      <c r="C87" t="s">
        <v>496</v>
      </c>
      <c r="D87" t="s">
        <v>694</v>
      </c>
      <c r="E87">
        <v>4445</v>
      </c>
      <c r="F87">
        <v>1721</v>
      </c>
      <c r="G87" t="s">
        <v>808</v>
      </c>
      <c r="H87">
        <v>13.62</v>
      </c>
      <c r="I87">
        <v>8.58</v>
      </c>
      <c r="J87" t="s">
        <v>878</v>
      </c>
      <c r="K87" t="s">
        <v>982</v>
      </c>
    </row>
    <row r="88" spans="1:11">
      <c r="A88" t="s">
        <v>97</v>
      </c>
      <c r="B88" t="s">
        <v>297</v>
      </c>
      <c r="C88" t="s">
        <v>497</v>
      </c>
      <c r="D88" t="s">
        <v>695</v>
      </c>
      <c r="E88">
        <v>1604</v>
      </c>
      <c r="F88">
        <v>1916</v>
      </c>
      <c r="G88" t="s">
        <v>808</v>
      </c>
      <c r="H88">
        <v>14.5</v>
      </c>
      <c r="I88">
        <v>4.05</v>
      </c>
      <c r="J88" t="s">
        <v>891</v>
      </c>
      <c r="K88" t="s">
        <v>982</v>
      </c>
    </row>
    <row r="89" spans="1:11">
      <c r="A89" t="s">
        <v>98</v>
      </c>
      <c r="B89" t="s">
        <v>298</v>
      </c>
      <c r="C89" t="s">
        <v>498</v>
      </c>
      <c r="D89" t="s">
        <v>696</v>
      </c>
      <c r="E89">
        <v>3531</v>
      </c>
      <c r="F89">
        <v>3524</v>
      </c>
      <c r="G89" t="s">
        <v>809</v>
      </c>
      <c r="H89">
        <v>6.47</v>
      </c>
      <c r="I89">
        <v>4.5999999999999996</v>
      </c>
      <c r="J89" t="s">
        <v>892</v>
      </c>
      <c r="K89" t="s">
        <v>984</v>
      </c>
    </row>
    <row r="90" spans="1:11">
      <c r="A90" t="s">
        <v>99</v>
      </c>
      <c r="B90" t="s">
        <v>299</v>
      </c>
      <c r="C90" t="s">
        <v>499</v>
      </c>
      <c r="D90" t="s">
        <v>697</v>
      </c>
      <c r="E90">
        <v>3573</v>
      </c>
      <c r="F90">
        <v>2732</v>
      </c>
      <c r="G90" t="s">
        <v>809</v>
      </c>
      <c r="H90">
        <v>14.27</v>
      </c>
      <c r="I90">
        <v>8.06</v>
      </c>
      <c r="J90" t="s">
        <v>851</v>
      </c>
      <c r="K90" t="s">
        <v>983</v>
      </c>
    </row>
    <row r="91" spans="1:11">
      <c r="A91" t="s">
        <v>100</v>
      </c>
      <c r="B91" t="s">
        <v>300</v>
      </c>
      <c r="C91" t="s">
        <v>500</v>
      </c>
      <c r="D91" t="s">
        <v>698</v>
      </c>
      <c r="E91">
        <v>2370</v>
      </c>
      <c r="F91">
        <v>1603</v>
      </c>
      <c r="G91" t="s">
        <v>808</v>
      </c>
      <c r="H91">
        <v>9.92</v>
      </c>
      <c r="I91">
        <v>8.0399999999999991</v>
      </c>
      <c r="J91" t="s">
        <v>893</v>
      </c>
      <c r="K91" t="s">
        <v>984</v>
      </c>
    </row>
    <row r="92" spans="1:11">
      <c r="A92" t="s">
        <v>101</v>
      </c>
      <c r="B92" t="s">
        <v>301</v>
      </c>
      <c r="C92" t="s">
        <v>501</v>
      </c>
      <c r="D92" t="s">
        <v>699</v>
      </c>
      <c r="E92">
        <v>3490</v>
      </c>
      <c r="F92">
        <v>4896</v>
      </c>
      <c r="G92" t="s">
        <v>809</v>
      </c>
      <c r="H92">
        <v>7.58</v>
      </c>
      <c r="I92">
        <v>7.49</v>
      </c>
      <c r="J92" t="s">
        <v>894</v>
      </c>
      <c r="K92" t="s">
        <v>983</v>
      </c>
    </row>
    <row r="93" spans="1:11">
      <c r="A93" t="s">
        <v>102</v>
      </c>
      <c r="B93" t="s">
        <v>302</v>
      </c>
      <c r="C93" t="s">
        <v>502</v>
      </c>
      <c r="D93" t="s">
        <v>700</v>
      </c>
      <c r="E93">
        <v>4640</v>
      </c>
      <c r="F93">
        <v>4486</v>
      </c>
      <c r="G93" t="s">
        <v>808</v>
      </c>
      <c r="H93">
        <v>9.59</v>
      </c>
      <c r="I93">
        <v>7.86</v>
      </c>
      <c r="J93" t="s">
        <v>895</v>
      </c>
      <c r="K93" t="s">
        <v>982</v>
      </c>
    </row>
    <row r="94" spans="1:11">
      <c r="A94" t="s">
        <v>103</v>
      </c>
      <c r="B94" t="s">
        <v>303</v>
      </c>
      <c r="C94" t="s">
        <v>503</v>
      </c>
      <c r="D94" t="s">
        <v>701</v>
      </c>
      <c r="E94">
        <v>1828</v>
      </c>
      <c r="F94">
        <v>4519</v>
      </c>
      <c r="G94" t="s">
        <v>809</v>
      </c>
      <c r="H94">
        <v>14.8</v>
      </c>
      <c r="I94">
        <v>6.8</v>
      </c>
      <c r="J94" t="s">
        <v>896</v>
      </c>
      <c r="K94" t="s">
        <v>983</v>
      </c>
    </row>
    <row r="95" spans="1:11">
      <c r="A95" t="s">
        <v>104</v>
      </c>
      <c r="B95" t="s">
        <v>304</v>
      </c>
      <c r="C95" t="s">
        <v>504</v>
      </c>
      <c r="D95" t="s">
        <v>702</v>
      </c>
      <c r="E95">
        <v>1302</v>
      </c>
      <c r="F95">
        <v>1324</v>
      </c>
      <c r="G95" t="s">
        <v>808</v>
      </c>
      <c r="H95">
        <v>9.93</v>
      </c>
      <c r="I95">
        <v>4.76</v>
      </c>
      <c r="J95" t="s">
        <v>897</v>
      </c>
      <c r="K95" t="s">
        <v>982</v>
      </c>
    </row>
    <row r="96" spans="1:11">
      <c r="A96" t="s">
        <v>105</v>
      </c>
      <c r="B96" t="s">
        <v>305</v>
      </c>
      <c r="C96" t="s">
        <v>505</v>
      </c>
      <c r="D96" t="s">
        <v>703</v>
      </c>
      <c r="E96">
        <v>1670</v>
      </c>
      <c r="F96">
        <v>4011</v>
      </c>
      <c r="G96" t="s">
        <v>808</v>
      </c>
      <c r="H96">
        <v>8.2899999999999991</v>
      </c>
      <c r="I96">
        <v>5.42</v>
      </c>
      <c r="J96" t="s">
        <v>898</v>
      </c>
      <c r="K96" t="s">
        <v>984</v>
      </c>
    </row>
    <row r="97" spans="1:11">
      <c r="A97" t="s">
        <v>106</v>
      </c>
      <c r="B97" t="s">
        <v>306</v>
      </c>
      <c r="C97" t="s">
        <v>506</v>
      </c>
      <c r="D97" t="s">
        <v>704</v>
      </c>
      <c r="E97">
        <v>1006</v>
      </c>
      <c r="F97">
        <v>1898</v>
      </c>
      <c r="G97" t="s">
        <v>809</v>
      </c>
      <c r="H97">
        <v>11.33</v>
      </c>
      <c r="I97">
        <v>4.2699999999999996</v>
      </c>
      <c r="J97" t="s">
        <v>899</v>
      </c>
      <c r="K97" t="s">
        <v>984</v>
      </c>
    </row>
    <row r="98" spans="1:11">
      <c r="A98" t="s">
        <v>107</v>
      </c>
      <c r="B98" t="s">
        <v>307</v>
      </c>
      <c r="C98" t="s">
        <v>507</v>
      </c>
      <c r="D98" t="s">
        <v>705</v>
      </c>
      <c r="E98">
        <v>2284</v>
      </c>
      <c r="F98">
        <v>2465</v>
      </c>
      <c r="G98" t="s">
        <v>808</v>
      </c>
      <c r="H98">
        <v>7.4</v>
      </c>
      <c r="I98">
        <v>9.36</v>
      </c>
      <c r="J98" t="s">
        <v>834</v>
      </c>
      <c r="K98" t="s">
        <v>984</v>
      </c>
    </row>
    <row r="99" spans="1:11">
      <c r="A99" t="s">
        <v>108</v>
      </c>
      <c r="B99" t="s">
        <v>308</v>
      </c>
      <c r="C99" t="s">
        <v>508</v>
      </c>
      <c r="D99" t="s">
        <v>706</v>
      </c>
      <c r="E99">
        <v>1663</v>
      </c>
      <c r="F99">
        <v>4604</v>
      </c>
      <c r="G99" t="s">
        <v>809</v>
      </c>
      <c r="H99">
        <v>5.76</v>
      </c>
      <c r="I99">
        <v>7.08</v>
      </c>
      <c r="J99" t="s">
        <v>900</v>
      </c>
      <c r="K99" t="s">
        <v>983</v>
      </c>
    </row>
    <row r="100" spans="1:11">
      <c r="A100" t="s">
        <v>109</v>
      </c>
      <c r="B100" t="s">
        <v>309</v>
      </c>
      <c r="C100" t="s">
        <v>509</v>
      </c>
      <c r="D100" t="s">
        <v>707</v>
      </c>
      <c r="E100">
        <v>3590</v>
      </c>
      <c r="F100">
        <v>3241</v>
      </c>
      <c r="G100" t="s">
        <v>808</v>
      </c>
      <c r="H100">
        <v>6.29</v>
      </c>
      <c r="I100">
        <v>5.81</v>
      </c>
      <c r="J100" t="s">
        <v>901</v>
      </c>
      <c r="K100" t="s">
        <v>982</v>
      </c>
    </row>
    <row r="101" spans="1:11">
      <c r="A101" t="s">
        <v>110</v>
      </c>
      <c r="B101" t="s">
        <v>310</v>
      </c>
      <c r="C101" t="s">
        <v>510</v>
      </c>
      <c r="D101" t="s">
        <v>708</v>
      </c>
      <c r="E101">
        <v>1363</v>
      </c>
      <c r="F101">
        <v>3410</v>
      </c>
      <c r="G101" t="s">
        <v>808</v>
      </c>
      <c r="H101">
        <v>6.28</v>
      </c>
      <c r="I101">
        <v>6.23</v>
      </c>
      <c r="J101" t="s">
        <v>902</v>
      </c>
      <c r="K101" t="s">
        <v>984</v>
      </c>
    </row>
    <row r="102" spans="1:11">
      <c r="A102" t="s">
        <v>111</v>
      </c>
      <c r="B102" t="s">
        <v>311</v>
      </c>
      <c r="C102" t="s">
        <v>459</v>
      </c>
      <c r="D102" t="s">
        <v>709</v>
      </c>
      <c r="E102">
        <v>4991</v>
      </c>
      <c r="F102">
        <v>3874</v>
      </c>
      <c r="G102" t="s">
        <v>809</v>
      </c>
      <c r="H102">
        <v>6.52</v>
      </c>
      <c r="I102">
        <v>9.6300000000000008</v>
      </c>
      <c r="J102" t="s">
        <v>903</v>
      </c>
      <c r="K102" t="s">
        <v>984</v>
      </c>
    </row>
    <row r="103" spans="1:11">
      <c r="A103" t="s">
        <v>112</v>
      </c>
      <c r="B103" t="s">
        <v>312</v>
      </c>
      <c r="C103" t="s">
        <v>511</v>
      </c>
      <c r="D103" t="s">
        <v>710</v>
      </c>
      <c r="E103">
        <v>2557</v>
      </c>
      <c r="F103">
        <v>3801</v>
      </c>
      <c r="G103" t="s">
        <v>809</v>
      </c>
      <c r="H103">
        <v>6.39</v>
      </c>
      <c r="I103">
        <v>4.07</v>
      </c>
      <c r="J103" t="s">
        <v>904</v>
      </c>
      <c r="K103" t="s">
        <v>982</v>
      </c>
    </row>
    <row r="104" spans="1:11">
      <c r="A104" t="s">
        <v>113</v>
      </c>
      <c r="B104" t="s">
        <v>313</v>
      </c>
      <c r="C104" t="s">
        <v>512</v>
      </c>
      <c r="D104" t="s">
        <v>711</v>
      </c>
      <c r="E104">
        <v>2478</v>
      </c>
      <c r="F104">
        <v>754</v>
      </c>
      <c r="G104" t="s">
        <v>809</v>
      </c>
      <c r="H104">
        <v>11.41</v>
      </c>
      <c r="I104">
        <v>7.1</v>
      </c>
      <c r="J104" t="s">
        <v>905</v>
      </c>
      <c r="K104" t="s">
        <v>984</v>
      </c>
    </row>
    <row r="105" spans="1:11">
      <c r="A105" t="s">
        <v>114</v>
      </c>
      <c r="B105" t="s">
        <v>314</v>
      </c>
      <c r="C105" t="s">
        <v>513</v>
      </c>
      <c r="D105" t="s">
        <v>712</v>
      </c>
      <c r="E105">
        <v>4042</v>
      </c>
      <c r="F105">
        <v>1626</v>
      </c>
      <c r="G105" t="s">
        <v>808</v>
      </c>
      <c r="H105">
        <v>6.82</v>
      </c>
      <c r="I105">
        <v>6.54</v>
      </c>
      <c r="J105" t="s">
        <v>906</v>
      </c>
      <c r="K105" t="s">
        <v>982</v>
      </c>
    </row>
    <row r="106" spans="1:11">
      <c r="A106" t="s">
        <v>115</v>
      </c>
      <c r="B106" t="s">
        <v>315</v>
      </c>
      <c r="C106" t="s">
        <v>514</v>
      </c>
      <c r="D106" t="s">
        <v>713</v>
      </c>
      <c r="E106">
        <v>1859</v>
      </c>
      <c r="F106">
        <v>1741</v>
      </c>
      <c r="G106" t="s">
        <v>809</v>
      </c>
      <c r="H106">
        <v>8.4600000000000009</v>
      </c>
      <c r="I106">
        <v>7.28</v>
      </c>
      <c r="J106" t="s">
        <v>907</v>
      </c>
      <c r="K106" t="s">
        <v>982</v>
      </c>
    </row>
    <row r="107" spans="1:11">
      <c r="A107" t="s">
        <v>116</v>
      </c>
      <c r="B107" t="s">
        <v>316</v>
      </c>
      <c r="C107" t="s">
        <v>515</v>
      </c>
      <c r="D107" t="s">
        <v>714</v>
      </c>
      <c r="E107">
        <v>2522</v>
      </c>
      <c r="F107">
        <v>4892</v>
      </c>
      <c r="G107" t="s">
        <v>808</v>
      </c>
      <c r="H107">
        <v>13.97</v>
      </c>
      <c r="I107">
        <v>3.13</v>
      </c>
      <c r="J107" t="s">
        <v>908</v>
      </c>
      <c r="K107" t="s">
        <v>982</v>
      </c>
    </row>
    <row r="108" spans="1:11">
      <c r="A108" t="s">
        <v>117</v>
      </c>
      <c r="B108" t="s">
        <v>317</v>
      </c>
      <c r="C108" t="s">
        <v>516</v>
      </c>
      <c r="D108" t="s">
        <v>715</v>
      </c>
      <c r="E108">
        <v>4114</v>
      </c>
      <c r="F108">
        <v>1385</v>
      </c>
      <c r="G108" t="s">
        <v>808</v>
      </c>
      <c r="H108">
        <v>9.74</v>
      </c>
      <c r="I108">
        <v>9.1</v>
      </c>
      <c r="J108" t="s">
        <v>844</v>
      </c>
      <c r="K108" t="s">
        <v>982</v>
      </c>
    </row>
    <row r="109" spans="1:11">
      <c r="A109" t="s">
        <v>118</v>
      </c>
      <c r="B109" t="s">
        <v>318</v>
      </c>
      <c r="C109" t="s">
        <v>517</v>
      </c>
      <c r="D109" t="s">
        <v>716</v>
      </c>
      <c r="E109">
        <v>3957</v>
      </c>
      <c r="F109">
        <v>2443</v>
      </c>
      <c r="G109" t="s">
        <v>809</v>
      </c>
      <c r="H109">
        <v>11.68</v>
      </c>
      <c r="I109">
        <v>9.52</v>
      </c>
      <c r="J109" t="s">
        <v>909</v>
      </c>
      <c r="K109" t="s">
        <v>982</v>
      </c>
    </row>
    <row r="110" spans="1:11">
      <c r="A110" t="s">
        <v>119</v>
      </c>
      <c r="B110" t="s">
        <v>319</v>
      </c>
      <c r="C110" t="s">
        <v>518</v>
      </c>
      <c r="D110" t="s">
        <v>717</v>
      </c>
      <c r="E110">
        <v>3425</v>
      </c>
      <c r="F110">
        <v>2432</v>
      </c>
      <c r="G110" t="s">
        <v>809</v>
      </c>
      <c r="H110">
        <v>6.72</v>
      </c>
      <c r="I110">
        <v>6.96</v>
      </c>
      <c r="J110" t="s">
        <v>910</v>
      </c>
      <c r="K110" t="s">
        <v>983</v>
      </c>
    </row>
    <row r="111" spans="1:11">
      <c r="A111" t="s">
        <v>120</v>
      </c>
      <c r="B111" t="s">
        <v>320</v>
      </c>
      <c r="C111" t="s">
        <v>519</v>
      </c>
      <c r="D111" t="s">
        <v>718</v>
      </c>
      <c r="E111">
        <v>3529</v>
      </c>
      <c r="F111">
        <v>869</v>
      </c>
      <c r="G111" t="s">
        <v>808</v>
      </c>
      <c r="H111">
        <v>6.92</v>
      </c>
      <c r="I111">
        <v>7.88</v>
      </c>
      <c r="J111" t="s">
        <v>911</v>
      </c>
      <c r="K111" t="s">
        <v>984</v>
      </c>
    </row>
    <row r="112" spans="1:11">
      <c r="A112" t="s">
        <v>121</v>
      </c>
      <c r="B112" t="s">
        <v>321</v>
      </c>
      <c r="C112" t="s">
        <v>520</v>
      </c>
      <c r="D112" t="s">
        <v>719</v>
      </c>
      <c r="E112">
        <v>2397</v>
      </c>
      <c r="F112">
        <v>1580</v>
      </c>
      <c r="G112" t="s">
        <v>808</v>
      </c>
      <c r="H112">
        <v>5.41</v>
      </c>
      <c r="I112">
        <v>9.4600000000000009</v>
      </c>
      <c r="J112" t="s">
        <v>912</v>
      </c>
      <c r="K112" t="s">
        <v>983</v>
      </c>
    </row>
    <row r="113" spans="1:11">
      <c r="A113" t="s">
        <v>122</v>
      </c>
      <c r="B113" t="s">
        <v>322</v>
      </c>
      <c r="C113" t="s">
        <v>521</v>
      </c>
      <c r="D113" t="s">
        <v>720</v>
      </c>
      <c r="E113">
        <v>3860</v>
      </c>
      <c r="F113">
        <v>4425</v>
      </c>
      <c r="G113" t="s">
        <v>809</v>
      </c>
      <c r="H113">
        <v>6.69</v>
      </c>
      <c r="I113">
        <v>7.95</v>
      </c>
      <c r="J113" t="s">
        <v>913</v>
      </c>
      <c r="K113" t="s">
        <v>984</v>
      </c>
    </row>
    <row r="114" spans="1:11">
      <c r="A114" t="s">
        <v>123</v>
      </c>
      <c r="B114" t="s">
        <v>323</v>
      </c>
      <c r="C114" t="s">
        <v>522</v>
      </c>
      <c r="D114" t="s">
        <v>721</v>
      </c>
      <c r="E114">
        <v>3493</v>
      </c>
      <c r="F114">
        <v>2119</v>
      </c>
      <c r="G114" t="s">
        <v>809</v>
      </c>
      <c r="H114">
        <v>7.79</v>
      </c>
      <c r="I114">
        <v>4.07</v>
      </c>
      <c r="J114" t="s">
        <v>914</v>
      </c>
      <c r="K114" t="s">
        <v>983</v>
      </c>
    </row>
    <row r="115" spans="1:11">
      <c r="A115" t="s">
        <v>124</v>
      </c>
      <c r="B115" t="s">
        <v>324</v>
      </c>
      <c r="C115" t="s">
        <v>523</v>
      </c>
      <c r="D115" t="s">
        <v>722</v>
      </c>
      <c r="E115">
        <v>4427</v>
      </c>
      <c r="F115">
        <v>1490</v>
      </c>
      <c r="G115" t="s">
        <v>809</v>
      </c>
      <c r="H115">
        <v>6.77</v>
      </c>
      <c r="I115">
        <v>7.03</v>
      </c>
      <c r="J115" t="s">
        <v>915</v>
      </c>
      <c r="K115" t="s">
        <v>982</v>
      </c>
    </row>
    <row r="116" spans="1:11">
      <c r="A116" t="s">
        <v>125</v>
      </c>
      <c r="B116" t="s">
        <v>325</v>
      </c>
      <c r="C116" t="s">
        <v>524</v>
      </c>
      <c r="D116" t="s">
        <v>723</v>
      </c>
      <c r="E116">
        <v>2163</v>
      </c>
      <c r="F116">
        <v>866</v>
      </c>
      <c r="G116" t="s">
        <v>809</v>
      </c>
      <c r="H116">
        <v>5.89</v>
      </c>
      <c r="I116">
        <v>7.25</v>
      </c>
      <c r="J116" t="s">
        <v>916</v>
      </c>
      <c r="K116" t="s">
        <v>984</v>
      </c>
    </row>
    <row r="117" spans="1:11">
      <c r="A117" t="s">
        <v>126</v>
      </c>
      <c r="B117" t="s">
        <v>326</v>
      </c>
      <c r="C117" t="s">
        <v>525</v>
      </c>
      <c r="D117" t="s">
        <v>724</v>
      </c>
      <c r="E117">
        <v>2781</v>
      </c>
      <c r="F117">
        <v>3588</v>
      </c>
      <c r="G117" t="s">
        <v>809</v>
      </c>
      <c r="H117">
        <v>6.21</v>
      </c>
      <c r="I117">
        <v>5.97</v>
      </c>
      <c r="J117" t="s">
        <v>917</v>
      </c>
      <c r="K117" t="s">
        <v>984</v>
      </c>
    </row>
    <row r="118" spans="1:11">
      <c r="A118" t="s">
        <v>127</v>
      </c>
      <c r="B118" t="s">
        <v>327</v>
      </c>
      <c r="C118" t="s">
        <v>526</v>
      </c>
      <c r="D118" t="s">
        <v>725</v>
      </c>
      <c r="E118">
        <v>2463</v>
      </c>
      <c r="F118">
        <v>1900</v>
      </c>
      <c r="G118" t="s">
        <v>808</v>
      </c>
      <c r="H118">
        <v>9.61</v>
      </c>
      <c r="I118">
        <v>8.16</v>
      </c>
      <c r="J118" t="s">
        <v>918</v>
      </c>
      <c r="K118" t="s">
        <v>983</v>
      </c>
    </row>
    <row r="119" spans="1:11">
      <c r="A119" t="s">
        <v>128</v>
      </c>
      <c r="B119" t="s">
        <v>328</v>
      </c>
      <c r="C119" t="s">
        <v>527</v>
      </c>
      <c r="D119" t="s">
        <v>726</v>
      </c>
      <c r="E119">
        <v>2329</v>
      </c>
      <c r="F119">
        <v>2681</v>
      </c>
      <c r="G119" t="s">
        <v>808</v>
      </c>
      <c r="H119">
        <v>7.06</v>
      </c>
      <c r="I119">
        <v>9.5399999999999991</v>
      </c>
      <c r="J119" t="s">
        <v>837</v>
      </c>
      <c r="K119" t="s">
        <v>983</v>
      </c>
    </row>
    <row r="120" spans="1:11">
      <c r="A120" t="s">
        <v>129</v>
      </c>
      <c r="B120" t="s">
        <v>329</v>
      </c>
      <c r="C120" t="s">
        <v>528</v>
      </c>
      <c r="D120" t="s">
        <v>727</v>
      </c>
      <c r="E120">
        <v>2838</v>
      </c>
      <c r="F120">
        <v>1762</v>
      </c>
      <c r="G120" t="s">
        <v>808</v>
      </c>
      <c r="H120">
        <v>8.64</v>
      </c>
      <c r="I120">
        <v>9.48</v>
      </c>
      <c r="J120" t="s">
        <v>919</v>
      </c>
      <c r="K120" t="s">
        <v>984</v>
      </c>
    </row>
    <row r="121" spans="1:11">
      <c r="A121" t="s">
        <v>130</v>
      </c>
      <c r="B121" t="s">
        <v>330</v>
      </c>
      <c r="C121" t="s">
        <v>529</v>
      </c>
      <c r="D121" t="s">
        <v>728</v>
      </c>
      <c r="E121">
        <v>4102</v>
      </c>
      <c r="F121">
        <v>2414</v>
      </c>
      <c r="G121" t="s">
        <v>808</v>
      </c>
      <c r="H121">
        <v>10.029999999999999</v>
      </c>
      <c r="I121">
        <v>6.16</v>
      </c>
      <c r="J121" t="s">
        <v>920</v>
      </c>
      <c r="K121" t="s">
        <v>983</v>
      </c>
    </row>
    <row r="122" spans="1:11">
      <c r="A122" t="s">
        <v>131</v>
      </c>
      <c r="B122" t="s">
        <v>331</v>
      </c>
      <c r="C122" t="s">
        <v>530</v>
      </c>
      <c r="D122" t="s">
        <v>729</v>
      </c>
      <c r="E122">
        <v>3037</v>
      </c>
      <c r="F122">
        <v>1831</v>
      </c>
      <c r="G122" t="s">
        <v>809</v>
      </c>
      <c r="H122">
        <v>11.9</v>
      </c>
      <c r="I122">
        <v>3.79</v>
      </c>
      <c r="J122" t="s">
        <v>921</v>
      </c>
      <c r="K122" t="s">
        <v>983</v>
      </c>
    </row>
    <row r="123" spans="1:11">
      <c r="A123" t="s">
        <v>132</v>
      </c>
      <c r="B123" t="s">
        <v>332</v>
      </c>
      <c r="C123" t="s">
        <v>531</v>
      </c>
      <c r="D123" t="s">
        <v>730</v>
      </c>
      <c r="E123">
        <v>2106</v>
      </c>
      <c r="F123">
        <v>1262</v>
      </c>
      <c r="G123" t="s">
        <v>809</v>
      </c>
      <c r="H123">
        <v>5.39</v>
      </c>
      <c r="I123">
        <v>9.89</v>
      </c>
      <c r="J123" t="s">
        <v>922</v>
      </c>
      <c r="K123" t="s">
        <v>983</v>
      </c>
    </row>
    <row r="124" spans="1:11">
      <c r="A124" t="s">
        <v>133</v>
      </c>
      <c r="B124" t="s">
        <v>333</v>
      </c>
      <c r="C124" t="s">
        <v>532</v>
      </c>
      <c r="D124" t="s">
        <v>731</v>
      </c>
      <c r="E124">
        <v>4829</v>
      </c>
      <c r="F124">
        <v>3599</v>
      </c>
      <c r="G124" t="s">
        <v>809</v>
      </c>
      <c r="H124">
        <v>12.99</v>
      </c>
      <c r="I124">
        <v>8.8699999999999992</v>
      </c>
      <c r="J124" t="s">
        <v>923</v>
      </c>
      <c r="K124" t="s">
        <v>982</v>
      </c>
    </row>
    <row r="125" spans="1:11">
      <c r="A125" t="s">
        <v>134</v>
      </c>
      <c r="B125" t="s">
        <v>334</v>
      </c>
      <c r="C125" t="s">
        <v>533</v>
      </c>
      <c r="D125" t="s">
        <v>732</v>
      </c>
      <c r="E125">
        <v>3475</v>
      </c>
      <c r="F125">
        <v>1309</v>
      </c>
      <c r="G125" t="s">
        <v>808</v>
      </c>
      <c r="H125">
        <v>11.28</v>
      </c>
      <c r="I125">
        <v>3.87</v>
      </c>
      <c r="J125" t="s">
        <v>924</v>
      </c>
      <c r="K125" t="s">
        <v>982</v>
      </c>
    </row>
    <row r="126" spans="1:11">
      <c r="A126" t="s">
        <v>135</v>
      </c>
      <c r="B126" t="s">
        <v>335</v>
      </c>
      <c r="C126" t="s">
        <v>534</v>
      </c>
      <c r="D126" t="s">
        <v>733</v>
      </c>
      <c r="E126">
        <v>2082</v>
      </c>
      <c r="F126">
        <v>4422</v>
      </c>
      <c r="G126" t="s">
        <v>808</v>
      </c>
      <c r="H126">
        <v>5.82</v>
      </c>
      <c r="I126">
        <v>9.4499999999999993</v>
      </c>
      <c r="J126" t="s">
        <v>886</v>
      </c>
      <c r="K126" t="s">
        <v>983</v>
      </c>
    </row>
    <row r="127" spans="1:11">
      <c r="A127" t="s">
        <v>136</v>
      </c>
      <c r="B127" t="s">
        <v>336</v>
      </c>
      <c r="C127" t="s">
        <v>535</v>
      </c>
      <c r="D127" t="s">
        <v>734</v>
      </c>
      <c r="E127">
        <v>1509</v>
      </c>
      <c r="F127">
        <v>4093</v>
      </c>
      <c r="G127" t="s">
        <v>809</v>
      </c>
      <c r="H127">
        <v>13.74</v>
      </c>
      <c r="I127">
        <v>9.09</v>
      </c>
      <c r="J127" t="s">
        <v>925</v>
      </c>
      <c r="K127" t="s">
        <v>983</v>
      </c>
    </row>
    <row r="128" spans="1:11">
      <c r="A128" t="s">
        <v>137</v>
      </c>
      <c r="B128" t="s">
        <v>337</v>
      </c>
      <c r="C128" t="s">
        <v>536</v>
      </c>
      <c r="D128" t="s">
        <v>735</v>
      </c>
      <c r="E128">
        <v>4548</v>
      </c>
      <c r="F128">
        <v>4820</v>
      </c>
      <c r="G128" t="s">
        <v>809</v>
      </c>
      <c r="H128">
        <v>14.21</v>
      </c>
      <c r="I128">
        <v>6.63</v>
      </c>
      <c r="J128" t="s">
        <v>926</v>
      </c>
      <c r="K128" t="s">
        <v>982</v>
      </c>
    </row>
    <row r="129" spans="1:11">
      <c r="A129" t="s">
        <v>138</v>
      </c>
      <c r="B129" t="s">
        <v>338</v>
      </c>
      <c r="C129" t="s">
        <v>537</v>
      </c>
      <c r="D129" t="s">
        <v>736</v>
      </c>
      <c r="E129">
        <v>1463</v>
      </c>
      <c r="F129">
        <v>2220</v>
      </c>
      <c r="G129" t="s">
        <v>808</v>
      </c>
      <c r="H129">
        <v>5.61</v>
      </c>
      <c r="I129">
        <v>7.14</v>
      </c>
      <c r="J129" t="s">
        <v>927</v>
      </c>
      <c r="K129" t="s">
        <v>982</v>
      </c>
    </row>
    <row r="130" spans="1:11">
      <c r="A130" t="s">
        <v>139</v>
      </c>
      <c r="B130" t="s">
        <v>339</v>
      </c>
      <c r="C130" t="s">
        <v>538</v>
      </c>
      <c r="D130" t="s">
        <v>737</v>
      </c>
      <c r="E130">
        <v>2798</v>
      </c>
      <c r="F130">
        <v>1330</v>
      </c>
      <c r="G130" t="s">
        <v>808</v>
      </c>
      <c r="H130">
        <v>7.77</v>
      </c>
      <c r="I130">
        <v>5.79</v>
      </c>
      <c r="J130" t="s">
        <v>810</v>
      </c>
      <c r="K130" t="s">
        <v>984</v>
      </c>
    </row>
    <row r="131" spans="1:11">
      <c r="A131" t="s">
        <v>140</v>
      </c>
      <c r="B131" t="s">
        <v>340</v>
      </c>
      <c r="C131" t="s">
        <v>539</v>
      </c>
      <c r="D131" t="s">
        <v>738</v>
      </c>
      <c r="E131">
        <v>4245</v>
      </c>
      <c r="F131">
        <v>3044</v>
      </c>
      <c r="G131" t="s">
        <v>809</v>
      </c>
      <c r="H131">
        <v>13.06</v>
      </c>
      <c r="I131">
        <v>3.38</v>
      </c>
      <c r="J131" t="s">
        <v>928</v>
      </c>
      <c r="K131" t="s">
        <v>984</v>
      </c>
    </row>
    <row r="132" spans="1:11">
      <c r="A132" t="s">
        <v>141</v>
      </c>
      <c r="B132" t="s">
        <v>341</v>
      </c>
      <c r="C132" t="s">
        <v>540</v>
      </c>
      <c r="D132" t="s">
        <v>739</v>
      </c>
      <c r="E132">
        <v>4543</v>
      </c>
      <c r="F132">
        <v>3897</v>
      </c>
      <c r="G132" t="s">
        <v>809</v>
      </c>
      <c r="H132">
        <v>12.48</v>
      </c>
      <c r="I132">
        <v>5.35</v>
      </c>
      <c r="J132" t="s">
        <v>929</v>
      </c>
      <c r="K132" t="s">
        <v>982</v>
      </c>
    </row>
    <row r="133" spans="1:11">
      <c r="A133" t="s">
        <v>142</v>
      </c>
      <c r="B133" t="s">
        <v>342</v>
      </c>
      <c r="C133" t="s">
        <v>541</v>
      </c>
      <c r="D133" t="s">
        <v>740</v>
      </c>
      <c r="E133">
        <v>2295</v>
      </c>
      <c r="F133">
        <v>4999</v>
      </c>
      <c r="G133" t="s">
        <v>808</v>
      </c>
      <c r="H133">
        <v>6.85</v>
      </c>
      <c r="I133">
        <v>8.6199999999999992</v>
      </c>
      <c r="J133" t="s">
        <v>930</v>
      </c>
      <c r="K133" t="s">
        <v>983</v>
      </c>
    </row>
    <row r="134" spans="1:11">
      <c r="A134" t="s">
        <v>143</v>
      </c>
      <c r="B134" t="s">
        <v>343</v>
      </c>
      <c r="C134" t="s">
        <v>542</v>
      </c>
      <c r="D134" t="s">
        <v>741</v>
      </c>
      <c r="E134">
        <v>4104</v>
      </c>
      <c r="F134">
        <v>2429</v>
      </c>
      <c r="G134" t="s">
        <v>809</v>
      </c>
      <c r="H134">
        <v>7.09</v>
      </c>
      <c r="I134">
        <v>3.03</v>
      </c>
      <c r="J134" t="s">
        <v>901</v>
      </c>
      <c r="K134" t="s">
        <v>983</v>
      </c>
    </row>
    <row r="135" spans="1:11">
      <c r="A135" t="s">
        <v>144</v>
      </c>
      <c r="B135" t="s">
        <v>344</v>
      </c>
      <c r="C135" t="s">
        <v>543</v>
      </c>
      <c r="D135" t="s">
        <v>742</v>
      </c>
      <c r="E135">
        <v>4563</v>
      </c>
      <c r="F135">
        <v>4256</v>
      </c>
      <c r="G135" t="s">
        <v>809</v>
      </c>
      <c r="H135">
        <v>8.6999999999999993</v>
      </c>
      <c r="I135">
        <v>5.33</v>
      </c>
      <c r="J135" t="s">
        <v>931</v>
      </c>
      <c r="K135" t="s">
        <v>983</v>
      </c>
    </row>
    <row r="136" spans="1:11">
      <c r="A136" t="s">
        <v>145</v>
      </c>
      <c r="B136" t="s">
        <v>345</v>
      </c>
      <c r="C136" t="s">
        <v>544</v>
      </c>
      <c r="D136" t="s">
        <v>743</v>
      </c>
      <c r="E136">
        <v>2653</v>
      </c>
      <c r="F136">
        <v>3494</v>
      </c>
      <c r="G136" t="s">
        <v>809</v>
      </c>
      <c r="H136">
        <v>9.85</v>
      </c>
      <c r="I136">
        <v>5.79</v>
      </c>
      <c r="J136" t="s">
        <v>932</v>
      </c>
      <c r="K136" t="s">
        <v>983</v>
      </c>
    </row>
    <row r="137" spans="1:11">
      <c r="A137" t="s">
        <v>146</v>
      </c>
      <c r="B137" t="s">
        <v>346</v>
      </c>
      <c r="C137" t="s">
        <v>545</v>
      </c>
      <c r="D137" t="s">
        <v>744</v>
      </c>
      <c r="E137">
        <v>2091</v>
      </c>
      <c r="F137">
        <v>4106</v>
      </c>
      <c r="G137" t="s">
        <v>808</v>
      </c>
      <c r="H137">
        <v>11.18</v>
      </c>
      <c r="I137">
        <v>6.76</v>
      </c>
      <c r="J137" t="s">
        <v>816</v>
      </c>
      <c r="K137" t="s">
        <v>984</v>
      </c>
    </row>
    <row r="138" spans="1:11">
      <c r="A138" t="s">
        <v>147</v>
      </c>
      <c r="B138" t="s">
        <v>347</v>
      </c>
      <c r="C138" t="s">
        <v>546</v>
      </c>
      <c r="D138" t="s">
        <v>745</v>
      </c>
      <c r="E138">
        <v>4381</v>
      </c>
      <c r="F138">
        <v>4795</v>
      </c>
      <c r="G138" t="s">
        <v>808</v>
      </c>
      <c r="H138">
        <v>8.69</v>
      </c>
      <c r="I138">
        <v>9.44</v>
      </c>
      <c r="J138" t="s">
        <v>933</v>
      </c>
      <c r="K138" t="s">
        <v>982</v>
      </c>
    </row>
    <row r="139" spans="1:11">
      <c r="A139" t="s">
        <v>148</v>
      </c>
      <c r="B139" t="s">
        <v>348</v>
      </c>
      <c r="C139" t="s">
        <v>547</v>
      </c>
      <c r="D139" t="s">
        <v>746</v>
      </c>
      <c r="E139">
        <v>4257</v>
      </c>
      <c r="F139">
        <v>1993</v>
      </c>
      <c r="G139" t="s">
        <v>808</v>
      </c>
      <c r="H139">
        <v>9.6300000000000008</v>
      </c>
      <c r="I139">
        <v>5.42</v>
      </c>
      <c r="J139" t="s">
        <v>934</v>
      </c>
      <c r="K139" t="s">
        <v>983</v>
      </c>
    </row>
    <row r="140" spans="1:11">
      <c r="A140" t="s">
        <v>149</v>
      </c>
      <c r="B140" t="s">
        <v>349</v>
      </c>
      <c r="C140" t="s">
        <v>548</v>
      </c>
      <c r="D140" t="s">
        <v>747</v>
      </c>
      <c r="E140">
        <v>2436</v>
      </c>
      <c r="F140">
        <v>3868</v>
      </c>
      <c r="G140" t="s">
        <v>808</v>
      </c>
      <c r="H140">
        <v>12.47</v>
      </c>
      <c r="I140">
        <v>5.43</v>
      </c>
      <c r="J140" t="s">
        <v>935</v>
      </c>
      <c r="K140" t="s">
        <v>984</v>
      </c>
    </row>
    <row r="141" spans="1:11">
      <c r="A141" t="s">
        <v>150</v>
      </c>
      <c r="B141" t="s">
        <v>350</v>
      </c>
      <c r="C141" t="s">
        <v>549</v>
      </c>
      <c r="D141" t="s">
        <v>748</v>
      </c>
      <c r="E141">
        <v>4496</v>
      </c>
      <c r="F141">
        <v>2891</v>
      </c>
      <c r="G141" t="s">
        <v>808</v>
      </c>
      <c r="H141">
        <v>5.37</v>
      </c>
      <c r="I141">
        <v>8.16</v>
      </c>
      <c r="J141" t="s">
        <v>926</v>
      </c>
      <c r="K141" t="s">
        <v>983</v>
      </c>
    </row>
    <row r="142" spans="1:11">
      <c r="A142" t="s">
        <v>151</v>
      </c>
      <c r="B142" t="s">
        <v>351</v>
      </c>
      <c r="C142" t="s">
        <v>550</v>
      </c>
      <c r="D142" t="s">
        <v>749</v>
      </c>
      <c r="E142">
        <v>3799</v>
      </c>
      <c r="F142">
        <v>3809</v>
      </c>
      <c r="G142" t="s">
        <v>808</v>
      </c>
      <c r="H142">
        <v>7.52</v>
      </c>
      <c r="I142">
        <v>6.17</v>
      </c>
      <c r="J142" t="s">
        <v>936</v>
      </c>
      <c r="K142" t="s">
        <v>982</v>
      </c>
    </row>
    <row r="143" spans="1:11">
      <c r="A143" t="s">
        <v>152</v>
      </c>
      <c r="B143" t="s">
        <v>352</v>
      </c>
      <c r="C143" t="s">
        <v>551</v>
      </c>
      <c r="D143" t="s">
        <v>750</v>
      </c>
      <c r="E143">
        <v>3952</v>
      </c>
      <c r="F143">
        <v>3709</v>
      </c>
      <c r="G143" t="s">
        <v>808</v>
      </c>
      <c r="H143">
        <v>12.13</v>
      </c>
      <c r="I143">
        <v>4.57</v>
      </c>
      <c r="J143" t="s">
        <v>847</v>
      </c>
      <c r="K143" t="s">
        <v>984</v>
      </c>
    </row>
    <row r="144" spans="1:11">
      <c r="A144" t="s">
        <v>153</v>
      </c>
      <c r="B144" t="s">
        <v>353</v>
      </c>
      <c r="C144" t="s">
        <v>552</v>
      </c>
      <c r="D144" t="s">
        <v>751</v>
      </c>
      <c r="E144">
        <v>1498</v>
      </c>
      <c r="F144">
        <v>3015</v>
      </c>
      <c r="G144" t="s">
        <v>809</v>
      </c>
      <c r="H144">
        <v>13.95</v>
      </c>
      <c r="I144">
        <v>6.17</v>
      </c>
      <c r="J144" t="s">
        <v>937</v>
      </c>
      <c r="K144" t="s">
        <v>982</v>
      </c>
    </row>
    <row r="145" spans="1:11">
      <c r="A145" t="s">
        <v>154</v>
      </c>
      <c r="B145" t="s">
        <v>354</v>
      </c>
      <c r="C145" t="s">
        <v>553</v>
      </c>
      <c r="D145" t="s">
        <v>752</v>
      </c>
      <c r="E145">
        <v>2960</v>
      </c>
      <c r="F145">
        <v>3229</v>
      </c>
      <c r="G145" t="s">
        <v>809</v>
      </c>
      <c r="H145">
        <v>10.119999999999999</v>
      </c>
      <c r="I145">
        <v>3.99</v>
      </c>
      <c r="J145" t="s">
        <v>938</v>
      </c>
      <c r="K145" t="s">
        <v>982</v>
      </c>
    </row>
    <row r="146" spans="1:11">
      <c r="A146" t="s">
        <v>155</v>
      </c>
      <c r="B146" t="s">
        <v>355</v>
      </c>
      <c r="C146" t="s">
        <v>554</v>
      </c>
      <c r="D146" t="s">
        <v>753</v>
      </c>
      <c r="E146">
        <v>4897</v>
      </c>
      <c r="F146">
        <v>2385</v>
      </c>
      <c r="G146" t="s">
        <v>809</v>
      </c>
      <c r="H146">
        <v>10.32</v>
      </c>
      <c r="I146">
        <v>4.2300000000000004</v>
      </c>
      <c r="J146" t="s">
        <v>939</v>
      </c>
      <c r="K146" t="s">
        <v>984</v>
      </c>
    </row>
    <row r="147" spans="1:11">
      <c r="A147" t="s">
        <v>156</v>
      </c>
      <c r="B147" t="s">
        <v>356</v>
      </c>
      <c r="C147" t="s">
        <v>555</v>
      </c>
      <c r="D147" t="s">
        <v>754</v>
      </c>
      <c r="E147">
        <v>1654</v>
      </c>
      <c r="F147">
        <v>2507</v>
      </c>
      <c r="G147" t="s">
        <v>809</v>
      </c>
      <c r="H147">
        <v>6.07</v>
      </c>
      <c r="I147">
        <v>6.49</v>
      </c>
      <c r="J147" t="s">
        <v>845</v>
      </c>
      <c r="K147" t="s">
        <v>984</v>
      </c>
    </row>
    <row r="148" spans="1:11">
      <c r="A148" t="s">
        <v>157</v>
      </c>
      <c r="B148" t="s">
        <v>357</v>
      </c>
      <c r="C148" t="s">
        <v>556</v>
      </c>
      <c r="D148" t="s">
        <v>755</v>
      </c>
      <c r="E148">
        <v>4274</v>
      </c>
      <c r="F148">
        <v>2820</v>
      </c>
      <c r="G148" t="s">
        <v>809</v>
      </c>
      <c r="H148">
        <v>9.4700000000000006</v>
      </c>
      <c r="I148">
        <v>5.93</v>
      </c>
      <c r="J148" t="s">
        <v>940</v>
      </c>
      <c r="K148" t="s">
        <v>984</v>
      </c>
    </row>
    <row r="149" spans="1:11">
      <c r="A149" t="s">
        <v>158</v>
      </c>
      <c r="B149" t="s">
        <v>358</v>
      </c>
      <c r="C149" t="s">
        <v>557</v>
      </c>
      <c r="D149" t="s">
        <v>756</v>
      </c>
      <c r="E149">
        <v>2507</v>
      </c>
      <c r="F149">
        <v>3599</v>
      </c>
      <c r="G149" t="s">
        <v>809</v>
      </c>
      <c r="H149">
        <v>10.33</v>
      </c>
      <c r="I149">
        <v>9.4</v>
      </c>
      <c r="J149" t="s">
        <v>941</v>
      </c>
      <c r="K149" t="s">
        <v>984</v>
      </c>
    </row>
    <row r="150" spans="1:11">
      <c r="A150" t="s">
        <v>159</v>
      </c>
      <c r="B150" t="s">
        <v>359</v>
      </c>
      <c r="C150" t="s">
        <v>558</v>
      </c>
      <c r="D150" t="s">
        <v>757</v>
      </c>
      <c r="E150">
        <v>3577</v>
      </c>
      <c r="F150">
        <v>4001</v>
      </c>
      <c r="G150" t="s">
        <v>809</v>
      </c>
      <c r="H150">
        <v>7.42</v>
      </c>
      <c r="I150">
        <v>5.54</v>
      </c>
      <c r="J150" t="s">
        <v>942</v>
      </c>
      <c r="K150" t="s">
        <v>984</v>
      </c>
    </row>
    <row r="151" spans="1:11">
      <c r="A151" t="s">
        <v>160</v>
      </c>
      <c r="B151" t="s">
        <v>360</v>
      </c>
      <c r="C151" t="s">
        <v>559</v>
      </c>
      <c r="D151" t="s">
        <v>758</v>
      </c>
      <c r="E151">
        <v>2533</v>
      </c>
      <c r="F151">
        <v>4480</v>
      </c>
      <c r="G151" t="s">
        <v>808</v>
      </c>
      <c r="H151">
        <v>7.69</v>
      </c>
      <c r="I151">
        <v>7.06</v>
      </c>
      <c r="J151" t="s">
        <v>943</v>
      </c>
      <c r="K151" t="s">
        <v>984</v>
      </c>
    </row>
    <row r="152" spans="1:11">
      <c r="A152" t="s">
        <v>161</v>
      </c>
      <c r="B152" t="s">
        <v>361</v>
      </c>
      <c r="C152" t="s">
        <v>560</v>
      </c>
      <c r="D152" t="s">
        <v>759</v>
      </c>
      <c r="E152">
        <v>4310</v>
      </c>
      <c r="F152">
        <v>3239</v>
      </c>
      <c r="G152" t="s">
        <v>808</v>
      </c>
      <c r="H152">
        <v>8.77</v>
      </c>
      <c r="I152">
        <v>7.43</v>
      </c>
      <c r="J152" t="s">
        <v>944</v>
      </c>
      <c r="K152" t="s">
        <v>984</v>
      </c>
    </row>
    <row r="153" spans="1:11">
      <c r="A153" t="s">
        <v>162</v>
      </c>
      <c r="B153" t="s">
        <v>362</v>
      </c>
      <c r="C153" t="s">
        <v>561</v>
      </c>
      <c r="D153" t="s">
        <v>760</v>
      </c>
      <c r="E153">
        <v>1002</v>
      </c>
      <c r="F153">
        <v>2381</v>
      </c>
      <c r="G153" t="s">
        <v>809</v>
      </c>
      <c r="H153">
        <v>5.2</v>
      </c>
      <c r="I153">
        <v>3.09</v>
      </c>
      <c r="J153" t="s">
        <v>945</v>
      </c>
      <c r="K153" t="s">
        <v>983</v>
      </c>
    </row>
    <row r="154" spans="1:11">
      <c r="A154" t="s">
        <v>163</v>
      </c>
      <c r="B154" t="s">
        <v>363</v>
      </c>
      <c r="C154" t="s">
        <v>562</v>
      </c>
      <c r="D154" t="s">
        <v>761</v>
      </c>
      <c r="E154">
        <v>4055</v>
      </c>
      <c r="F154">
        <v>3566</v>
      </c>
      <c r="G154" t="s">
        <v>809</v>
      </c>
      <c r="H154">
        <v>8.2200000000000006</v>
      </c>
      <c r="I154">
        <v>7.64</v>
      </c>
      <c r="J154" t="s">
        <v>946</v>
      </c>
      <c r="K154" t="s">
        <v>982</v>
      </c>
    </row>
    <row r="155" spans="1:11">
      <c r="A155" t="s">
        <v>164</v>
      </c>
      <c r="B155" t="s">
        <v>364</v>
      </c>
      <c r="C155" t="s">
        <v>563</v>
      </c>
      <c r="D155" t="s">
        <v>762</v>
      </c>
      <c r="E155">
        <v>1566</v>
      </c>
      <c r="F155">
        <v>1765</v>
      </c>
      <c r="G155" t="s">
        <v>808</v>
      </c>
      <c r="H155">
        <v>7.11</v>
      </c>
      <c r="I155">
        <v>4.25</v>
      </c>
      <c r="J155" t="s">
        <v>947</v>
      </c>
      <c r="K155" t="s">
        <v>984</v>
      </c>
    </row>
    <row r="156" spans="1:11">
      <c r="A156" t="s">
        <v>165</v>
      </c>
      <c r="B156" t="s">
        <v>365</v>
      </c>
      <c r="C156" t="s">
        <v>564</v>
      </c>
      <c r="D156" t="s">
        <v>763</v>
      </c>
      <c r="E156">
        <v>3127</v>
      </c>
      <c r="F156">
        <v>2098</v>
      </c>
      <c r="G156" t="s">
        <v>809</v>
      </c>
      <c r="H156">
        <v>8.27</v>
      </c>
      <c r="I156">
        <v>9.73</v>
      </c>
      <c r="J156" t="s">
        <v>928</v>
      </c>
      <c r="K156" t="s">
        <v>983</v>
      </c>
    </row>
    <row r="157" spans="1:11">
      <c r="A157" t="s">
        <v>166</v>
      </c>
      <c r="B157" t="s">
        <v>366</v>
      </c>
      <c r="C157" t="s">
        <v>565</v>
      </c>
      <c r="D157" t="s">
        <v>764</v>
      </c>
      <c r="E157">
        <v>3731</v>
      </c>
      <c r="F157">
        <v>3837</v>
      </c>
      <c r="G157" t="s">
        <v>809</v>
      </c>
      <c r="H157">
        <v>6.2</v>
      </c>
      <c r="I157">
        <v>4.04</v>
      </c>
      <c r="J157" t="s">
        <v>948</v>
      </c>
      <c r="K157" t="s">
        <v>983</v>
      </c>
    </row>
    <row r="158" spans="1:11">
      <c r="A158" t="s">
        <v>167</v>
      </c>
      <c r="B158" t="s">
        <v>367</v>
      </c>
      <c r="C158" t="s">
        <v>566</v>
      </c>
      <c r="D158" t="s">
        <v>765</v>
      </c>
      <c r="E158">
        <v>997</v>
      </c>
      <c r="F158">
        <v>3589</v>
      </c>
      <c r="G158" t="s">
        <v>808</v>
      </c>
      <c r="H158">
        <v>13.91</v>
      </c>
      <c r="I158">
        <v>5.9</v>
      </c>
      <c r="J158" t="s">
        <v>949</v>
      </c>
      <c r="K158" t="s">
        <v>983</v>
      </c>
    </row>
    <row r="159" spans="1:11">
      <c r="A159" t="s">
        <v>168</v>
      </c>
      <c r="B159" t="s">
        <v>368</v>
      </c>
      <c r="C159" t="s">
        <v>567</v>
      </c>
      <c r="D159" t="s">
        <v>766</v>
      </c>
      <c r="E159">
        <v>2730</v>
      </c>
      <c r="F159">
        <v>1085</v>
      </c>
      <c r="G159" t="s">
        <v>809</v>
      </c>
      <c r="H159">
        <v>10.94</v>
      </c>
      <c r="I159">
        <v>3.6</v>
      </c>
      <c r="J159" t="s">
        <v>950</v>
      </c>
      <c r="K159" t="s">
        <v>982</v>
      </c>
    </row>
    <row r="160" spans="1:11">
      <c r="A160" t="s">
        <v>169</v>
      </c>
      <c r="B160" t="s">
        <v>369</v>
      </c>
      <c r="C160" t="s">
        <v>453</v>
      </c>
      <c r="D160" t="s">
        <v>767</v>
      </c>
      <c r="E160">
        <v>4382</v>
      </c>
      <c r="F160">
        <v>1645</v>
      </c>
      <c r="G160" t="s">
        <v>808</v>
      </c>
      <c r="H160">
        <v>11.79</v>
      </c>
      <c r="I160">
        <v>9.98</v>
      </c>
      <c r="J160" t="s">
        <v>951</v>
      </c>
      <c r="K160" t="s">
        <v>984</v>
      </c>
    </row>
    <row r="161" spans="1:11">
      <c r="A161" t="s">
        <v>170</v>
      </c>
      <c r="B161" t="s">
        <v>370</v>
      </c>
      <c r="C161" t="s">
        <v>568</v>
      </c>
      <c r="D161" t="s">
        <v>768</v>
      </c>
      <c r="E161">
        <v>1408</v>
      </c>
      <c r="F161">
        <v>4296</v>
      </c>
      <c r="G161" t="s">
        <v>809</v>
      </c>
      <c r="H161">
        <v>12.89</v>
      </c>
      <c r="I161">
        <v>6.52</v>
      </c>
      <c r="J161" t="s">
        <v>952</v>
      </c>
      <c r="K161" t="s">
        <v>983</v>
      </c>
    </row>
    <row r="162" spans="1:11">
      <c r="A162" t="s">
        <v>171</v>
      </c>
      <c r="B162" t="s">
        <v>371</v>
      </c>
      <c r="C162" t="s">
        <v>569</v>
      </c>
      <c r="D162" t="s">
        <v>769</v>
      </c>
      <c r="E162">
        <v>4072</v>
      </c>
      <c r="F162">
        <v>1601</v>
      </c>
      <c r="G162" t="s">
        <v>808</v>
      </c>
      <c r="H162">
        <v>9.98</v>
      </c>
      <c r="I162">
        <v>7.17</v>
      </c>
      <c r="J162" t="s">
        <v>953</v>
      </c>
      <c r="K162" t="s">
        <v>982</v>
      </c>
    </row>
    <row r="163" spans="1:11">
      <c r="A163" t="s">
        <v>172</v>
      </c>
      <c r="B163" t="s">
        <v>372</v>
      </c>
      <c r="C163" t="s">
        <v>570</v>
      </c>
      <c r="D163" t="s">
        <v>770</v>
      </c>
      <c r="E163">
        <v>1947</v>
      </c>
      <c r="F163">
        <v>2437</v>
      </c>
      <c r="G163" t="s">
        <v>808</v>
      </c>
      <c r="H163">
        <v>5.87</v>
      </c>
      <c r="I163">
        <v>3.47</v>
      </c>
      <c r="J163" t="s">
        <v>954</v>
      </c>
      <c r="K163" t="s">
        <v>982</v>
      </c>
    </row>
    <row r="164" spans="1:11">
      <c r="A164" t="s">
        <v>173</v>
      </c>
      <c r="B164" t="s">
        <v>373</v>
      </c>
      <c r="C164" t="s">
        <v>571</v>
      </c>
      <c r="D164" t="s">
        <v>771</v>
      </c>
      <c r="E164">
        <v>4197</v>
      </c>
      <c r="F164">
        <v>2681</v>
      </c>
      <c r="G164" t="s">
        <v>808</v>
      </c>
      <c r="H164">
        <v>10.37</v>
      </c>
      <c r="I164">
        <v>8.25</v>
      </c>
      <c r="J164" t="s">
        <v>830</v>
      </c>
      <c r="K164" t="s">
        <v>982</v>
      </c>
    </row>
    <row r="165" spans="1:11">
      <c r="A165" t="s">
        <v>174</v>
      </c>
      <c r="B165" t="s">
        <v>374</v>
      </c>
      <c r="C165" t="s">
        <v>572</v>
      </c>
      <c r="D165" t="s">
        <v>627</v>
      </c>
      <c r="E165">
        <v>3311</v>
      </c>
      <c r="F165">
        <v>4496</v>
      </c>
      <c r="G165" t="s">
        <v>809</v>
      </c>
      <c r="H165">
        <v>10.87</v>
      </c>
      <c r="I165">
        <v>4.47</v>
      </c>
      <c r="J165" t="s">
        <v>955</v>
      </c>
      <c r="K165" t="s">
        <v>983</v>
      </c>
    </row>
    <row r="166" spans="1:11">
      <c r="A166" t="s">
        <v>175</v>
      </c>
      <c r="B166" t="s">
        <v>375</v>
      </c>
      <c r="C166" t="s">
        <v>573</v>
      </c>
      <c r="D166" t="s">
        <v>772</v>
      </c>
      <c r="E166">
        <v>2594</v>
      </c>
      <c r="F166">
        <v>3177</v>
      </c>
      <c r="G166" t="s">
        <v>808</v>
      </c>
      <c r="H166">
        <v>12.45</v>
      </c>
      <c r="I166">
        <v>9.2899999999999991</v>
      </c>
      <c r="J166" t="s">
        <v>956</v>
      </c>
      <c r="K166" t="s">
        <v>984</v>
      </c>
    </row>
    <row r="167" spans="1:11">
      <c r="A167" t="s">
        <v>176</v>
      </c>
      <c r="B167" t="s">
        <v>376</v>
      </c>
      <c r="C167" t="s">
        <v>574</v>
      </c>
      <c r="D167" t="s">
        <v>773</v>
      </c>
      <c r="E167">
        <v>1459</v>
      </c>
      <c r="F167">
        <v>2318</v>
      </c>
      <c r="G167" t="s">
        <v>809</v>
      </c>
      <c r="H167">
        <v>9.32</v>
      </c>
      <c r="I167">
        <v>4.4400000000000004</v>
      </c>
      <c r="J167" t="s">
        <v>848</v>
      </c>
      <c r="K167" t="s">
        <v>983</v>
      </c>
    </row>
    <row r="168" spans="1:11">
      <c r="A168" t="s">
        <v>177</v>
      </c>
      <c r="B168" t="s">
        <v>377</v>
      </c>
      <c r="C168" t="s">
        <v>575</v>
      </c>
      <c r="D168" t="s">
        <v>774</v>
      </c>
      <c r="E168">
        <v>3611</v>
      </c>
      <c r="F168">
        <v>4750</v>
      </c>
      <c r="G168" t="s">
        <v>809</v>
      </c>
      <c r="H168">
        <v>6.28</v>
      </c>
      <c r="I168">
        <v>4.33</v>
      </c>
      <c r="J168" t="s">
        <v>957</v>
      </c>
      <c r="K168" t="s">
        <v>983</v>
      </c>
    </row>
    <row r="169" spans="1:11">
      <c r="A169" t="s">
        <v>178</v>
      </c>
      <c r="B169" t="s">
        <v>378</v>
      </c>
      <c r="C169" t="s">
        <v>576</v>
      </c>
      <c r="D169" t="s">
        <v>775</v>
      </c>
      <c r="E169">
        <v>2169</v>
      </c>
      <c r="F169">
        <v>3488</v>
      </c>
      <c r="G169" t="s">
        <v>809</v>
      </c>
      <c r="H169">
        <v>7.84</v>
      </c>
      <c r="I169">
        <v>3.26</v>
      </c>
      <c r="J169" t="s">
        <v>958</v>
      </c>
      <c r="K169" t="s">
        <v>984</v>
      </c>
    </row>
    <row r="170" spans="1:11">
      <c r="A170" t="s">
        <v>179</v>
      </c>
      <c r="B170" t="s">
        <v>379</v>
      </c>
      <c r="C170" t="s">
        <v>577</v>
      </c>
      <c r="D170" t="s">
        <v>776</v>
      </c>
      <c r="E170">
        <v>2786</v>
      </c>
      <c r="F170">
        <v>4248</v>
      </c>
      <c r="G170" t="s">
        <v>809</v>
      </c>
      <c r="H170">
        <v>8.6300000000000008</v>
      </c>
      <c r="I170">
        <v>6.3</v>
      </c>
      <c r="J170" t="s">
        <v>959</v>
      </c>
      <c r="K170" t="s">
        <v>984</v>
      </c>
    </row>
    <row r="171" spans="1:11">
      <c r="A171" t="s">
        <v>180</v>
      </c>
      <c r="B171" t="s">
        <v>380</v>
      </c>
      <c r="C171" t="s">
        <v>578</v>
      </c>
      <c r="D171" t="s">
        <v>777</v>
      </c>
      <c r="E171">
        <v>946</v>
      </c>
      <c r="F171">
        <v>4663</v>
      </c>
      <c r="G171" t="s">
        <v>808</v>
      </c>
      <c r="H171">
        <v>11.46</v>
      </c>
      <c r="I171">
        <v>6.95</v>
      </c>
      <c r="J171" t="s">
        <v>960</v>
      </c>
      <c r="K171" t="s">
        <v>984</v>
      </c>
    </row>
    <row r="172" spans="1:11">
      <c r="A172" t="s">
        <v>181</v>
      </c>
      <c r="B172" t="s">
        <v>381</v>
      </c>
      <c r="C172" t="s">
        <v>579</v>
      </c>
      <c r="D172" t="s">
        <v>778</v>
      </c>
      <c r="E172">
        <v>4019</v>
      </c>
      <c r="F172">
        <v>1816</v>
      </c>
      <c r="G172" t="s">
        <v>808</v>
      </c>
      <c r="H172">
        <v>10.71</v>
      </c>
      <c r="I172">
        <v>3.46</v>
      </c>
      <c r="J172" t="s">
        <v>961</v>
      </c>
      <c r="K172" t="s">
        <v>982</v>
      </c>
    </row>
    <row r="173" spans="1:11">
      <c r="A173" t="s">
        <v>182</v>
      </c>
      <c r="B173" t="s">
        <v>382</v>
      </c>
      <c r="C173" t="s">
        <v>580</v>
      </c>
      <c r="D173" t="s">
        <v>779</v>
      </c>
      <c r="E173">
        <v>3711</v>
      </c>
      <c r="F173">
        <v>3194</v>
      </c>
      <c r="G173" t="s">
        <v>809</v>
      </c>
      <c r="H173">
        <v>8.56</v>
      </c>
      <c r="I173">
        <v>8.43</v>
      </c>
      <c r="J173" t="s">
        <v>837</v>
      </c>
      <c r="K173" t="s">
        <v>984</v>
      </c>
    </row>
    <row r="174" spans="1:11">
      <c r="A174" t="s">
        <v>183</v>
      </c>
      <c r="B174" t="s">
        <v>383</v>
      </c>
      <c r="C174" t="s">
        <v>581</v>
      </c>
      <c r="D174" t="s">
        <v>780</v>
      </c>
      <c r="E174">
        <v>2534</v>
      </c>
      <c r="F174">
        <v>4857</v>
      </c>
      <c r="G174" t="s">
        <v>809</v>
      </c>
      <c r="H174">
        <v>14.87</v>
      </c>
      <c r="I174">
        <v>6.17</v>
      </c>
      <c r="J174" t="s">
        <v>962</v>
      </c>
      <c r="K174" t="s">
        <v>983</v>
      </c>
    </row>
    <row r="175" spans="1:11">
      <c r="A175" t="s">
        <v>184</v>
      </c>
      <c r="B175" t="s">
        <v>384</v>
      </c>
      <c r="C175" t="s">
        <v>582</v>
      </c>
      <c r="D175" t="s">
        <v>781</v>
      </c>
      <c r="E175">
        <v>2643</v>
      </c>
      <c r="F175">
        <v>4123</v>
      </c>
      <c r="G175" t="s">
        <v>808</v>
      </c>
      <c r="H175">
        <v>11.06</v>
      </c>
      <c r="I175">
        <v>6.67</v>
      </c>
      <c r="J175" t="s">
        <v>841</v>
      </c>
      <c r="K175" t="s">
        <v>984</v>
      </c>
    </row>
    <row r="176" spans="1:11">
      <c r="A176" t="s">
        <v>185</v>
      </c>
      <c r="B176" t="s">
        <v>385</v>
      </c>
      <c r="C176" t="s">
        <v>583</v>
      </c>
      <c r="D176" t="s">
        <v>782</v>
      </c>
      <c r="E176">
        <v>1288</v>
      </c>
      <c r="F176">
        <v>4719</v>
      </c>
      <c r="G176" t="s">
        <v>809</v>
      </c>
      <c r="H176">
        <v>7.37</v>
      </c>
      <c r="I176">
        <v>6.09</v>
      </c>
      <c r="J176" t="s">
        <v>963</v>
      </c>
      <c r="K176" t="s">
        <v>983</v>
      </c>
    </row>
    <row r="177" spans="1:11">
      <c r="A177" t="s">
        <v>186</v>
      </c>
      <c r="B177" t="s">
        <v>386</v>
      </c>
      <c r="C177" t="s">
        <v>584</v>
      </c>
      <c r="D177" t="s">
        <v>783</v>
      </c>
      <c r="E177">
        <v>3776</v>
      </c>
      <c r="F177">
        <v>3296</v>
      </c>
      <c r="G177" t="s">
        <v>808</v>
      </c>
      <c r="H177">
        <v>6.02</v>
      </c>
      <c r="I177">
        <v>5.81</v>
      </c>
      <c r="J177" t="s">
        <v>964</v>
      </c>
      <c r="K177" t="s">
        <v>982</v>
      </c>
    </row>
    <row r="178" spans="1:11">
      <c r="A178" t="s">
        <v>187</v>
      </c>
      <c r="B178" t="s">
        <v>387</v>
      </c>
      <c r="C178" t="s">
        <v>585</v>
      </c>
      <c r="D178" t="s">
        <v>784</v>
      </c>
      <c r="E178">
        <v>2759</v>
      </c>
      <c r="F178">
        <v>1503</v>
      </c>
      <c r="G178" t="s">
        <v>809</v>
      </c>
      <c r="H178">
        <v>6.53</v>
      </c>
      <c r="I178">
        <v>6.92</v>
      </c>
      <c r="J178" t="s">
        <v>965</v>
      </c>
      <c r="K178" t="s">
        <v>983</v>
      </c>
    </row>
    <row r="179" spans="1:11">
      <c r="A179" t="s">
        <v>188</v>
      </c>
      <c r="B179" t="s">
        <v>388</v>
      </c>
      <c r="C179" t="s">
        <v>586</v>
      </c>
      <c r="D179" t="s">
        <v>785</v>
      </c>
      <c r="E179">
        <v>3185</v>
      </c>
      <c r="F179">
        <v>2832</v>
      </c>
      <c r="G179" t="s">
        <v>809</v>
      </c>
      <c r="H179">
        <v>7.46</v>
      </c>
      <c r="I179">
        <v>4.09</v>
      </c>
      <c r="J179" t="s">
        <v>842</v>
      </c>
      <c r="K179" t="s">
        <v>983</v>
      </c>
    </row>
    <row r="180" spans="1:11">
      <c r="A180" t="s">
        <v>189</v>
      </c>
      <c r="B180" t="s">
        <v>389</v>
      </c>
      <c r="C180" t="s">
        <v>587</v>
      </c>
      <c r="D180" t="s">
        <v>786</v>
      </c>
      <c r="E180">
        <v>3719</v>
      </c>
      <c r="F180">
        <v>3524</v>
      </c>
      <c r="G180" t="s">
        <v>808</v>
      </c>
      <c r="H180">
        <v>6.61</v>
      </c>
      <c r="I180">
        <v>4.2699999999999996</v>
      </c>
      <c r="J180" t="s">
        <v>966</v>
      </c>
      <c r="K180" t="s">
        <v>984</v>
      </c>
    </row>
    <row r="181" spans="1:11">
      <c r="A181" t="s">
        <v>190</v>
      </c>
      <c r="B181" t="s">
        <v>390</v>
      </c>
      <c r="C181" t="s">
        <v>588</v>
      </c>
      <c r="D181" t="s">
        <v>787</v>
      </c>
      <c r="E181">
        <v>2602</v>
      </c>
      <c r="F181">
        <v>3646</v>
      </c>
      <c r="G181" t="s">
        <v>809</v>
      </c>
      <c r="H181">
        <v>6.87</v>
      </c>
      <c r="I181">
        <v>9.0299999999999994</v>
      </c>
      <c r="J181" t="s">
        <v>967</v>
      </c>
      <c r="K181" t="s">
        <v>984</v>
      </c>
    </row>
    <row r="182" spans="1:11">
      <c r="A182" t="s">
        <v>191</v>
      </c>
      <c r="B182" t="s">
        <v>391</v>
      </c>
      <c r="C182" t="s">
        <v>589</v>
      </c>
      <c r="D182" t="s">
        <v>788</v>
      </c>
      <c r="E182">
        <v>4861</v>
      </c>
      <c r="F182">
        <v>4935</v>
      </c>
      <c r="G182" t="s">
        <v>808</v>
      </c>
      <c r="H182">
        <v>7.85</v>
      </c>
      <c r="I182">
        <v>9.6199999999999992</v>
      </c>
      <c r="J182" t="s">
        <v>946</v>
      </c>
      <c r="K182" t="s">
        <v>983</v>
      </c>
    </row>
    <row r="183" spans="1:11">
      <c r="A183" t="s">
        <v>192</v>
      </c>
      <c r="B183" t="s">
        <v>392</v>
      </c>
      <c r="C183" t="s">
        <v>590</v>
      </c>
      <c r="D183" t="s">
        <v>789</v>
      </c>
      <c r="E183">
        <v>4169</v>
      </c>
      <c r="F183">
        <v>1525</v>
      </c>
      <c r="G183" t="s">
        <v>809</v>
      </c>
      <c r="H183">
        <v>6.73</v>
      </c>
      <c r="I183">
        <v>5.61</v>
      </c>
      <c r="J183" t="s">
        <v>968</v>
      </c>
      <c r="K183" t="s">
        <v>984</v>
      </c>
    </row>
    <row r="184" spans="1:11">
      <c r="A184" t="s">
        <v>193</v>
      </c>
      <c r="B184" t="s">
        <v>393</v>
      </c>
      <c r="C184" t="s">
        <v>591</v>
      </c>
      <c r="D184" t="s">
        <v>790</v>
      </c>
      <c r="E184">
        <v>1062</v>
      </c>
      <c r="F184">
        <v>2375</v>
      </c>
      <c r="G184" t="s">
        <v>809</v>
      </c>
      <c r="H184">
        <v>13.97</v>
      </c>
      <c r="I184">
        <v>4.9000000000000004</v>
      </c>
      <c r="J184" t="s">
        <v>898</v>
      </c>
      <c r="K184" t="s">
        <v>982</v>
      </c>
    </row>
    <row r="185" spans="1:11">
      <c r="A185" t="s">
        <v>194</v>
      </c>
      <c r="B185" t="s">
        <v>394</v>
      </c>
      <c r="C185" t="s">
        <v>592</v>
      </c>
      <c r="D185" t="s">
        <v>791</v>
      </c>
      <c r="E185">
        <v>1423</v>
      </c>
      <c r="F185">
        <v>3819</v>
      </c>
      <c r="G185" t="s">
        <v>809</v>
      </c>
      <c r="H185">
        <v>5.8</v>
      </c>
      <c r="I185">
        <v>7.51</v>
      </c>
      <c r="J185" t="s">
        <v>914</v>
      </c>
      <c r="K185" t="s">
        <v>982</v>
      </c>
    </row>
    <row r="186" spans="1:11">
      <c r="A186" t="s">
        <v>195</v>
      </c>
      <c r="B186" t="s">
        <v>395</v>
      </c>
      <c r="C186" t="s">
        <v>593</v>
      </c>
      <c r="D186" t="s">
        <v>792</v>
      </c>
      <c r="E186">
        <v>1816</v>
      </c>
      <c r="F186">
        <v>1167</v>
      </c>
      <c r="G186" t="s">
        <v>808</v>
      </c>
      <c r="H186">
        <v>10.25</v>
      </c>
      <c r="I186">
        <v>5.86</v>
      </c>
      <c r="J186" t="s">
        <v>969</v>
      </c>
      <c r="K186" t="s">
        <v>984</v>
      </c>
    </row>
    <row r="187" spans="1:11">
      <c r="A187" t="s">
        <v>196</v>
      </c>
      <c r="B187" t="s">
        <v>396</v>
      </c>
      <c r="C187" t="s">
        <v>594</v>
      </c>
      <c r="D187" t="s">
        <v>793</v>
      </c>
      <c r="E187">
        <v>4443</v>
      </c>
      <c r="F187">
        <v>864</v>
      </c>
      <c r="G187" t="s">
        <v>809</v>
      </c>
      <c r="H187">
        <v>9.1</v>
      </c>
      <c r="I187">
        <v>3.18</v>
      </c>
      <c r="J187" t="s">
        <v>970</v>
      </c>
      <c r="K187" t="s">
        <v>982</v>
      </c>
    </row>
    <row r="188" spans="1:11">
      <c r="A188" t="s">
        <v>197</v>
      </c>
      <c r="B188" t="s">
        <v>397</v>
      </c>
      <c r="C188" t="s">
        <v>595</v>
      </c>
      <c r="D188" t="s">
        <v>794</v>
      </c>
      <c r="E188">
        <v>2849</v>
      </c>
      <c r="F188">
        <v>1366</v>
      </c>
      <c r="G188" t="s">
        <v>809</v>
      </c>
      <c r="H188">
        <v>14.82</v>
      </c>
      <c r="I188">
        <v>4.09</v>
      </c>
      <c r="J188" t="s">
        <v>971</v>
      </c>
      <c r="K188" t="s">
        <v>984</v>
      </c>
    </row>
    <row r="189" spans="1:11">
      <c r="A189" t="s">
        <v>198</v>
      </c>
      <c r="B189" t="s">
        <v>398</v>
      </c>
      <c r="C189" t="s">
        <v>596</v>
      </c>
      <c r="D189" t="s">
        <v>795</v>
      </c>
      <c r="E189">
        <v>4523</v>
      </c>
      <c r="F189">
        <v>4724</v>
      </c>
      <c r="G189" t="s">
        <v>809</v>
      </c>
      <c r="H189">
        <v>6.12</v>
      </c>
      <c r="I189">
        <v>8.01</v>
      </c>
      <c r="J189" t="s">
        <v>972</v>
      </c>
      <c r="K189" t="s">
        <v>983</v>
      </c>
    </row>
    <row r="190" spans="1:11">
      <c r="A190" t="s">
        <v>199</v>
      </c>
      <c r="B190" t="s">
        <v>399</v>
      </c>
      <c r="C190" t="s">
        <v>597</v>
      </c>
      <c r="D190" t="s">
        <v>796</v>
      </c>
      <c r="E190">
        <v>3908</v>
      </c>
      <c r="F190">
        <v>4017</v>
      </c>
      <c r="G190" t="s">
        <v>809</v>
      </c>
      <c r="H190">
        <v>8.98</v>
      </c>
      <c r="I190">
        <v>7.61</v>
      </c>
      <c r="J190" t="s">
        <v>973</v>
      </c>
      <c r="K190" t="s">
        <v>983</v>
      </c>
    </row>
    <row r="191" spans="1:11">
      <c r="A191" t="s">
        <v>200</v>
      </c>
      <c r="B191" t="s">
        <v>400</v>
      </c>
      <c r="C191" t="s">
        <v>598</v>
      </c>
      <c r="D191" t="s">
        <v>797</v>
      </c>
      <c r="E191">
        <v>4890</v>
      </c>
      <c r="F191">
        <v>1575</v>
      </c>
      <c r="G191" t="s">
        <v>808</v>
      </c>
      <c r="H191">
        <v>14.69</v>
      </c>
      <c r="I191">
        <v>3.19</v>
      </c>
      <c r="J191" t="s">
        <v>947</v>
      </c>
      <c r="K191" t="s">
        <v>982</v>
      </c>
    </row>
    <row r="192" spans="1:11">
      <c r="A192" t="s">
        <v>201</v>
      </c>
      <c r="B192" t="s">
        <v>401</v>
      </c>
      <c r="C192" t="s">
        <v>599</v>
      </c>
      <c r="D192" t="s">
        <v>798</v>
      </c>
      <c r="E192">
        <v>2856</v>
      </c>
      <c r="F192">
        <v>2266</v>
      </c>
      <c r="G192" t="s">
        <v>808</v>
      </c>
      <c r="H192">
        <v>13.66</v>
      </c>
      <c r="I192">
        <v>4.55</v>
      </c>
      <c r="J192" t="s">
        <v>824</v>
      </c>
      <c r="K192" t="s">
        <v>984</v>
      </c>
    </row>
    <row r="193" spans="1:11">
      <c r="A193" t="s">
        <v>202</v>
      </c>
      <c r="B193" t="s">
        <v>402</v>
      </c>
      <c r="C193" t="s">
        <v>600</v>
      </c>
      <c r="D193" t="s">
        <v>799</v>
      </c>
      <c r="E193">
        <v>3970</v>
      </c>
      <c r="F193">
        <v>3896</v>
      </c>
      <c r="G193" t="s">
        <v>809</v>
      </c>
      <c r="H193">
        <v>13.17</v>
      </c>
      <c r="I193">
        <v>4.62</v>
      </c>
      <c r="J193" t="s">
        <v>863</v>
      </c>
      <c r="K193" t="s">
        <v>984</v>
      </c>
    </row>
    <row r="194" spans="1:11">
      <c r="A194" t="s">
        <v>203</v>
      </c>
      <c r="B194" t="s">
        <v>403</v>
      </c>
      <c r="C194" t="s">
        <v>601</v>
      </c>
      <c r="D194" t="s">
        <v>800</v>
      </c>
      <c r="E194">
        <v>2482</v>
      </c>
      <c r="F194">
        <v>1162</v>
      </c>
      <c r="G194" t="s">
        <v>808</v>
      </c>
      <c r="H194">
        <v>7.58</v>
      </c>
      <c r="I194">
        <v>7.7</v>
      </c>
      <c r="J194" t="s">
        <v>974</v>
      </c>
      <c r="K194" t="s">
        <v>982</v>
      </c>
    </row>
    <row r="195" spans="1:11">
      <c r="A195" t="s">
        <v>204</v>
      </c>
      <c r="B195" t="s">
        <v>404</v>
      </c>
      <c r="C195" t="s">
        <v>602</v>
      </c>
      <c r="D195" t="s">
        <v>801</v>
      </c>
      <c r="E195">
        <v>3055</v>
      </c>
      <c r="F195">
        <v>1478</v>
      </c>
      <c r="G195" t="s">
        <v>809</v>
      </c>
      <c r="H195">
        <v>6.71</v>
      </c>
      <c r="I195">
        <v>3.14</v>
      </c>
      <c r="J195" t="s">
        <v>975</v>
      </c>
      <c r="K195" t="s">
        <v>983</v>
      </c>
    </row>
    <row r="196" spans="1:11">
      <c r="A196" t="s">
        <v>205</v>
      </c>
      <c r="B196" t="s">
        <v>405</v>
      </c>
      <c r="C196" t="s">
        <v>603</v>
      </c>
      <c r="D196" t="s">
        <v>802</v>
      </c>
      <c r="E196">
        <v>1954</v>
      </c>
      <c r="F196">
        <v>4098</v>
      </c>
      <c r="G196" t="s">
        <v>809</v>
      </c>
      <c r="H196">
        <v>11.69</v>
      </c>
      <c r="I196">
        <v>3.73</v>
      </c>
      <c r="J196" t="s">
        <v>976</v>
      </c>
      <c r="K196" t="s">
        <v>982</v>
      </c>
    </row>
    <row r="197" spans="1:11">
      <c r="A197" t="s">
        <v>206</v>
      </c>
      <c r="B197" t="s">
        <v>406</v>
      </c>
      <c r="C197" t="s">
        <v>604</v>
      </c>
      <c r="D197" t="s">
        <v>803</v>
      </c>
      <c r="E197">
        <v>3991</v>
      </c>
      <c r="F197">
        <v>3558</v>
      </c>
      <c r="G197" t="s">
        <v>809</v>
      </c>
      <c r="H197">
        <v>14.29</v>
      </c>
      <c r="I197">
        <v>8.6</v>
      </c>
      <c r="J197" t="s">
        <v>977</v>
      </c>
      <c r="K197" t="s">
        <v>983</v>
      </c>
    </row>
    <row r="198" spans="1:11">
      <c r="A198" t="s">
        <v>207</v>
      </c>
      <c r="B198" t="s">
        <v>407</v>
      </c>
      <c r="C198" t="s">
        <v>605</v>
      </c>
      <c r="D198" t="s">
        <v>804</v>
      </c>
      <c r="E198">
        <v>2496</v>
      </c>
      <c r="F198">
        <v>1425</v>
      </c>
      <c r="G198" t="s">
        <v>808</v>
      </c>
      <c r="H198">
        <v>10.57</v>
      </c>
      <c r="I198">
        <v>4.25</v>
      </c>
      <c r="J198" t="s">
        <v>978</v>
      </c>
      <c r="K198" t="s">
        <v>984</v>
      </c>
    </row>
    <row r="199" spans="1:11">
      <c r="A199" t="s">
        <v>208</v>
      </c>
      <c r="B199" t="s">
        <v>408</v>
      </c>
      <c r="C199" t="s">
        <v>606</v>
      </c>
      <c r="D199" t="s">
        <v>805</v>
      </c>
      <c r="E199">
        <v>4791</v>
      </c>
      <c r="F199">
        <v>4215</v>
      </c>
      <c r="G199" t="s">
        <v>808</v>
      </c>
      <c r="H199">
        <v>10.72</v>
      </c>
      <c r="I199">
        <v>7.57</v>
      </c>
      <c r="J199" t="s">
        <v>979</v>
      </c>
      <c r="K199" t="s">
        <v>983</v>
      </c>
    </row>
    <row r="200" spans="1:11">
      <c r="A200" t="s">
        <v>209</v>
      </c>
      <c r="B200" t="s">
        <v>409</v>
      </c>
      <c r="C200" t="s">
        <v>607</v>
      </c>
      <c r="D200" t="s">
        <v>806</v>
      </c>
      <c r="E200">
        <v>2448</v>
      </c>
      <c r="F200">
        <v>3254</v>
      </c>
      <c r="G200" t="s">
        <v>808</v>
      </c>
      <c r="H200">
        <v>7.8</v>
      </c>
      <c r="I200">
        <v>4.67</v>
      </c>
      <c r="J200" t="s">
        <v>980</v>
      </c>
      <c r="K200" t="s">
        <v>982</v>
      </c>
    </row>
    <row r="201" spans="1:11">
      <c r="A201" t="s">
        <v>210</v>
      </c>
      <c r="B201" t="s">
        <v>410</v>
      </c>
      <c r="C201" t="s">
        <v>608</v>
      </c>
      <c r="D201" t="s">
        <v>807</v>
      </c>
      <c r="E201">
        <v>2245</v>
      </c>
      <c r="F201">
        <v>3717</v>
      </c>
      <c r="G201" t="s">
        <v>808</v>
      </c>
      <c r="H201">
        <v>12.69</v>
      </c>
      <c r="I201">
        <v>3.7</v>
      </c>
      <c r="J201" t="s">
        <v>981</v>
      </c>
      <c r="K201" t="s">
        <v>984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FA1BF-BC96-4660-9C1F-865F8D2A4E4E}">
  <dimension ref="A1:M205"/>
  <sheetViews>
    <sheetView workbookViewId="0">
      <selection activeCell="B7" sqref="B7"/>
    </sheetView>
  </sheetViews>
  <sheetFormatPr defaultColWidth="17.86328125" defaultRowHeight="14.25"/>
  <cols>
    <col min="3" max="4" width="17.86328125" style="4"/>
    <col min="5" max="6" width="17.86328125" style="6"/>
    <col min="8" max="9" width="17.86328125" style="7"/>
    <col min="10" max="10" width="17.86328125" style="4"/>
  </cols>
  <sheetData>
    <row r="1" spans="1:13">
      <c r="A1" s="1" t="s">
        <v>0</v>
      </c>
      <c r="B1" s="1" t="s">
        <v>1</v>
      </c>
      <c r="C1" s="3" t="s">
        <v>2</v>
      </c>
      <c r="D1" s="3" t="s">
        <v>3</v>
      </c>
      <c r="E1" s="5" t="s">
        <v>4</v>
      </c>
      <c r="F1" s="5" t="s">
        <v>5</v>
      </c>
      <c r="G1" s="1" t="s">
        <v>6</v>
      </c>
      <c r="H1" s="1" t="s">
        <v>7</v>
      </c>
      <c r="I1" s="1" t="s">
        <v>8</v>
      </c>
      <c r="J1" s="3" t="s">
        <v>9</v>
      </c>
      <c r="K1" s="1" t="s">
        <v>10</v>
      </c>
      <c r="L1" s="1" t="s">
        <v>989</v>
      </c>
      <c r="M1" s="1" t="s">
        <v>990</v>
      </c>
    </row>
    <row r="2" spans="1:13">
      <c r="A2" t="s">
        <v>72</v>
      </c>
      <c r="B2" t="s">
        <v>272</v>
      </c>
      <c r="C2" s="4">
        <v>26747</v>
      </c>
      <c r="D2" s="4">
        <v>39053</v>
      </c>
      <c r="E2" s="6">
        <v>4142</v>
      </c>
      <c r="F2" s="6">
        <v>2645</v>
      </c>
      <c r="G2" t="s">
        <v>809</v>
      </c>
      <c r="H2" s="7">
        <v>10.199999999999999</v>
      </c>
      <c r="I2" s="7">
        <v>3.82</v>
      </c>
      <c r="J2" s="4">
        <v>45005</v>
      </c>
      <c r="K2" t="s">
        <v>983</v>
      </c>
      <c r="L2" s="8">
        <f>E2-F2</f>
        <v>1497</v>
      </c>
      <c r="M2" t="str">
        <f>IF(ABS($E2 - $F2) &gt; ($E2 * 0.05), "Potential Risk", "No Risk")</f>
        <v>Potential Risk</v>
      </c>
    </row>
    <row r="3" spans="1:13">
      <c r="A3" t="s">
        <v>82</v>
      </c>
      <c r="B3" t="s">
        <v>282</v>
      </c>
      <c r="C3" s="4">
        <v>18635</v>
      </c>
      <c r="D3" s="4">
        <v>35489</v>
      </c>
      <c r="E3" s="6">
        <v>2862</v>
      </c>
      <c r="F3" s="6">
        <v>4807</v>
      </c>
      <c r="G3" t="s">
        <v>808</v>
      </c>
      <c r="H3" s="7">
        <v>12.04</v>
      </c>
      <c r="I3" s="7">
        <v>4.0599999999999996</v>
      </c>
      <c r="J3" s="4">
        <v>45011</v>
      </c>
      <c r="K3" t="s">
        <v>982</v>
      </c>
      <c r="L3" s="8">
        <f>E3-F3</f>
        <v>-1945</v>
      </c>
      <c r="M3" t="str">
        <f>IF(ABS($E3 - $F3) &gt; ($E3 * 0.05), "Potential Risk", "No Risk")</f>
        <v>Potential Risk</v>
      </c>
    </row>
    <row r="4" spans="1:13">
      <c r="A4" t="s">
        <v>132</v>
      </c>
      <c r="B4" t="s">
        <v>332</v>
      </c>
      <c r="C4" s="4">
        <v>18188</v>
      </c>
      <c r="D4" s="4">
        <v>32984</v>
      </c>
      <c r="E4" s="6">
        <v>2106</v>
      </c>
      <c r="F4" s="6">
        <v>1262</v>
      </c>
      <c r="G4" t="s">
        <v>809</v>
      </c>
      <c r="H4" s="7">
        <v>5.39</v>
      </c>
      <c r="I4" s="7">
        <v>9.89</v>
      </c>
      <c r="J4" s="4">
        <v>45015</v>
      </c>
      <c r="K4" t="s">
        <v>983</v>
      </c>
      <c r="L4" s="8">
        <f>E4-F4</f>
        <v>844</v>
      </c>
      <c r="M4" t="str">
        <f>IF(ABS($E4 - $F4) &gt; ($E4 * 0.05), "Potential Risk", "No Risk")</f>
        <v>Potential Risk</v>
      </c>
    </row>
    <row r="5" spans="1:13">
      <c r="A5" t="s">
        <v>129</v>
      </c>
      <c r="B5" t="s">
        <v>329</v>
      </c>
      <c r="C5" s="4">
        <v>24593</v>
      </c>
      <c r="D5" s="4">
        <v>37958</v>
      </c>
      <c r="E5" s="6">
        <v>2838</v>
      </c>
      <c r="F5" s="6">
        <v>1762</v>
      </c>
      <c r="G5" t="s">
        <v>808</v>
      </c>
      <c r="H5" s="7">
        <v>8.64</v>
      </c>
      <c r="I5" s="7">
        <v>9.48</v>
      </c>
      <c r="J5" s="4">
        <v>45023</v>
      </c>
      <c r="K5" t="s">
        <v>984</v>
      </c>
      <c r="L5" s="8">
        <f>E5-F5</f>
        <v>1076</v>
      </c>
      <c r="M5" t="str">
        <f>IF(ABS($E5 - $F5) &gt; ($E5 * 0.05), "Potential Risk", "No Risk")</f>
        <v>Potential Risk</v>
      </c>
    </row>
    <row r="6" spans="1:13">
      <c r="A6" t="s">
        <v>62</v>
      </c>
      <c r="B6" t="s">
        <v>262</v>
      </c>
      <c r="C6" s="4">
        <v>23045</v>
      </c>
      <c r="D6" s="4">
        <v>40161</v>
      </c>
      <c r="E6" s="6">
        <v>4743</v>
      </c>
      <c r="F6" s="6">
        <v>3050</v>
      </c>
      <c r="G6" t="s">
        <v>808</v>
      </c>
      <c r="H6" s="7">
        <v>14.54</v>
      </c>
      <c r="I6" s="7">
        <v>6.24</v>
      </c>
      <c r="J6" s="4">
        <v>45038</v>
      </c>
      <c r="K6" t="s">
        <v>984</v>
      </c>
      <c r="L6" s="8">
        <f>E6-F6</f>
        <v>1693</v>
      </c>
      <c r="M6" t="str">
        <f>IF(ABS($E6 - $F6) &gt; ($E6 * 0.05), "Potential Risk", "No Risk")</f>
        <v>Potential Risk</v>
      </c>
    </row>
    <row r="7" spans="1:13">
      <c r="A7" t="s">
        <v>102</v>
      </c>
      <c r="B7" t="s">
        <v>302</v>
      </c>
      <c r="C7" s="4">
        <v>22875</v>
      </c>
      <c r="D7" s="4">
        <v>36711</v>
      </c>
      <c r="E7" s="6">
        <v>4640</v>
      </c>
      <c r="F7" s="6">
        <v>4486</v>
      </c>
      <c r="G7" t="s">
        <v>808</v>
      </c>
      <c r="H7" s="7">
        <v>9.59</v>
      </c>
      <c r="I7" s="7">
        <v>7.86</v>
      </c>
      <c r="J7" s="4">
        <v>45045</v>
      </c>
      <c r="K7" t="s">
        <v>982</v>
      </c>
      <c r="L7" s="8">
        <f>E7-F7</f>
        <v>154</v>
      </c>
      <c r="M7" t="str">
        <f>IF(ABS($E7 - $F7) &gt; ($E7 * 0.05), "Potential Risk", "No Risk")</f>
        <v>No Risk</v>
      </c>
    </row>
    <row r="8" spans="1:13">
      <c r="A8" t="s">
        <v>155</v>
      </c>
      <c r="B8" t="s">
        <v>355</v>
      </c>
      <c r="C8" s="4">
        <v>22300</v>
      </c>
      <c r="D8" s="4">
        <v>33587</v>
      </c>
      <c r="E8" s="6">
        <v>4897</v>
      </c>
      <c r="F8" s="6">
        <v>2385</v>
      </c>
      <c r="G8" t="s">
        <v>809</v>
      </c>
      <c r="H8" s="7">
        <v>10.32</v>
      </c>
      <c r="I8" s="7">
        <v>4.2300000000000004</v>
      </c>
      <c r="J8" s="4">
        <v>45046</v>
      </c>
      <c r="K8" t="s">
        <v>984</v>
      </c>
      <c r="L8" s="8">
        <f>E8-F8</f>
        <v>2512</v>
      </c>
      <c r="M8" t="str">
        <f>IF(ABS($E8 - $F8) &gt; ($E8 * 0.05), "Potential Risk", "No Risk")</f>
        <v>Potential Risk</v>
      </c>
    </row>
    <row r="9" spans="1:13">
      <c r="A9" t="s">
        <v>71</v>
      </c>
      <c r="B9" t="s">
        <v>271</v>
      </c>
      <c r="C9" s="4">
        <v>25245</v>
      </c>
      <c r="D9" s="4">
        <v>34461</v>
      </c>
      <c r="E9" s="6">
        <v>1795</v>
      </c>
      <c r="F9" s="6">
        <v>1319</v>
      </c>
      <c r="G9" t="s">
        <v>808</v>
      </c>
      <c r="H9" s="7">
        <v>12.72</v>
      </c>
      <c r="I9" s="7">
        <v>7.37</v>
      </c>
      <c r="J9" s="4">
        <v>45049</v>
      </c>
      <c r="K9" t="s">
        <v>982</v>
      </c>
      <c r="L9" s="8">
        <f>E9-F9</f>
        <v>476</v>
      </c>
      <c r="M9" t="str">
        <f>IF(ABS($E9 - $F9) &gt; ($E9 * 0.05), "Potential Risk", "No Risk")</f>
        <v>Potential Risk</v>
      </c>
    </row>
    <row r="10" spans="1:13">
      <c r="A10" t="s">
        <v>36</v>
      </c>
      <c r="B10" t="s">
        <v>236</v>
      </c>
      <c r="C10" s="4">
        <v>19561</v>
      </c>
      <c r="D10" s="4">
        <v>35815</v>
      </c>
      <c r="E10" s="6">
        <v>3805</v>
      </c>
      <c r="F10" s="6">
        <v>4186</v>
      </c>
      <c r="G10" t="s">
        <v>809</v>
      </c>
      <c r="H10" s="7">
        <v>5.45</v>
      </c>
      <c r="I10" s="7">
        <v>5.44</v>
      </c>
      <c r="J10" s="4">
        <v>45052</v>
      </c>
      <c r="K10" t="s">
        <v>983</v>
      </c>
      <c r="L10" s="8">
        <f>E10-F10</f>
        <v>-381</v>
      </c>
      <c r="M10" t="str">
        <f>IF(ABS($E10 - $F10) &gt; ($E10 * 0.05), "Potential Risk", "No Risk")</f>
        <v>Potential Risk</v>
      </c>
    </row>
    <row r="11" spans="1:13">
      <c r="A11" t="s">
        <v>109</v>
      </c>
      <c r="B11" t="s">
        <v>309</v>
      </c>
      <c r="C11" s="4">
        <v>22460</v>
      </c>
      <c r="D11" s="4">
        <v>31324</v>
      </c>
      <c r="E11" s="6">
        <v>3590</v>
      </c>
      <c r="F11" s="6">
        <v>3241</v>
      </c>
      <c r="G11" t="s">
        <v>808</v>
      </c>
      <c r="H11" s="7">
        <v>6.29</v>
      </c>
      <c r="I11" s="7">
        <v>5.81</v>
      </c>
      <c r="J11" s="4">
        <v>45053</v>
      </c>
      <c r="K11" t="s">
        <v>982</v>
      </c>
      <c r="L11" s="8">
        <f>E11-F11</f>
        <v>349</v>
      </c>
      <c r="M11" t="str">
        <f>IF(ABS($E11 - $F11) &gt; ($E11 * 0.05), "Potential Risk", "No Risk")</f>
        <v>Potential Risk</v>
      </c>
    </row>
    <row r="12" spans="1:13">
      <c r="A12" t="s">
        <v>143</v>
      </c>
      <c r="B12" t="s">
        <v>343</v>
      </c>
      <c r="C12" s="4">
        <v>23801</v>
      </c>
      <c r="D12" s="4">
        <v>39635</v>
      </c>
      <c r="E12" s="6">
        <v>4104</v>
      </c>
      <c r="F12" s="6">
        <v>2429</v>
      </c>
      <c r="G12" t="s">
        <v>809</v>
      </c>
      <c r="H12" s="7">
        <v>7.09</v>
      </c>
      <c r="I12" s="7">
        <v>3.03</v>
      </c>
      <c r="J12" s="4">
        <v>45053</v>
      </c>
      <c r="K12" t="s">
        <v>983</v>
      </c>
      <c r="L12" s="8">
        <f>E12-F12</f>
        <v>1675</v>
      </c>
      <c r="M12" t="str">
        <f>IF(ABS($E12 - $F12) &gt; ($E12 * 0.05), "Potential Risk", "No Risk")</f>
        <v>Potential Risk</v>
      </c>
    </row>
    <row r="13" spans="1:13">
      <c r="A13" t="s">
        <v>120</v>
      </c>
      <c r="B13" t="s">
        <v>320</v>
      </c>
      <c r="C13" s="4">
        <v>18325</v>
      </c>
      <c r="D13" s="4">
        <v>41513</v>
      </c>
      <c r="E13" s="6">
        <v>3529</v>
      </c>
      <c r="F13" s="6">
        <v>869</v>
      </c>
      <c r="G13" t="s">
        <v>808</v>
      </c>
      <c r="H13" s="7">
        <v>6.92</v>
      </c>
      <c r="I13" s="7">
        <v>7.88</v>
      </c>
      <c r="J13" s="4">
        <v>45055</v>
      </c>
      <c r="K13" t="s">
        <v>984</v>
      </c>
      <c r="L13" s="8">
        <f>E13-F13</f>
        <v>2660</v>
      </c>
      <c r="M13" t="str">
        <f>IF(ABS($E13 - $F13) &gt; ($E13 * 0.05), "Potential Risk", "No Risk")</f>
        <v>Potential Risk</v>
      </c>
    </row>
    <row r="14" spans="1:13">
      <c r="A14" t="s">
        <v>32</v>
      </c>
      <c r="B14" t="s">
        <v>232</v>
      </c>
      <c r="C14" s="4">
        <v>18055</v>
      </c>
      <c r="D14" s="4">
        <v>37845</v>
      </c>
      <c r="E14" s="6">
        <v>1775</v>
      </c>
      <c r="F14" s="6">
        <v>1704</v>
      </c>
      <c r="G14" t="s">
        <v>809</v>
      </c>
      <c r="H14" s="7">
        <v>11.13</v>
      </c>
      <c r="I14" s="7">
        <v>8.32</v>
      </c>
      <c r="J14" s="4">
        <v>45057</v>
      </c>
      <c r="K14" t="s">
        <v>982</v>
      </c>
      <c r="L14" s="8">
        <f>E14-F14</f>
        <v>71</v>
      </c>
      <c r="M14" t="str">
        <f>IF(ABS($E14 - $F14) &gt; ($E14 * 0.05), "Potential Risk", "No Risk")</f>
        <v>No Risk</v>
      </c>
    </row>
    <row r="15" spans="1:13">
      <c r="A15" t="s">
        <v>154</v>
      </c>
      <c r="B15" t="s">
        <v>354</v>
      </c>
      <c r="C15" s="4">
        <v>18633</v>
      </c>
      <c r="D15" s="4">
        <v>34773</v>
      </c>
      <c r="E15" s="6">
        <v>2960</v>
      </c>
      <c r="F15" s="6">
        <v>3229</v>
      </c>
      <c r="G15" t="s">
        <v>809</v>
      </c>
      <c r="H15" s="7">
        <v>10.119999999999999</v>
      </c>
      <c r="I15" s="7">
        <v>3.99</v>
      </c>
      <c r="J15" s="4">
        <v>45058</v>
      </c>
      <c r="K15" t="s">
        <v>982</v>
      </c>
      <c r="L15" s="8">
        <f>E15-F15</f>
        <v>-269</v>
      </c>
      <c r="M15" t="str">
        <f>IF(ABS($E15 - $F15) &gt; ($E15 * 0.05), "Potential Risk", "No Risk")</f>
        <v>Potential Risk</v>
      </c>
    </row>
    <row r="16" spans="1:13">
      <c r="A16" t="s">
        <v>159</v>
      </c>
      <c r="B16" t="s">
        <v>359</v>
      </c>
      <c r="C16" s="4">
        <v>22705</v>
      </c>
      <c r="D16" s="4">
        <v>33773</v>
      </c>
      <c r="E16" s="6">
        <v>3577</v>
      </c>
      <c r="F16" s="6">
        <v>4001</v>
      </c>
      <c r="G16" t="s">
        <v>809</v>
      </c>
      <c r="H16" s="7">
        <v>7.42</v>
      </c>
      <c r="I16" s="7">
        <v>5.54</v>
      </c>
      <c r="J16" s="4">
        <v>45060</v>
      </c>
      <c r="K16" t="s">
        <v>984</v>
      </c>
      <c r="L16" s="8">
        <f>E16-F16</f>
        <v>-424</v>
      </c>
      <c r="M16" t="str">
        <f>IF(ABS($E16 - $F16) &gt; ($E16 * 0.05), "Potential Risk", "No Risk")</f>
        <v>Potential Risk</v>
      </c>
    </row>
    <row r="17" spans="1:13">
      <c r="A17" t="s">
        <v>157</v>
      </c>
      <c r="B17" t="s">
        <v>357</v>
      </c>
      <c r="C17" s="4">
        <v>21308</v>
      </c>
      <c r="D17" s="4">
        <v>33695</v>
      </c>
      <c r="E17" s="6">
        <v>4274</v>
      </c>
      <c r="F17" s="6">
        <v>2820</v>
      </c>
      <c r="G17" t="s">
        <v>809</v>
      </c>
      <c r="H17" s="7">
        <v>9.4700000000000006</v>
      </c>
      <c r="I17" s="7">
        <v>5.93</v>
      </c>
      <c r="J17" s="4">
        <v>45063</v>
      </c>
      <c r="K17" t="s">
        <v>984</v>
      </c>
      <c r="L17" s="8">
        <f>E17-F17</f>
        <v>1454</v>
      </c>
      <c r="M17" t="str">
        <f>IF(ABS($E17 - $F17) &gt; ($E17 * 0.05), "Potential Risk", "No Risk")</f>
        <v>Potential Risk</v>
      </c>
    </row>
    <row r="18" spans="1:13">
      <c r="A18" t="s">
        <v>23</v>
      </c>
      <c r="B18" t="s">
        <v>223</v>
      </c>
      <c r="C18" s="4">
        <v>19833</v>
      </c>
      <c r="D18" s="4">
        <v>32323</v>
      </c>
      <c r="E18" s="6">
        <v>1984</v>
      </c>
      <c r="F18" s="6">
        <v>1706</v>
      </c>
      <c r="G18" t="s">
        <v>808</v>
      </c>
      <c r="H18" s="7">
        <v>10.36</v>
      </c>
      <c r="I18" s="7">
        <v>3.36</v>
      </c>
      <c r="J18" s="4">
        <v>45065</v>
      </c>
      <c r="K18" t="s">
        <v>983</v>
      </c>
      <c r="L18" s="8">
        <f>E18-F18</f>
        <v>278</v>
      </c>
      <c r="M18" t="str">
        <f>IF(ABS($E18 - $F18) &gt; ($E18 * 0.05), "Potential Risk", "No Risk")</f>
        <v>Potential Risk</v>
      </c>
    </row>
    <row r="19" spans="1:13">
      <c r="A19" t="s">
        <v>84</v>
      </c>
      <c r="B19" t="s">
        <v>284</v>
      </c>
      <c r="C19" s="4">
        <v>19437</v>
      </c>
      <c r="D19" s="4">
        <v>39621</v>
      </c>
      <c r="E19" s="6">
        <v>864</v>
      </c>
      <c r="F19" s="6">
        <v>3925</v>
      </c>
      <c r="G19" t="s">
        <v>808</v>
      </c>
      <c r="H19" s="7">
        <v>6.36</v>
      </c>
      <c r="I19" s="7">
        <v>4.74</v>
      </c>
      <c r="J19" s="4">
        <v>45065</v>
      </c>
      <c r="K19" t="s">
        <v>984</v>
      </c>
      <c r="L19" s="8">
        <f>E19-F19</f>
        <v>-3061</v>
      </c>
      <c r="M19" t="str">
        <f>IF(ABS($E19 - $F19) &gt; ($E19 * 0.05), "Potential Risk", "No Risk")</f>
        <v>Potential Risk</v>
      </c>
    </row>
    <row r="20" spans="1:13">
      <c r="A20" t="s">
        <v>137</v>
      </c>
      <c r="B20" t="s">
        <v>337</v>
      </c>
      <c r="C20" s="4">
        <v>24997</v>
      </c>
      <c r="D20" s="4">
        <v>39247</v>
      </c>
      <c r="E20" s="6">
        <v>4548</v>
      </c>
      <c r="F20" s="6">
        <v>4820</v>
      </c>
      <c r="G20" t="s">
        <v>809</v>
      </c>
      <c r="H20" s="7">
        <v>14.21</v>
      </c>
      <c r="I20" s="7">
        <v>6.63</v>
      </c>
      <c r="J20" s="4">
        <v>45067</v>
      </c>
      <c r="K20" t="s">
        <v>982</v>
      </c>
      <c r="L20" s="8">
        <f>E20-F20</f>
        <v>-272</v>
      </c>
      <c r="M20" t="str">
        <f>IF(ABS($E20 - $F20) &gt; ($E20 * 0.05), "Potential Risk", "No Risk")</f>
        <v>Potential Risk</v>
      </c>
    </row>
    <row r="21" spans="1:13">
      <c r="A21" t="s">
        <v>150</v>
      </c>
      <c r="B21" t="s">
        <v>350</v>
      </c>
      <c r="C21" s="4">
        <v>19621</v>
      </c>
      <c r="D21" s="4">
        <v>31694</v>
      </c>
      <c r="E21" s="6">
        <v>4496</v>
      </c>
      <c r="F21" s="6">
        <v>2891</v>
      </c>
      <c r="G21" t="s">
        <v>808</v>
      </c>
      <c r="H21" s="7">
        <v>5.37</v>
      </c>
      <c r="I21" s="7">
        <v>8.16</v>
      </c>
      <c r="J21" s="4">
        <v>45067</v>
      </c>
      <c r="K21" t="s">
        <v>983</v>
      </c>
      <c r="L21" s="8">
        <f>E21-F21</f>
        <v>1605</v>
      </c>
      <c r="M21" t="str">
        <f>IF(ABS($E21 - $F21) &gt; ($E21 * 0.05), "Potential Risk", "No Risk")</f>
        <v>Potential Risk</v>
      </c>
    </row>
    <row r="22" spans="1:13">
      <c r="A22" t="s">
        <v>58</v>
      </c>
      <c r="B22" t="s">
        <v>258</v>
      </c>
      <c r="C22" s="4">
        <v>20487</v>
      </c>
      <c r="D22" s="4">
        <v>40429</v>
      </c>
      <c r="E22" s="6">
        <v>834</v>
      </c>
      <c r="F22" s="6">
        <v>3920</v>
      </c>
      <c r="G22" t="s">
        <v>808</v>
      </c>
      <c r="H22" s="7">
        <v>13.5</v>
      </c>
      <c r="I22" s="7">
        <v>5.75</v>
      </c>
      <c r="J22" s="4">
        <v>45073</v>
      </c>
      <c r="K22" t="s">
        <v>983</v>
      </c>
      <c r="L22" s="8">
        <f>E22-F22</f>
        <v>-3086</v>
      </c>
      <c r="M22" t="str">
        <f>IF(ABS($E22 - $F22) &gt; ($E22 * 0.05), "Potential Risk", "No Risk")</f>
        <v>Potential Risk</v>
      </c>
    </row>
    <row r="23" spans="1:13">
      <c r="A23" t="s">
        <v>77</v>
      </c>
      <c r="B23" t="s">
        <v>277</v>
      </c>
      <c r="C23" s="4">
        <v>25580</v>
      </c>
      <c r="D23" s="4">
        <v>37974</v>
      </c>
      <c r="E23" s="6">
        <v>1678</v>
      </c>
      <c r="F23" s="6">
        <v>2436</v>
      </c>
      <c r="G23" t="s">
        <v>809</v>
      </c>
      <c r="H23" s="7">
        <v>9.0299999999999994</v>
      </c>
      <c r="I23" s="7">
        <v>8.56</v>
      </c>
      <c r="J23" s="4">
        <v>45075</v>
      </c>
      <c r="K23" t="s">
        <v>984</v>
      </c>
      <c r="L23" s="8">
        <f>E23-F23</f>
        <v>-758</v>
      </c>
      <c r="M23" t="str">
        <f>IF(ABS($E23 - $F23) &gt; ($E23 * 0.05), "Potential Risk", "No Risk")</f>
        <v>Potential Risk</v>
      </c>
    </row>
    <row r="24" spans="1:13">
      <c r="A24" t="s">
        <v>94</v>
      </c>
      <c r="B24" t="s">
        <v>294</v>
      </c>
      <c r="C24" s="4">
        <v>23659</v>
      </c>
      <c r="D24" s="4">
        <v>35644</v>
      </c>
      <c r="E24" s="6">
        <v>3904</v>
      </c>
      <c r="F24" s="6">
        <v>4597</v>
      </c>
      <c r="G24" t="s">
        <v>809</v>
      </c>
      <c r="H24" s="7">
        <v>8.9700000000000006</v>
      </c>
      <c r="I24" s="7">
        <v>3.89</v>
      </c>
      <c r="J24" s="4">
        <v>45077</v>
      </c>
      <c r="K24" t="s">
        <v>983</v>
      </c>
      <c r="L24" s="8">
        <f>E24-F24</f>
        <v>-693</v>
      </c>
      <c r="M24" t="str">
        <f>IF(ABS($E24 - $F24) &gt; ($E24 * 0.05), "Potential Risk", "No Risk")</f>
        <v>Potential Risk</v>
      </c>
    </row>
    <row r="25" spans="1:13">
      <c r="A25" t="s">
        <v>175</v>
      </c>
      <c r="B25" t="s">
        <v>375</v>
      </c>
      <c r="C25" s="4">
        <v>24893</v>
      </c>
      <c r="D25" s="4">
        <v>40131</v>
      </c>
      <c r="E25" s="6">
        <v>2594</v>
      </c>
      <c r="F25" s="6">
        <v>3177</v>
      </c>
      <c r="G25" t="s">
        <v>808</v>
      </c>
      <c r="H25" s="7">
        <v>12.45</v>
      </c>
      <c r="I25" s="7">
        <v>9.2899999999999991</v>
      </c>
      <c r="J25" s="4">
        <v>45078</v>
      </c>
      <c r="K25" t="s">
        <v>984</v>
      </c>
      <c r="L25" s="8">
        <f>E25-F25</f>
        <v>-583</v>
      </c>
      <c r="M25" t="str">
        <f>IF(ABS($E25 - $F25) &gt; ($E25 * 0.05), "Potential Risk", "No Risk")</f>
        <v>Potential Risk</v>
      </c>
    </row>
    <row r="26" spans="1:13">
      <c r="A26" t="s">
        <v>141</v>
      </c>
      <c r="B26" t="s">
        <v>341</v>
      </c>
      <c r="C26" s="4">
        <v>21439</v>
      </c>
      <c r="D26" s="4">
        <v>37510</v>
      </c>
      <c r="E26" s="6">
        <v>4543</v>
      </c>
      <c r="F26" s="6">
        <v>3897</v>
      </c>
      <c r="G26" t="s">
        <v>809</v>
      </c>
      <c r="H26" s="7">
        <v>12.48</v>
      </c>
      <c r="I26" s="7">
        <v>5.35</v>
      </c>
      <c r="J26" s="4">
        <v>45080</v>
      </c>
      <c r="K26" t="s">
        <v>982</v>
      </c>
      <c r="L26" s="8">
        <f>E26-F26</f>
        <v>646</v>
      </c>
      <c r="M26" t="str">
        <f>IF(ABS($E26 - $F26) &gt; ($E26 * 0.05), "Potential Risk", "No Risk")</f>
        <v>Potential Risk</v>
      </c>
    </row>
    <row r="27" spans="1:13">
      <c r="A27" t="s">
        <v>121</v>
      </c>
      <c r="B27" t="s">
        <v>321</v>
      </c>
      <c r="C27" s="4">
        <v>21767</v>
      </c>
      <c r="D27" s="4">
        <v>37481</v>
      </c>
      <c r="E27" s="6">
        <v>2397</v>
      </c>
      <c r="F27" s="6">
        <v>1580</v>
      </c>
      <c r="G27" t="s">
        <v>808</v>
      </c>
      <c r="H27" s="7">
        <v>5.41</v>
      </c>
      <c r="I27" s="7">
        <v>9.4600000000000009</v>
      </c>
      <c r="J27" s="4">
        <v>45081</v>
      </c>
      <c r="K27" t="s">
        <v>983</v>
      </c>
      <c r="L27" s="8">
        <f>E27-F27</f>
        <v>817</v>
      </c>
      <c r="M27" t="str">
        <f>IF(ABS($E27 - $F27) &gt; ($E27 * 0.05), "Potential Risk", "No Risk")</f>
        <v>Potential Risk</v>
      </c>
    </row>
    <row r="28" spans="1:13">
      <c r="A28" t="s">
        <v>43</v>
      </c>
      <c r="B28" t="s">
        <v>243</v>
      </c>
      <c r="C28" s="4">
        <v>21756</v>
      </c>
      <c r="D28" s="4">
        <v>32874</v>
      </c>
      <c r="E28" s="6">
        <v>1446</v>
      </c>
      <c r="F28" s="6">
        <v>1565</v>
      </c>
      <c r="G28" t="s">
        <v>809</v>
      </c>
      <c r="H28" s="7">
        <v>8.81</v>
      </c>
      <c r="I28" s="7">
        <v>4.2699999999999996</v>
      </c>
      <c r="J28" s="4">
        <v>45084</v>
      </c>
      <c r="K28" t="s">
        <v>984</v>
      </c>
      <c r="L28" s="8">
        <f>E28-F28</f>
        <v>-119</v>
      </c>
      <c r="M28" t="str">
        <f>IF(ABS($E28 - $F28) &gt; ($E28 * 0.05), "Potential Risk", "No Risk")</f>
        <v>Potential Risk</v>
      </c>
    </row>
    <row r="29" spans="1:13">
      <c r="A29" t="s">
        <v>188</v>
      </c>
      <c r="B29" t="s">
        <v>388</v>
      </c>
      <c r="C29" s="4">
        <v>25659</v>
      </c>
      <c r="D29" s="4">
        <v>32663</v>
      </c>
      <c r="E29" s="6">
        <v>3185</v>
      </c>
      <c r="F29" s="6">
        <v>2832</v>
      </c>
      <c r="G29" t="s">
        <v>809</v>
      </c>
      <c r="H29" s="7">
        <v>7.46</v>
      </c>
      <c r="I29" s="7">
        <v>4.09</v>
      </c>
      <c r="J29" s="4">
        <v>45084</v>
      </c>
      <c r="K29" t="s">
        <v>983</v>
      </c>
      <c r="L29" s="8">
        <f>E29-F29</f>
        <v>353</v>
      </c>
      <c r="M29" t="str">
        <f>IF(ABS($E29 - $F29) &gt; ($E29 * 0.05), "Potential Risk", "No Risk")</f>
        <v>Potential Risk</v>
      </c>
    </row>
    <row r="30" spans="1:13">
      <c r="A30" t="s">
        <v>125</v>
      </c>
      <c r="B30" t="s">
        <v>325</v>
      </c>
      <c r="C30" s="4">
        <v>25175</v>
      </c>
      <c r="D30" s="4">
        <v>42001</v>
      </c>
      <c r="E30" s="6">
        <v>2163</v>
      </c>
      <c r="F30" s="6">
        <v>866</v>
      </c>
      <c r="G30" t="s">
        <v>809</v>
      </c>
      <c r="H30" s="7">
        <v>5.89</v>
      </c>
      <c r="I30" s="7">
        <v>7.25</v>
      </c>
      <c r="J30" s="4">
        <v>45087</v>
      </c>
      <c r="K30" t="s">
        <v>984</v>
      </c>
      <c r="L30" s="8">
        <f>E30-F30</f>
        <v>1297</v>
      </c>
      <c r="M30" t="str">
        <f>IF(ABS($E30 - $F30) &gt; ($E30 * 0.05), "Potential Risk", "No Risk")</f>
        <v>Potential Risk</v>
      </c>
    </row>
    <row r="31" spans="1:13">
      <c r="A31" t="s">
        <v>123</v>
      </c>
      <c r="B31" t="s">
        <v>323</v>
      </c>
      <c r="C31" s="4">
        <v>22983</v>
      </c>
      <c r="D31" s="4">
        <v>35960</v>
      </c>
      <c r="E31" s="6">
        <v>3493</v>
      </c>
      <c r="F31" s="6">
        <v>2119</v>
      </c>
      <c r="G31" t="s">
        <v>809</v>
      </c>
      <c r="H31" s="7">
        <v>7.79</v>
      </c>
      <c r="I31" s="7">
        <v>4.07</v>
      </c>
      <c r="J31" s="4">
        <v>45095</v>
      </c>
      <c r="K31" t="s">
        <v>983</v>
      </c>
      <c r="L31" s="8">
        <f>E31-F31</f>
        <v>1374</v>
      </c>
      <c r="M31" t="str">
        <f>IF(ABS($E31 - $F31) &gt; ($E31 * 0.05), "Potential Risk", "No Risk")</f>
        <v>Potential Risk</v>
      </c>
    </row>
    <row r="32" spans="1:13">
      <c r="A32" t="s">
        <v>194</v>
      </c>
      <c r="B32" t="s">
        <v>394</v>
      </c>
      <c r="C32" s="4">
        <v>24072</v>
      </c>
      <c r="D32" s="4">
        <v>39044</v>
      </c>
      <c r="E32" s="6">
        <v>1423</v>
      </c>
      <c r="F32" s="6">
        <v>3819</v>
      </c>
      <c r="G32" t="s">
        <v>809</v>
      </c>
      <c r="H32" s="7">
        <v>5.8</v>
      </c>
      <c r="I32" s="7">
        <v>7.51</v>
      </c>
      <c r="J32" s="4">
        <v>45095</v>
      </c>
      <c r="K32" t="s">
        <v>982</v>
      </c>
      <c r="L32" s="8">
        <f>E32-F32</f>
        <v>-2396</v>
      </c>
      <c r="M32" t="str">
        <f>IF(ABS($E32 - $F32) &gt; ($E32 * 0.05), "Potential Risk", "No Risk")</f>
        <v>Potential Risk</v>
      </c>
    </row>
    <row r="33" spans="1:13">
      <c r="A33" t="s">
        <v>195</v>
      </c>
      <c r="B33" t="s">
        <v>395</v>
      </c>
      <c r="C33" s="4">
        <v>25281</v>
      </c>
      <c r="D33" s="4">
        <v>38590</v>
      </c>
      <c r="E33" s="6">
        <v>1816</v>
      </c>
      <c r="F33" s="6">
        <v>1167</v>
      </c>
      <c r="G33" t="s">
        <v>808</v>
      </c>
      <c r="H33" s="7">
        <v>10.25</v>
      </c>
      <c r="I33" s="7">
        <v>5.86</v>
      </c>
      <c r="J33" s="4">
        <v>45096</v>
      </c>
      <c r="K33" t="s">
        <v>984</v>
      </c>
      <c r="L33" s="8">
        <f>E33-F33</f>
        <v>649</v>
      </c>
      <c r="M33" t="str">
        <f>IF(ABS($E33 - $F33) &gt; ($E33 * 0.05), "Potential Risk", "No Risk")</f>
        <v>Potential Risk</v>
      </c>
    </row>
    <row r="34" spans="1:13">
      <c r="A34" t="s">
        <v>197</v>
      </c>
      <c r="B34" t="s">
        <v>397</v>
      </c>
      <c r="C34" s="4">
        <v>26398</v>
      </c>
      <c r="D34" s="4">
        <v>34076</v>
      </c>
      <c r="E34" s="6">
        <v>2849</v>
      </c>
      <c r="F34" s="6">
        <v>1366</v>
      </c>
      <c r="G34" t="s">
        <v>809</v>
      </c>
      <c r="H34" s="7">
        <v>14.82</v>
      </c>
      <c r="I34" s="7">
        <v>4.09</v>
      </c>
      <c r="J34" s="4">
        <v>45105</v>
      </c>
      <c r="K34" t="s">
        <v>984</v>
      </c>
      <c r="L34" s="8">
        <f>E34-F34</f>
        <v>1483</v>
      </c>
      <c r="M34" t="str">
        <f>IF(ABS($E34 - $F34) &gt; ($E34 * 0.05), "Potential Risk", "No Risk")</f>
        <v>Potential Risk</v>
      </c>
    </row>
    <row r="35" spans="1:13">
      <c r="A35" t="s">
        <v>39</v>
      </c>
      <c r="B35" t="s">
        <v>239</v>
      </c>
      <c r="C35" s="4">
        <v>27414</v>
      </c>
      <c r="D35" s="4">
        <v>37058</v>
      </c>
      <c r="E35" s="6">
        <v>2328</v>
      </c>
      <c r="F35" s="6">
        <v>4104</v>
      </c>
      <c r="G35" t="s">
        <v>808</v>
      </c>
      <c r="H35" s="7">
        <v>13.11</v>
      </c>
      <c r="I35" s="7">
        <v>9.76</v>
      </c>
      <c r="J35" s="4">
        <v>45114</v>
      </c>
      <c r="K35" t="s">
        <v>982</v>
      </c>
      <c r="L35" s="8">
        <f>E35-F35</f>
        <v>-1776</v>
      </c>
      <c r="M35" t="str">
        <f>IF(ABS($E35 - $F35) &gt; ($E35 * 0.05), "Potential Risk", "No Risk")</f>
        <v>Potential Risk</v>
      </c>
    </row>
    <row r="36" spans="1:13">
      <c r="A36" t="s">
        <v>13</v>
      </c>
      <c r="B36" t="s">
        <v>213</v>
      </c>
      <c r="C36" s="4">
        <v>22774</v>
      </c>
      <c r="D36" s="4">
        <v>34977</v>
      </c>
      <c r="E36" s="6">
        <v>3892</v>
      </c>
      <c r="F36" s="6">
        <v>1003</v>
      </c>
      <c r="G36" t="s">
        <v>809</v>
      </c>
      <c r="H36" s="7">
        <v>11.2</v>
      </c>
      <c r="I36" s="7">
        <v>5.98</v>
      </c>
      <c r="J36" s="4">
        <v>45117</v>
      </c>
      <c r="K36" t="s">
        <v>983</v>
      </c>
      <c r="L36" s="8">
        <f>E36-F36</f>
        <v>2889</v>
      </c>
      <c r="M36" t="str">
        <f>IF(ABS($E36 - $F36) &gt; ($E36 * 0.05), "Potential Risk", "No Risk")</f>
        <v>Potential Risk</v>
      </c>
    </row>
    <row r="37" spans="1:13">
      <c r="A37" t="s">
        <v>168</v>
      </c>
      <c r="B37" t="s">
        <v>368</v>
      </c>
      <c r="C37" s="4">
        <v>23241</v>
      </c>
      <c r="D37" s="4">
        <v>33203</v>
      </c>
      <c r="E37" s="6">
        <v>2730</v>
      </c>
      <c r="F37" s="6">
        <v>1085</v>
      </c>
      <c r="G37" t="s">
        <v>809</v>
      </c>
      <c r="H37" s="7">
        <v>10.94</v>
      </c>
      <c r="I37" s="7">
        <v>3.6</v>
      </c>
      <c r="J37" s="4">
        <v>45120</v>
      </c>
      <c r="K37" t="s">
        <v>982</v>
      </c>
      <c r="L37" s="8">
        <f>E37-F37</f>
        <v>1645</v>
      </c>
      <c r="M37" t="str">
        <f>IF(ABS($E37 - $F37) &gt; ($E37 * 0.05), "Potential Risk", "No Risk")</f>
        <v>Potential Risk</v>
      </c>
    </row>
    <row r="38" spans="1:13">
      <c r="A38" t="s">
        <v>122</v>
      </c>
      <c r="B38" t="s">
        <v>322</v>
      </c>
      <c r="C38" s="4">
        <v>26141</v>
      </c>
      <c r="D38" s="4">
        <v>38343</v>
      </c>
      <c r="E38" s="6">
        <v>3860</v>
      </c>
      <c r="F38" s="6">
        <v>4425</v>
      </c>
      <c r="G38" t="s">
        <v>809</v>
      </c>
      <c r="H38" s="7">
        <v>6.69</v>
      </c>
      <c r="I38" s="7">
        <v>7.95</v>
      </c>
      <c r="J38" s="4">
        <v>45122</v>
      </c>
      <c r="K38" t="s">
        <v>984</v>
      </c>
      <c r="L38" s="8">
        <f>E38-F38</f>
        <v>-565</v>
      </c>
      <c r="M38" t="str">
        <f>IF(ABS($E38 - $F38) &gt; ($E38 * 0.05), "Potential Risk", "No Risk")</f>
        <v>Potential Risk</v>
      </c>
    </row>
    <row r="39" spans="1:13">
      <c r="A39" t="s">
        <v>142</v>
      </c>
      <c r="B39" t="s">
        <v>342</v>
      </c>
      <c r="C39" s="4">
        <v>24795</v>
      </c>
      <c r="D39" s="4">
        <v>40624</v>
      </c>
      <c r="E39" s="6">
        <v>2295</v>
      </c>
      <c r="F39" s="6">
        <v>4999</v>
      </c>
      <c r="G39" t="s">
        <v>808</v>
      </c>
      <c r="H39" s="7">
        <v>6.85</v>
      </c>
      <c r="I39" s="7">
        <v>8.6199999999999992</v>
      </c>
      <c r="J39" s="4">
        <v>45126</v>
      </c>
      <c r="K39" t="s">
        <v>983</v>
      </c>
      <c r="L39" s="8">
        <f>E39-F39</f>
        <v>-2704</v>
      </c>
      <c r="M39" t="str">
        <f>IF(ABS($E39 - $F39) &gt; ($E39 * 0.05), "Potential Risk", "No Risk")</f>
        <v>Potential Risk</v>
      </c>
    </row>
    <row r="40" spans="1:13">
      <c r="A40" t="s">
        <v>124</v>
      </c>
      <c r="B40" t="s">
        <v>324</v>
      </c>
      <c r="C40" s="4">
        <v>25990</v>
      </c>
      <c r="D40" s="4">
        <v>33782</v>
      </c>
      <c r="E40" s="6">
        <v>4427</v>
      </c>
      <c r="F40" s="6">
        <v>1490</v>
      </c>
      <c r="G40" t="s">
        <v>809</v>
      </c>
      <c r="H40" s="7">
        <v>6.77</v>
      </c>
      <c r="I40" s="7">
        <v>7.03</v>
      </c>
      <c r="J40" s="4">
        <v>45127</v>
      </c>
      <c r="K40" t="s">
        <v>982</v>
      </c>
      <c r="L40" s="8">
        <f>E40-F40</f>
        <v>2937</v>
      </c>
      <c r="M40" t="str">
        <f>IF(ABS($E40 - $F40) &gt; ($E40 * 0.05), "Potential Risk", "No Risk")</f>
        <v>Potential Risk</v>
      </c>
    </row>
    <row r="41" spans="1:13">
      <c r="A41" t="s">
        <v>203</v>
      </c>
      <c r="B41" t="s">
        <v>403</v>
      </c>
      <c r="C41" s="4">
        <v>22653</v>
      </c>
      <c r="D41" s="4">
        <v>36561</v>
      </c>
      <c r="E41" s="6">
        <v>2482</v>
      </c>
      <c r="F41" s="6">
        <v>1162</v>
      </c>
      <c r="G41" t="s">
        <v>808</v>
      </c>
      <c r="H41" s="7">
        <v>7.58</v>
      </c>
      <c r="I41" s="7">
        <v>7.7</v>
      </c>
      <c r="J41" s="4">
        <v>45129</v>
      </c>
      <c r="K41" t="s">
        <v>982</v>
      </c>
      <c r="L41" s="8">
        <f>E41-F41</f>
        <v>1320</v>
      </c>
      <c r="M41" t="str">
        <f>IF(ABS($E41 - $F41) &gt; ($E41 * 0.05), "Potential Risk", "No Risk")</f>
        <v>Potential Risk</v>
      </c>
    </row>
    <row r="42" spans="1:13">
      <c r="A42" t="s">
        <v>101</v>
      </c>
      <c r="B42" t="s">
        <v>301</v>
      </c>
      <c r="C42" s="4">
        <v>20791</v>
      </c>
      <c r="D42" s="4">
        <v>31740</v>
      </c>
      <c r="E42" s="6">
        <v>3490</v>
      </c>
      <c r="F42" s="6">
        <v>4896</v>
      </c>
      <c r="G42" t="s">
        <v>809</v>
      </c>
      <c r="H42" s="7">
        <v>7.58</v>
      </c>
      <c r="I42" s="7">
        <v>7.49</v>
      </c>
      <c r="J42" s="4">
        <v>45135</v>
      </c>
      <c r="K42" t="s">
        <v>983</v>
      </c>
      <c r="L42" s="8">
        <f>E42-F42</f>
        <v>-1406</v>
      </c>
      <c r="M42" t="str">
        <f>IF(ABS($E42 - $F42) &gt; ($E42 * 0.05), "Potential Risk", "No Risk")</f>
        <v>Potential Risk</v>
      </c>
    </row>
    <row r="43" spans="1:13">
      <c r="A43" t="s">
        <v>30</v>
      </c>
      <c r="B43" t="s">
        <v>230</v>
      </c>
      <c r="C43" s="4">
        <v>25713</v>
      </c>
      <c r="D43" s="4">
        <v>36235</v>
      </c>
      <c r="E43" s="6">
        <v>2847</v>
      </c>
      <c r="F43" s="6">
        <v>3854</v>
      </c>
      <c r="G43" t="s">
        <v>809</v>
      </c>
      <c r="H43" s="7">
        <v>14.5</v>
      </c>
      <c r="I43" s="7">
        <v>4.78</v>
      </c>
      <c r="J43" s="4">
        <v>45143</v>
      </c>
      <c r="K43" t="s">
        <v>984</v>
      </c>
      <c r="L43" s="8">
        <f>E43-F43</f>
        <v>-1007</v>
      </c>
      <c r="M43" t="str">
        <f>IF(ABS($E43 - $F43) &gt; ($E43 * 0.05), "Potential Risk", "No Risk")</f>
        <v>Potential Risk</v>
      </c>
    </row>
    <row r="44" spans="1:13">
      <c r="A44" t="s">
        <v>69</v>
      </c>
      <c r="B44" t="s">
        <v>269</v>
      </c>
      <c r="C44" s="4">
        <v>18849</v>
      </c>
      <c r="D44" s="4">
        <v>35773</v>
      </c>
      <c r="E44" s="6">
        <v>961</v>
      </c>
      <c r="F44" s="6">
        <v>2815</v>
      </c>
      <c r="G44" t="s">
        <v>809</v>
      </c>
      <c r="H44" s="7">
        <v>11.72</v>
      </c>
      <c r="I44" s="7">
        <v>6.8</v>
      </c>
      <c r="J44" s="4">
        <v>45146</v>
      </c>
      <c r="K44" t="s">
        <v>984</v>
      </c>
      <c r="L44" s="8">
        <f>E44-F44</f>
        <v>-1854</v>
      </c>
      <c r="M44" t="str">
        <f>IF(ABS($E44 - $F44) &gt; ($E44 * 0.05), "Potential Risk", "No Risk")</f>
        <v>Potential Risk</v>
      </c>
    </row>
    <row r="45" spans="1:13">
      <c r="A45" t="s">
        <v>42</v>
      </c>
      <c r="B45" t="s">
        <v>242</v>
      </c>
      <c r="C45" s="4">
        <v>23496</v>
      </c>
      <c r="D45" s="4">
        <v>32116</v>
      </c>
      <c r="E45" s="6">
        <v>4690</v>
      </c>
      <c r="F45" s="6">
        <v>3817</v>
      </c>
      <c r="G45" t="s">
        <v>809</v>
      </c>
      <c r="H45" s="7">
        <v>10.94</v>
      </c>
      <c r="I45" s="7">
        <v>9.57</v>
      </c>
      <c r="J45" s="4">
        <v>45148</v>
      </c>
      <c r="K45" t="s">
        <v>983</v>
      </c>
      <c r="L45" s="8">
        <f>E45-F45</f>
        <v>873</v>
      </c>
      <c r="M45" t="str">
        <f>IF(ABS($E45 - $F45) &gt; ($E45 * 0.05), "Potential Risk", "No Risk")</f>
        <v>Potential Risk</v>
      </c>
    </row>
    <row r="46" spans="1:13">
      <c r="A46" t="s">
        <v>184</v>
      </c>
      <c r="B46" t="s">
        <v>384</v>
      </c>
      <c r="C46" s="4">
        <v>25442</v>
      </c>
      <c r="D46" s="4">
        <v>38963</v>
      </c>
      <c r="E46" s="6">
        <v>2643</v>
      </c>
      <c r="F46" s="6">
        <v>4123</v>
      </c>
      <c r="G46" t="s">
        <v>808</v>
      </c>
      <c r="H46" s="7">
        <v>11.06</v>
      </c>
      <c r="I46" s="7">
        <v>6.67</v>
      </c>
      <c r="J46" s="4">
        <v>45148</v>
      </c>
      <c r="K46" t="s">
        <v>984</v>
      </c>
      <c r="L46" s="8">
        <f>E46-F46</f>
        <v>-1480</v>
      </c>
      <c r="M46" t="str">
        <f>IF(ABS($E46 - $F46) &gt; ($E46 * 0.05), "Potential Risk", "No Risk")</f>
        <v>Potential Risk</v>
      </c>
    </row>
    <row r="47" spans="1:13">
      <c r="A47" t="s">
        <v>59</v>
      </c>
      <c r="B47" t="s">
        <v>259</v>
      </c>
      <c r="C47" s="4">
        <v>26367</v>
      </c>
      <c r="D47" s="4">
        <v>35573</v>
      </c>
      <c r="E47" s="6">
        <v>3952</v>
      </c>
      <c r="F47" s="6">
        <v>1449</v>
      </c>
      <c r="G47" t="s">
        <v>809</v>
      </c>
      <c r="H47" s="7">
        <v>7.47</v>
      </c>
      <c r="I47" s="7">
        <v>8.7200000000000006</v>
      </c>
      <c r="J47" s="4">
        <v>45152</v>
      </c>
      <c r="K47" t="s">
        <v>984</v>
      </c>
      <c r="L47" s="8">
        <f>E47-F47</f>
        <v>2503</v>
      </c>
      <c r="M47" t="str">
        <f>IF(ABS($E47 - $F47) &gt; ($E47 * 0.05), "Potential Risk", "No Risk")</f>
        <v>Potential Risk</v>
      </c>
    </row>
    <row r="48" spans="1:13">
      <c r="A48" t="s">
        <v>16</v>
      </c>
      <c r="B48" t="s">
        <v>216</v>
      </c>
      <c r="C48" s="4">
        <v>24654</v>
      </c>
      <c r="D48" s="4">
        <v>37266</v>
      </c>
      <c r="E48" s="6">
        <v>3971</v>
      </c>
      <c r="F48" s="6">
        <v>848</v>
      </c>
      <c r="G48" t="s">
        <v>808</v>
      </c>
      <c r="H48" s="7">
        <v>9.64</v>
      </c>
      <c r="I48" s="7">
        <v>3.8</v>
      </c>
      <c r="J48" s="4">
        <v>45158</v>
      </c>
      <c r="K48" t="s">
        <v>984</v>
      </c>
      <c r="L48" s="8">
        <f>E48-F48</f>
        <v>3123</v>
      </c>
      <c r="M48" t="str">
        <f>IF(ABS($E48 - $F48) &gt; ($E48 * 0.05), "Potential Risk", "No Risk")</f>
        <v>Potential Risk</v>
      </c>
    </row>
    <row r="49" spans="1:13">
      <c r="A49" t="s">
        <v>115</v>
      </c>
      <c r="B49" t="s">
        <v>315</v>
      </c>
      <c r="C49" s="4">
        <v>25072</v>
      </c>
      <c r="D49" s="4">
        <v>39127</v>
      </c>
      <c r="E49" s="6">
        <v>1859</v>
      </c>
      <c r="F49" s="6">
        <v>1741</v>
      </c>
      <c r="G49" t="s">
        <v>809</v>
      </c>
      <c r="H49" s="7">
        <v>8.4600000000000009</v>
      </c>
      <c r="I49" s="7">
        <v>7.28</v>
      </c>
      <c r="J49" s="4">
        <v>45170</v>
      </c>
      <c r="K49" t="s">
        <v>982</v>
      </c>
      <c r="L49" s="8">
        <f>E49-F49</f>
        <v>118</v>
      </c>
      <c r="M49" t="str">
        <f>IF(ABS($E49 - $F49) &gt; ($E49 * 0.05), "Potential Risk", "No Risk")</f>
        <v>Potential Risk</v>
      </c>
    </row>
    <row r="50" spans="1:13">
      <c r="A50" t="s">
        <v>54</v>
      </c>
      <c r="B50" t="s">
        <v>254</v>
      </c>
      <c r="C50" s="4">
        <v>18860</v>
      </c>
      <c r="D50" s="4">
        <v>39116</v>
      </c>
      <c r="E50" s="6">
        <v>2278</v>
      </c>
      <c r="F50" s="6">
        <v>4170</v>
      </c>
      <c r="G50" t="s">
        <v>808</v>
      </c>
      <c r="H50" s="7">
        <v>14.97</v>
      </c>
      <c r="I50" s="7">
        <v>7.66</v>
      </c>
      <c r="J50" s="4">
        <v>45171</v>
      </c>
      <c r="K50" t="s">
        <v>982</v>
      </c>
      <c r="L50" s="8">
        <f>E50-F50</f>
        <v>-1892</v>
      </c>
      <c r="M50" t="str">
        <f>IF(ABS($E50 - $F50) &gt; ($E50 * 0.05), "Potential Risk", "No Risk")</f>
        <v>Potential Risk</v>
      </c>
    </row>
    <row r="51" spans="1:13">
      <c r="A51" t="s">
        <v>37</v>
      </c>
      <c r="B51" t="s">
        <v>237</v>
      </c>
      <c r="C51" s="4">
        <v>18328</v>
      </c>
      <c r="D51" s="4">
        <v>38128</v>
      </c>
      <c r="E51" s="6">
        <v>2699</v>
      </c>
      <c r="F51" s="6">
        <v>1312</v>
      </c>
      <c r="G51" t="s">
        <v>808</v>
      </c>
      <c r="H51" s="7">
        <v>5.26</v>
      </c>
      <c r="I51" s="7">
        <v>9.51</v>
      </c>
      <c r="J51" s="4">
        <v>45178</v>
      </c>
      <c r="K51" t="s">
        <v>982</v>
      </c>
      <c r="L51" s="8">
        <f>E51-F51</f>
        <v>1387</v>
      </c>
      <c r="M51" t="str">
        <f>IF(ABS($E51 - $F51) &gt; ($E51 * 0.05), "Potential Risk", "No Risk")</f>
        <v>Potential Risk</v>
      </c>
    </row>
    <row r="52" spans="1:13">
      <c r="A52" t="s">
        <v>73</v>
      </c>
      <c r="B52" t="s">
        <v>273</v>
      </c>
      <c r="C52" s="4">
        <v>26627</v>
      </c>
      <c r="D52" s="4">
        <v>40831</v>
      </c>
      <c r="E52" s="6">
        <v>4598</v>
      </c>
      <c r="F52" s="6">
        <v>3483</v>
      </c>
      <c r="G52" t="s">
        <v>809</v>
      </c>
      <c r="H52" s="7">
        <v>13.52</v>
      </c>
      <c r="I52" s="7">
        <v>9.58</v>
      </c>
      <c r="J52" s="4">
        <v>45185</v>
      </c>
      <c r="K52" t="s">
        <v>982</v>
      </c>
      <c r="L52" s="8">
        <f>E52-F52</f>
        <v>1115</v>
      </c>
      <c r="M52" t="str">
        <f>IF(ABS($E52 - $F52) &gt; ($E52 * 0.05), "Potential Risk", "No Risk")</f>
        <v>Potential Risk</v>
      </c>
    </row>
    <row r="53" spans="1:13">
      <c r="A53" t="s">
        <v>56</v>
      </c>
      <c r="B53" t="s">
        <v>256</v>
      </c>
      <c r="C53" s="4">
        <v>24338</v>
      </c>
      <c r="D53" s="4">
        <v>37823</v>
      </c>
      <c r="E53" s="6">
        <v>1575</v>
      </c>
      <c r="F53" s="6">
        <v>5026</v>
      </c>
      <c r="G53" t="s">
        <v>809</v>
      </c>
      <c r="H53" s="7">
        <v>12.69</v>
      </c>
      <c r="I53" s="7">
        <v>5.51</v>
      </c>
      <c r="J53" s="4">
        <v>45191</v>
      </c>
      <c r="K53" t="s">
        <v>983</v>
      </c>
      <c r="L53" s="8">
        <f>E53-F53</f>
        <v>-3451</v>
      </c>
      <c r="M53" t="str">
        <f>IF(ABS($E53 - $F53) &gt; ($E53 * 0.05), "Potential Risk", "No Risk")</f>
        <v>Potential Risk</v>
      </c>
    </row>
    <row r="54" spans="1:13">
      <c r="A54" t="s">
        <v>208</v>
      </c>
      <c r="B54" t="s">
        <v>408</v>
      </c>
      <c r="C54" s="4">
        <v>18841</v>
      </c>
      <c r="D54" s="4">
        <v>31895</v>
      </c>
      <c r="E54" s="6">
        <v>4791</v>
      </c>
      <c r="F54" s="6">
        <v>4215</v>
      </c>
      <c r="G54" t="s">
        <v>808</v>
      </c>
      <c r="H54" s="7">
        <v>10.72</v>
      </c>
      <c r="I54" s="7">
        <v>7.57</v>
      </c>
      <c r="J54" s="4">
        <v>45192</v>
      </c>
      <c r="K54" t="s">
        <v>983</v>
      </c>
      <c r="L54" s="8">
        <f>E54-F54</f>
        <v>576</v>
      </c>
      <c r="M54" t="str">
        <f>IF(ABS($E54 - $F54) &gt; ($E54 * 0.05), "Potential Risk", "No Risk")</f>
        <v>Potential Risk</v>
      </c>
    </row>
    <row r="55" spans="1:13">
      <c r="A55" t="s">
        <v>106</v>
      </c>
      <c r="B55" t="s">
        <v>306</v>
      </c>
      <c r="C55" s="4">
        <v>25326</v>
      </c>
      <c r="D55" s="4">
        <v>39845</v>
      </c>
      <c r="E55" s="6">
        <v>1006</v>
      </c>
      <c r="F55" s="6">
        <v>1898</v>
      </c>
      <c r="G55" t="s">
        <v>809</v>
      </c>
      <c r="H55" s="7">
        <v>11.33</v>
      </c>
      <c r="I55" s="7">
        <v>4.2699999999999996</v>
      </c>
      <c r="J55" s="4">
        <v>45206</v>
      </c>
      <c r="K55" t="s">
        <v>984</v>
      </c>
      <c r="L55" s="8">
        <f>E55-F55</f>
        <v>-892</v>
      </c>
      <c r="M55" t="str">
        <f>IF(ABS($E55 - $F55) &gt; ($E55 * 0.05), "Potential Risk", "No Risk")</f>
        <v>Potential Risk</v>
      </c>
    </row>
    <row r="56" spans="1:13">
      <c r="A56" t="s">
        <v>169</v>
      </c>
      <c r="B56" t="s">
        <v>369</v>
      </c>
      <c r="C56" s="4">
        <v>18284</v>
      </c>
      <c r="D56" s="4">
        <v>34400</v>
      </c>
      <c r="E56" s="6">
        <v>4382</v>
      </c>
      <c r="F56" s="6">
        <v>1645</v>
      </c>
      <c r="G56" t="s">
        <v>808</v>
      </c>
      <c r="H56" s="7">
        <v>11.79</v>
      </c>
      <c r="I56" s="7">
        <v>9.98</v>
      </c>
      <c r="J56" s="4">
        <v>45207</v>
      </c>
      <c r="K56" t="s">
        <v>984</v>
      </c>
      <c r="L56" s="8">
        <f>E56-F56</f>
        <v>2737</v>
      </c>
      <c r="M56" t="str">
        <f>IF(ABS($E56 - $F56) &gt; ($E56 * 0.05), "Potential Risk", "No Risk")</f>
        <v>Potential Risk</v>
      </c>
    </row>
    <row r="57" spans="1:13">
      <c r="A57" t="s">
        <v>163</v>
      </c>
      <c r="B57" t="s">
        <v>363</v>
      </c>
      <c r="C57" s="4">
        <v>19243</v>
      </c>
      <c r="D57" s="4">
        <v>31346</v>
      </c>
      <c r="E57" s="6">
        <v>4055</v>
      </c>
      <c r="F57" s="6">
        <v>3566</v>
      </c>
      <c r="G57" t="s">
        <v>809</v>
      </c>
      <c r="H57" s="7">
        <v>8.2200000000000006</v>
      </c>
      <c r="I57" s="7">
        <v>7.64</v>
      </c>
      <c r="J57" s="4">
        <v>45208</v>
      </c>
      <c r="K57" t="s">
        <v>982</v>
      </c>
      <c r="L57" s="8">
        <f>E57-F57</f>
        <v>489</v>
      </c>
      <c r="M57" t="str">
        <f>IF(ABS($E57 - $F57) &gt; ($E57 * 0.05), "Potential Risk", "No Risk")</f>
        <v>Potential Risk</v>
      </c>
    </row>
    <row r="58" spans="1:13">
      <c r="A58" t="s">
        <v>191</v>
      </c>
      <c r="B58" t="s">
        <v>391</v>
      </c>
      <c r="C58" s="4">
        <v>18937</v>
      </c>
      <c r="D58" s="4">
        <v>33274</v>
      </c>
      <c r="E58" s="6">
        <v>4861</v>
      </c>
      <c r="F58" s="6">
        <v>4935</v>
      </c>
      <c r="G58" t="s">
        <v>808</v>
      </c>
      <c r="H58" s="7">
        <v>7.85</v>
      </c>
      <c r="I58" s="7">
        <v>9.6199999999999992</v>
      </c>
      <c r="J58" s="4">
        <v>45208</v>
      </c>
      <c r="K58" t="s">
        <v>983</v>
      </c>
      <c r="L58" s="8">
        <f>E58-F58</f>
        <v>-74</v>
      </c>
      <c r="M58" t="str">
        <f>IF(ABS($E58 - $F58) &gt; ($E58 * 0.05), "Potential Risk", "No Risk")</f>
        <v>No Risk</v>
      </c>
    </row>
    <row r="59" spans="1:13">
      <c r="A59" t="s">
        <v>180</v>
      </c>
      <c r="B59" t="s">
        <v>380</v>
      </c>
      <c r="C59" s="4">
        <v>21120</v>
      </c>
      <c r="D59" s="4">
        <v>41682</v>
      </c>
      <c r="E59" s="6">
        <v>946</v>
      </c>
      <c r="F59" s="6">
        <v>4663</v>
      </c>
      <c r="G59" t="s">
        <v>808</v>
      </c>
      <c r="H59" s="7">
        <v>11.46</v>
      </c>
      <c r="I59" s="7">
        <v>6.95</v>
      </c>
      <c r="J59" s="4">
        <v>45209</v>
      </c>
      <c r="K59" t="s">
        <v>984</v>
      </c>
      <c r="L59" s="8">
        <f>E59-F59</f>
        <v>-3717</v>
      </c>
      <c r="M59" t="str">
        <f>IF(ABS($E59 - $F59) &gt; ($E59 * 0.05), "Potential Risk", "No Risk")</f>
        <v>Potential Risk</v>
      </c>
    </row>
    <row r="60" spans="1:13">
      <c r="A60" t="s">
        <v>179</v>
      </c>
      <c r="B60" t="s">
        <v>379</v>
      </c>
      <c r="C60" s="4">
        <v>26790</v>
      </c>
      <c r="D60" s="4">
        <v>34729</v>
      </c>
      <c r="E60" s="6">
        <v>2786</v>
      </c>
      <c r="F60" s="6">
        <v>4248</v>
      </c>
      <c r="G60" t="s">
        <v>809</v>
      </c>
      <c r="H60" s="7">
        <v>8.6300000000000008</v>
      </c>
      <c r="I60" s="7">
        <v>6.3</v>
      </c>
      <c r="J60" s="4">
        <v>45218</v>
      </c>
      <c r="K60" t="s">
        <v>984</v>
      </c>
      <c r="L60" s="8">
        <f>E60-F60</f>
        <v>-1462</v>
      </c>
      <c r="M60" t="str">
        <f>IF(ABS($E60 - $F60) &gt; ($E60 * 0.05), "Potential Risk", "No Risk")</f>
        <v>Potential Risk</v>
      </c>
    </row>
    <row r="61" spans="1:13">
      <c r="A61" t="s">
        <v>46</v>
      </c>
      <c r="B61" t="s">
        <v>246</v>
      </c>
      <c r="C61" s="4">
        <v>18349</v>
      </c>
      <c r="D61" s="4">
        <v>39823</v>
      </c>
      <c r="E61" s="6">
        <v>1400</v>
      </c>
      <c r="F61" s="6">
        <v>1993</v>
      </c>
      <c r="G61" t="s">
        <v>808</v>
      </c>
      <c r="H61" s="7">
        <v>13.38</v>
      </c>
      <c r="I61" s="7">
        <v>7.02</v>
      </c>
      <c r="J61" s="4">
        <v>45221</v>
      </c>
      <c r="K61" t="s">
        <v>982</v>
      </c>
      <c r="L61" s="8">
        <f>E61-F61</f>
        <v>-593</v>
      </c>
      <c r="M61" t="str">
        <f>IF(ABS($E61 - $F61) &gt; ($E61 * 0.05), "Potential Risk", "No Risk")</f>
        <v>Potential Risk</v>
      </c>
    </row>
    <row r="62" spans="1:13">
      <c r="A62" t="s">
        <v>156</v>
      </c>
      <c r="B62" t="s">
        <v>356</v>
      </c>
      <c r="C62" s="4">
        <v>20435</v>
      </c>
      <c r="D62" s="4">
        <v>39971</v>
      </c>
      <c r="E62" s="6">
        <v>1654</v>
      </c>
      <c r="F62" s="6">
        <v>2507</v>
      </c>
      <c r="G62" t="s">
        <v>809</v>
      </c>
      <c r="H62" s="7">
        <v>6.07</v>
      </c>
      <c r="I62" s="7">
        <v>6.49</v>
      </c>
      <c r="J62" s="4">
        <v>45221</v>
      </c>
      <c r="K62" t="s">
        <v>984</v>
      </c>
      <c r="L62" s="8">
        <f>E62-F62</f>
        <v>-853</v>
      </c>
      <c r="M62" t="str">
        <f>IF(ABS($E62 - $F62) &gt; ($E62 * 0.05), "Potential Risk", "No Risk")</f>
        <v>Potential Risk</v>
      </c>
    </row>
    <row r="63" spans="1:13">
      <c r="A63" t="s">
        <v>65</v>
      </c>
      <c r="B63" t="s">
        <v>265</v>
      </c>
      <c r="C63" s="4">
        <v>18877</v>
      </c>
      <c r="D63" s="4">
        <v>39474</v>
      </c>
      <c r="E63" s="6">
        <v>4261</v>
      </c>
      <c r="F63" s="6">
        <v>1934</v>
      </c>
      <c r="G63" t="s">
        <v>809</v>
      </c>
      <c r="H63" s="7">
        <v>11.72</v>
      </c>
      <c r="I63" s="7">
        <v>6.52</v>
      </c>
      <c r="J63" s="4">
        <v>45229</v>
      </c>
      <c r="K63" t="s">
        <v>982</v>
      </c>
      <c r="L63" s="8">
        <f>E63-F63</f>
        <v>2327</v>
      </c>
      <c r="M63" t="str">
        <f>IF(ABS($E63 - $F63) &gt; ($E63 * 0.05), "Potential Risk", "No Risk")</f>
        <v>Potential Risk</v>
      </c>
    </row>
    <row r="64" spans="1:13">
      <c r="A64" t="s">
        <v>202</v>
      </c>
      <c r="B64" t="s">
        <v>402</v>
      </c>
      <c r="C64" s="4">
        <v>26429</v>
      </c>
      <c r="D64" s="4">
        <v>36930</v>
      </c>
      <c r="E64" s="6">
        <v>3970</v>
      </c>
      <c r="F64" s="6">
        <v>3896</v>
      </c>
      <c r="G64" t="s">
        <v>809</v>
      </c>
      <c r="H64" s="7">
        <v>13.17</v>
      </c>
      <c r="I64" s="7">
        <v>4.62</v>
      </c>
      <c r="J64" s="4">
        <v>45229</v>
      </c>
      <c r="K64" t="s">
        <v>984</v>
      </c>
      <c r="L64" s="8">
        <f>E64-F64</f>
        <v>74</v>
      </c>
      <c r="M64" t="str">
        <f>IF(ABS($E64 - $F64) &gt; ($E64 * 0.05), "Potential Risk", "No Risk")</f>
        <v>No Risk</v>
      </c>
    </row>
    <row r="65" spans="1:13">
      <c r="A65" t="s">
        <v>147</v>
      </c>
      <c r="B65" t="s">
        <v>347</v>
      </c>
      <c r="C65" s="4">
        <v>26399</v>
      </c>
      <c r="D65" s="4">
        <v>39688</v>
      </c>
      <c r="E65" s="6">
        <v>4381</v>
      </c>
      <c r="F65" s="6">
        <v>4795</v>
      </c>
      <c r="G65" t="s">
        <v>808</v>
      </c>
      <c r="H65" s="7">
        <v>8.69</v>
      </c>
      <c r="I65" s="7">
        <v>9.44</v>
      </c>
      <c r="J65" s="4">
        <v>45232</v>
      </c>
      <c r="K65" t="s">
        <v>982</v>
      </c>
      <c r="L65" s="8">
        <f>E65-F65</f>
        <v>-414</v>
      </c>
      <c r="M65" t="str">
        <f>IF(ABS($E65 - $F65) &gt; ($E65 * 0.05), "Potential Risk", "No Risk")</f>
        <v>Potential Risk</v>
      </c>
    </row>
    <row r="66" spans="1:13">
      <c r="A66" t="s">
        <v>50</v>
      </c>
      <c r="B66" t="s">
        <v>250</v>
      </c>
      <c r="C66" s="4">
        <v>27153</v>
      </c>
      <c r="D66" s="4">
        <v>41912</v>
      </c>
      <c r="E66" s="6">
        <v>2841</v>
      </c>
      <c r="F66" s="6">
        <v>4194</v>
      </c>
      <c r="G66" t="s">
        <v>809</v>
      </c>
      <c r="H66" s="7">
        <v>5.56</v>
      </c>
      <c r="I66" s="7">
        <v>4.41</v>
      </c>
      <c r="J66" s="4">
        <v>45234</v>
      </c>
      <c r="K66" t="s">
        <v>983</v>
      </c>
      <c r="L66" s="8">
        <f>E66-F66</f>
        <v>-1353</v>
      </c>
      <c r="M66" t="str">
        <f>IF(ABS($E66 - $F66) &gt; ($E66 * 0.05), "Potential Risk", "No Risk")</f>
        <v>Potential Risk</v>
      </c>
    </row>
    <row r="67" spans="1:13">
      <c r="A67" t="s">
        <v>206</v>
      </c>
      <c r="B67" t="s">
        <v>406</v>
      </c>
      <c r="C67" s="4">
        <v>23666</v>
      </c>
      <c r="D67" s="4">
        <v>34088</v>
      </c>
      <c r="E67" s="6">
        <v>3991</v>
      </c>
      <c r="F67" s="6">
        <v>3558</v>
      </c>
      <c r="G67" t="s">
        <v>809</v>
      </c>
      <c r="H67" s="7">
        <v>14.29</v>
      </c>
      <c r="I67" s="7">
        <v>8.6</v>
      </c>
      <c r="J67" s="4">
        <v>45237</v>
      </c>
      <c r="K67" t="s">
        <v>983</v>
      </c>
      <c r="L67" s="8">
        <f>E67-F67</f>
        <v>433</v>
      </c>
      <c r="M67" t="str">
        <f>IF(ABS($E67 - $F67) &gt; ($E67 * 0.05), "Potential Risk", "No Risk")</f>
        <v>Potential Risk</v>
      </c>
    </row>
    <row r="68" spans="1:13">
      <c r="A68" t="s">
        <v>66</v>
      </c>
      <c r="B68" t="s">
        <v>266</v>
      </c>
      <c r="C68" s="4">
        <v>27118</v>
      </c>
      <c r="D68" s="4">
        <v>34587</v>
      </c>
      <c r="E68" s="6">
        <v>3413</v>
      </c>
      <c r="F68" s="6">
        <v>4077</v>
      </c>
      <c r="G68" t="s">
        <v>808</v>
      </c>
      <c r="H68" s="7">
        <v>11.18</v>
      </c>
      <c r="I68" s="7">
        <v>4.63</v>
      </c>
      <c r="J68" s="4">
        <v>45247</v>
      </c>
      <c r="K68" t="s">
        <v>984</v>
      </c>
      <c r="L68" s="8">
        <f>E68-F68</f>
        <v>-664</v>
      </c>
      <c r="M68" t="str">
        <f>IF(ABS($E68 - $F68) &gt; ($E68 * 0.05), "Potential Risk", "No Risk")</f>
        <v>Potential Risk</v>
      </c>
    </row>
    <row r="69" spans="1:13">
      <c r="A69" t="s">
        <v>83</v>
      </c>
      <c r="B69" t="s">
        <v>283</v>
      </c>
      <c r="C69" s="4">
        <v>26554</v>
      </c>
      <c r="D69" s="4">
        <v>36479</v>
      </c>
      <c r="E69" s="6">
        <v>4684</v>
      </c>
      <c r="F69" s="6">
        <v>1534</v>
      </c>
      <c r="G69" t="s">
        <v>809</v>
      </c>
      <c r="H69" s="7">
        <v>7.13</v>
      </c>
      <c r="I69" s="7">
        <v>5.18</v>
      </c>
      <c r="J69" s="4">
        <v>45250</v>
      </c>
      <c r="K69" t="s">
        <v>982</v>
      </c>
      <c r="L69" s="8">
        <f>E69-F69</f>
        <v>3150</v>
      </c>
      <c r="M69" t="str">
        <f>IF(ABS($E69 - $F69) &gt; ($E69 * 0.05), "Potential Risk", "No Risk")</f>
        <v>Potential Risk</v>
      </c>
    </row>
    <row r="70" spans="1:13">
      <c r="A70" t="s">
        <v>34</v>
      </c>
      <c r="B70" t="s">
        <v>234</v>
      </c>
      <c r="C70" s="4">
        <v>24248</v>
      </c>
      <c r="D70" s="4">
        <v>40422</v>
      </c>
      <c r="E70" s="6">
        <v>989</v>
      </c>
      <c r="F70" s="6">
        <v>1795</v>
      </c>
      <c r="G70" t="s">
        <v>808</v>
      </c>
      <c r="H70" s="7">
        <v>14.33</v>
      </c>
      <c r="I70" s="7">
        <v>6.3</v>
      </c>
      <c r="J70" s="4">
        <v>45256</v>
      </c>
      <c r="K70" t="s">
        <v>983</v>
      </c>
      <c r="L70" s="8">
        <f>E70-F70</f>
        <v>-806</v>
      </c>
      <c r="M70" t="str">
        <f>IF(ABS($E70 - $F70) &gt; ($E70 * 0.05), "Potential Risk", "No Risk")</f>
        <v>Potential Risk</v>
      </c>
    </row>
    <row r="71" spans="1:13">
      <c r="A71" t="s">
        <v>14</v>
      </c>
      <c r="B71" t="s">
        <v>214</v>
      </c>
      <c r="C71" s="4">
        <v>19272</v>
      </c>
      <c r="D71" s="4">
        <v>32707</v>
      </c>
      <c r="E71" s="6">
        <v>1266</v>
      </c>
      <c r="F71" s="6">
        <v>3933</v>
      </c>
      <c r="G71" t="s">
        <v>809</v>
      </c>
      <c r="H71" s="7">
        <v>7.77</v>
      </c>
      <c r="I71" s="7">
        <v>6.55</v>
      </c>
      <c r="J71" s="4">
        <v>45260</v>
      </c>
      <c r="K71" t="s">
        <v>984</v>
      </c>
      <c r="L71" s="8">
        <f>E71-F71</f>
        <v>-2667</v>
      </c>
      <c r="M71" t="str">
        <f>IF(ABS($E71 - $F71) &gt; ($E71 * 0.05), "Potential Risk", "No Risk")</f>
        <v>Potential Risk</v>
      </c>
    </row>
    <row r="72" spans="1:13">
      <c r="A72" t="s">
        <v>67</v>
      </c>
      <c r="B72" t="s">
        <v>267</v>
      </c>
      <c r="C72" s="4">
        <v>27302</v>
      </c>
      <c r="D72" s="4">
        <v>36419</v>
      </c>
      <c r="E72" s="6">
        <v>4643</v>
      </c>
      <c r="F72" s="6">
        <v>4144</v>
      </c>
      <c r="G72" t="s">
        <v>809</v>
      </c>
      <c r="H72" s="7">
        <v>8.58</v>
      </c>
      <c r="I72" s="7">
        <v>9.3000000000000007</v>
      </c>
      <c r="J72" s="4">
        <v>45263</v>
      </c>
      <c r="K72" t="s">
        <v>984</v>
      </c>
      <c r="L72" s="8">
        <f>E72-F72</f>
        <v>499</v>
      </c>
      <c r="M72" t="str">
        <f>IF(ABS($E72 - $F72) &gt; ($E72 * 0.05), "Potential Risk", "No Risk")</f>
        <v>Potential Risk</v>
      </c>
    </row>
    <row r="73" spans="1:13">
      <c r="A73" t="s">
        <v>81</v>
      </c>
      <c r="B73" t="s">
        <v>281</v>
      </c>
      <c r="C73" s="4">
        <v>18953</v>
      </c>
      <c r="D73" s="4">
        <v>34754</v>
      </c>
      <c r="E73" s="6">
        <v>1292</v>
      </c>
      <c r="F73" s="6">
        <v>2159</v>
      </c>
      <c r="G73" t="s">
        <v>809</v>
      </c>
      <c r="H73" s="7">
        <v>11.2</v>
      </c>
      <c r="I73" s="7">
        <v>8.52</v>
      </c>
      <c r="J73" s="4">
        <v>45267</v>
      </c>
      <c r="K73" t="s">
        <v>983</v>
      </c>
      <c r="L73" s="8">
        <f>E73-F73</f>
        <v>-867</v>
      </c>
      <c r="M73" t="str">
        <f>IF(ABS($E73 - $F73) &gt; ($E73 * 0.05), "Potential Risk", "No Risk")</f>
        <v>Potential Risk</v>
      </c>
    </row>
    <row r="74" spans="1:13">
      <c r="A74" t="s">
        <v>144</v>
      </c>
      <c r="B74" t="s">
        <v>344</v>
      </c>
      <c r="C74" s="4">
        <v>26583</v>
      </c>
      <c r="D74" s="4">
        <v>37172</v>
      </c>
      <c r="E74" s="6">
        <v>4563</v>
      </c>
      <c r="F74" s="6">
        <v>4256</v>
      </c>
      <c r="G74" t="s">
        <v>809</v>
      </c>
      <c r="H74" s="7">
        <v>8.6999999999999993</v>
      </c>
      <c r="I74" s="7">
        <v>5.33</v>
      </c>
      <c r="J74" s="4">
        <v>45269</v>
      </c>
      <c r="K74" t="s">
        <v>983</v>
      </c>
      <c r="L74" s="8">
        <f>E74-F74</f>
        <v>307</v>
      </c>
      <c r="M74" t="str">
        <f>IF(ABS($E74 - $F74) &gt; ($E74 * 0.05), "Potential Risk", "No Risk")</f>
        <v>Potential Risk</v>
      </c>
    </row>
    <row r="75" spans="1:13">
      <c r="A75" t="s">
        <v>89</v>
      </c>
      <c r="B75" t="s">
        <v>289</v>
      </c>
      <c r="C75" s="4">
        <v>23590</v>
      </c>
      <c r="D75" s="4">
        <v>36664</v>
      </c>
      <c r="E75" s="6">
        <v>1191</v>
      </c>
      <c r="F75" s="6">
        <v>1274</v>
      </c>
      <c r="G75" t="s">
        <v>809</v>
      </c>
      <c r="H75" s="7">
        <v>9.3699999999999992</v>
      </c>
      <c r="I75" s="7">
        <v>9.14</v>
      </c>
      <c r="J75" s="4">
        <v>45272</v>
      </c>
      <c r="K75" t="s">
        <v>984</v>
      </c>
      <c r="L75" s="8">
        <f>E75-F75</f>
        <v>-83</v>
      </c>
      <c r="M75" t="str">
        <f>IF(ABS($E75 - $F75) &gt; ($E75 * 0.05), "Potential Risk", "No Risk")</f>
        <v>Potential Risk</v>
      </c>
    </row>
    <row r="76" spans="1:13">
      <c r="A76" t="s">
        <v>183</v>
      </c>
      <c r="B76" t="s">
        <v>383</v>
      </c>
      <c r="C76" s="4">
        <v>23516</v>
      </c>
      <c r="D76" s="4">
        <v>36471</v>
      </c>
      <c r="E76" s="6">
        <v>2534</v>
      </c>
      <c r="F76" s="6">
        <v>4857</v>
      </c>
      <c r="G76" t="s">
        <v>809</v>
      </c>
      <c r="H76" s="7">
        <v>14.87</v>
      </c>
      <c r="I76" s="7">
        <v>6.17</v>
      </c>
      <c r="J76" s="4">
        <v>45273</v>
      </c>
      <c r="K76" t="s">
        <v>983</v>
      </c>
      <c r="L76" s="8">
        <f>E76-F76</f>
        <v>-2323</v>
      </c>
      <c r="M76" t="str">
        <f>IF(ABS($E76 - $F76) &gt; ($E76 * 0.05), "Potential Risk", "No Risk")</f>
        <v>Potential Risk</v>
      </c>
    </row>
    <row r="77" spans="1:13">
      <c r="A77" t="s">
        <v>113</v>
      </c>
      <c r="B77" t="s">
        <v>313</v>
      </c>
      <c r="C77" s="4">
        <v>24742</v>
      </c>
      <c r="D77" s="4">
        <v>39604</v>
      </c>
      <c r="E77" s="6">
        <v>2478</v>
      </c>
      <c r="F77" s="6">
        <v>754</v>
      </c>
      <c r="G77" t="s">
        <v>809</v>
      </c>
      <c r="H77" s="7">
        <v>11.41</v>
      </c>
      <c r="I77" s="7">
        <v>7.1</v>
      </c>
      <c r="J77" s="4">
        <v>45279</v>
      </c>
      <c r="K77" t="s">
        <v>984</v>
      </c>
      <c r="L77" s="8">
        <f>E77-F77</f>
        <v>1724</v>
      </c>
      <c r="M77" t="str">
        <f>IF(ABS($E77 - $F77) &gt; ($E77 * 0.05), "Potential Risk", "No Risk")</f>
        <v>Potential Risk</v>
      </c>
    </row>
    <row r="78" spans="1:13">
      <c r="A78" t="s">
        <v>105</v>
      </c>
      <c r="B78" t="s">
        <v>305</v>
      </c>
      <c r="C78" s="4">
        <v>19918</v>
      </c>
      <c r="D78" s="4">
        <v>41154</v>
      </c>
      <c r="E78" s="6">
        <v>1670</v>
      </c>
      <c r="F78" s="6">
        <v>4011</v>
      </c>
      <c r="G78" t="s">
        <v>808</v>
      </c>
      <c r="H78" s="7">
        <v>8.2899999999999991</v>
      </c>
      <c r="I78" s="7">
        <v>5.42</v>
      </c>
      <c r="J78" s="4">
        <v>45281</v>
      </c>
      <c r="K78" t="s">
        <v>984</v>
      </c>
      <c r="L78" s="8">
        <f>E78-F78</f>
        <v>-2341</v>
      </c>
      <c r="M78" t="str">
        <f>IF(ABS($E78 - $F78) &gt; ($E78 * 0.05), "Potential Risk", "No Risk")</f>
        <v>Potential Risk</v>
      </c>
    </row>
    <row r="79" spans="1:13">
      <c r="A79" t="s">
        <v>193</v>
      </c>
      <c r="B79" t="s">
        <v>393</v>
      </c>
      <c r="C79" s="4">
        <v>21004</v>
      </c>
      <c r="D79" s="4">
        <v>39076</v>
      </c>
      <c r="E79" s="6">
        <v>1062</v>
      </c>
      <c r="F79" s="6">
        <v>2375</v>
      </c>
      <c r="G79" t="s">
        <v>809</v>
      </c>
      <c r="H79" s="7">
        <v>13.97</v>
      </c>
      <c r="I79" s="7">
        <v>4.9000000000000004</v>
      </c>
      <c r="J79" s="4">
        <v>45281</v>
      </c>
      <c r="K79" t="s">
        <v>982</v>
      </c>
      <c r="L79" s="8">
        <f>E79-F79</f>
        <v>-1313</v>
      </c>
      <c r="M79" t="str">
        <f>IF(ABS($E79 - $F79) &gt; ($E79 * 0.05), "Potential Risk", "No Risk")</f>
        <v>Potential Risk</v>
      </c>
    </row>
    <row r="80" spans="1:13">
      <c r="A80" t="s">
        <v>114</v>
      </c>
      <c r="B80" t="s">
        <v>314</v>
      </c>
      <c r="C80" s="4">
        <v>23228</v>
      </c>
      <c r="D80" s="4">
        <v>32242</v>
      </c>
      <c r="E80" s="6">
        <v>4042</v>
      </c>
      <c r="F80" s="6">
        <v>1626</v>
      </c>
      <c r="G80" t="s">
        <v>808</v>
      </c>
      <c r="H80" s="7">
        <v>6.82</v>
      </c>
      <c r="I80" s="7">
        <v>6.54</v>
      </c>
      <c r="J80" s="4">
        <v>45283</v>
      </c>
      <c r="K80" t="s">
        <v>982</v>
      </c>
      <c r="L80" s="8">
        <f>E80-F80</f>
        <v>2416</v>
      </c>
      <c r="M80" t="str">
        <f>IF(ABS($E80 - $F80) &gt; ($E80 * 0.05), "Potential Risk", "No Risk")</f>
        <v>Potential Risk</v>
      </c>
    </row>
    <row r="81" spans="1:13">
      <c r="A81" t="s">
        <v>27</v>
      </c>
      <c r="B81" t="s">
        <v>227</v>
      </c>
      <c r="C81" s="4">
        <v>19548</v>
      </c>
      <c r="D81" s="4">
        <v>33050</v>
      </c>
      <c r="E81" s="6">
        <v>1274</v>
      </c>
      <c r="F81" s="6">
        <v>4737</v>
      </c>
      <c r="G81" t="s">
        <v>809</v>
      </c>
      <c r="H81" s="7">
        <v>6.63</v>
      </c>
      <c r="I81" s="7">
        <v>9.93</v>
      </c>
      <c r="J81" s="4">
        <v>45288</v>
      </c>
      <c r="K81" t="s">
        <v>983</v>
      </c>
      <c r="L81" s="8">
        <f>E81-F81</f>
        <v>-3463</v>
      </c>
      <c r="M81" t="str">
        <f>IF(ABS($E81 - $F81) &gt; ($E81 * 0.05), "Potential Risk", "No Risk")</f>
        <v>Potential Risk</v>
      </c>
    </row>
    <row r="82" spans="1:13">
      <c r="A82" t="s">
        <v>24</v>
      </c>
      <c r="B82" t="s">
        <v>224</v>
      </c>
      <c r="C82" s="4">
        <v>18033</v>
      </c>
      <c r="D82" s="4">
        <v>40248</v>
      </c>
      <c r="E82" s="6">
        <v>4185</v>
      </c>
      <c r="F82" s="6">
        <v>4817</v>
      </c>
      <c r="G82" t="s">
        <v>808</v>
      </c>
      <c r="H82" s="7">
        <v>8.1</v>
      </c>
      <c r="I82" s="7">
        <v>5.36</v>
      </c>
      <c r="J82" s="4">
        <v>45293</v>
      </c>
      <c r="K82" t="s">
        <v>984</v>
      </c>
      <c r="L82" s="8">
        <f>E82-F82</f>
        <v>-632</v>
      </c>
      <c r="M82" t="str">
        <f>IF(ABS($E82 - $F82) &gt; ($E82 * 0.05), "Potential Risk", "No Risk")</f>
        <v>Potential Risk</v>
      </c>
    </row>
    <row r="83" spans="1:13">
      <c r="A83" t="s">
        <v>76</v>
      </c>
      <c r="B83" t="s">
        <v>276</v>
      </c>
      <c r="C83" s="4">
        <v>21355</v>
      </c>
      <c r="D83" s="4">
        <v>31510</v>
      </c>
      <c r="E83" s="6">
        <v>1137</v>
      </c>
      <c r="F83" s="6">
        <v>3651</v>
      </c>
      <c r="G83" t="s">
        <v>809</v>
      </c>
      <c r="H83" s="7">
        <v>13.77</v>
      </c>
      <c r="I83" s="7">
        <v>3.97</v>
      </c>
      <c r="J83" s="4">
        <v>45298</v>
      </c>
      <c r="K83" t="s">
        <v>984</v>
      </c>
      <c r="L83" s="8">
        <f>E83-F83</f>
        <v>-2514</v>
      </c>
      <c r="M83" t="str">
        <f>IF(ABS($E83 - $F83) &gt; ($E83 * 0.05), "Potential Risk", "No Risk")</f>
        <v>Potential Risk</v>
      </c>
    </row>
    <row r="84" spans="1:13">
      <c r="A84" t="s">
        <v>74</v>
      </c>
      <c r="B84" t="s">
        <v>274</v>
      </c>
      <c r="C84" s="4">
        <v>25417</v>
      </c>
      <c r="D84" s="4">
        <v>38194</v>
      </c>
      <c r="E84" s="6">
        <v>2075</v>
      </c>
      <c r="F84" s="6">
        <v>4613</v>
      </c>
      <c r="G84" t="s">
        <v>808</v>
      </c>
      <c r="H84" s="7">
        <v>10.52</v>
      </c>
      <c r="I84" s="7">
        <v>7.39</v>
      </c>
      <c r="J84" s="4">
        <v>45300</v>
      </c>
      <c r="K84" t="s">
        <v>982</v>
      </c>
      <c r="L84" s="8">
        <f>E84-F84</f>
        <v>-2538</v>
      </c>
      <c r="M84" t="str">
        <f>IF(ABS($E84 - $F84) &gt; ($E84 * 0.05), "Potential Risk", "No Risk")</f>
        <v>Potential Risk</v>
      </c>
    </row>
    <row r="85" spans="1:13">
      <c r="A85" t="s">
        <v>40</v>
      </c>
      <c r="B85" t="s">
        <v>240</v>
      </c>
      <c r="C85" s="4">
        <v>22677</v>
      </c>
      <c r="D85" s="4">
        <v>32427</v>
      </c>
      <c r="E85" s="6">
        <v>4002</v>
      </c>
      <c r="F85" s="6">
        <v>975</v>
      </c>
      <c r="G85" t="s">
        <v>809</v>
      </c>
      <c r="H85" s="7">
        <v>14.87</v>
      </c>
      <c r="I85" s="7">
        <v>3.87</v>
      </c>
      <c r="J85" s="4">
        <v>45305</v>
      </c>
      <c r="K85" t="s">
        <v>983</v>
      </c>
      <c r="L85" s="8">
        <f>E85-F85</f>
        <v>3027</v>
      </c>
      <c r="M85" t="str">
        <f>IF(ABS($E85 - $F85) &gt; ($E85 * 0.05), "Potential Risk", "No Risk")</f>
        <v>Potential Risk</v>
      </c>
    </row>
    <row r="86" spans="1:13">
      <c r="A86" t="s">
        <v>158</v>
      </c>
      <c r="B86" t="s">
        <v>358</v>
      </c>
      <c r="C86" s="4">
        <v>18828</v>
      </c>
      <c r="D86" s="4">
        <v>37455</v>
      </c>
      <c r="E86" s="6">
        <v>2507</v>
      </c>
      <c r="F86" s="6">
        <v>3599</v>
      </c>
      <c r="G86" t="s">
        <v>809</v>
      </c>
      <c r="H86" s="7">
        <v>10.33</v>
      </c>
      <c r="I86" s="7">
        <v>9.4</v>
      </c>
      <c r="J86" s="4">
        <v>45306</v>
      </c>
      <c r="K86" t="s">
        <v>984</v>
      </c>
      <c r="L86" s="8">
        <f>E86-F86</f>
        <v>-1092</v>
      </c>
      <c r="M86" t="str">
        <f>IF(ABS($E86 - $F86) &gt; ($E86 * 0.05), "Potential Risk", "No Risk")</f>
        <v>Potential Risk</v>
      </c>
    </row>
    <row r="87" spans="1:13">
      <c r="A87" t="s">
        <v>75</v>
      </c>
      <c r="B87" t="s">
        <v>275</v>
      </c>
      <c r="C87" s="4">
        <v>26950</v>
      </c>
      <c r="D87" s="4">
        <v>35679</v>
      </c>
      <c r="E87" s="6">
        <v>1816</v>
      </c>
      <c r="F87" s="6">
        <v>4764</v>
      </c>
      <c r="G87" t="s">
        <v>809</v>
      </c>
      <c r="H87" s="7">
        <v>10.61</v>
      </c>
      <c r="I87" s="7">
        <v>5.34</v>
      </c>
      <c r="J87" s="4">
        <v>45314</v>
      </c>
      <c r="K87" t="s">
        <v>982</v>
      </c>
      <c r="L87" s="8">
        <f>E87-F87</f>
        <v>-2948</v>
      </c>
      <c r="M87" t="str">
        <f>IF(ABS($E87 - $F87) &gt; ($E87 * 0.05), "Potential Risk", "No Risk")</f>
        <v>Potential Risk</v>
      </c>
    </row>
    <row r="88" spans="1:13">
      <c r="A88" t="s">
        <v>18</v>
      </c>
      <c r="B88" t="s">
        <v>218</v>
      </c>
      <c r="C88" s="4">
        <v>22905</v>
      </c>
      <c r="D88" s="4">
        <v>39431</v>
      </c>
      <c r="E88" s="6">
        <v>930</v>
      </c>
      <c r="F88" s="6">
        <v>3711</v>
      </c>
      <c r="G88" t="s">
        <v>809</v>
      </c>
      <c r="H88" s="7">
        <v>10.84</v>
      </c>
      <c r="I88" s="7">
        <v>5.0199999999999996</v>
      </c>
      <c r="J88" s="4">
        <v>45315</v>
      </c>
      <c r="K88" t="s">
        <v>983</v>
      </c>
      <c r="L88" s="8">
        <f>E88-F88</f>
        <v>-2781</v>
      </c>
      <c r="M88" t="str">
        <f>IF(ABS($E88 - $F88) &gt; ($E88 * 0.05), "Potential Risk", "No Risk")</f>
        <v>Potential Risk</v>
      </c>
    </row>
    <row r="89" spans="1:13">
      <c r="A89" t="s">
        <v>130</v>
      </c>
      <c r="B89" t="s">
        <v>330</v>
      </c>
      <c r="C89" s="4">
        <v>25628</v>
      </c>
      <c r="D89" s="4">
        <v>41798</v>
      </c>
      <c r="E89" s="6">
        <v>4102</v>
      </c>
      <c r="F89" s="6">
        <v>2414</v>
      </c>
      <c r="G89" t="s">
        <v>808</v>
      </c>
      <c r="H89" s="7">
        <v>10.029999999999999</v>
      </c>
      <c r="I89" s="7">
        <v>6.16</v>
      </c>
      <c r="J89" s="4">
        <v>45318</v>
      </c>
      <c r="K89" t="s">
        <v>983</v>
      </c>
      <c r="L89" s="8">
        <f>E89-F89</f>
        <v>1688</v>
      </c>
      <c r="M89" t="str">
        <f>IF(ABS($E89 - $F89) &gt; ($E89 * 0.05), "Potential Risk", "No Risk")</f>
        <v>Potential Risk</v>
      </c>
    </row>
    <row r="90" spans="1:13">
      <c r="A90" t="s">
        <v>192</v>
      </c>
      <c r="B90" t="s">
        <v>392</v>
      </c>
      <c r="C90" s="4">
        <v>22050</v>
      </c>
      <c r="D90" s="4">
        <v>41524</v>
      </c>
      <c r="E90" s="6">
        <v>4169</v>
      </c>
      <c r="F90" s="6">
        <v>1525</v>
      </c>
      <c r="G90" t="s">
        <v>809</v>
      </c>
      <c r="H90" s="7">
        <v>6.73</v>
      </c>
      <c r="I90" s="7">
        <v>5.61</v>
      </c>
      <c r="J90" s="4">
        <v>45320</v>
      </c>
      <c r="K90" t="s">
        <v>984</v>
      </c>
      <c r="L90" s="8">
        <f>E90-F90</f>
        <v>2644</v>
      </c>
      <c r="M90" t="str">
        <f>IF(ABS($E90 - $F90) &gt; ($E90 * 0.05), "Potential Risk", "No Risk")</f>
        <v>Potential Risk</v>
      </c>
    </row>
    <row r="91" spans="1:13">
      <c r="A91" t="s">
        <v>178</v>
      </c>
      <c r="B91" t="s">
        <v>378</v>
      </c>
      <c r="C91" s="4">
        <v>20874</v>
      </c>
      <c r="D91" s="4">
        <v>37617</v>
      </c>
      <c r="E91" s="6">
        <v>2169</v>
      </c>
      <c r="F91" s="6">
        <v>3488</v>
      </c>
      <c r="G91" t="s">
        <v>809</v>
      </c>
      <c r="H91" s="7">
        <v>7.84</v>
      </c>
      <c r="I91" s="7">
        <v>3.26</v>
      </c>
      <c r="J91" s="4">
        <v>45321</v>
      </c>
      <c r="K91" t="s">
        <v>984</v>
      </c>
      <c r="L91" s="8">
        <f>E91-F91</f>
        <v>-1319</v>
      </c>
      <c r="M91" t="str">
        <f>IF(ABS($E91 - $F91) &gt; ($E91 * 0.05), "Potential Risk", "No Risk")</f>
        <v>Potential Risk</v>
      </c>
    </row>
    <row r="92" spans="1:13">
      <c r="A92" t="s">
        <v>198</v>
      </c>
      <c r="B92" t="s">
        <v>398</v>
      </c>
      <c r="C92" s="4">
        <v>27379</v>
      </c>
      <c r="D92" s="4">
        <v>38967</v>
      </c>
      <c r="E92" s="6">
        <v>4523</v>
      </c>
      <c r="F92" s="6">
        <v>4724</v>
      </c>
      <c r="G92" t="s">
        <v>809</v>
      </c>
      <c r="H92" s="7">
        <v>6.12</v>
      </c>
      <c r="I92" s="7">
        <v>8.01</v>
      </c>
      <c r="J92" s="4">
        <v>45322</v>
      </c>
      <c r="K92" t="s">
        <v>983</v>
      </c>
      <c r="L92" s="8">
        <f>E92-F92</f>
        <v>-201</v>
      </c>
      <c r="M92" t="str">
        <f>IF(ABS($E92 - $F92) &gt; ($E92 * 0.05), "Potential Risk", "No Risk")</f>
        <v>No Risk</v>
      </c>
    </row>
    <row r="93" spans="1:13">
      <c r="A93" t="s">
        <v>80</v>
      </c>
      <c r="B93" t="s">
        <v>280</v>
      </c>
      <c r="C93" s="4">
        <v>25878</v>
      </c>
      <c r="D93" s="4">
        <v>38065</v>
      </c>
      <c r="E93" s="6">
        <v>1179</v>
      </c>
      <c r="F93" s="6">
        <v>3287</v>
      </c>
      <c r="G93" t="s">
        <v>808</v>
      </c>
      <c r="H93" s="7">
        <v>12.55</v>
      </c>
      <c r="I93" s="7">
        <v>9.26</v>
      </c>
      <c r="J93" s="4">
        <v>45329</v>
      </c>
      <c r="K93" t="s">
        <v>984</v>
      </c>
      <c r="L93" s="8">
        <f>E93-F93</f>
        <v>-2108</v>
      </c>
      <c r="M93" t="str">
        <f>IF(ABS($E93 - $F93) &gt; ($E93 * 0.05), "Potential Risk", "No Risk")</f>
        <v>Potential Risk</v>
      </c>
    </row>
    <row r="94" spans="1:13">
      <c r="A94" t="s">
        <v>96</v>
      </c>
      <c r="B94" t="s">
        <v>296</v>
      </c>
      <c r="C94" s="4">
        <v>26419</v>
      </c>
      <c r="D94" s="4">
        <v>36375</v>
      </c>
      <c r="E94" s="6">
        <v>4445</v>
      </c>
      <c r="F94" s="6">
        <v>1721</v>
      </c>
      <c r="G94" t="s">
        <v>808</v>
      </c>
      <c r="H94" s="7">
        <v>13.62</v>
      </c>
      <c r="I94" s="7">
        <v>8.58</v>
      </c>
      <c r="J94" s="4">
        <v>45329</v>
      </c>
      <c r="K94" t="s">
        <v>982</v>
      </c>
      <c r="L94" s="8">
        <f>E94-F94</f>
        <v>2724</v>
      </c>
      <c r="M94" t="str">
        <f>IF(ABS($E94 - $F94) &gt; ($E94 * 0.05), "Potential Risk", "No Risk")</f>
        <v>Potential Risk</v>
      </c>
    </row>
    <row r="95" spans="1:13">
      <c r="A95" t="s">
        <v>199</v>
      </c>
      <c r="B95" t="s">
        <v>399</v>
      </c>
      <c r="C95" s="4">
        <v>21970</v>
      </c>
      <c r="D95" s="4">
        <v>35965</v>
      </c>
      <c r="E95" s="6">
        <v>3908</v>
      </c>
      <c r="F95" s="6">
        <v>4017</v>
      </c>
      <c r="G95" t="s">
        <v>809</v>
      </c>
      <c r="H95" s="7">
        <v>8.98</v>
      </c>
      <c r="I95" s="7">
        <v>7.61</v>
      </c>
      <c r="J95" s="4">
        <v>45331</v>
      </c>
      <c r="K95" t="s">
        <v>983</v>
      </c>
      <c r="L95" s="8">
        <f>E95-F95</f>
        <v>-109</v>
      </c>
      <c r="M95" t="str">
        <f>IF(ABS($E95 - $F95) &gt; ($E95 * 0.05), "Potential Risk", "No Risk")</f>
        <v>No Risk</v>
      </c>
    </row>
    <row r="96" spans="1:13">
      <c r="A96" t="s">
        <v>93</v>
      </c>
      <c r="B96" t="s">
        <v>293</v>
      </c>
      <c r="C96" s="4">
        <v>25029</v>
      </c>
      <c r="D96" s="4">
        <v>36396</v>
      </c>
      <c r="E96" s="6">
        <v>1000</v>
      </c>
      <c r="F96" s="6">
        <v>3118</v>
      </c>
      <c r="G96" t="s">
        <v>808</v>
      </c>
      <c r="H96" s="7">
        <v>12.84</v>
      </c>
      <c r="I96" s="7">
        <v>8.93</v>
      </c>
      <c r="J96" s="4">
        <v>45334</v>
      </c>
      <c r="K96" t="s">
        <v>982</v>
      </c>
      <c r="L96" s="8">
        <f>E96-F96</f>
        <v>-2118</v>
      </c>
      <c r="M96" t="str">
        <f>IF(ABS($E96 - $F96) &gt; ($E96 * 0.05), "Potential Risk", "No Risk")</f>
        <v>Potential Risk</v>
      </c>
    </row>
    <row r="97" spans="1:13">
      <c r="A97" t="s">
        <v>28</v>
      </c>
      <c r="B97" t="s">
        <v>228</v>
      </c>
      <c r="C97" s="4">
        <v>19411</v>
      </c>
      <c r="D97" s="4">
        <v>33466</v>
      </c>
      <c r="E97" s="6">
        <v>1882</v>
      </c>
      <c r="F97" s="6">
        <v>2277</v>
      </c>
      <c r="G97" t="s">
        <v>809</v>
      </c>
      <c r="H97" s="7">
        <v>14.11</v>
      </c>
      <c r="I97" s="7">
        <v>5.26</v>
      </c>
      <c r="J97" s="4">
        <v>45336</v>
      </c>
      <c r="K97" t="s">
        <v>984</v>
      </c>
      <c r="L97" s="8">
        <f>E97-F97</f>
        <v>-395</v>
      </c>
      <c r="M97" t="str">
        <f>IF(ABS($E97 - $F97) &gt; ($E97 * 0.05), "Potential Risk", "No Risk")</f>
        <v>Potential Risk</v>
      </c>
    </row>
    <row r="98" spans="1:13">
      <c r="A98" t="s">
        <v>138</v>
      </c>
      <c r="B98" t="s">
        <v>338</v>
      </c>
      <c r="C98" s="4">
        <v>26860</v>
      </c>
      <c r="D98" s="4">
        <v>32108</v>
      </c>
      <c r="E98" s="6">
        <v>1463</v>
      </c>
      <c r="F98" s="6">
        <v>2220</v>
      </c>
      <c r="G98" t="s">
        <v>808</v>
      </c>
      <c r="H98" s="7">
        <v>5.61</v>
      </c>
      <c r="I98" s="7">
        <v>7.14</v>
      </c>
      <c r="J98" s="4">
        <v>45337</v>
      </c>
      <c r="K98" t="s">
        <v>982</v>
      </c>
      <c r="L98" s="8">
        <f>E98-F98</f>
        <v>-757</v>
      </c>
      <c r="M98" t="str">
        <f>IF(ABS($E98 - $F98) &gt; ($E98 * 0.05), "Potential Risk", "No Risk")</f>
        <v>Potential Risk</v>
      </c>
    </row>
    <row r="99" spans="1:13">
      <c r="A99" t="s">
        <v>33</v>
      </c>
      <c r="B99" t="s">
        <v>233</v>
      </c>
      <c r="C99" s="4">
        <v>22292</v>
      </c>
      <c r="D99" s="4">
        <v>35229</v>
      </c>
      <c r="E99" s="6">
        <v>2606</v>
      </c>
      <c r="F99" s="6">
        <v>4196</v>
      </c>
      <c r="G99" t="s">
        <v>809</v>
      </c>
      <c r="H99" s="7">
        <v>9.18</v>
      </c>
      <c r="I99" s="7">
        <v>7.17</v>
      </c>
      <c r="J99" s="4">
        <v>45340</v>
      </c>
      <c r="K99" t="s">
        <v>984</v>
      </c>
      <c r="L99" s="8">
        <f>E99-F99</f>
        <v>-1590</v>
      </c>
      <c r="M99" t="str">
        <f>IF(ABS($E99 - $F99) &gt; ($E99 * 0.05), "Potential Risk", "No Risk")</f>
        <v>Potential Risk</v>
      </c>
    </row>
    <row r="100" spans="1:13">
      <c r="A100" t="s">
        <v>189</v>
      </c>
      <c r="B100" t="s">
        <v>389</v>
      </c>
      <c r="C100" s="4">
        <v>27191</v>
      </c>
      <c r="D100" s="4">
        <v>35111</v>
      </c>
      <c r="E100" s="6">
        <v>3719</v>
      </c>
      <c r="F100" s="6">
        <v>3524</v>
      </c>
      <c r="G100" t="s">
        <v>808</v>
      </c>
      <c r="H100" s="7">
        <v>6.61</v>
      </c>
      <c r="I100" s="7">
        <v>4.2699999999999996</v>
      </c>
      <c r="J100" s="4">
        <v>45351</v>
      </c>
      <c r="K100" t="s">
        <v>984</v>
      </c>
      <c r="L100" s="8">
        <f>E100-F100</f>
        <v>195</v>
      </c>
      <c r="M100" t="str">
        <f>IF(ABS($E100 - $F100) &gt; ($E100 * 0.05), "Potential Risk", "No Risk")</f>
        <v>Potential Risk</v>
      </c>
    </row>
    <row r="101" spans="1:13">
      <c r="A101" t="s">
        <v>85</v>
      </c>
      <c r="B101" t="s">
        <v>285</v>
      </c>
      <c r="C101" s="4">
        <v>24236</v>
      </c>
      <c r="D101" s="4">
        <v>40101</v>
      </c>
      <c r="E101" s="6">
        <v>3368</v>
      </c>
      <c r="F101" s="6">
        <v>3556</v>
      </c>
      <c r="G101" t="s">
        <v>809</v>
      </c>
      <c r="H101" s="7">
        <v>5.15</v>
      </c>
      <c r="I101" s="7">
        <v>8.2100000000000009</v>
      </c>
      <c r="J101" s="4">
        <v>45356</v>
      </c>
      <c r="K101" t="s">
        <v>982</v>
      </c>
      <c r="L101" s="8">
        <f>E101-F101</f>
        <v>-188</v>
      </c>
      <c r="M101" t="str">
        <f>IF(ABS($E101 - $F101) &gt; ($E101 * 0.05), "Potential Risk", "No Risk")</f>
        <v>Potential Risk</v>
      </c>
    </row>
    <row r="102" spans="1:13">
      <c r="A102" t="s">
        <v>164</v>
      </c>
      <c r="B102" t="s">
        <v>364</v>
      </c>
      <c r="C102" s="4">
        <v>24873</v>
      </c>
      <c r="D102" s="4">
        <v>33617</v>
      </c>
      <c r="E102" s="6">
        <v>1566</v>
      </c>
      <c r="F102" s="6">
        <v>1765</v>
      </c>
      <c r="G102" t="s">
        <v>808</v>
      </c>
      <c r="H102" s="7">
        <v>7.11</v>
      </c>
      <c r="I102" s="7">
        <v>4.25</v>
      </c>
      <c r="J102" s="4">
        <v>45357</v>
      </c>
      <c r="K102" t="s">
        <v>984</v>
      </c>
      <c r="L102" s="8">
        <f>E102-F102</f>
        <v>-199</v>
      </c>
      <c r="M102" t="str">
        <f>IF(ABS($E102 - $F102) &gt; ($E102 * 0.05), "Potential Risk", "No Risk")</f>
        <v>Potential Risk</v>
      </c>
    </row>
    <row r="103" spans="1:13">
      <c r="A103" t="s">
        <v>200</v>
      </c>
      <c r="B103" t="s">
        <v>400</v>
      </c>
      <c r="C103" s="4">
        <v>18318</v>
      </c>
      <c r="D103" s="4">
        <v>37557</v>
      </c>
      <c r="E103" s="6">
        <v>4890</v>
      </c>
      <c r="F103" s="6">
        <v>1575</v>
      </c>
      <c r="G103" t="s">
        <v>808</v>
      </c>
      <c r="H103" s="7">
        <v>14.69</v>
      </c>
      <c r="I103" s="7">
        <v>3.19</v>
      </c>
      <c r="J103" s="4">
        <v>45357</v>
      </c>
      <c r="K103" t="s">
        <v>982</v>
      </c>
      <c r="L103" s="8">
        <f>E103-F103</f>
        <v>3315</v>
      </c>
      <c r="M103" t="str">
        <f>IF(ABS($E103 - $F103) &gt; ($E103 * 0.05), "Potential Risk", "No Risk")</f>
        <v>Potential Risk</v>
      </c>
    </row>
    <row r="104" spans="1:13">
      <c r="A104" t="s">
        <v>160</v>
      </c>
      <c r="B104" t="s">
        <v>360</v>
      </c>
      <c r="C104" s="4">
        <v>19013</v>
      </c>
      <c r="D104" s="4">
        <v>33300</v>
      </c>
      <c r="E104" s="6">
        <v>2533</v>
      </c>
      <c r="F104" s="6">
        <v>4480</v>
      </c>
      <c r="G104" t="s">
        <v>808</v>
      </c>
      <c r="H104" s="7">
        <v>7.69</v>
      </c>
      <c r="I104" s="7">
        <v>7.06</v>
      </c>
      <c r="J104" s="4">
        <v>45358</v>
      </c>
      <c r="K104" t="s">
        <v>984</v>
      </c>
      <c r="L104" s="8">
        <f>E104-F104</f>
        <v>-1947</v>
      </c>
      <c r="M104" t="str">
        <f>IF(ABS($E104 - $F104) &gt; ($E104 * 0.05), "Potential Risk", "No Risk")</f>
        <v>Potential Risk</v>
      </c>
    </row>
    <row r="105" spans="1:13">
      <c r="A105" t="s">
        <v>119</v>
      </c>
      <c r="B105" t="s">
        <v>319</v>
      </c>
      <c r="C105" s="4">
        <v>26279</v>
      </c>
      <c r="D105" s="4">
        <v>40492</v>
      </c>
      <c r="E105" s="6">
        <v>3425</v>
      </c>
      <c r="F105" s="6">
        <v>2432</v>
      </c>
      <c r="G105" t="s">
        <v>809</v>
      </c>
      <c r="H105" s="7">
        <v>6.72</v>
      </c>
      <c r="I105" s="7">
        <v>6.96</v>
      </c>
      <c r="J105" s="4">
        <v>45360</v>
      </c>
      <c r="K105" t="s">
        <v>983</v>
      </c>
      <c r="L105" s="8">
        <f>E105-F105</f>
        <v>993</v>
      </c>
      <c r="M105" t="str">
        <f>IF(ABS($E105 - $F105) &gt; ($E105 * 0.05), "Potential Risk", "No Risk")</f>
        <v>Potential Risk</v>
      </c>
    </row>
    <row r="106" spans="1:13">
      <c r="A106" t="s">
        <v>111</v>
      </c>
      <c r="B106" t="s">
        <v>311</v>
      </c>
      <c r="C106" s="4">
        <v>26367</v>
      </c>
      <c r="D106" s="4">
        <v>35511</v>
      </c>
      <c r="E106" s="6">
        <v>4991</v>
      </c>
      <c r="F106" s="6">
        <v>3874</v>
      </c>
      <c r="G106" t="s">
        <v>809</v>
      </c>
      <c r="H106" s="7">
        <v>6.52</v>
      </c>
      <c r="I106" s="7">
        <v>9.6300000000000008</v>
      </c>
      <c r="J106" s="4">
        <v>45362</v>
      </c>
      <c r="K106" t="s">
        <v>984</v>
      </c>
      <c r="L106" s="8">
        <f>E106-F106</f>
        <v>1117</v>
      </c>
      <c r="M106" t="str">
        <f>IF(ABS($E106 - $F106) &gt; ($E106 * 0.05), "Potential Risk", "No Risk")</f>
        <v>Potential Risk</v>
      </c>
    </row>
    <row r="107" spans="1:13">
      <c r="A107" t="s">
        <v>167</v>
      </c>
      <c r="B107" t="s">
        <v>367</v>
      </c>
      <c r="C107" s="4">
        <v>26076</v>
      </c>
      <c r="D107" s="4">
        <v>39980</v>
      </c>
      <c r="E107" s="6">
        <v>997</v>
      </c>
      <c r="F107" s="6">
        <v>3589</v>
      </c>
      <c r="G107" t="s">
        <v>808</v>
      </c>
      <c r="H107" s="7">
        <v>13.91</v>
      </c>
      <c r="I107" s="7">
        <v>5.9</v>
      </c>
      <c r="J107" s="4">
        <v>45363</v>
      </c>
      <c r="K107" t="s">
        <v>983</v>
      </c>
      <c r="L107" s="8">
        <f>E107-F107</f>
        <v>-2592</v>
      </c>
      <c r="M107" t="str">
        <f>IF(ABS($E107 - $F107) &gt; ($E107 * 0.05), "Potential Risk", "No Risk")</f>
        <v>Potential Risk</v>
      </c>
    </row>
    <row r="108" spans="1:13">
      <c r="A108" t="s">
        <v>186</v>
      </c>
      <c r="B108" t="s">
        <v>386</v>
      </c>
      <c r="C108" s="4">
        <v>26377</v>
      </c>
      <c r="D108" s="4">
        <v>41062</v>
      </c>
      <c r="E108" s="6">
        <v>3776</v>
      </c>
      <c r="F108" s="6">
        <v>3296</v>
      </c>
      <c r="G108" t="s">
        <v>808</v>
      </c>
      <c r="H108" s="7">
        <v>6.02</v>
      </c>
      <c r="I108" s="7">
        <v>5.81</v>
      </c>
      <c r="J108" s="4">
        <v>45368</v>
      </c>
      <c r="K108" t="s">
        <v>982</v>
      </c>
      <c r="L108" s="8">
        <f>E108-F108</f>
        <v>480</v>
      </c>
      <c r="M108" t="str">
        <f>IF(ABS($E108 - $F108) &gt; ($E108 * 0.05), "Potential Risk", "No Risk")</f>
        <v>Potential Risk</v>
      </c>
    </row>
    <row r="109" spans="1:13">
      <c r="A109" t="s">
        <v>190</v>
      </c>
      <c r="B109" t="s">
        <v>390</v>
      </c>
      <c r="C109" s="4">
        <v>27271</v>
      </c>
      <c r="D109" s="4">
        <v>31285</v>
      </c>
      <c r="E109" s="6">
        <v>2602</v>
      </c>
      <c r="F109" s="6">
        <v>3646</v>
      </c>
      <c r="G109" t="s">
        <v>809</v>
      </c>
      <c r="H109" s="7">
        <v>6.87</v>
      </c>
      <c r="I109" s="7">
        <v>9.0299999999999994</v>
      </c>
      <c r="J109" s="4">
        <v>45371</v>
      </c>
      <c r="K109" t="s">
        <v>984</v>
      </c>
      <c r="L109" s="8">
        <f>E109-F109</f>
        <v>-1044</v>
      </c>
      <c r="M109" t="str">
        <f>IF(ABS($E109 - $F109) &gt; ($E109 * 0.05), "Potential Risk", "No Risk")</f>
        <v>Potential Risk</v>
      </c>
    </row>
    <row r="110" spans="1:13">
      <c r="A110" t="s">
        <v>51</v>
      </c>
      <c r="B110" t="s">
        <v>251</v>
      </c>
      <c r="C110" s="4">
        <v>21623</v>
      </c>
      <c r="D110" s="4">
        <v>33569</v>
      </c>
      <c r="E110" s="6">
        <v>3624</v>
      </c>
      <c r="F110" s="6">
        <v>3315</v>
      </c>
      <c r="G110" t="s">
        <v>808</v>
      </c>
      <c r="H110" s="7">
        <v>13.65</v>
      </c>
      <c r="I110" s="7">
        <v>4.1500000000000004</v>
      </c>
      <c r="J110" s="4">
        <v>45378</v>
      </c>
      <c r="K110" t="s">
        <v>982</v>
      </c>
      <c r="L110" s="8">
        <f>E110-F110</f>
        <v>309</v>
      </c>
      <c r="M110" t="str">
        <f>IF(ABS($E110 - $F110) &gt; ($E110 * 0.05), "Potential Risk", "No Risk")</f>
        <v>Potential Risk</v>
      </c>
    </row>
    <row r="111" spans="1:13">
      <c r="A111" t="s">
        <v>19</v>
      </c>
      <c r="B111" t="s">
        <v>219</v>
      </c>
      <c r="C111" s="4">
        <v>21197</v>
      </c>
      <c r="D111" s="4">
        <v>36968</v>
      </c>
      <c r="E111" s="6">
        <v>2485</v>
      </c>
      <c r="F111" s="6">
        <v>4527</v>
      </c>
      <c r="G111" t="s">
        <v>809</v>
      </c>
      <c r="H111" s="7">
        <v>5.78</v>
      </c>
      <c r="I111" s="7">
        <v>7.07</v>
      </c>
      <c r="J111" s="4">
        <v>45379</v>
      </c>
      <c r="K111" t="s">
        <v>983</v>
      </c>
      <c r="L111" s="8">
        <f>E111-F111</f>
        <v>-2042</v>
      </c>
      <c r="M111" t="str">
        <f>IF(ABS($E111 - $F111) &gt; ($E111 * 0.05), "Potential Risk", "No Risk")</f>
        <v>Potential Risk</v>
      </c>
    </row>
    <row r="112" spans="1:13">
      <c r="A112" t="s">
        <v>86</v>
      </c>
      <c r="B112" t="s">
        <v>286</v>
      </c>
      <c r="C112" s="4">
        <v>18377</v>
      </c>
      <c r="D112" s="4">
        <v>34924</v>
      </c>
      <c r="E112" s="6">
        <v>2827</v>
      </c>
      <c r="F112" s="6">
        <v>1287</v>
      </c>
      <c r="G112" t="s">
        <v>809</v>
      </c>
      <c r="H112" s="7">
        <v>8.51</v>
      </c>
      <c r="I112" s="7">
        <v>3.23</v>
      </c>
      <c r="J112" s="4">
        <v>45379</v>
      </c>
      <c r="K112" t="s">
        <v>984</v>
      </c>
      <c r="L112" s="8">
        <f>E112-F112</f>
        <v>1540</v>
      </c>
      <c r="M112" t="str">
        <f>IF(ABS($E112 - $F112) &gt; ($E112 * 0.05), "Potential Risk", "No Risk")</f>
        <v>Potential Risk</v>
      </c>
    </row>
    <row r="113" spans="1:13">
      <c r="A113" t="s">
        <v>31</v>
      </c>
      <c r="B113" t="s">
        <v>231</v>
      </c>
      <c r="C113" s="4">
        <v>19770</v>
      </c>
      <c r="D113" s="4">
        <v>34000</v>
      </c>
      <c r="E113" s="6">
        <v>3547</v>
      </c>
      <c r="F113" s="6">
        <v>3485</v>
      </c>
      <c r="G113" t="s">
        <v>809</v>
      </c>
      <c r="H113" s="7">
        <v>12.26</v>
      </c>
      <c r="I113" s="7">
        <v>7.77</v>
      </c>
      <c r="J113" s="4">
        <v>45382</v>
      </c>
      <c r="K113" t="s">
        <v>982</v>
      </c>
      <c r="L113" s="8">
        <f>E113-F113</f>
        <v>62</v>
      </c>
      <c r="M113" t="str">
        <f>IF(ABS($E113 - $F113) &gt; ($E113 * 0.05), "Potential Risk", "No Risk")</f>
        <v>No Risk</v>
      </c>
    </row>
    <row r="114" spans="1:13">
      <c r="A114" t="s">
        <v>173</v>
      </c>
      <c r="B114" t="s">
        <v>373</v>
      </c>
      <c r="C114" s="4">
        <v>21474</v>
      </c>
      <c r="D114" s="4">
        <v>37235</v>
      </c>
      <c r="E114" s="6">
        <v>4197</v>
      </c>
      <c r="F114" s="6">
        <v>2681</v>
      </c>
      <c r="G114" t="s">
        <v>808</v>
      </c>
      <c r="H114" s="7">
        <v>10.37</v>
      </c>
      <c r="I114" s="7">
        <v>8.25</v>
      </c>
      <c r="J114" s="4">
        <v>45382</v>
      </c>
      <c r="K114" t="s">
        <v>982</v>
      </c>
      <c r="L114" s="8">
        <f>E114-F114</f>
        <v>1516</v>
      </c>
      <c r="M114" t="str">
        <f>IF(ABS($E114 - $F114) &gt; ($E114 * 0.05), "Potential Risk", "No Risk")</f>
        <v>Potential Risk</v>
      </c>
    </row>
    <row r="115" spans="1:13">
      <c r="A115" t="s">
        <v>116</v>
      </c>
      <c r="B115" t="s">
        <v>316</v>
      </c>
      <c r="C115" s="4">
        <v>26573</v>
      </c>
      <c r="D115" s="4">
        <v>32152</v>
      </c>
      <c r="E115" s="6">
        <v>2522</v>
      </c>
      <c r="F115" s="6">
        <v>4892</v>
      </c>
      <c r="G115" t="s">
        <v>808</v>
      </c>
      <c r="H115" s="7">
        <v>13.97</v>
      </c>
      <c r="I115" s="7">
        <v>3.13</v>
      </c>
      <c r="J115" s="4">
        <v>45385</v>
      </c>
      <c r="K115" t="s">
        <v>982</v>
      </c>
      <c r="L115" s="8">
        <f>E115-F115</f>
        <v>-2370</v>
      </c>
      <c r="M115" t="str">
        <f>IF(ABS($E115 - $F115) &gt; ($E115 * 0.05), "Potential Risk", "No Risk")</f>
        <v>Potential Risk</v>
      </c>
    </row>
    <row r="116" spans="1:13">
      <c r="A116" t="s">
        <v>20</v>
      </c>
      <c r="B116" t="s">
        <v>220</v>
      </c>
      <c r="C116" s="4">
        <v>20732</v>
      </c>
      <c r="D116" s="4">
        <v>37325</v>
      </c>
      <c r="E116" s="6">
        <v>1569</v>
      </c>
      <c r="F116" s="6">
        <v>3619</v>
      </c>
      <c r="G116" t="s">
        <v>808</v>
      </c>
      <c r="H116" s="7">
        <v>14.74</v>
      </c>
      <c r="I116" s="7">
        <v>4.08</v>
      </c>
      <c r="J116" s="4">
        <v>45399</v>
      </c>
      <c r="K116" t="s">
        <v>982</v>
      </c>
      <c r="L116" s="8">
        <f>E116-F116</f>
        <v>-2050</v>
      </c>
      <c r="M116" t="str">
        <f>IF(ABS($E116 - $F116) &gt; ($E116 * 0.05), "Potential Risk", "No Risk")</f>
        <v>Potential Risk</v>
      </c>
    </row>
    <row r="117" spans="1:13">
      <c r="A117" t="s">
        <v>12</v>
      </c>
      <c r="B117" t="s">
        <v>212</v>
      </c>
      <c r="C117" s="4">
        <v>22374</v>
      </c>
      <c r="D117" s="4">
        <v>36142</v>
      </c>
      <c r="E117" s="6">
        <v>4572</v>
      </c>
      <c r="F117" s="6">
        <v>4673</v>
      </c>
      <c r="G117" t="s">
        <v>809</v>
      </c>
      <c r="H117" s="7">
        <v>9.56</v>
      </c>
      <c r="I117" s="7">
        <v>5.27</v>
      </c>
      <c r="J117" s="4">
        <v>45400</v>
      </c>
      <c r="K117" t="s">
        <v>982</v>
      </c>
      <c r="L117" s="8">
        <f>E117-F117</f>
        <v>-101</v>
      </c>
      <c r="M117" t="str">
        <f>IF(ABS($E117 - $F117) &gt; ($E117 * 0.05), "Potential Risk", "No Risk")</f>
        <v>No Risk</v>
      </c>
    </row>
    <row r="118" spans="1:13">
      <c r="A118" t="s">
        <v>153</v>
      </c>
      <c r="B118" t="s">
        <v>353</v>
      </c>
      <c r="C118" s="4">
        <v>21754</v>
      </c>
      <c r="D118" s="4">
        <v>33908</v>
      </c>
      <c r="E118" s="6">
        <v>1498</v>
      </c>
      <c r="F118" s="6">
        <v>3015</v>
      </c>
      <c r="G118" t="s">
        <v>809</v>
      </c>
      <c r="H118" s="7">
        <v>13.95</v>
      </c>
      <c r="I118" s="7">
        <v>6.17</v>
      </c>
      <c r="J118" s="4">
        <v>45401</v>
      </c>
      <c r="K118" t="s">
        <v>982</v>
      </c>
      <c r="L118" s="8">
        <f>E118-F118</f>
        <v>-1517</v>
      </c>
      <c r="M118" t="str">
        <f>IF(ABS($E118 - $F118) &gt; ($E118 * 0.05), "Potential Risk", "No Risk")</f>
        <v>Potential Risk</v>
      </c>
    </row>
    <row r="119" spans="1:13">
      <c r="A119" t="s">
        <v>118</v>
      </c>
      <c r="B119" t="s">
        <v>318</v>
      </c>
      <c r="C119" s="4">
        <v>21515</v>
      </c>
      <c r="D119" s="4">
        <v>40058</v>
      </c>
      <c r="E119" s="6">
        <v>3957</v>
      </c>
      <c r="F119" s="6">
        <v>2443</v>
      </c>
      <c r="G119" t="s">
        <v>809</v>
      </c>
      <c r="H119" s="7">
        <v>11.68</v>
      </c>
      <c r="I119" s="7">
        <v>9.52</v>
      </c>
      <c r="J119" s="4">
        <v>45408</v>
      </c>
      <c r="K119" t="s">
        <v>982</v>
      </c>
      <c r="L119" s="8">
        <f>E119-F119</f>
        <v>1514</v>
      </c>
      <c r="M119" t="str">
        <f>IF(ABS($E119 - $F119) &gt; ($E119 * 0.05), "Potential Risk", "No Risk")</f>
        <v>Potential Risk</v>
      </c>
    </row>
    <row r="120" spans="1:13">
      <c r="A120" t="s">
        <v>78</v>
      </c>
      <c r="B120" t="s">
        <v>278</v>
      </c>
      <c r="C120" s="4">
        <v>19017</v>
      </c>
      <c r="D120" s="4">
        <v>37399</v>
      </c>
      <c r="E120" s="6">
        <v>1876</v>
      </c>
      <c r="F120" s="6">
        <v>3759</v>
      </c>
      <c r="G120" t="s">
        <v>809</v>
      </c>
      <c r="H120" s="7">
        <v>6.34</v>
      </c>
      <c r="I120" s="7">
        <v>7.34</v>
      </c>
      <c r="J120" s="4">
        <v>45426</v>
      </c>
      <c r="K120" t="s">
        <v>982</v>
      </c>
      <c r="L120" s="8">
        <f>E120-F120</f>
        <v>-1883</v>
      </c>
      <c r="M120" t="str">
        <f>IF(ABS($E120 - $F120) &gt; ($E120 * 0.05), "Potential Risk", "No Risk")</f>
        <v>Potential Risk</v>
      </c>
    </row>
    <row r="121" spans="1:13">
      <c r="A121" t="s">
        <v>181</v>
      </c>
      <c r="B121" t="s">
        <v>381</v>
      </c>
      <c r="C121" s="4">
        <v>23151</v>
      </c>
      <c r="D121" s="4">
        <v>37060</v>
      </c>
      <c r="E121" s="6">
        <v>4019</v>
      </c>
      <c r="F121" s="6">
        <v>1816</v>
      </c>
      <c r="G121" t="s">
        <v>808</v>
      </c>
      <c r="H121" s="7">
        <v>10.71</v>
      </c>
      <c r="I121" s="7">
        <v>3.46</v>
      </c>
      <c r="J121" s="4">
        <v>45428</v>
      </c>
      <c r="K121" t="s">
        <v>982</v>
      </c>
      <c r="L121" s="8">
        <f>E121-F121</f>
        <v>2203</v>
      </c>
      <c r="M121" t="str">
        <f>IF(ABS($E121 - $F121) &gt; ($E121 * 0.05), "Potential Risk", "No Risk")</f>
        <v>Potential Risk</v>
      </c>
    </row>
    <row r="122" spans="1:13">
      <c r="A122" t="s">
        <v>145</v>
      </c>
      <c r="B122" t="s">
        <v>345</v>
      </c>
      <c r="C122" s="4">
        <v>23668</v>
      </c>
      <c r="D122" s="4">
        <v>32652</v>
      </c>
      <c r="E122" s="6">
        <v>2653</v>
      </c>
      <c r="F122" s="6">
        <v>3494</v>
      </c>
      <c r="G122" t="s">
        <v>809</v>
      </c>
      <c r="H122" s="7">
        <v>9.85</v>
      </c>
      <c r="I122" s="7">
        <v>5.79</v>
      </c>
      <c r="J122" s="4">
        <v>45429</v>
      </c>
      <c r="K122" t="s">
        <v>983</v>
      </c>
      <c r="L122" s="8">
        <f>E122-F122</f>
        <v>-841</v>
      </c>
      <c r="M122" t="str">
        <f>IF(ABS($E122 - $F122) &gt; ($E122 * 0.05), "Potential Risk", "No Risk")</f>
        <v>Potential Risk</v>
      </c>
    </row>
    <row r="123" spans="1:13">
      <c r="A123" t="s">
        <v>88</v>
      </c>
      <c r="B123" t="s">
        <v>288</v>
      </c>
      <c r="C123" s="4">
        <v>18735</v>
      </c>
      <c r="D123" s="4">
        <v>33583</v>
      </c>
      <c r="E123" s="6">
        <v>2295</v>
      </c>
      <c r="F123" s="6">
        <v>3205</v>
      </c>
      <c r="G123" t="s">
        <v>809</v>
      </c>
      <c r="H123" s="7">
        <v>8.92</v>
      </c>
      <c r="I123" s="7">
        <v>8.34</v>
      </c>
      <c r="J123" s="4">
        <v>45430</v>
      </c>
      <c r="K123" t="s">
        <v>982</v>
      </c>
      <c r="L123" s="8">
        <f>E123-F123</f>
        <v>-910</v>
      </c>
      <c r="M123" t="str">
        <f>IF(ABS($E123 - $F123) &gt; ($E123 * 0.05), "Potential Risk", "No Risk")</f>
        <v>Potential Risk</v>
      </c>
    </row>
    <row r="124" spans="1:13">
      <c r="A124" t="s">
        <v>68</v>
      </c>
      <c r="B124" t="s">
        <v>268</v>
      </c>
      <c r="C124" s="4">
        <v>24820</v>
      </c>
      <c r="D124" s="4">
        <v>41224</v>
      </c>
      <c r="E124" s="6">
        <v>2300</v>
      </c>
      <c r="F124" s="6">
        <v>877</v>
      </c>
      <c r="G124" t="s">
        <v>808</v>
      </c>
      <c r="H124" s="7">
        <v>6.14</v>
      </c>
      <c r="I124" s="7">
        <v>5.69</v>
      </c>
      <c r="J124" s="4">
        <v>45431</v>
      </c>
      <c r="K124" t="s">
        <v>983</v>
      </c>
      <c r="L124" s="8">
        <f>E124-F124</f>
        <v>1423</v>
      </c>
      <c r="M124" t="str">
        <f>IF(ABS($E124 - $F124) &gt; ($E124 * 0.05), "Potential Risk", "No Risk")</f>
        <v>Potential Risk</v>
      </c>
    </row>
    <row r="125" spans="1:13">
      <c r="A125" t="s">
        <v>108</v>
      </c>
      <c r="B125" t="s">
        <v>308</v>
      </c>
      <c r="C125" s="4">
        <v>18667</v>
      </c>
      <c r="D125" s="4">
        <v>36040</v>
      </c>
      <c r="E125" s="6">
        <v>1663</v>
      </c>
      <c r="F125" s="6">
        <v>4604</v>
      </c>
      <c r="G125" t="s">
        <v>809</v>
      </c>
      <c r="H125" s="7">
        <v>5.76</v>
      </c>
      <c r="I125" s="7">
        <v>7.08</v>
      </c>
      <c r="J125" s="4">
        <v>45432</v>
      </c>
      <c r="K125" t="s">
        <v>983</v>
      </c>
      <c r="L125" s="8">
        <f>E125-F125</f>
        <v>-2941</v>
      </c>
      <c r="M125" t="str">
        <f>IF(ABS($E125 - $F125) &gt; ($E125 * 0.05), "Potential Risk", "No Risk")</f>
        <v>Potential Risk</v>
      </c>
    </row>
    <row r="126" spans="1:13">
      <c r="A126" t="s">
        <v>126</v>
      </c>
      <c r="B126" t="s">
        <v>326</v>
      </c>
      <c r="C126" s="4">
        <v>23593</v>
      </c>
      <c r="D126" s="4">
        <v>34150</v>
      </c>
      <c r="E126" s="6">
        <v>2781</v>
      </c>
      <c r="F126" s="6">
        <v>3588</v>
      </c>
      <c r="G126" t="s">
        <v>809</v>
      </c>
      <c r="H126" s="7">
        <v>6.21</v>
      </c>
      <c r="I126" s="7">
        <v>5.97</v>
      </c>
      <c r="J126" s="4">
        <v>45433</v>
      </c>
      <c r="K126" t="s">
        <v>984</v>
      </c>
      <c r="L126" s="8">
        <f>E126-F126</f>
        <v>-807</v>
      </c>
      <c r="M126" t="str">
        <f>IF(ABS($E126 - $F126) &gt; ($E126 * 0.05), "Potential Risk", "No Risk")</f>
        <v>Potential Risk</v>
      </c>
    </row>
    <row r="127" spans="1:13">
      <c r="A127" t="s">
        <v>134</v>
      </c>
      <c r="B127" t="s">
        <v>334</v>
      </c>
      <c r="C127" s="4">
        <v>23492</v>
      </c>
      <c r="D127" s="4">
        <v>39398</v>
      </c>
      <c r="E127" s="6">
        <v>3475</v>
      </c>
      <c r="F127" s="6">
        <v>1309</v>
      </c>
      <c r="G127" t="s">
        <v>808</v>
      </c>
      <c r="H127" s="7">
        <v>11.28</v>
      </c>
      <c r="I127" s="7">
        <v>3.87</v>
      </c>
      <c r="J127" s="4">
        <v>45436</v>
      </c>
      <c r="K127" t="s">
        <v>982</v>
      </c>
      <c r="L127" s="8">
        <f>E127-F127</f>
        <v>2166</v>
      </c>
      <c r="M127" t="str">
        <f>IF(ABS($E127 - $F127) &gt; ($E127 * 0.05), "Potential Risk", "No Risk")</f>
        <v>Potential Risk</v>
      </c>
    </row>
    <row r="128" spans="1:13">
      <c r="A128" t="s">
        <v>204</v>
      </c>
      <c r="B128" t="s">
        <v>404</v>
      </c>
      <c r="C128" s="4">
        <v>18151</v>
      </c>
      <c r="D128" s="4">
        <v>32430</v>
      </c>
      <c r="E128" s="6">
        <v>3055</v>
      </c>
      <c r="F128" s="6">
        <v>1478</v>
      </c>
      <c r="G128" t="s">
        <v>809</v>
      </c>
      <c r="H128" s="7">
        <v>6.71</v>
      </c>
      <c r="I128" s="7">
        <v>3.14</v>
      </c>
      <c r="J128" s="4">
        <v>45439</v>
      </c>
      <c r="K128" t="s">
        <v>983</v>
      </c>
      <c r="L128" s="8">
        <f>E128-F128</f>
        <v>1577</v>
      </c>
      <c r="M128" t="str">
        <f>IF(ABS($E128 - $F128) &gt; ($E128 * 0.05), "Potential Risk", "No Risk")</f>
        <v>Potential Risk</v>
      </c>
    </row>
    <row r="129" spans="1:13">
      <c r="A129" t="s">
        <v>87</v>
      </c>
      <c r="B129" t="s">
        <v>287</v>
      </c>
      <c r="C129" s="4">
        <v>20910</v>
      </c>
      <c r="D129" s="4">
        <v>31971</v>
      </c>
      <c r="E129" s="6">
        <v>3495</v>
      </c>
      <c r="F129" s="6">
        <v>2591</v>
      </c>
      <c r="G129" t="s">
        <v>809</v>
      </c>
      <c r="H129" s="7">
        <v>10.9</v>
      </c>
      <c r="I129" s="7">
        <v>6.99</v>
      </c>
      <c r="J129" s="4">
        <v>45443</v>
      </c>
      <c r="K129" t="s">
        <v>982</v>
      </c>
      <c r="L129" s="8">
        <f>E129-F129</f>
        <v>904</v>
      </c>
      <c r="M129" t="str">
        <f>IF(ABS($E129 - $F129) &gt; ($E129 * 0.05), "Potential Risk", "No Risk")</f>
        <v>Potential Risk</v>
      </c>
    </row>
    <row r="130" spans="1:13">
      <c r="A130" t="s">
        <v>177</v>
      </c>
      <c r="B130" t="s">
        <v>377</v>
      </c>
      <c r="C130" s="4">
        <v>25657</v>
      </c>
      <c r="D130" s="4">
        <v>36787</v>
      </c>
      <c r="E130" s="6">
        <v>3611</v>
      </c>
      <c r="F130" s="6">
        <v>4750</v>
      </c>
      <c r="G130" t="s">
        <v>809</v>
      </c>
      <c r="H130" s="7">
        <v>6.28</v>
      </c>
      <c r="I130" s="7">
        <v>4.33</v>
      </c>
      <c r="J130" s="4">
        <v>45445</v>
      </c>
      <c r="K130" t="s">
        <v>983</v>
      </c>
      <c r="L130" s="8">
        <f>E130-F130</f>
        <v>-1139</v>
      </c>
      <c r="M130" t="str">
        <f>IF(ABS($E130 - $F130) &gt; ($E130 * 0.05), "Potential Risk", "No Risk")</f>
        <v>Potential Risk</v>
      </c>
    </row>
    <row r="131" spans="1:13">
      <c r="A131" t="s">
        <v>21</v>
      </c>
      <c r="B131" t="s">
        <v>221</v>
      </c>
      <c r="C131" s="4">
        <v>20568</v>
      </c>
      <c r="D131" s="4">
        <v>41293</v>
      </c>
      <c r="E131" s="6">
        <v>3191</v>
      </c>
      <c r="F131" s="6">
        <v>3984</v>
      </c>
      <c r="G131" t="s">
        <v>808</v>
      </c>
      <c r="H131" s="7">
        <v>14.86</v>
      </c>
      <c r="I131" s="7">
        <v>6.37</v>
      </c>
      <c r="J131" s="4">
        <v>45447</v>
      </c>
      <c r="K131" t="s">
        <v>983</v>
      </c>
      <c r="L131" s="8">
        <f>E131-F131</f>
        <v>-793</v>
      </c>
      <c r="M131" t="str">
        <f>IF(ABS($E131 - $F131) &gt; ($E131 * 0.05), "Potential Risk", "No Risk")</f>
        <v>Potential Risk</v>
      </c>
    </row>
    <row r="132" spans="1:13">
      <c r="A132" t="s">
        <v>29</v>
      </c>
      <c r="B132" t="s">
        <v>229</v>
      </c>
      <c r="C132" s="4">
        <v>26964</v>
      </c>
      <c r="D132" s="4">
        <v>38724</v>
      </c>
      <c r="E132" s="6">
        <v>3358</v>
      </c>
      <c r="F132" s="6">
        <v>1968</v>
      </c>
      <c r="G132" t="s">
        <v>809</v>
      </c>
      <c r="H132" s="7">
        <v>13.23</v>
      </c>
      <c r="I132" s="7">
        <v>8.67</v>
      </c>
      <c r="J132" s="4">
        <v>45463</v>
      </c>
      <c r="K132" t="s">
        <v>983</v>
      </c>
      <c r="L132" s="8">
        <f>E132-F132</f>
        <v>1390</v>
      </c>
      <c r="M132" t="str">
        <f>IF(ABS($E132 - $F132) &gt; ($E132 * 0.05), "Potential Risk", "No Risk")</f>
        <v>Potential Risk</v>
      </c>
    </row>
    <row r="133" spans="1:13">
      <c r="A133" t="s">
        <v>45</v>
      </c>
      <c r="B133" t="s">
        <v>245</v>
      </c>
      <c r="C133" s="4">
        <v>21298</v>
      </c>
      <c r="D133" s="4">
        <v>32584</v>
      </c>
      <c r="E133" s="6">
        <v>3235</v>
      </c>
      <c r="F133" s="6">
        <v>766</v>
      </c>
      <c r="G133" t="s">
        <v>809</v>
      </c>
      <c r="H133" s="7">
        <v>13.42</v>
      </c>
      <c r="I133" s="7">
        <v>8.19</v>
      </c>
      <c r="J133" s="4">
        <v>45470</v>
      </c>
      <c r="K133" t="s">
        <v>982</v>
      </c>
      <c r="L133" s="8">
        <f>E133-F133</f>
        <v>2469</v>
      </c>
      <c r="M133" t="str">
        <f>IF(ABS($E133 - $F133) &gt; ($E133 * 0.05), "Potential Risk", "No Risk")</f>
        <v>Potential Risk</v>
      </c>
    </row>
    <row r="134" spans="1:13">
      <c r="A134" t="s">
        <v>117</v>
      </c>
      <c r="B134" t="s">
        <v>317</v>
      </c>
      <c r="C134" s="4">
        <v>27175</v>
      </c>
      <c r="D134" s="4">
        <v>41979</v>
      </c>
      <c r="E134" s="6">
        <v>4114</v>
      </c>
      <c r="F134" s="6">
        <v>1385</v>
      </c>
      <c r="G134" t="s">
        <v>808</v>
      </c>
      <c r="H134" s="7">
        <v>9.74</v>
      </c>
      <c r="I134" s="7">
        <v>9.1</v>
      </c>
      <c r="J134" s="4">
        <v>45470</v>
      </c>
      <c r="K134" t="s">
        <v>982</v>
      </c>
      <c r="L134" s="8">
        <f>E134-F134</f>
        <v>2729</v>
      </c>
      <c r="M134" t="str">
        <f>IF(ABS($E134 - $F134) &gt; ($E134 * 0.05), "Potential Risk", "No Risk")</f>
        <v>Potential Risk</v>
      </c>
    </row>
    <row r="135" spans="1:13">
      <c r="A135" t="s">
        <v>170</v>
      </c>
      <c r="B135" t="s">
        <v>370</v>
      </c>
      <c r="C135" s="4">
        <v>18036</v>
      </c>
      <c r="D135" s="4">
        <v>32677</v>
      </c>
      <c r="E135" s="6">
        <v>1408</v>
      </c>
      <c r="F135" s="6">
        <v>4296</v>
      </c>
      <c r="G135" t="s">
        <v>809</v>
      </c>
      <c r="H135" s="7">
        <v>12.89</v>
      </c>
      <c r="I135" s="7">
        <v>6.52</v>
      </c>
      <c r="J135" s="4">
        <v>45472</v>
      </c>
      <c r="K135" t="s">
        <v>983</v>
      </c>
      <c r="L135" s="8">
        <f>E135-F135</f>
        <v>-2888</v>
      </c>
      <c r="M135" t="str">
        <f>IF(ABS($E135 - $F135) &gt; ($E135 * 0.05), "Potential Risk", "No Risk")</f>
        <v>Potential Risk</v>
      </c>
    </row>
    <row r="136" spans="1:13">
      <c r="A136" t="s">
        <v>133</v>
      </c>
      <c r="B136" t="s">
        <v>333</v>
      </c>
      <c r="C136" s="4">
        <v>18734</v>
      </c>
      <c r="D136" s="4">
        <v>40805</v>
      </c>
      <c r="E136" s="6">
        <v>4829</v>
      </c>
      <c r="F136" s="6">
        <v>3599</v>
      </c>
      <c r="G136" t="s">
        <v>809</v>
      </c>
      <c r="H136" s="7">
        <v>12.99</v>
      </c>
      <c r="I136" s="7">
        <v>8.8699999999999992</v>
      </c>
      <c r="J136" s="4">
        <v>45473</v>
      </c>
      <c r="K136" t="s">
        <v>982</v>
      </c>
      <c r="L136" s="8">
        <f>E136-F136</f>
        <v>1230</v>
      </c>
      <c r="M136" t="str">
        <f>IF(ABS($E136 - $F136) &gt; ($E136 * 0.05), "Potential Risk", "No Risk")</f>
        <v>Potential Risk</v>
      </c>
    </row>
    <row r="137" spans="1:13">
      <c r="A137" t="s">
        <v>171</v>
      </c>
      <c r="B137" t="s">
        <v>371</v>
      </c>
      <c r="C137" s="4">
        <v>20595</v>
      </c>
      <c r="D137" s="4">
        <v>40936</v>
      </c>
      <c r="E137" s="6">
        <v>4072</v>
      </c>
      <c r="F137" s="6">
        <v>1601</v>
      </c>
      <c r="G137" t="s">
        <v>808</v>
      </c>
      <c r="H137" s="7">
        <v>9.98</v>
      </c>
      <c r="I137" s="7">
        <v>7.17</v>
      </c>
      <c r="J137" s="4">
        <v>45493</v>
      </c>
      <c r="K137" t="s">
        <v>982</v>
      </c>
      <c r="L137" s="8">
        <f>E137-F137</f>
        <v>2471</v>
      </c>
      <c r="M137" t="str">
        <f>IF(ABS($E137 - $F137) &gt; ($E137 * 0.05), "Potential Risk", "No Risk")</f>
        <v>Potential Risk</v>
      </c>
    </row>
    <row r="138" spans="1:13">
      <c r="A138" t="s">
        <v>64</v>
      </c>
      <c r="B138" t="s">
        <v>264</v>
      </c>
      <c r="C138" s="4">
        <v>21762</v>
      </c>
      <c r="D138" s="4">
        <v>40457</v>
      </c>
      <c r="E138" s="6">
        <v>1821</v>
      </c>
      <c r="F138" s="6">
        <v>3725</v>
      </c>
      <c r="G138" t="s">
        <v>809</v>
      </c>
      <c r="H138" s="7">
        <v>7.29</v>
      </c>
      <c r="I138" s="7">
        <v>8.23</v>
      </c>
      <c r="J138" s="4">
        <v>45494</v>
      </c>
      <c r="K138" t="s">
        <v>984</v>
      </c>
      <c r="L138" s="8">
        <f>E138-F138</f>
        <v>-1904</v>
      </c>
      <c r="M138" t="str">
        <f>IF(ABS($E138 - $F138) &gt; ($E138 * 0.05), "Potential Risk", "No Risk")</f>
        <v>Potential Risk</v>
      </c>
    </row>
    <row r="139" spans="1:13">
      <c r="A139" t="s">
        <v>38</v>
      </c>
      <c r="B139" t="s">
        <v>238</v>
      </c>
      <c r="C139" s="4">
        <v>23748</v>
      </c>
      <c r="D139" s="4">
        <v>35531</v>
      </c>
      <c r="E139" s="6">
        <v>2067</v>
      </c>
      <c r="F139" s="6">
        <v>3235</v>
      </c>
      <c r="G139" t="s">
        <v>808</v>
      </c>
      <c r="H139" s="7">
        <v>8.76</v>
      </c>
      <c r="I139" s="7">
        <v>8.81</v>
      </c>
      <c r="J139" s="4">
        <v>45496</v>
      </c>
      <c r="K139" t="s">
        <v>983</v>
      </c>
      <c r="L139" s="8">
        <f>E139-F139</f>
        <v>-1168</v>
      </c>
      <c r="M139" t="str">
        <f>IF(ABS($E139 - $F139) &gt; ($E139 * 0.05), "Potential Risk", "No Risk")</f>
        <v>Potential Risk</v>
      </c>
    </row>
    <row r="140" spans="1:13">
      <c r="A140" t="s">
        <v>128</v>
      </c>
      <c r="B140" t="s">
        <v>328</v>
      </c>
      <c r="C140" s="4">
        <v>23537</v>
      </c>
      <c r="D140" s="4">
        <v>32013</v>
      </c>
      <c r="E140" s="6">
        <v>2329</v>
      </c>
      <c r="F140" s="6">
        <v>2681</v>
      </c>
      <c r="G140" t="s">
        <v>808</v>
      </c>
      <c r="H140" s="7">
        <v>7.06</v>
      </c>
      <c r="I140" s="7">
        <v>9.5399999999999991</v>
      </c>
      <c r="J140" s="4">
        <v>45496</v>
      </c>
      <c r="K140" t="s">
        <v>983</v>
      </c>
      <c r="L140" s="8">
        <f>E140-F140</f>
        <v>-352</v>
      </c>
      <c r="M140" t="str">
        <f>IF(ABS($E140 - $F140) &gt; ($E140 * 0.05), "Potential Risk", "No Risk")</f>
        <v>Potential Risk</v>
      </c>
    </row>
    <row r="141" spans="1:13">
      <c r="A141" t="s">
        <v>182</v>
      </c>
      <c r="B141" t="s">
        <v>382</v>
      </c>
      <c r="C141" s="4">
        <v>24307</v>
      </c>
      <c r="D141" s="4">
        <v>39910</v>
      </c>
      <c r="E141" s="6">
        <v>3711</v>
      </c>
      <c r="F141" s="6">
        <v>3194</v>
      </c>
      <c r="G141" t="s">
        <v>809</v>
      </c>
      <c r="H141" s="7">
        <v>8.56</v>
      </c>
      <c r="I141" s="7">
        <v>8.43</v>
      </c>
      <c r="J141" s="4">
        <v>45496</v>
      </c>
      <c r="K141" t="s">
        <v>984</v>
      </c>
      <c r="L141" s="8">
        <f>E141-F141</f>
        <v>517</v>
      </c>
      <c r="M141" t="str">
        <f>IF(ABS($E141 - $F141) &gt; ($E141 * 0.05), "Potential Risk", "No Risk")</f>
        <v>Potential Risk</v>
      </c>
    </row>
    <row r="142" spans="1:13">
      <c r="A142" t="s">
        <v>205</v>
      </c>
      <c r="B142" t="s">
        <v>405</v>
      </c>
      <c r="C142" s="4">
        <v>26357</v>
      </c>
      <c r="D142" s="4">
        <v>41317</v>
      </c>
      <c r="E142" s="6">
        <v>1954</v>
      </c>
      <c r="F142" s="6">
        <v>4098</v>
      </c>
      <c r="G142" t="s">
        <v>809</v>
      </c>
      <c r="H142" s="7">
        <v>11.69</v>
      </c>
      <c r="I142" s="7">
        <v>3.73</v>
      </c>
      <c r="J142" s="4">
        <v>45499</v>
      </c>
      <c r="K142" t="s">
        <v>982</v>
      </c>
      <c r="L142" s="8">
        <f>E142-F142</f>
        <v>-2144</v>
      </c>
      <c r="M142" t="str">
        <f>IF(ABS($E142 - $F142) &gt; ($E142 * 0.05), "Potential Risk", "No Risk")</f>
        <v>Potential Risk</v>
      </c>
    </row>
    <row r="143" spans="1:13">
      <c r="A143" t="s">
        <v>162</v>
      </c>
      <c r="B143" t="s">
        <v>362</v>
      </c>
      <c r="C143" s="4">
        <v>22475</v>
      </c>
      <c r="D143" s="4">
        <v>31579</v>
      </c>
      <c r="E143" s="6">
        <v>1002</v>
      </c>
      <c r="F143" s="6">
        <v>2381</v>
      </c>
      <c r="G143" t="s">
        <v>809</v>
      </c>
      <c r="H143" s="7">
        <v>5.2</v>
      </c>
      <c r="I143" s="7">
        <v>3.09</v>
      </c>
      <c r="J143" s="4">
        <v>45505</v>
      </c>
      <c r="K143" t="s">
        <v>983</v>
      </c>
      <c r="L143" s="8">
        <f>E143-F143</f>
        <v>-1379</v>
      </c>
      <c r="M143" t="str">
        <f>IF(ABS($E143 - $F143) &gt; ($E143 * 0.05), "Potential Risk", "No Risk")</f>
        <v>Potential Risk</v>
      </c>
    </row>
    <row r="144" spans="1:13">
      <c r="A144" t="s">
        <v>112</v>
      </c>
      <c r="B144" t="s">
        <v>312</v>
      </c>
      <c r="C144" s="4">
        <v>23192</v>
      </c>
      <c r="D144" s="4">
        <v>33554</v>
      </c>
      <c r="E144" s="6">
        <v>2557</v>
      </c>
      <c r="F144" s="6">
        <v>3801</v>
      </c>
      <c r="G144" t="s">
        <v>809</v>
      </c>
      <c r="H144" s="7">
        <v>6.39</v>
      </c>
      <c r="I144" s="7">
        <v>4.07</v>
      </c>
      <c r="J144" s="4">
        <v>45509</v>
      </c>
      <c r="K144" t="s">
        <v>982</v>
      </c>
      <c r="L144" s="8">
        <f>E144-F144</f>
        <v>-1244</v>
      </c>
      <c r="M144" t="str">
        <f>IF(ABS($E144 - $F144) &gt; ($E144 * 0.05), "Potential Risk", "No Risk")</f>
        <v>Potential Risk</v>
      </c>
    </row>
    <row r="145" spans="1:13">
      <c r="A145" t="s">
        <v>48</v>
      </c>
      <c r="B145" t="s">
        <v>248</v>
      </c>
      <c r="C145" s="4">
        <v>23334</v>
      </c>
      <c r="D145" s="4">
        <v>36820</v>
      </c>
      <c r="E145" s="6">
        <v>2861</v>
      </c>
      <c r="F145" s="6">
        <v>3274</v>
      </c>
      <c r="G145" t="s">
        <v>809</v>
      </c>
      <c r="H145" s="7">
        <v>9.15</v>
      </c>
      <c r="I145" s="7">
        <v>3.98</v>
      </c>
      <c r="J145" s="4">
        <v>45521</v>
      </c>
      <c r="K145" t="s">
        <v>982</v>
      </c>
      <c r="L145" s="8">
        <f>E145-F145</f>
        <v>-413</v>
      </c>
      <c r="M145" t="str">
        <f>IF(ABS($E145 - $F145) &gt; ($E145 * 0.05), "Potential Risk", "No Risk")</f>
        <v>Potential Risk</v>
      </c>
    </row>
    <row r="146" spans="1:13">
      <c r="A146" t="s">
        <v>152</v>
      </c>
      <c r="B146" t="s">
        <v>352</v>
      </c>
      <c r="C146" s="4">
        <v>26690</v>
      </c>
      <c r="D146" s="4">
        <v>38650</v>
      </c>
      <c r="E146" s="6">
        <v>3952</v>
      </c>
      <c r="F146" s="6">
        <v>3709</v>
      </c>
      <c r="G146" t="s">
        <v>808</v>
      </c>
      <c r="H146" s="7">
        <v>12.13</v>
      </c>
      <c r="I146" s="7">
        <v>4.57</v>
      </c>
      <c r="J146" s="4">
        <v>45521</v>
      </c>
      <c r="K146" t="s">
        <v>984</v>
      </c>
      <c r="L146" s="8">
        <f>E146-F146</f>
        <v>243</v>
      </c>
      <c r="M146" t="str">
        <f>IF(ABS($E146 - $F146) &gt; ($E146 * 0.05), "Potential Risk", "No Risk")</f>
        <v>Potential Risk</v>
      </c>
    </row>
    <row r="147" spans="1:13">
      <c r="A147" t="s">
        <v>104</v>
      </c>
      <c r="B147" t="s">
        <v>304</v>
      </c>
      <c r="C147" s="4">
        <v>26628</v>
      </c>
      <c r="D147" s="4">
        <v>42037</v>
      </c>
      <c r="E147" s="6">
        <v>1302</v>
      </c>
      <c r="F147" s="6">
        <v>1324</v>
      </c>
      <c r="G147" t="s">
        <v>808</v>
      </c>
      <c r="H147" s="7">
        <v>9.93</v>
      </c>
      <c r="I147" s="7">
        <v>4.76</v>
      </c>
      <c r="J147" s="4">
        <v>45524</v>
      </c>
      <c r="K147" t="s">
        <v>982</v>
      </c>
      <c r="L147" s="8">
        <f>E147-F147</f>
        <v>-22</v>
      </c>
      <c r="M147" t="str">
        <f>IF(ABS($E147 - $F147) &gt; ($E147 * 0.05), "Potential Risk", "No Risk")</f>
        <v>No Risk</v>
      </c>
    </row>
    <row r="148" spans="1:13">
      <c r="A148" t="s">
        <v>98</v>
      </c>
      <c r="B148" t="s">
        <v>298</v>
      </c>
      <c r="C148" s="4">
        <v>20343</v>
      </c>
      <c r="D148" s="4">
        <v>31262</v>
      </c>
      <c r="E148" s="6">
        <v>3531</v>
      </c>
      <c r="F148" s="6">
        <v>3524</v>
      </c>
      <c r="G148" t="s">
        <v>809</v>
      </c>
      <c r="H148" s="7">
        <v>6.47</v>
      </c>
      <c r="I148" s="7">
        <v>4.5999999999999996</v>
      </c>
      <c r="J148" s="4">
        <v>45526</v>
      </c>
      <c r="K148" t="s">
        <v>984</v>
      </c>
      <c r="L148" s="8">
        <f>E148-F148</f>
        <v>7</v>
      </c>
      <c r="M148" t="str">
        <f>IF(ABS($E148 - $F148) &gt; ($E148 * 0.05), "Potential Risk", "No Risk")</f>
        <v>No Risk</v>
      </c>
    </row>
    <row r="149" spans="1:13">
      <c r="A149" t="s">
        <v>25</v>
      </c>
      <c r="B149" t="s">
        <v>225</v>
      </c>
      <c r="C149" s="4">
        <v>25921</v>
      </c>
      <c r="D149" s="4">
        <v>38988</v>
      </c>
      <c r="E149" s="6">
        <v>4917</v>
      </c>
      <c r="F149" s="6">
        <v>910</v>
      </c>
      <c r="G149" t="s">
        <v>809</v>
      </c>
      <c r="H149" s="7">
        <v>13.14</v>
      </c>
      <c r="I149" s="7">
        <v>3.94</v>
      </c>
      <c r="J149" s="4">
        <v>45527</v>
      </c>
      <c r="K149" t="s">
        <v>983</v>
      </c>
      <c r="L149" s="8">
        <f>E149-F149</f>
        <v>4007</v>
      </c>
      <c r="M149" t="str">
        <f>IF(ABS($E149 - $F149) &gt; ($E149 * 0.05), "Potential Risk", "No Risk")</f>
        <v>Potential Risk</v>
      </c>
    </row>
    <row r="150" spans="1:13">
      <c r="A150" t="s">
        <v>201</v>
      </c>
      <c r="B150" t="s">
        <v>401</v>
      </c>
      <c r="C150" s="4">
        <v>27277</v>
      </c>
      <c r="D150" s="4">
        <v>36347</v>
      </c>
      <c r="E150" s="6">
        <v>2856</v>
      </c>
      <c r="F150" s="6">
        <v>2266</v>
      </c>
      <c r="G150" t="s">
        <v>808</v>
      </c>
      <c r="H150" s="7">
        <v>13.66</v>
      </c>
      <c r="I150" s="7">
        <v>4.55</v>
      </c>
      <c r="J150" s="4">
        <v>45527</v>
      </c>
      <c r="K150" t="s">
        <v>984</v>
      </c>
      <c r="L150" s="8">
        <f>E150-F150</f>
        <v>590</v>
      </c>
      <c r="M150" t="str">
        <f>IF(ABS($E150 - $F150) &gt; ($E150 * 0.05), "Potential Risk", "No Risk")</f>
        <v>Potential Risk</v>
      </c>
    </row>
    <row r="151" spans="1:13">
      <c r="A151" t="s">
        <v>207</v>
      </c>
      <c r="B151" t="s">
        <v>407</v>
      </c>
      <c r="C151" s="4">
        <v>23203</v>
      </c>
      <c r="D151" s="4">
        <v>37113</v>
      </c>
      <c r="E151" s="6">
        <v>2496</v>
      </c>
      <c r="F151" s="6">
        <v>1425</v>
      </c>
      <c r="G151" t="s">
        <v>808</v>
      </c>
      <c r="H151" s="7">
        <v>10.57</v>
      </c>
      <c r="I151" s="7">
        <v>4.25</v>
      </c>
      <c r="J151" s="4">
        <v>45533</v>
      </c>
      <c r="K151" t="s">
        <v>984</v>
      </c>
      <c r="L151" s="8">
        <f>E151-F151</f>
        <v>1071</v>
      </c>
      <c r="M151" t="str">
        <f>IF(ABS($E151 - $F151) &gt; ($E151 * 0.05), "Potential Risk", "No Risk")</f>
        <v>Potential Risk</v>
      </c>
    </row>
    <row r="152" spans="1:13">
      <c r="A152" t="s">
        <v>17</v>
      </c>
      <c r="B152" t="s">
        <v>217</v>
      </c>
      <c r="C152" s="4">
        <v>22967</v>
      </c>
      <c r="D152" s="4">
        <v>34447</v>
      </c>
      <c r="E152" s="6">
        <v>3719</v>
      </c>
      <c r="F152" s="6">
        <v>2950</v>
      </c>
      <c r="G152" t="s">
        <v>808</v>
      </c>
      <c r="H152" s="7">
        <v>8.5299999999999994</v>
      </c>
      <c r="I152" s="7">
        <v>7.27</v>
      </c>
      <c r="J152" s="4">
        <v>45534</v>
      </c>
      <c r="K152" t="s">
        <v>982</v>
      </c>
      <c r="L152" s="8">
        <f>E152-F152</f>
        <v>769</v>
      </c>
      <c r="M152" t="str">
        <f>IF(ABS($E152 - $F152) &gt; ($E152 * 0.05), "Potential Risk", "No Risk")</f>
        <v>Potential Risk</v>
      </c>
    </row>
    <row r="153" spans="1:13">
      <c r="A153" t="s">
        <v>146</v>
      </c>
      <c r="B153" t="s">
        <v>346</v>
      </c>
      <c r="C153" s="4">
        <v>26830</v>
      </c>
      <c r="D153" s="4">
        <v>37586</v>
      </c>
      <c r="E153" s="6">
        <v>2091</v>
      </c>
      <c r="F153" s="6">
        <v>4106</v>
      </c>
      <c r="G153" t="s">
        <v>808</v>
      </c>
      <c r="H153" s="7">
        <v>11.18</v>
      </c>
      <c r="I153" s="7">
        <v>6.76</v>
      </c>
      <c r="J153" s="4">
        <v>45534</v>
      </c>
      <c r="K153" t="s">
        <v>984</v>
      </c>
      <c r="L153" s="8">
        <f>E153-F153</f>
        <v>-2015</v>
      </c>
      <c r="M153" t="str">
        <f>IF(ABS($E153 - $F153) &gt; ($E153 * 0.05), "Potential Risk", "No Risk")</f>
        <v>Potential Risk</v>
      </c>
    </row>
    <row r="154" spans="1:13">
      <c r="A154" t="s">
        <v>90</v>
      </c>
      <c r="B154" t="s">
        <v>290</v>
      </c>
      <c r="C154" s="4">
        <v>19669</v>
      </c>
      <c r="D154" s="4">
        <v>40254</v>
      </c>
      <c r="E154" s="6">
        <v>4361</v>
      </c>
      <c r="F154" s="6">
        <v>3700</v>
      </c>
      <c r="G154" t="s">
        <v>809</v>
      </c>
      <c r="H154" s="7">
        <v>14.04</v>
      </c>
      <c r="I154" s="7">
        <v>5.39</v>
      </c>
      <c r="J154" s="4">
        <v>45550</v>
      </c>
      <c r="K154" t="s">
        <v>984</v>
      </c>
      <c r="L154" s="8">
        <f>E154-F154</f>
        <v>661</v>
      </c>
      <c r="M154" t="str">
        <f>IF(ABS($E154 - $F154) &gt; ($E154 * 0.05), "Potential Risk", "No Risk")</f>
        <v>Potential Risk</v>
      </c>
    </row>
    <row r="155" spans="1:13">
      <c r="A155" t="s">
        <v>135</v>
      </c>
      <c r="B155" t="s">
        <v>335</v>
      </c>
      <c r="C155" s="4">
        <v>19483</v>
      </c>
      <c r="D155" s="4">
        <v>36265</v>
      </c>
      <c r="E155" s="6">
        <v>2082</v>
      </c>
      <c r="F155" s="6">
        <v>4422</v>
      </c>
      <c r="G155" t="s">
        <v>808</v>
      </c>
      <c r="H155" s="7">
        <v>5.82</v>
      </c>
      <c r="I155" s="7">
        <v>9.4499999999999993</v>
      </c>
      <c r="J155" s="4">
        <v>45550</v>
      </c>
      <c r="K155" t="s">
        <v>983</v>
      </c>
      <c r="L155" s="8">
        <f>E155-F155</f>
        <v>-2340</v>
      </c>
      <c r="M155" t="str">
        <f>IF(ABS($E155 - $F155) &gt; ($E155 * 0.05), "Potential Risk", "No Risk")</f>
        <v>Potential Risk</v>
      </c>
    </row>
    <row r="156" spans="1:13">
      <c r="A156" t="s">
        <v>60</v>
      </c>
      <c r="B156" t="s">
        <v>260</v>
      </c>
      <c r="C156" s="4">
        <v>19091</v>
      </c>
      <c r="D156" s="4">
        <v>41517</v>
      </c>
      <c r="E156" s="6">
        <v>2755</v>
      </c>
      <c r="F156" s="6">
        <v>1889</v>
      </c>
      <c r="G156" t="s">
        <v>808</v>
      </c>
      <c r="H156" s="7">
        <v>9.51</v>
      </c>
      <c r="I156" s="7">
        <v>6.07</v>
      </c>
      <c r="J156" s="4">
        <v>45554</v>
      </c>
      <c r="K156" t="s">
        <v>982</v>
      </c>
      <c r="L156" s="8">
        <f>E156-F156</f>
        <v>866</v>
      </c>
      <c r="M156" t="str">
        <f>IF(ABS($E156 - $F156) &gt; ($E156 * 0.05), "Potential Risk", "No Risk")</f>
        <v>Potential Risk</v>
      </c>
    </row>
    <row r="157" spans="1:13">
      <c r="A157" t="s">
        <v>95</v>
      </c>
      <c r="B157" t="s">
        <v>295</v>
      </c>
      <c r="C157" s="4">
        <v>19667</v>
      </c>
      <c r="D157" s="4">
        <v>34305</v>
      </c>
      <c r="E157" s="6">
        <v>3254</v>
      </c>
      <c r="F157" s="6">
        <v>3451</v>
      </c>
      <c r="G157" t="s">
        <v>808</v>
      </c>
      <c r="H157" s="7">
        <v>11.22</v>
      </c>
      <c r="I157" s="7">
        <v>5.78</v>
      </c>
      <c r="J157" s="4">
        <v>45554</v>
      </c>
      <c r="K157" t="s">
        <v>984</v>
      </c>
      <c r="L157" s="8">
        <f>E157-F157</f>
        <v>-197</v>
      </c>
      <c r="M157" t="str">
        <f>IF(ABS($E157 - $F157) &gt; ($E157 * 0.05), "Potential Risk", "No Risk")</f>
        <v>Potential Risk</v>
      </c>
    </row>
    <row r="158" spans="1:13">
      <c r="A158" t="s">
        <v>187</v>
      </c>
      <c r="B158" t="s">
        <v>387</v>
      </c>
      <c r="C158" s="4">
        <v>21691</v>
      </c>
      <c r="D158" s="4">
        <v>33225</v>
      </c>
      <c r="E158" s="6">
        <v>2759</v>
      </c>
      <c r="F158" s="6">
        <v>1503</v>
      </c>
      <c r="G158" t="s">
        <v>809</v>
      </c>
      <c r="H158" s="7">
        <v>6.53</v>
      </c>
      <c r="I158" s="7">
        <v>6.92</v>
      </c>
      <c r="J158" s="4">
        <v>45556</v>
      </c>
      <c r="K158" t="s">
        <v>983</v>
      </c>
      <c r="L158" s="8">
        <f>E158-F158</f>
        <v>1256</v>
      </c>
      <c r="M158" t="str">
        <f>IF(ABS($E158 - $F158) &gt; ($E158 * 0.05), "Potential Risk", "No Risk")</f>
        <v>Potential Risk</v>
      </c>
    </row>
    <row r="159" spans="1:13">
      <c r="A159" t="s">
        <v>210</v>
      </c>
      <c r="B159" t="s">
        <v>410</v>
      </c>
      <c r="C159" s="4">
        <v>26699</v>
      </c>
      <c r="D159" s="4">
        <v>34915</v>
      </c>
      <c r="E159" s="6">
        <v>2245</v>
      </c>
      <c r="F159" s="6">
        <v>3717</v>
      </c>
      <c r="G159" t="s">
        <v>808</v>
      </c>
      <c r="H159" s="7">
        <v>12.69</v>
      </c>
      <c r="I159" s="7">
        <v>3.7</v>
      </c>
      <c r="J159" s="4">
        <v>45558</v>
      </c>
      <c r="K159" t="s">
        <v>984</v>
      </c>
      <c r="L159" s="8">
        <f>E159-F159</f>
        <v>-1472</v>
      </c>
      <c r="M159" t="str">
        <f>IF(ABS($E159 - $F159) &gt; ($E159 * 0.05), "Potential Risk", "No Risk")</f>
        <v>Potential Risk</v>
      </c>
    </row>
    <row r="160" spans="1:13">
      <c r="A160" t="s">
        <v>61</v>
      </c>
      <c r="B160" t="s">
        <v>261</v>
      </c>
      <c r="C160" s="4">
        <v>23869</v>
      </c>
      <c r="D160" s="4">
        <v>39038</v>
      </c>
      <c r="E160" s="6">
        <v>2385</v>
      </c>
      <c r="F160" s="6">
        <v>940</v>
      </c>
      <c r="G160" t="s">
        <v>809</v>
      </c>
      <c r="H160" s="7">
        <v>6.29</v>
      </c>
      <c r="I160" s="7">
        <v>5.64</v>
      </c>
      <c r="J160" s="4">
        <v>45560</v>
      </c>
      <c r="K160" t="s">
        <v>983</v>
      </c>
      <c r="L160" s="8">
        <f>E160-F160</f>
        <v>1445</v>
      </c>
      <c r="M160" t="str">
        <f>IF(ABS($E160 - $F160) &gt; ($E160 * 0.05), "Potential Risk", "No Risk")</f>
        <v>Potential Risk</v>
      </c>
    </row>
    <row r="161" spans="1:13">
      <c r="A161" t="s">
        <v>97</v>
      </c>
      <c r="B161" t="s">
        <v>297</v>
      </c>
      <c r="C161" s="4">
        <v>27208</v>
      </c>
      <c r="D161" s="4">
        <v>33658</v>
      </c>
      <c r="E161" s="6">
        <v>1604</v>
      </c>
      <c r="F161" s="6">
        <v>1916</v>
      </c>
      <c r="G161" t="s">
        <v>808</v>
      </c>
      <c r="H161" s="7">
        <v>14.5</v>
      </c>
      <c r="I161" s="7">
        <v>4.05</v>
      </c>
      <c r="J161" s="4">
        <v>45567</v>
      </c>
      <c r="K161" t="s">
        <v>982</v>
      </c>
      <c r="L161" s="8">
        <f>E161-F161</f>
        <v>-312</v>
      </c>
      <c r="M161" t="str">
        <f>IF(ABS($E161 - $F161) &gt; ($E161 * 0.05), "Potential Risk", "No Risk")</f>
        <v>Potential Risk</v>
      </c>
    </row>
    <row r="162" spans="1:13">
      <c r="A162" t="s">
        <v>185</v>
      </c>
      <c r="B162" t="s">
        <v>385</v>
      </c>
      <c r="C162" s="4">
        <v>26663</v>
      </c>
      <c r="D162" s="4">
        <v>35913</v>
      </c>
      <c r="E162" s="6">
        <v>1288</v>
      </c>
      <c r="F162" s="6">
        <v>4719</v>
      </c>
      <c r="G162" t="s">
        <v>809</v>
      </c>
      <c r="H162" s="7">
        <v>7.37</v>
      </c>
      <c r="I162" s="7">
        <v>6.09</v>
      </c>
      <c r="J162" s="4">
        <v>45570</v>
      </c>
      <c r="K162" t="s">
        <v>983</v>
      </c>
      <c r="L162" s="8">
        <f>E162-F162</f>
        <v>-3431</v>
      </c>
      <c r="M162" t="str">
        <f>IF(ABS($E162 - $F162) &gt; ($E162 * 0.05), "Potential Risk", "No Risk")</f>
        <v>Potential Risk</v>
      </c>
    </row>
    <row r="163" spans="1:13">
      <c r="A163" t="s">
        <v>63</v>
      </c>
      <c r="B163" t="s">
        <v>263</v>
      </c>
      <c r="C163" s="4">
        <v>25600</v>
      </c>
      <c r="D163" s="4">
        <v>39443</v>
      </c>
      <c r="E163" s="6">
        <v>3873</v>
      </c>
      <c r="F163" s="6">
        <v>1730</v>
      </c>
      <c r="G163" t="s">
        <v>809</v>
      </c>
      <c r="H163" s="7">
        <v>11.06</v>
      </c>
      <c r="I163" s="7">
        <v>5.1100000000000003</v>
      </c>
      <c r="J163" s="4">
        <v>45576</v>
      </c>
      <c r="K163" t="s">
        <v>982</v>
      </c>
      <c r="L163" s="8">
        <f>E163-F163</f>
        <v>2143</v>
      </c>
      <c r="M163" t="str">
        <f>IF(ABS($E163 - $F163) &gt; ($E163 * 0.05), "Potential Risk", "No Risk")</f>
        <v>Potential Risk</v>
      </c>
    </row>
    <row r="164" spans="1:13">
      <c r="A164" t="s">
        <v>166</v>
      </c>
      <c r="B164" t="s">
        <v>366</v>
      </c>
      <c r="C164" s="4">
        <v>25547</v>
      </c>
      <c r="D164" s="4">
        <v>38934</v>
      </c>
      <c r="E164" s="6">
        <v>3731</v>
      </c>
      <c r="F164" s="6">
        <v>3837</v>
      </c>
      <c r="G164" t="s">
        <v>809</v>
      </c>
      <c r="H164" s="7">
        <v>6.2</v>
      </c>
      <c r="I164" s="7">
        <v>4.04</v>
      </c>
      <c r="J164" s="4">
        <v>45579</v>
      </c>
      <c r="K164" t="s">
        <v>983</v>
      </c>
      <c r="L164" s="8">
        <f>E164-F164</f>
        <v>-106</v>
      </c>
      <c r="M164" t="str">
        <f>IF(ABS($E164 - $F164) &gt; ($E164 * 0.05), "Potential Risk", "No Risk")</f>
        <v>No Risk</v>
      </c>
    </row>
    <row r="165" spans="1:13">
      <c r="A165" t="s">
        <v>53</v>
      </c>
      <c r="B165" t="s">
        <v>253</v>
      </c>
      <c r="C165" s="4">
        <v>18284</v>
      </c>
      <c r="D165" s="4">
        <v>34533</v>
      </c>
      <c r="E165" s="6">
        <v>2163</v>
      </c>
      <c r="F165" s="6">
        <v>3077</v>
      </c>
      <c r="G165" t="s">
        <v>809</v>
      </c>
      <c r="H165" s="7">
        <v>15</v>
      </c>
      <c r="I165" s="7">
        <v>8.6999999999999993</v>
      </c>
      <c r="J165" s="4">
        <v>45586</v>
      </c>
      <c r="K165" t="s">
        <v>984</v>
      </c>
      <c r="L165" s="8">
        <f>E165-F165</f>
        <v>-914</v>
      </c>
      <c r="M165" t="str">
        <f>IF(ABS($E165 - $F165) &gt; ($E165 * 0.05), "Potential Risk", "No Risk")</f>
        <v>Potential Risk</v>
      </c>
    </row>
    <row r="166" spans="1:13">
      <c r="A166" t="s">
        <v>55</v>
      </c>
      <c r="B166" t="s">
        <v>255</v>
      </c>
      <c r="C166" s="4">
        <v>23143</v>
      </c>
      <c r="D166" s="4">
        <v>38422</v>
      </c>
      <c r="E166" s="6">
        <v>3356</v>
      </c>
      <c r="F166" s="6">
        <v>1051</v>
      </c>
      <c r="G166" t="s">
        <v>808</v>
      </c>
      <c r="H166" s="7">
        <v>10.55</v>
      </c>
      <c r="I166" s="7">
        <v>6.66</v>
      </c>
      <c r="J166" s="4">
        <v>45586</v>
      </c>
      <c r="K166" t="s">
        <v>982</v>
      </c>
      <c r="L166" s="8">
        <f>E166-F166</f>
        <v>2305</v>
      </c>
      <c r="M166" t="str">
        <f>IF(ABS($E166 - $F166) &gt; ($E166 * 0.05), "Potential Risk", "No Risk")</f>
        <v>Potential Risk</v>
      </c>
    </row>
    <row r="167" spans="1:13">
      <c r="A167" t="s">
        <v>79</v>
      </c>
      <c r="B167" t="s">
        <v>279</v>
      </c>
      <c r="C167" s="4">
        <v>24920</v>
      </c>
      <c r="D167" s="4">
        <v>36343</v>
      </c>
      <c r="E167" s="6">
        <v>4793</v>
      </c>
      <c r="F167" s="6">
        <v>904</v>
      </c>
      <c r="G167" t="s">
        <v>808</v>
      </c>
      <c r="H167" s="7">
        <v>5.29</v>
      </c>
      <c r="I167" s="7">
        <v>6.73</v>
      </c>
      <c r="J167" s="4">
        <v>45588</v>
      </c>
      <c r="K167" t="s">
        <v>983</v>
      </c>
      <c r="L167" s="8">
        <f>E167-F167</f>
        <v>3889</v>
      </c>
      <c r="M167" t="str">
        <f>IF(ABS($E167 - $F167) &gt; ($E167 * 0.05), "Potential Risk", "No Risk")</f>
        <v>Potential Risk</v>
      </c>
    </row>
    <row r="168" spans="1:13">
      <c r="A168" t="s">
        <v>26</v>
      </c>
      <c r="B168" t="s">
        <v>226</v>
      </c>
      <c r="C168" s="4">
        <v>18551</v>
      </c>
      <c r="D168" s="4">
        <v>39841</v>
      </c>
      <c r="E168" s="6">
        <v>3704</v>
      </c>
      <c r="F168" s="6">
        <v>2050</v>
      </c>
      <c r="G168" t="s">
        <v>808</v>
      </c>
      <c r="H168" s="7">
        <v>11.85</v>
      </c>
      <c r="I168" s="7">
        <v>3.44</v>
      </c>
      <c r="J168" s="4">
        <v>45606</v>
      </c>
      <c r="K168" t="s">
        <v>984</v>
      </c>
      <c r="L168" s="8">
        <f>E168-F168</f>
        <v>1654</v>
      </c>
      <c r="M168" t="str">
        <f>IF(ABS($E168 - $F168) &gt; ($E168 * 0.05), "Potential Risk", "No Risk")</f>
        <v>Potential Risk</v>
      </c>
    </row>
    <row r="169" spans="1:13">
      <c r="A169" t="s">
        <v>91</v>
      </c>
      <c r="B169" t="s">
        <v>291</v>
      </c>
      <c r="C169" s="4">
        <v>22257</v>
      </c>
      <c r="D169" s="4">
        <v>36210</v>
      </c>
      <c r="E169" s="6">
        <v>3078</v>
      </c>
      <c r="F169" s="6">
        <v>4881</v>
      </c>
      <c r="G169" t="s">
        <v>808</v>
      </c>
      <c r="H169" s="7">
        <v>8.48</v>
      </c>
      <c r="I169" s="7">
        <v>8.75</v>
      </c>
      <c r="J169" s="4">
        <v>45609</v>
      </c>
      <c r="K169" t="s">
        <v>984</v>
      </c>
      <c r="L169" s="8">
        <f>E169-F169</f>
        <v>-1803</v>
      </c>
      <c r="M169" t="str">
        <f>IF(ABS($E169 - $F169) &gt; ($E169 * 0.05), "Potential Risk", "No Risk")</f>
        <v>Potential Risk</v>
      </c>
    </row>
    <row r="170" spans="1:13">
      <c r="A170" t="s">
        <v>49</v>
      </c>
      <c r="B170" t="s">
        <v>249</v>
      </c>
      <c r="C170" s="4">
        <v>19010</v>
      </c>
      <c r="D170" s="4">
        <v>33361</v>
      </c>
      <c r="E170" s="6">
        <v>1041</v>
      </c>
      <c r="F170" s="6">
        <v>1819</v>
      </c>
      <c r="G170" t="s">
        <v>809</v>
      </c>
      <c r="H170" s="7">
        <v>7.73</v>
      </c>
      <c r="I170" s="7">
        <v>8.57</v>
      </c>
      <c r="J170" s="4">
        <v>45613</v>
      </c>
      <c r="K170" t="s">
        <v>984</v>
      </c>
      <c r="L170" s="8">
        <f>E170-F170</f>
        <v>-778</v>
      </c>
      <c r="M170" t="str">
        <f>IF(ABS($E170 - $F170) &gt; ($E170 * 0.05), "Potential Risk", "No Risk")</f>
        <v>Potential Risk</v>
      </c>
    </row>
    <row r="171" spans="1:13">
      <c r="A171" t="s">
        <v>176</v>
      </c>
      <c r="B171" t="s">
        <v>376</v>
      </c>
      <c r="C171" s="4">
        <v>20546</v>
      </c>
      <c r="D171" s="4">
        <v>33667</v>
      </c>
      <c r="E171" s="6">
        <v>1459</v>
      </c>
      <c r="F171" s="6">
        <v>2318</v>
      </c>
      <c r="G171" t="s">
        <v>809</v>
      </c>
      <c r="H171" s="7">
        <v>9.32</v>
      </c>
      <c r="I171" s="7">
        <v>4.4400000000000004</v>
      </c>
      <c r="J171" s="4">
        <v>45613</v>
      </c>
      <c r="K171" t="s">
        <v>983</v>
      </c>
      <c r="L171" s="8">
        <f>E171-F171</f>
        <v>-859</v>
      </c>
      <c r="M171" t="str">
        <f>IF(ABS($E171 - $F171) &gt; ($E171 * 0.05), "Potential Risk", "No Risk")</f>
        <v>Potential Risk</v>
      </c>
    </row>
    <row r="172" spans="1:13">
      <c r="A172" t="s">
        <v>151</v>
      </c>
      <c r="B172" t="s">
        <v>351</v>
      </c>
      <c r="C172" s="4">
        <v>24424</v>
      </c>
      <c r="D172" s="4">
        <v>31336</v>
      </c>
      <c r="E172" s="6">
        <v>3799</v>
      </c>
      <c r="F172" s="6">
        <v>3809</v>
      </c>
      <c r="G172" t="s">
        <v>808</v>
      </c>
      <c r="H172" s="7">
        <v>7.52</v>
      </c>
      <c r="I172" s="7">
        <v>6.17</v>
      </c>
      <c r="J172" s="4">
        <v>45621</v>
      </c>
      <c r="K172" t="s">
        <v>982</v>
      </c>
      <c r="L172" s="8">
        <f>E172-F172</f>
        <v>-10</v>
      </c>
      <c r="M172" t="str">
        <f>IF(ABS($E172 - $F172) &gt; ($E172 * 0.05), "Potential Risk", "No Risk")</f>
        <v>No Risk</v>
      </c>
    </row>
    <row r="173" spans="1:13">
      <c r="A173" t="s">
        <v>209</v>
      </c>
      <c r="B173" t="s">
        <v>409</v>
      </c>
      <c r="C173" s="4">
        <v>23401</v>
      </c>
      <c r="D173" s="4">
        <v>34971</v>
      </c>
      <c r="E173" s="6">
        <v>2448</v>
      </c>
      <c r="F173" s="6">
        <v>3254</v>
      </c>
      <c r="G173" t="s">
        <v>808</v>
      </c>
      <c r="H173" s="7">
        <v>7.8</v>
      </c>
      <c r="I173" s="7">
        <v>4.67</v>
      </c>
      <c r="J173" s="4">
        <v>45624</v>
      </c>
      <c r="K173" t="s">
        <v>982</v>
      </c>
      <c r="L173" s="8">
        <f>E173-F173</f>
        <v>-806</v>
      </c>
      <c r="M173" t="str">
        <f>IF(ABS($E173 - $F173) &gt; ($E173 * 0.05), "Potential Risk", "No Risk")</f>
        <v>Potential Risk</v>
      </c>
    </row>
    <row r="174" spans="1:13">
      <c r="A174" t="s">
        <v>196</v>
      </c>
      <c r="B174" t="s">
        <v>396</v>
      </c>
      <c r="C174" s="4">
        <v>23935</v>
      </c>
      <c r="D174" s="4">
        <v>40134</v>
      </c>
      <c r="E174" s="6">
        <v>4443</v>
      </c>
      <c r="F174" s="6">
        <v>864</v>
      </c>
      <c r="G174" t="s">
        <v>809</v>
      </c>
      <c r="H174" s="7">
        <v>9.1</v>
      </c>
      <c r="I174" s="7">
        <v>3.18</v>
      </c>
      <c r="J174" s="4">
        <v>45636</v>
      </c>
      <c r="K174" t="s">
        <v>982</v>
      </c>
      <c r="L174" s="8">
        <f>E174-F174</f>
        <v>3579</v>
      </c>
      <c r="M174" t="str">
        <f>IF(ABS($E174 - $F174) &gt; ($E174 * 0.05), "Potential Risk", "No Risk")</f>
        <v>Potential Risk</v>
      </c>
    </row>
    <row r="175" spans="1:13">
      <c r="A175" t="s">
        <v>44</v>
      </c>
      <c r="B175" t="s">
        <v>244</v>
      </c>
      <c r="C175" s="4">
        <v>20742</v>
      </c>
      <c r="D175" s="4">
        <v>32354</v>
      </c>
      <c r="E175" s="6">
        <v>3688</v>
      </c>
      <c r="F175" s="6">
        <v>3870</v>
      </c>
      <c r="G175" t="s">
        <v>809</v>
      </c>
      <c r="H175" s="7">
        <v>14.7</v>
      </c>
      <c r="I175" s="7">
        <v>3.47</v>
      </c>
      <c r="J175" s="4">
        <v>45639</v>
      </c>
      <c r="K175" t="s">
        <v>984</v>
      </c>
      <c r="L175" s="8">
        <f>E175-F175</f>
        <v>-182</v>
      </c>
      <c r="M175" t="str">
        <f>IF(ABS($E175 - $F175) &gt; ($E175 * 0.05), "Potential Risk", "No Risk")</f>
        <v>No Risk</v>
      </c>
    </row>
    <row r="176" spans="1:13">
      <c r="A176" t="s">
        <v>161</v>
      </c>
      <c r="B176" t="s">
        <v>361</v>
      </c>
      <c r="C176" s="4">
        <v>26090</v>
      </c>
      <c r="D176" s="4">
        <v>35599</v>
      </c>
      <c r="E176" s="6">
        <v>4310</v>
      </c>
      <c r="F176" s="6">
        <v>3239</v>
      </c>
      <c r="G176" t="s">
        <v>808</v>
      </c>
      <c r="H176" s="7">
        <v>8.77</v>
      </c>
      <c r="I176" s="7">
        <v>7.43</v>
      </c>
      <c r="J176" s="4">
        <v>45642</v>
      </c>
      <c r="K176" t="s">
        <v>984</v>
      </c>
      <c r="L176" s="8">
        <f>E176-F176</f>
        <v>1071</v>
      </c>
      <c r="M176" t="str">
        <f>IF(ABS($E176 - $F176) &gt; ($E176 * 0.05), "Potential Risk", "No Risk")</f>
        <v>Potential Risk</v>
      </c>
    </row>
    <row r="177" spans="1:13">
      <c r="A177" t="s">
        <v>47</v>
      </c>
      <c r="B177" t="s">
        <v>247</v>
      </c>
      <c r="C177" s="4">
        <v>24752</v>
      </c>
      <c r="D177" s="4">
        <v>32247</v>
      </c>
      <c r="E177" s="6">
        <v>3163</v>
      </c>
      <c r="F177" s="6">
        <v>2955</v>
      </c>
      <c r="G177" t="s">
        <v>808</v>
      </c>
      <c r="H177" s="7">
        <v>9.69</v>
      </c>
      <c r="I177" s="7">
        <v>8.89</v>
      </c>
      <c r="J177" s="4">
        <v>45644</v>
      </c>
      <c r="K177" t="s">
        <v>984</v>
      </c>
      <c r="L177" s="8">
        <f>E177-F177</f>
        <v>208</v>
      </c>
      <c r="M177" t="str">
        <f>IF(ABS($E177 - $F177) &gt; ($E177 * 0.05), "Potential Risk", "No Risk")</f>
        <v>Potential Risk</v>
      </c>
    </row>
    <row r="178" spans="1:13">
      <c r="A178" t="s">
        <v>148</v>
      </c>
      <c r="B178" t="s">
        <v>348</v>
      </c>
      <c r="C178" s="4">
        <v>18634</v>
      </c>
      <c r="D178" s="4">
        <v>32408</v>
      </c>
      <c r="E178" s="6">
        <v>4257</v>
      </c>
      <c r="F178" s="6">
        <v>1993</v>
      </c>
      <c r="G178" t="s">
        <v>808</v>
      </c>
      <c r="H178" s="7">
        <v>9.6300000000000008</v>
      </c>
      <c r="I178" s="7">
        <v>5.42</v>
      </c>
      <c r="J178" s="4">
        <v>45647</v>
      </c>
      <c r="K178" t="s">
        <v>983</v>
      </c>
      <c r="L178" s="8">
        <f>E178-F178</f>
        <v>2264</v>
      </c>
      <c r="M178" t="str">
        <f>IF(ABS($E178 - $F178) &gt; ($E178 * 0.05), "Potential Risk", "No Risk")</f>
        <v>Potential Risk</v>
      </c>
    </row>
    <row r="179" spans="1:13">
      <c r="A179" t="s">
        <v>174</v>
      </c>
      <c r="B179" t="s">
        <v>374</v>
      </c>
      <c r="C179" s="4">
        <v>20448</v>
      </c>
      <c r="D179" s="4">
        <v>38724</v>
      </c>
      <c r="E179" s="6">
        <v>3311</v>
      </c>
      <c r="F179" s="6">
        <v>4496</v>
      </c>
      <c r="G179" t="s">
        <v>809</v>
      </c>
      <c r="H179" s="7">
        <v>10.87</v>
      </c>
      <c r="I179" s="7">
        <v>4.47</v>
      </c>
      <c r="J179" s="4">
        <v>45652</v>
      </c>
      <c r="K179" t="s">
        <v>983</v>
      </c>
      <c r="L179" s="8">
        <f>E179-F179</f>
        <v>-1185</v>
      </c>
      <c r="M179" t="str">
        <f>IF(ABS($E179 - $F179) &gt; ($E179 * 0.05), "Potential Risk", "No Risk")</f>
        <v>Potential Risk</v>
      </c>
    </row>
    <row r="180" spans="1:13">
      <c r="A180" t="s">
        <v>11</v>
      </c>
      <c r="B180" t="s">
        <v>211</v>
      </c>
      <c r="C180" s="4">
        <v>23980</v>
      </c>
      <c r="D180" s="4">
        <v>31994</v>
      </c>
      <c r="E180" s="6">
        <v>1660</v>
      </c>
      <c r="F180" s="6">
        <v>4949</v>
      </c>
      <c r="G180" t="s">
        <v>808</v>
      </c>
      <c r="H180" s="7">
        <v>13.9</v>
      </c>
      <c r="I180" s="7">
        <v>4.3099999999999996</v>
      </c>
      <c r="J180" s="4">
        <v>45654</v>
      </c>
      <c r="K180" t="s">
        <v>982</v>
      </c>
      <c r="L180" s="8">
        <f>E180-F180</f>
        <v>-3289</v>
      </c>
      <c r="M180" t="str">
        <f>IF(ABS($E180 - $F180) &gt; ($E180 * 0.05), "Potential Risk", "No Risk")</f>
        <v>Potential Risk</v>
      </c>
    </row>
    <row r="181" spans="1:13">
      <c r="A181" t="s">
        <v>139</v>
      </c>
      <c r="B181" t="s">
        <v>339</v>
      </c>
      <c r="C181" s="4">
        <v>25320</v>
      </c>
      <c r="D181" s="4">
        <v>35205</v>
      </c>
      <c r="E181" s="6">
        <v>2798</v>
      </c>
      <c r="F181" s="6">
        <v>1330</v>
      </c>
      <c r="G181" t="s">
        <v>808</v>
      </c>
      <c r="H181" s="7">
        <v>7.77</v>
      </c>
      <c r="I181" s="7">
        <v>5.79</v>
      </c>
      <c r="J181" s="4">
        <v>45654</v>
      </c>
      <c r="K181" t="s">
        <v>984</v>
      </c>
      <c r="L181" s="8">
        <f>E181-F181</f>
        <v>1468</v>
      </c>
      <c r="M181" t="str">
        <f>IF(ABS($E181 - $F181) &gt; ($E181 * 0.05), "Potential Risk", "No Risk")</f>
        <v>Potential Risk</v>
      </c>
    </row>
    <row r="182" spans="1:13">
      <c r="A182" t="s">
        <v>127</v>
      </c>
      <c r="B182" t="s">
        <v>327</v>
      </c>
      <c r="C182" s="4">
        <v>27429</v>
      </c>
      <c r="D182" s="4">
        <v>41235</v>
      </c>
      <c r="E182" s="6">
        <v>2463</v>
      </c>
      <c r="F182" s="6">
        <v>1900</v>
      </c>
      <c r="G182" t="s">
        <v>808</v>
      </c>
      <c r="H182" s="7">
        <v>9.61</v>
      </c>
      <c r="I182" s="7">
        <v>8.16</v>
      </c>
      <c r="J182" s="4">
        <v>45655</v>
      </c>
      <c r="K182" t="s">
        <v>983</v>
      </c>
      <c r="L182" s="8">
        <f>E182-F182</f>
        <v>563</v>
      </c>
      <c r="M182" t="str">
        <f>IF(ABS($E182 - $F182) &gt; ($E182 * 0.05), "Potential Risk", "No Risk")</f>
        <v>Potential Risk</v>
      </c>
    </row>
    <row r="183" spans="1:13">
      <c r="A183" t="s">
        <v>100</v>
      </c>
      <c r="B183" t="s">
        <v>300</v>
      </c>
      <c r="C183" s="4">
        <v>26065</v>
      </c>
      <c r="D183" s="4">
        <v>35709</v>
      </c>
      <c r="E183" s="6">
        <v>2370</v>
      </c>
      <c r="F183" s="6">
        <v>1603</v>
      </c>
      <c r="G183" t="s">
        <v>808</v>
      </c>
      <c r="H183" s="7">
        <v>9.92</v>
      </c>
      <c r="I183" s="7">
        <v>8.0399999999999991</v>
      </c>
      <c r="J183" s="4">
        <v>45657</v>
      </c>
      <c r="K183" t="s">
        <v>984</v>
      </c>
      <c r="L183" s="8">
        <f>E183-F183</f>
        <v>767</v>
      </c>
      <c r="M183" t="str">
        <f>IF(ABS($E183 - $F183) &gt; ($E183 * 0.05), "Potential Risk", "No Risk")</f>
        <v>Potential Risk</v>
      </c>
    </row>
    <row r="184" spans="1:13">
      <c r="A184" t="s">
        <v>57</v>
      </c>
      <c r="B184" t="s">
        <v>257</v>
      </c>
      <c r="C184" s="4">
        <v>22437</v>
      </c>
      <c r="D184" s="4">
        <v>39531</v>
      </c>
      <c r="E184" s="6">
        <v>4814</v>
      </c>
      <c r="F184" s="6">
        <v>1356</v>
      </c>
      <c r="G184" t="s">
        <v>808</v>
      </c>
      <c r="H184" s="7">
        <v>14.45</v>
      </c>
      <c r="I184" s="7">
        <v>9.14</v>
      </c>
      <c r="J184" s="4">
        <v>45660</v>
      </c>
      <c r="K184" t="s">
        <v>982</v>
      </c>
      <c r="L184" s="8">
        <f>E184-F184</f>
        <v>3458</v>
      </c>
      <c r="M184" t="str">
        <f>IF(ABS($E184 - $F184) &gt; ($E184 * 0.05), "Potential Risk", "No Risk")</f>
        <v>Potential Risk</v>
      </c>
    </row>
    <row r="185" spans="1:13">
      <c r="A185" t="s">
        <v>35</v>
      </c>
      <c r="B185" t="s">
        <v>235</v>
      </c>
      <c r="C185" s="4">
        <v>19028</v>
      </c>
      <c r="D185" s="4">
        <v>38577</v>
      </c>
      <c r="E185" s="6">
        <v>3534</v>
      </c>
      <c r="F185" s="6">
        <v>2443</v>
      </c>
      <c r="G185" t="s">
        <v>809</v>
      </c>
      <c r="H185" s="7">
        <v>13.66</v>
      </c>
      <c r="I185" s="7">
        <v>5.88</v>
      </c>
      <c r="J185" s="4">
        <v>45664</v>
      </c>
      <c r="K185" t="s">
        <v>984</v>
      </c>
      <c r="L185" s="8">
        <f>E185-F185</f>
        <v>1091</v>
      </c>
      <c r="M185" t="str">
        <f>IF(ABS($E185 - $F185) &gt; ($E185 * 0.05), "Potential Risk", "No Risk")</f>
        <v>Potential Risk</v>
      </c>
    </row>
    <row r="186" spans="1:13">
      <c r="A186" t="s">
        <v>107</v>
      </c>
      <c r="B186" t="s">
        <v>307</v>
      </c>
      <c r="C186" s="4">
        <v>22939</v>
      </c>
      <c r="D186" s="4">
        <v>40519</v>
      </c>
      <c r="E186" s="6">
        <v>2284</v>
      </c>
      <c r="F186" s="6">
        <v>2465</v>
      </c>
      <c r="G186" t="s">
        <v>808</v>
      </c>
      <c r="H186" s="7">
        <v>7.4</v>
      </c>
      <c r="I186" s="7">
        <v>9.36</v>
      </c>
      <c r="J186" s="4">
        <v>45664</v>
      </c>
      <c r="K186" t="s">
        <v>984</v>
      </c>
      <c r="L186" s="8">
        <f>E186-F186</f>
        <v>-181</v>
      </c>
      <c r="M186" t="str">
        <f>IF(ABS($E186 - $F186) &gt; ($E186 * 0.05), "Potential Risk", "No Risk")</f>
        <v>Potential Risk</v>
      </c>
    </row>
    <row r="187" spans="1:13">
      <c r="A187" t="s">
        <v>172</v>
      </c>
      <c r="B187" t="s">
        <v>372</v>
      </c>
      <c r="C187" s="4">
        <v>22878</v>
      </c>
      <c r="D187" s="4">
        <v>36958</v>
      </c>
      <c r="E187" s="6">
        <v>1947</v>
      </c>
      <c r="F187" s="6">
        <v>2437</v>
      </c>
      <c r="G187" t="s">
        <v>808</v>
      </c>
      <c r="H187" s="7">
        <v>5.87</v>
      </c>
      <c r="I187" s="7">
        <v>3.47</v>
      </c>
      <c r="J187" s="4">
        <v>45668</v>
      </c>
      <c r="K187" t="s">
        <v>982</v>
      </c>
      <c r="L187" s="8">
        <f>E187-F187</f>
        <v>-490</v>
      </c>
      <c r="M187" t="str">
        <f>IF(ABS($E187 - $F187) &gt; ($E187 * 0.05), "Potential Risk", "No Risk")</f>
        <v>Potential Risk</v>
      </c>
    </row>
    <row r="188" spans="1:13">
      <c r="A188" t="s">
        <v>41</v>
      </c>
      <c r="B188" t="s">
        <v>241</v>
      </c>
      <c r="C188" s="4">
        <v>19115</v>
      </c>
      <c r="D188" s="4">
        <v>34526</v>
      </c>
      <c r="E188" s="6">
        <v>4356</v>
      </c>
      <c r="F188" s="6">
        <v>1709</v>
      </c>
      <c r="G188" t="s">
        <v>808</v>
      </c>
      <c r="H188" s="7">
        <v>6.5</v>
      </c>
      <c r="I188" s="7">
        <v>8.1199999999999992</v>
      </c>
      <c r="J188" s="4">
        <v>45674</v>
      </c>
      <c r="K188" t="s">
        <v>983</v>
      </c>
      <c r="L188" s="8">
        <f>E188-F188</f>
        <v>2647</v>
      </c>
      <c r="M188" t="str">
        <f>IF(ABS($E188 - $F188) &gt; ($E188 * 0.05), "Potential Risk", "No Risk")</f>
        <v>Potential Risk</v>
      </c>
    </row>
    <row r="189" spans="1:13">
      <c r="A189" t="s">
        <v>110</v>
      </c>
      <c r="B189" t="s">
        <v>310</v>
      </c>
      <c r="C189" s="4">
        <v>26708</v>
      </c>
      <c r="D189" s="4">
        <v>39043</v>
      </c>
      <c r="E189" s="6">
        <v>1363</v>
      </c>
      <c r="F189" s="6">
        <v>3410</v>
      </c>
      <c r="G189" t="s">
        <v>808</v>
      </c>
      <c r="H189" s="7">
        <v>6.28</v>
      </c>
      <c r="I189" s="7">
        <v>6.23</v>
      </c>
      <c r="J189" s="4">
        <v>45676</v>
      </c>
      <c r="K189" t="s">
        <v>984</v>
      </c>
      <c r="L189" s="8">
        <f>E189-F189</f>
        <v>-2047</v>
      </c>
      <c r="M189" t="str">
        <f>IF(ABS($E189 - $F189) &gt; ($E189 * 0.05), "Potential Risk", "No Risk")</f>
        <v>Potential Risk</v>
      </c>
    </row>
    <row r="190" spans="1:13">
      <c r="A190" t="s">
        <v>15</v>
      </c>
      <c r="B190" t="s">
        <v>215</v>
      </c>
      <c r="C190" s="4">
        <v>26225</v>
      </c>
      <c r="D190" s="4">
        <v>32175</v>
      </c>
      <c r="E190" s="6">
        <v>4244</v>
      </c>
      <c r="F190" s="6">
        <v>3307</v>
      </c>
      <c r="G190" t="s">
        <v>808</v>
      </c>
      <c r="H190" s="7">
        <v>6.88</v>
      </c>
      <c r="I190" s="7">
        <v>4.7</v>
      </c>
      <c r="J190" s="4">
        <v>45684</v>
      </c>
      <c r="K190" t="s">
        <v>982</v>
      </c>
      <c r="L190" s="8">
        <f>E190-F190</f>
        <v>937</v>
      </c>
      <c r="M190" t="str">
        <f>IF(ABS($E190 - $F190) &gt; ($E190 * 0.05), "Potential Risk", "No Risk")</f>
        <v>Potential Risk</v>
      </c>
    </row>
    <row r="191" spans="1:13">
      <c r="A191" t="s">
        <v>70</v>
      </c>
      <c r="B191" t="s">
        <v>270</v>
      </c>
      <c r="C191" s="4">
        <v>23644</v>
      </c>
      <c r="D191" s="4">
        <v>36671</v>
      </c>
      <c r="E191" s="6">
        <v>2781</v>
      </c>
      <c r="F191" s="6">
        <v>2566</v>
      </c>
      <c r="G191" t="s">
        <v>809</v>
      </c>
      <c r="H191" s="7">
        <v>10.199999999999999</v>
      </c>
      <c r="I191" s="7">
        <v>9.35</v>
      </c>
      <c r="J191" s="4">
        <v>45687</v>
      </c>
      <c r="K191" t="s">
        <v>982</v>
      </c>
      <c r="L191" s="8">
        <f>E191-F191</f>
        <v>215</v>
      </c>
      <c r="M191" t="str">
        <f>IF(ABS($E191 - $F191) &gt; ($E191 * 0.05), "Potential Risk", "No Risk")</f>
        <v>Potential Risk</v>
      </c>
    </row>
    <row r="192" spans="1:13">
      <c r="A192" t="s">
        <v>22</v>
      </c>
      <c r="B192" t="s">
        <v>222</v>
      </c>
      <c r="C192" s="4">
        <v>21342</v>
      </c>
      <c r="D192" s="4">
        <v>35572</v>
      </c>
      <c r="E192" s="6">
        <v>3233</v>
      </c>
      <c r="F192" s="6">
        <v>4541</v>
      </c>
      <c r="G192" t="s">
        <v>809</v>
      </c>
      <c r="H192" s="7">
        <v>11.98</v>
      </c>
      <c r="I192" s="7">
        <v>6.73</v>
      </c>
      <c r="J192" s="4">
        <v>45688</v>
      </c>
      <c r="K192" t="s">
        <v>982</v>
      </c>
      <c r="L192" s="8">
        <f>E192-F192</f>
        <v>-1308</v>
      </c>
      <c r="M192" t="str">
        <f>IF(ABS($E192 - $F192) &gt; ($E192 * 0.05), "Potential Risk", "No Risk")</f>
        <v>Potential Risk</v>
      </c>
    </row>
    <row r="193" spans="1:13">
      <c r="A193" t="s">
        <v>131</v>
      </c>
      <c r="B193" t="s">
        <v>331</v>
      </c>
      <c r="C193" s="4">
        <v>24597</v>
      </c>
      <c r="D193" s="4">
        <v>39933</v>
      </c>
      <c r="E193" s="6">
        <v>3037</v>
      </c>
      <c r="F193" s="6">
        <v>1831</v>
      </c>
      <c r="G193" t="s">
        <v>809</v>
      </c>
      <c r="H193" s="7">
        <v>11.9</v>
      </c>
      <c r="I193" s="7">
        <v>3.79</v>
      </c>
      <c r="J193" s="4">
        <v>45708</v>
      </c>
      <c r="K193" t="s">
        <v>983</v>
      </c>
      <c r="L193" s="8">
        <f>E193-F193</f>
        <v>1206</v>
      </c>
      <c r="M193" t="str">
        <f>IF(ABS($E193 - $F193) &gt; ($E193 * 0.05), "Potential Risk", "No Risk")</f>
        <v>Potential Risk</v>
      </c>
    </row>
    <row r="194" spans="1:13">
      <c r="A194" t="s">
        <v>149</v>
      </c>
      <c r="B194" t="s">
        <v>349</v>
      </c>
      <c r="C194" s="4">
        <v>25897</v>
      </c>
      <c r="D194" s="4">
        <v>32687</v>
      </c>
      <c r="E194" s="6">
        <v>2436</v>
      </c>
      <c r="F194" s="6">
        <v>3868</v>
      </c>
      <c r="G194" t="s">
        <v>808</v>
      </c>
      <c r="H194" s="7">
        <v>12.47</v>
      </c>
      <c r="I194" s="7">
        <v>5.43</v>
      </c>
      <c r="J194" s="4">
        <v>45709</v>
      </c>
      <c r="K194" t="s">
        <v>984</v>
      </c>
      <c r="L194" s="8">
        <f>E194-F194</f>
        <v>-1432</v>
      </c>
      <c r="M194" t="str">
        <f>IF(ABS($E194 - $F194) &gt; ($E194 * 0.05), "Potential Risk", "No Risk")</f>
        <v>Potential Risk</v>
      </c>
    </row>
    <row r="195" spans="1:13">
      <c r="A195" t="s">
        <v>136</v>
      </c>
      <c r="B195" t="s">
        <v>336</v>
      </c>
      <c r="C195" s="4">
        <v>24052</v>
      </c>
      <c r="D195" s="4">
        <v>37145</v>
      </c>
      <c r="E195" s="6">
        <v>1509</v>
      </c>
      <c r="F195" s="6">
        <v>4093</v>
      </c>
      <c r="G195" t="s">
        <v>809</v>
      </c>
      <c r="H195" s="7">
        <v>13.74</v>
      </c>
      <c r="I195" s="7">
        <v>9.09</v>
      </c>
      <c r="J195" s="4">
        <v>45715</v>
      </c>
      <c r="K195" t="s">
        <v>983</v>
      </c>
      <c r="L195" s="8">
        <f>E195-F195</f>
        <v>-2584</v>
      </c>
      <c r="M195" t="str">
        <f>IF(ABS($E195 - $F195) &gt; ($E195 * 0.05), "Potential Risk", "No Risk")</f>
        <v>Potential Risk</v>
      </c>
    </row>
    <row r="196" spans="1:13">
      <c r="A196" t="s">
        <v>92</v>
      </c>
      <c r="B196" t="s">
        <v>292</v>
      </c>
      <c r="C196" s="4">
        <v>26798</v>
      </c>
      <c r="D196" s="4">
        <v>37591</v>
      </c>
      <c r="E196" s="6">
        <v>3899</v>
      </c>
      <c r="F196" s="6">
        <v>4865</v>
      </c>
      <c r="G196" t="s">
        <v>809</v>
      </c>
      <c r="H196" s="7">
        <v>10.14</v>
      </c>
      <c r="I196" s="7">
        <v>3.77</v>
      </c>
      <c r="J196" s="4">
        <v>45719</v>
      </c>
      <c r="K196" t="s">
        <v>982</v>
      </c>
      <c r="L196" s="8">
        <f>E196-F196</f>
        <v>-966</v>
      </c>
      <c r="M196" t="str">
        <f>IF(ABS($E196 - $F196) &gt; ($E196 * 0.05), "Potential Risk", "No Risk")</f>
        <v>Potential Risk</v>
      </c>
    </row>
    <row r="197" spans="1:13">
      <c r="A197" t="s">
        <v>52</v>
      </c>
      <c r="B197" t="s">
        <v>252</v>
      </c>
      <c r="C197" s="4">
        <v>24768</v>
      </c>
      <c r="D197" s="4">
        <v>36049</v>
      </c>
      <c r="E197" s="6">
        <v>3412</v>
      </c>
      <c r="F197" s="6">
        <v>1810</v>
      </c>
      <c r="G197" t="s">
        <v>809</v>
      </c>
      <c r="H197" s="7">
        <v>13.13</v>
      </c>
      <c r="I197" s="7">
        <v>4.1500000000000004</v>
      </c>
      <c r="J197" s="4">
        <v>45721</v>
      </c>
      <c r="K197" t="s">
        <v>982</v>
      </c>
      <c r="L197" s="8">
        <f>E197-F197</f>
        <v>1602</v>
      </c>
      <c r="M197" t="str">
        <f>IF(ABS($E197 - $F197) &gt; ($E197 * 0.05), "Potential Risk", "No Risk")</f>
        <v>Potential Risk</v>
      </c>
    </row>
    <row r="198" spans="1:13">
      <c r="A198" t="s">
        <v>99</v>
      </c>
      <c r="B198" t="s">
        <v>299</v>
      </c>
      <c r="C198" s="4">
        <v>25789</v>
      </c>
      <c r="D198" s="4">
        <v>38964</v>
      </c>
      <c r="E198" s="6">
        <v>3573</v>
      </c>
      <c r="F198" s="6">
        <v>2732</v>
      </c>
      <c r="G198" t="s">
        <v>809</v>
      </c>
      <c r="H198" s="7">
        <v>14.27</v>
      </c>
      <c r="I198" s="7">
        <v>8.06</v>
      </c>
      <c r="J198" s="4">
        <v>45721</v>
      </c>
      <c r="K198" t="s">
        <v>983</v>
      </c>
      <c r="L198" s="8">
        <f>E198-F198</f>
        <v>841</v>
      </c>
      <c r="M198" t="str">
        <f>IF(ABS($E198 - $F198) &gt; ($E198 * 0.05), "Potential Risk", "No Risk")</f>
        <v>Potential Risk</v>
      </c>
    </row>
    <row r="199" spans="1:13">
      <c r="A199" t="s">
        <v>140</v>
      </c>
      <c r="B199" t="s">
        <v>340</v>
      </c>
      <c r="C199" s="4">
        <v>18519</v>
      </c>
      <c r="D199" s="4">
        <v>39637</v>
      </c>
      <c r="E199" s="6">
        <v>4245</v>
      </c>
      <c r="F199" s="6">
        <v>3044</v>
      </c>
      <c r="G199" t="s">
        <v>809</v>
      </c>
      <c r="H199" s="7">
        <v>13.06</v>
      </c>
      <c r="I199" s="7">
        <v>3.38</v>
      </c>
      <c r="J199" s="4">
        <v>45723</v>
      </c>
      <c r="K199" t="s">
        <v>984</v>
      </c>
      <c r="L199" s="8">
        <f>E199-F199</f>
        <v>1201</v>
      </c>
      <c r="M199" t="str">
        <f>IF(ABS($E199 - $F199) &gt; ($E199 * 0.05), "Potential Risk", "No Risk")</f>
        <v>Potential Risk</v>
      </c>
    </row>
    <row r="200" spans="1:13">
      <c r="A200" t="s">
        <v>165</v>
      </c>
      <c r="B200" t="s">
        <v>365</v>
      </c>
      <c r="C200" s="4">
        <v>25647</v>
      </c>
      <c r="D200" s="4">
        <v>31762</v>
      </c>
      <c r="E200" s="6">
        <v>3127</v>
      </c>
      <c r="F200" s="6">
        <v>2098</v>
      </c>
      <c r="G200" t="s">
        <v>809</v>
      </c>
      <c r="H200" s="7">
        <v>8.27</v>
      </c>
      <c r="I200" s="7">
        <v>9.73</v>
      </c>
      <c r="J200" s="4">
        <v>45723</v>
      </c>
      <c r="K200" t="s">
        <v>983</v>
      </c>
      <c r="L200" s="8">
        <f>E200-F200</f>
        <v>1029</v>
      </c>
      <c r="M200" t="str">
        <f>IF(ABS($E200 - $F200) &gt; ($E200 * 0.05), "Potential Risk", "No Risk")</f>
        <v>Potential Risk</v>
      </c>
    </row>
    <row r="201" spans="1:13">
      <c r="A201" t="s">
        <v>103</v>
      </c>
      <c r="B201" t="s">
        <v>303</v>
      </c>
      <c r="C201" s="4">
        <v>22844</v>
      </c>
      <c r="D201" s="4">
        <v>32054</v>
      </c>
      <c r="E201" s="6">
        <v>1828</v>
      </c>
      <c r="F201" s="6">
        <v>4519</v>
      </c>
      <c r="G201" t="s">
        <v>809</v>
      </c>
      <c r="H201" s="7">
        <v>14.8</v>
      </c>
      <c r="I201" s="7">
        <v>6.8</v>
      </c>
      <c r="J201" s="4">
        <v>45726</v>
      </c>
      <c r="K201" t="s">
        <v>983</v>
      </c>
      <c r="L201" s="8">
        <f>E201-F201</f>
        <v>-2691</v>
      </c>
      <c r="M201" t="str">
        <f>IF(ABS($E201 - $F201) &gt; ($E201 * 0.05), "Potential Risk", "No Risk")</f>
        <v>Potential Risk</v>
      </c>
    </row>
    <row r="204" spans="1:13">
      <c r="A204" t="s">
        <v>986</v>
      </c>
    </row>
    <row r="205" spans="1:13">
      <c r="A205">
        <f>COUNTBLANK(A$2:A$200)</f>
        <v>0</v>
      </c>
      <c r="B205">
        <f>COUNTBLANK(B$2:B$200)</f>
        <v>0</v>
      </c>
      <c r="C205">
        <f>COUNTBLANK(C$2:C$200)</f>
        <v>0</v>
      </c>
      <c r="D205">
        <f>COUNTBLANK(D$2:D$200)</f>
        <v>0</v>
      </c>
      <c r="E205" s="6">
        <f>COUNTBLANK(E$2:E$200)</f>
        <v>0</v>
      </c>
      <c r="F205" s="6">
        <f>COUNTBLANK(F$2:F$200)</f>
        <v>0</v>
      </c>
      <c r="G205">
        <f>COUNTBLANK(G$2:G$200)</f>
        <v>0</v>
      </c>
      <c r="H205" s="7">
        <f>COUNTBLANK(H$2:H$200)</f>
        <v>0</v>
      </c>
      <c r="I205" s="7">
        <f>COUNTBLANK(I$2:I$200)</f>
        <v>0</v>
      </c>
      <c r="J205" s="4">
        <f>COUNTBLANK(J$2:J$200)</f>
        <v>0</v>
      </c>
      <c r="K205">
        <f>COUNTBLANK(K$2:K$200)</f>
        <v>0</v>
      </c>
    </row>
  </sheetData>
  <autoFilter ref="A1:M201" xr:uid="{2AFFA1BF-BC96-4660-9C1F-865F8D2A4E4E}">
    <sortState xmlns:xlrd2="http://schemas.microsoft.com/office/spreadsheetml/2017/richdata2" ref="A2:M201">
      <sortCondition ref="J1:J201"/>
    </sortState>
  </autoFilter>
  <conditionalFormatting sqref="B203:K203 A1:A201 A203:A1048576">
    <cfRule type="expression" dxfId="3" priority="2">
      <formula>ISBLANK($A:$A)</formula>
    </cfRule>
  </conditionalFormatting>
  <conditionalFormatting sqref="B1:K201 B204:K1048576">
    <cfRule type="expression" dxfId="2" priority="1">
      <formula>ISBLANK($A:$L)</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C9317-FA2D-4365-9AD5-19CCAA2E2BAC}">
  <dimension ref="A1:M188"/>
  <sheetViews>
    <sheetView workbookViewId="0">
      <selection activeCell="B1" sqref="B1"/>
    </sheetView>
  </sheetViews>
  <sheetFormatPr defaultColWidth="22.53125" defaultRowHeight="14.25"/>
  <sheetData>
    <row r="1" spans="1:13">
      <c r="A1" s="1" t="s">
        <v>0</v>
      </c>
      <c r="B1" s="1" t="s">
        <v>1</v>
      </c>
      <c r="C1" s="3" t="s">
        <v>2</v>
      </c>
      <c r="D1" s="3" t="s">
        <v>3</v>
      </c>
      <c r="E1" s="5" t="s">
        <v>4</v>
      </c>
      <c r="F1" s="5" t="s">
        <v>5</v>
      </c>
      <c r="G1" s="1" t="s">
        <v>6</v>
      </c>
      <c r="H1" s="1" t="s">
        <v>7</v>
      </c>
      <c r="I1" s="1" t="s">
        <v>8</v>
      </c>
      <c r="J1" s="1" t="s">
        <v>9</v>
      </c>
      <c r="K1" s="1" t="s">
        <v>10</v>
      </c>
      <c r="L1" s="1" t="s">
        <v>989</v>
      </c>
      <c r="M1" s="1" t="s">
        <v>990</v>
      </c>
    </row>
    <row r="2" spans="1:13">
      <c r="A2" t="str" cm="1">
        <f t="array" ref="A2:A188">_xlfn._xlws.FILTER(cleaned_data!$A2:$A201, cleaned_data!$M2:$M201="Potential Risk")</f>
        <v>45454260</v>
      </c>
      <c r="B2" t="str">
        <f>VLOOKUP($A2,cleaned_data!$A$2:$L$200,2,FALSE)</f>
        <v>Michael Page</v>
      </c>
      <c r="C2">
        <f>VLOOKUP($A2,cleaned_data!$A$2:$L$200,3,FALSE)</f>
        <v>26747</v>
      </c>
      <c r="D2">
        <f>VLOOKUP($A2,cleaned_data!$A$2:$L$200,4,FALSE)</f>
        <v>39053</v>
      </c>
      <c r="E2">
        <f>VLOOKUP($A2,cleaned_data!$A$2:$L$200,5,FALSE)</f>
        <v>4142</v>
      </c>
      <c r="F2">
        <f>VLOOKUP($A2,cleaned_data!$A$2:$L$200,6,FALSE)</f>
        <v>2645</v>
      </c>
      <c r="G2" t="str">
        <f>VLOOKUP($A2,cleaned_data!$A$2:$L$200,7,FALSE)</f>
        <v>Defined Benefit</v>
      </c>
      <c r="H2">
        <f>VLOOKUP($A2,cleaned_data!$A$2:$L$200,8,FALSE)</f>
        <v>10.199999999999999</v>
      </c>
      <c r="I2">
        <f>VLOOKUP($A2,cleaned_data!$A$2:$L$200,9,FALSE)</f>
        <v>3.82</v>
      </c>
      <c r="J2">
        <f>VLOOKUP($A2,cleaned_data!$A$2:$L$200,10,FALSE)</f>
        <v>45005</v>
      </c>
      <c r="K2" t="str">
        <f>VLOOKUP($A2,cleaned_data!$A$2:$L$200,11,FALSE)</f>
        <v>Deferred</v>
      </c>
      <c r="L2">
        <f>VLOOKUP($A2,cleaned_data!$A$2:$L$200,12,FALSE)</f>
        <v>1497</v>
      </c>
    </row>
    <row r="3" spans="1:13">
      <c r="A3" t="str">
        <v>508b98f5</v>
      </c>
      <c r="B3" t="str">
        <f>VLOOKUP($A3,cleaned_data!$A$2:$L$200,2,FALSE)</f>
        <v>Nina Jordan</v>
      </c>
      <c r="C3">
        <f>VLOOKUP($A3,cleaned_data!$A$2:$L$200,3,FALSE)</f>
        <v>18635</v>
      </c>
      <c r="D3">
        <f>VLOOKUP($A3,cleaned_data!$A$2:$L$200,4,FALSE)</f>
        <v>35489</v>
      </c>
      <c r="E3">
        <f>VLOOKUP($A3,cleaned_data!$A$2:$L$200,5,FALSE)</f>
        <v>2862</v>
      </c>
      <c r="F3">
        <f>VLOOKUP($A3,cleaned_data!$A$2:$L$200,6,FALSE)</f>
        <v>4807</v>
      </c>
      <c r="G3" t="str">
        <f>VLOOKUP($A3,cleaned_data!$A$2:$L$200,7,FALSE)</f>
        <v>Defined Contribution</v>
      </c>
      <c r="H3">
        <f>VLOOKUP($A3,cleaned_data!$A$2:$L$200,8,FALSE)</f>
        <v>12.04</v>
      </c>
      <c r="I3">
        <f>VLOOKUP($A3,cleaned_data!$A$2:$L$200,9,FALSE)</f>
        <v>4.0599999999999996</v>
      </c>
      <c r="J3">
        <f>VLOOKUP($A3,cleaned_data!$A$2:$L$200,10,FALSE)</f>
        <v>45011</v>
      </c>
      <c r="K3" t="str">
        <f>VLOOKUP($A3,cleaned_data!$A$2:$L$200,11,FALSE)</f>
        <v>Retired</v>
      </c>
      <c r="L3">
        <f>VLOOKUP($A3,cleaned_data!$A$2:$L$200,12,FALSE)</f>
        <v>-1945</v>
      </c>
    </row>
    <row r="4" spans="1:13">
      <c r="A4" t="str">
        <v>27779564</v>
      </c>
      <c r="B4" t="str">
        <f>VLOOKUP($A4,cleaned_data!$A$2:$L$200,2,FALSE)</f>
        <v>Brian Rocha</v>
      </c>
      <c r="C4">
        <f>VLOOKUP($A4,cleaned_data!$A$2:$L$200,3,FALSE)</f>
        <v>18188</v>
      </c>
      <c r="D4">
        <f>VLOOKUP($A4,cleaned_data!$A$2:$L$200,4,FALSE)</f>
        <v>32984</v>
      </c>
      <c r="E4">
        <f>VLOOKUP($A4,cleaned_data!$A$2:$L$200,5,FALSE)</f>
        <v>2106</v>
      </c>
      <c r="F4">
        <f>VLOOKUP($A4,cleaned_data!$A$2:$L$200,6,FALSE)</f>
        <v>1262</v>
      </c>
      <c r="G4" t="str">
        <f>VLOOKUP($A4,cleaned_data!$A$2:$L$200,7,FALSE)</f>
        <v>Defined Benefit</v>
      </c>
      <c r="H4">
        <f>VLOOKUP($A4,cleaned_data!$A$2:$L$200,8,FALSE)</f>
        <v>5.39</v>
      </c>
      <c r="I4">
        <f>VLOOKUP($A4,cleaned_data!$A$2:$L$200,9,FALSE)</f>
        <v>9.89</v>
      </c>
      <c r="J4">
        <f>VLOOKUP($A4,cleaned_data!$A$2:$L$200,10,FALSE)</f>
        <v>45015</v>
      </c>
      <c r="K4" t="str">
        <f>VLOOKUP($A4,cleaned_data!$A$2:$L$200,11,FALSE)</f>
        <v>Deferred</v>
      </c>
      <c r="L4">
        <f>VLOOKUP($A4,cleaned_data!$A$2:$L$200,12,FALSE)</f>
        <v>844</v>
      </c>
    </row>
    <row r="5" spans="1:13">
      <c r="A5" t="str">
        <v>931c862e</v>
      </c>
      <c r="B5" t="str">
        <f>VLOOKUP($A5,cleaned_data!$A$2:$L$200,2,FALSE)</f>
        <v>Anthony Gilmore</v>
      </c>
      <c r="C5">
        <f>VLOOKUP($A5,cleaned_data!$A$2:$L$200,3,FALSE)</f>
        <v>24593</v>
      </c>
      <c r="D5">
        <f>VLOOKUP($A5,cleaned_data!$A$2:$L$200,4,FALSE)</f>
        <v>37958</v>
      </c>
      <c r="E5">
        <f>VLOOKUP($A5,cleaned_data!$A$2:$L$200,5,FALSE)</f>
        <v>2838</v>
      </c>
      <c r="F5">
        <f>VLOOKUP($A5,cleaned_data!$A$2:$L$200,6,FALSE)</f>
        <v>1762</v>
      </c>
      <c r="G5" t="str">
        <f>VLOOKUP($A5,cleaned_data!$A$2:$L$200,7,FALSE)</f>
        <v>Defined Contribution</v>
      </c>
      <c r="H5">
        <f>VLOOKUP($A5,cleaned_data!$A$2:$L$200,8,FALSE)</f>
        <v>8.64</v>
      </c>
      <c r="I5">
        <f>VLOOKUP($A5,cleaned_data!$A$2:$L$200,9,FALSE)</f>
        <v>9.48</v>
      </c>
      <c r="J5">
        <f>VLOOKUP($A5,cleaned_data!$A$2:$L$200,10,FALSE)</f>
        <v>45023</v>
      </c>
      <c r="K5" t="str">
        <f>VLOOKUP($A5,cleaned_data!$A$2:$L$200,11,FALSE)</f>
        <v>Active</v>
      </c>
      <c r="L5">
        <f>VLOOKUP($A5,cleaned_data!$A$2:$L$200,12,FALSE)</f>
        <v>1076</v>
      </c>
    </row>
    <row r="6" spans="1:13">
      <c r="A6" t="str">
        <v>64c79b72</v>
      </c>
      <c r="B6" t="str">
        <f>VLOOKUP($A6,cleaned_data!$A$2:$L$200,2,FALSE)</f>
        <v>Jessica Luna</v>
      </c>
      <c r="C6">
        <f>VLOOKUP($A6,cleaned_data!$A$2:$L$200,3,FALSE)</f>
        <v>23045</v>
      </c>
      <c r="D6">
        <f>VLOOKUP($A6,cleaned_data!$A$2:$L$200,4,FALSE)</f>
        <v>40161</v>
      </c>
      <c r="E6">
        <f>VLOOKUP($A6,cleaned_data!$A$2:$L$200,5,FALSE)</f>
        <v>4743</v>
      </c>
      <c r="F6">
        <f>VLOOKUP($A6,cleaned_data!$A$2:$L$200,6,FALSE)</f>
        <v>3050</v>
      </c>
      <c r="G6" t="str">
        <f>VLOOKUP($A6,cleaned_data!$A$2:$L$200,7,FALSE)</f>
        <v>Defined Contribution</v>
      </c>
      <c r="H6">
        <f>VLOOKUP($A6,cleaned_data!$A$2:$L$200,8,FALSE)</f>
        <v>14.54</v>
      </c>
      <c r="I6">
        <f>VLOOKUP($A6,cleaned_data!$A$2:$L$200,9,FALSE)</f>
        <v>6.24</v>
      </c>
      <c r="J6">
        <f>VLOOKUP($A6,cleaned_data!$A$2:$L$200,10,FALSE)</f>
        <v>45038</v>
      </c>
      <c r="K6" t="str">
        <f>VLOOKUP($A6,cleaned_data!$A$2:$L$200,11,FALSE)</f>
        <v>Active</v>
      </c>
      <c r="L6">
        <f>VLOOKUP($A6,cleaned_data!$A$2:$L$200,12,FALSE)</f>
        <v>1693</v>
      </c>
    </row>
    <row r="7" spans="1:13">
      <c r="A7" t="str">
        <v>0308190d</v>
      </c>
      <c r="B7" t="str">
        <f>VLOOKUP($A7,cleaned_data!$A$2:$L$200,2,FALSE)</f>
        <v>Lauren Miller</v>
      </c>
      <c r="C7">
        <f>VLOOKUP($A7,cleaned_data!$A$2:$L$200,3,FALSE)</f>
        <v>22300</v>
      </c>
      <c r="D7">
        <f>VLOOKUP($A7,cleaned_data!$A$2:$L$200,4,FALSE)</f>
        <v>33587</v>
      </c>
      <c r="E7">
        <f>VLOOKUP($A7,cleaned_data!$A$2:$L$200,5,FALSE)</f>
        <v>4897</v>
      </c>
      <c r="F7">
        <f>VLOOKUP($A7,cleaned_data!$A$2:$L$200,6,FALSE)</f>
        <v>2385</v>
      </c>
      <c r="G7" t="str">
        <f>VLOOKUP($A7,cleaned_data!$A$2:$L$200,7,FALSE)</f>
        <v>Defined Benefit</v>
      </c>
      <c r="H7">
        <f>VLOOKUP($A7,cleaned_data!$A$2:$L$200,8,FALSE)</f>
        <v>10.32</v>
      </c>
      <c r="I7">
        <f>VLOOKUP($A7,cleaned_data!$A$2:$L$200,9,FALSE)</f>
        <v>4.2300000000000004</v>
      </c>
      <c r="J7">
        <f>VLOOKUP($A7,cleaned_data!$A$2:$L$200,10,FALSE)</f>
        <v>45046</v>
      </c>
      <c r="K7" t="str">
        <f>VLOOKUP($A7,cleaned_data!$A$2:$L$200,11,FALSE)</f>
        <v>Active</v>
      </c>
      <c r="L7">
        <f>VLOOKUP($A7,cleaned_data!$A$2:$L$200,12,FALSE)</f>
        <v>2512</v>
      </c>
    </row>
    <row r="8" spans="1:13">
      <c r="A8" t="str">
        <v>b0b69667</v>
      </c>
      <c r="B8" t="str">
        <f>VLOOKUP($A8,cleaned_data!$A$2:$L$200,2,FALSE)</f>
        <v>Aaron Leonard</v>
      </c>
      <c r="C8">
        <f>VLOOKUP($A8,cleaned_data!$A$2:$L$200,3,FALSE)</f>
        <v>25245</v>
      </c>
      <c r="D8">
        <f>VLOOKUP($A8,cleaned_data!$A$2:$L$200,4,FALSE)</f>
        <v>34461</v>
      </c>
      <c r="E8">
        <f>VLOOKUP($A8,cleaned_data!$A$2:$L$200,5,FALSE)</f>
        <v>1795</v>
      </c>
      <c r="F8">
        <f>VLOOKUP($A8,cleaned_data!$A$2:$L$200,6,FALSE)</f>
        <v>1319</v>
      </c>
      <c r="G8" t="str">
        <f>VLOOKUP($A8,cleaned_data!$A$2:$L$200,7,FALSE)</f>
        <v>Defined Contribution</v>
      </c>
      <c r="H8">
        <f>VLOOKUP($A8,cleaned_data!$A$2:$L$200,8,FALSE)</f>
        <v>12.72</v>
      </c>
      <c r="I8">
        <f>VLOOKUP($A8,cleaned_data!$A$2:$L$200,9,FALSE)</f>
        <v>7.37</v>
      </c>
      <c r="J8">
        <f>VLOOKUP($A8,cleaned_data!$A$2:$L$200,10,FALSE)</f>
        <v>45049</v>
      </c>
      <c r="K8" t="str">
        <f>VLOOKUP($A8,cleaned_data!$A$2:$L$200,11,FALSE)</f>
        <v>Retired</v>
      </c>
      <c r="L8">
        <f>VLOOKUP($A8,cleaned_data!$A$2:$L$200,12,FALSE)</f>
        <v>476</v>
      </c>
    </row>
    <row r="9" spans="1:13">
      <c r="A9" t="str">
        <v>9dc79b1d</v>
      </c>
      <c r="B9" t="str">
        <f>VLOOKUP($A9,cleaned_data!$A$2:$L$200,2,FALSE)</f>
        <v>Kathryn Jones</v>
      </c>
      <c r="C9">
        <f>VLOOKUP($A9,cleaned_data!$A$2:$L$200,3,FALSE)</f>
        <v>19561</v>
      </c>
      <c r="D9">
        <f>VLOOKUP($A9,cleaned_data!$A$2:$L$200,4,FALSE)</f>
        <v>35815</v>
      </c>
      <c r="E9">
        <f>VLOOKUP($A9,cleaned_data!$A$2:$L$200,5,FALSE)</f>
        <v>3805</v>
      </c>
      <c r="F9">
        <f>VLOOKUP($A9,cleaned_data!$A$2:$L$200,6,FALSE)</f>
        <v>4186</v>
      </c>
      <c r="G9" t="str">
        <f>VLOOKUP($A9,cleaned_data!$A$2:$L$200,7,FALSE)</f>
        <v>Defined Benefit</v>
      </c>
      <c r="H9">
        <f>VLOOKUP($A9,cleaned_data!$A$2:$L$200,8,FALSE)</f>
        <v>5.45</v>
      </c>
      <c r="I9">
        <f>VLOOKUP($A9,cleaned_data!$A$2:$L$200,9,FALSE)</f>
        <v>5.44</v>
      </c>
      <c r="J9">
        <f>VLOOKUP($A9,cleaned_data!$A$2:$L$200,10,FALSE)</f>
        <v>45052</v>
      </c>
      <c r="K9" t="str">
        <f>VLOOKUP($A9,cleaned_data!$A$2:$L$200,11,FALSE)</f>
        <v>Deferred</v>
      </c>
      <c r="L9">
        <f>VLOOKUP($A9,cleaned_data!$A$2:$L$200,12,FALSE)</f>
        <v>-381</v>
      </c>
    </row>
    <row r="10" spans="1:13">
      <c r="A10" t="str">
        <v>c21a9869</v>
      </c>
      <c r="B10" t="str">
        <f>VLOOKUP($A10,cleaned_data!$A$2:$L$200,2,FALSE)</f>
        <v>Troy Flores</v>
      </c>
      <c r="C10">
        <f>VLOOKUP($A10,cleaned_data!$A$2:$L$200,3,FALSE)</f>
        <v>22460</v>
      </c>
      <c r="D10">
        <f>VLOOKUP($A10,cleaned_data!$A$2:$L$200,4,FALSE)</f>
        <v>31324</v>
      </c>
      <c r="E10">
        <f>VLOOKUP($A10,cleaned_data!$A$2:$L$200,5,FALSE)</f>
        <v>3590</v>
      </c>
      <c r="F10">
        <f>VLOOKUP($A10,cleaned_data!$A$2:$L$200,6,FALSE)</f>
        <v>3241</v>
      </c>
      <c r="G10" t="str">
        <f>VLOOKUP($A10,cleaned_data!$A$2:$L$200,7,FALSE)</f>
        <v>Defined Contribution</v>
      </c>
      <c r="H10">
        <f>VLOOKUP($A10,cleaned_data!$A$2:$L$200,8,FALSE)</f>
        <v>6.29</v>
      </c>
      <c r="I10">
        <f>VLOOKUP($A10,cleaned_data!$A$2:$L$200,9,FALSE)</f>
        <v>5.81</v>
      </c>
      <c r="J10">
        <f>VLOOKUP($A10,cleaned_data!$A$2:$L$200,10,FALSE)</f>
        <v>45053</v>
      </c>
      <c r="K10" t="str">
        <f>VLOOKUP($A10,cleaned_data!$A$2:$L$200,11,FALSE)</f>
        <v>Retired</v>
      </c>
      <c r="L10">
        <f>VLOOKUP($A10,cleaned_data!$A$2:$L$200,12,FALSE)</f>
        <v>349</v>
      </c>
    </row>
    <row r="11" spans="1:13">
      <c r="A11" t="str">
        <v>e373701c</v>
      </c>
      <c r="B11" t="str">
        <f>VLOOKUP($A11,cleaned_data!$A$2:$L$200,2,FALSE)</f>
        <v>Michael Anthony</v>
      </c>
      <c r="C11">
        <f>VLOOKUP($A11,cleaned_data!$A$2:$L$200,3,FALSE)</f>
        <v>23801</v>
      </c>
      <c r="D11">
        <f>VLOOKUP($A11,cleaned_data!$A$2:$L$200,4,FALSE)</f>
        <v>39635</v>
      </c>
      <c r="E11">
        <f>VLOOKUP($A11,cleaned_data!$A$2:$L$200,5,FALSE)</f>
        <v>4104</v>
      </c>
      <c r="F11">
        <f>VLOOKUP($A11,cleaned_data!$A$2:$L$200,6,FALSE)</f>
        <v>2429</v>
      </c>
      <c r="G11" t="str">
        <f>VLOOKUP($A11,cleaned_data!$A$2:$L$200,7,FALSE)</f>
        <v>Defined Benefit</v>
      </c>
      <c r="H11">
        <f>VLOOKUP($A11,cleaned_data!$A$2:$L$200,8,FALSE)</f>
        <v>7.09</v>
      </c>
      <c r="I11">
        <f>VLOOKUP($A11,cleaned_data!$A$2:$L$200,9,FALSE)</f>
        <v>3.03</v>
      </c>
      <c r="J11">
        <f>VLOOKUP($A11,cleaned_data!$A$2:$L$200,10,FALSE)</f>
        <v>45053</v>
      </c>
      <c r="K11" t="str">
        <f>VLOOKUP($A11,cleaned_data!$A$2:$L$200,11,FALSE)</f>
        <v>Deferred</v>
      </c>
      <c r="L11">
        <f>VLOOKUP($A11,cleaned_data!$A$2:$L$200,12,FALSE)</f>
        <v>1675</v>
      </c>
    </row>
    <row r="12" spans="1:13">
      <c r="A12" t="str">
        <v>cefffd15</v>
      </c>
      <c r="B12" t="str">
        <f>VLOOKUP($A12,cleaned_data!$A$2:$L$200,2,FALSE)</f>
        <v>Katelyn Jones</v>
      </c>
      <c r="C12">
        <f>VLOOKUP($A12,cleaned_data!$A$2:$L$200,3,FALSE)</f>
        <v>18325</v>
      </c>
      <c r="D12">
        <f>VLOOKUP($A12,cleaned_data!$A$2:$L$200,4,FALSE)</f>
        <v>41513</v>
      </c>
      <c r="E12">
        <f>VLOOKUP($A12,cleaned_data!$A$2:$L$200,5,FALSE)</f>
        <v>3529</v>
      </c>
      <c r="F12">
        <f>VLOOKUP($A12,cleaned_data!$A$2:$L$200,6,FALSE)</f>
        <v>869</v>
      </c>
      <c r="G12" t="str">
        <f>VLOOKUP($A12,cleaned_data!$A$2:$L$200,7,FALSE)</f>
        <v>Defined Contribution</v>
      </c>
      <c r="H12">
        <f>VLOOKUP($A12,cleaned_data!$A$2:$L$200,8,FALSE)</f>
        <v>6.92</v>
      </c>
      <c r="I12">
        <f>VLOOKUP($A12,cleaned_data!$A$2:$L$200,9,FALSE)</f>
        <v>7.88</v>
      </c>
      <c r="J12">
        <f>VLOOKUP($A12,cleaned_data!$A$2:$L$200,10,FALSE)</f>
        <v>45055</v>
      </c>
      <c r="K12" t="str">
        <f>VLOOKUP($A12,cleaned_data!$A$2:$L$200,11,FALSE)</f>
        <v>Active</v>
      </c>
      <c r="L12">
        <f>VLOOKUP($A12,cleaned_data!$A$2:$L$200,12,FALSE)</f>
        <v>2660</v>
      </c>
    </row>
    <row r="13" spans="1:13">
      <c r="A13" t="str">
        <v>d2d1df7a</v>
      </c>
      <c r="B13" t="str">
        <f>VLOOKUP($A13,cleaned_data!$A$2:$L$200,2,FALSE)</f>
        <v>Stacy Brown</v>
      </c>
      <c r="C13">
        <f>VLOOKUP($A13,cleaned_data!$A$2:$L$200,3,FALSE)</f>
        <v>18633</v>
      </c>
      <c r="D13">
        <f>VLOOKUP($A13,cleaned_data!$A$2:$L$200,4,FALSE)</f>
        <v>34773</v>
      </c>
      <c r="E13">
        <f>VLOOKUP($A13,cleaned_data!$A$2:$L$200,5,FALSE)</f>
        <v>2960</v>
      </c>
      <c r="F13">
        <f>VLOOKUP($A13,cleaned_data!$A$2:$L$200,6,FALSE)</f>
        <v>3229</v>
      </c>
      <c r="G13" t="str">
        <f>VLOOKUP($A13,cleaned_data!$A$2:$L$200,7,FALSE)</f>
        <v>Defined Benefit</v>
      </c>
      <c r="H13">
        <f>VLOOKUP($A13,cleaned_data!$A$2:$L$200,8,FALSE)</f>
        <v>10.119999999999999</v>
      </c>
      <c r="I13">
        <f>VLOOKUP($A13,cleaned_data!$A$2:$L$200,9,FALSE)</f>
        <v>3.99</v>
      </c>
      <c r="J13">
        <f>VLOOKUP($A13,cleaned_data!$A$2:$L$200,10,FALSE)</f>
        <v>45058</v>
      </c>
      <c r="K13" t="str">
        <f>VLOOKUP($A13,cleaned_data!$A$2:$L$200,11,FALSE)</f>
        <v>Retired</v>
      </c>
      <c r="L13">
        <f>VLOOKUP($A13,cleaned_data!$A$2:$L$200,12,FALSE)</f>
        <v>-269</v>
      </c>
    </row>
    <row r="14" spans="1:13">
      <c r="A14" t="str">
        <v>a4920d8b</v>
      </c>
      <c r="B14" t="str">
        <f>VLOOKUP($A14,cleaned_data!$A$2:$L$200,2,FALSE)</f>
        <v>Daniel Decker</v>
      </c>
      <c r="C14">
        <f>VLOOKUP($A14,cleaned_data!$A$2:$L$200,3,FALSE)</f>
        <v>22705</v>
      </c>
      <c r="D14">
        <f>VLOOKUP($A14,cleaned_data!$A$2:$L$200,4,FALSE)</f>
        <v>33773</v>
      </c>
      <c r="E14">
        <f>VLOOKUP($A14,cleaned_data!$A$2:$L$200,5,FALSE)</f>
        <v>3577</v>
      </c>
      <c r="F14">
        <f>VLOOKUP($A14,cleaned_data!$A$2:$L$200,6,FALSE)</f>
        <v>4001</v>
      </c>
      <c r="G14" t="str">
        <f>VLOOKUP($A14,cleaned_data!$A$2:$L$200,7,FALSE)</f>
        <v>Defined Benefit</v>
      </c>
      <c r="H14">
        <f>VLOOKUP($A14,cleaned_data!$A$2:$L$200,8,FALSE)</f>
        <v>7.42</v>
      </c>
      <c r="I14">
        <f>VLOOKUP($A14,cleaned_data!$A$2:$L$200,9,FALSE)</f>
        <v>5.54</v>
      </c>
      <c r="J14">
        <f>VLOOKUP($A14,cleaned_data!$A$2:$L$200,10,FALSE)</f>
        <v>45060</v>
      </c>
      <c r="K14" t="str">
        <f>VLOOKUP($A14,cleaned_data!$A$2:$L$200,11,FALSE)</f>
        <v>Active</v>
      </c>
      <c r="L14">
        <f>VLOOKUP($A14,cleaned_data!$A$2:$L$200,12,FALSE)</f>
        <v>-424</v>
      </c>
    </row>
    <row r="15" spans="1:13">
      <c r="A15" t="str">
        <v>b1ad094c</v>
      </c>
      <c r="B15" t="str">
        <f>VLOOKUP($A15,cleaned_data!$A$2:$L$200,2,FALSE)</f>
        <v>Christopher Harris</v>
      </c>
      <c r="C15">
        <f>VLOOKUP($A15,cleaned_data!$A$2:$L$200,3,FALSE)</f>
        <v>21308</v>
      </c>
      <c r="D15">
        <f>VLOOKUP($A15,cleaned_data!$A$2:$L$200,4,FALSE)</f>
        <v>33695</v>
      </c>
      <c r="E15">
        <f>VLOOKUP($A15,cleaned_data!$A$2:$L$200,5,FALSE)</f>
        <v>4274</v>
      </c>
      <c r="F15">
        <f>VLOOKUP($A15,cleaned_data!$A$2:$L$200,6,FALSE)</f>
        <v>2820</v>
      </c>
      <c r="G15" t="str">
        <f>VLOOKUP($A15,cleaned_data!$A$2:$L$200,7,FALSE)</f>
        <v>Defined Benefit</v>
      </c>
      <c r="H15">
        <f>VLOOKUP($A15,cleaned_data!$A$2:$L$200,8,FALSE)</f>
        <v>9.4700000000000006</v>
      </c>
      <c r="I15">
        <f>VLOOKUP($A15,cleaned_data!$A$2:$L$200,9,FALSE)</f>
        <v>5.93</v>
      </c>
      <c r="J15">
        <f>VLOOKUP($A15,cleaned_data!$A$2:$L$200,10,FALSE)</f>
        <v>45063</v>
      </c>
      <c r="K15" t="str">
        <f>VLOOKUP($A15,cleaned_data!$A$2:$L$200,11,FALSE)</f>
        <v>Active</v>
      </c>
      <c r="L15">
        <f>VLOOKUP($A15,cleaned_data!$A$2:$L$200,12,FALSE)</f>
        <v>1454</v>
      </c>
    </row>
    <row r="16" spans="1:13">
      <c r="A16" t="str">
        <v>77f28b71</v>
      </c>
      <c r="B16" t="str">
        <f>VLOOKUP($A16,cleaned_data!$A$2:$L$200,2,FALSE)</f>
        <v>Christopher Shannon</v>
      </c>
      <c r="C16">
        <f>VLOOKUP($A16,cleaned_data!$A$2:$L$200,3,FALSE)</f>
        <v>19833</v>
      </c>
      <c r="D16">
        <f>VLOOKUP($A16,cleaned_data!$A$2:$L$200,4,FALSE)</f>
        <v>32323</v>
      </c>
      <c r="E16">
        <f>VLOOKUP($A16,cleaned_data!$A$2:$L$200,5,FALSE)</f>
        <v>1984</v>
      </c>
      <c r="F16">
        <f>VLOOKUP($A16,cleaned_data!$A$2:$L$200,6,FALSE)</f>
        <v>1706</v>
      </c>
      <c r="G16" t="str">
        <f>VLOOKUP($A16,cleaned_data!$A$2:$L$200,7,FALSE)</f>
        <v>Defined Contribution</v>
      </c>
      <c r="H16">
        <f>VLOOKUP($A16,cleaned_data!$A$2:$L$200,8,FALSE)</f>
        <v>10.36</v>
      </c>
      <c r="I16">
        <f>VLOOKUP($A16,cleaned_data!$A$2:$L$200,9,FALSE)</f>
        <v>3.36</v>
      </c>
      <c r="J16">
        <f>VLOOKUP($A16,cleaned_data!$A$2:$L$200,10,FALSE)</f>
        <v>45065</v>
      </c>
      <c r="K16" t="str">
        <f>VLOOKUP($A16,cleaned_data!$A$2:$L$200,11,FALSE)</f>
        <v>Deferred</v>
      </c>
      <c r="L16">
        <f>VLOOKUP($A16,cleaned_data!$A$2:$L$200,12,FALSE)</f>
        <v>278</v>
      </c>
    </row>
    <row r="17" spans="1:12">
      <c r="A17" t="str">
        <v>d20a6f20</v>
      </c>
      <c r="B17" t="str">
        <f>VLOOKUP($A17,cleaned_data!$A$2:$L$200,2,FALSE)</f>
        <v>Angela Mathis</v>
      </c>
      <c r="C17">
        <f>VLOOKUP($A17,cleaned_data!$A$2:$L$200,3,FALSE)</f>
        <v>19437</v>
      </c>
      <c r="D17">
        <f>VLOOKUP($A17,cleaned_data!$A$2:$L$200,4,FALSE)</f>
        <v>39621</v>
      </c>
      <c r="E17">
        <f>VLOOKUP($A17,cleaned_data!$A$2:$L$200,5,FALSE)</f>
        <v>864</v>
      </c>
      <c r="F17">
        <f>VLOOKUP($A17,cleaned_data!$A$2:$L$200,6,FALSE)</f>
        <v>3925</v>
      </c>
      <c r="G17" t="str">
        <f>VLOOKUP($A17,cleaned_data!$A$2:$L$200,7,FALSE)</f>
        <v>Defined Contribution</v>
      </c>
      <c r="H17">
        <f>VLOOKUP($A17,cleaned_data!$A$2:$L$200,8,FALSE)</f>
        <v>6.36</v>
      </c>
      <c r="I17">
        <f>VLOOKUP($A17,cleaned_data!$A$2:$L$200,9,FALSE)</f>
        <v>4.74</v>
      </c>
      <c r="J17">
        <f>VLOOKUP($A17,cleaned_data!$A$2:$L$200,10,FALSE)</f>
        <v>45065</v>
      </c>
      <c r="K17" t="str">
        <f>VLOOKUP($A17,cleaned_data!$A$2:$L$200,11,FALSE)</f>
        <v>Active</v>
      </c>
      <c r="L17">
        <f>VLOOKUP($A17,cleaned_data!$A$2:$L$200,12,FALSE)</f>
        <v>-3061</v>
      </c>
    </row>
    <row r="18" spans="1:12">
      <c r="A18" t="str">
        <v>af3424fa</v>
      </c>
      <c r="B18" t="str">
        <f>VLOOKUP($A18,cleaned_data!$A$2:$L$200,2,FALSE)</f>
        <v>Tracy Wise</v>
      </c>
      <c r="C18">
        <f>VLOOKUP($A18,cleaned_data!$A$2:$L$200,3,FALSE)</f>
        <v>24997</v>
      </c>
      <c r="D18">
        <f>VLOOKUP($A18,cleaned_data!$A$2:$L$200,4,FALSE)</f>
        <v>39247</v>
      </c>
      <c r="E18">
        <f>VLOOKUP($A18,cleaned_data!$A$2:$L$200,5,FALSE)</f>
        <v>4548</v>
      </c>
      <c r="F18">
        <f>VLOOKUP($A18,cleaned_data!$A$2:$L$200,6,FALSE)</f>
        <v>4820</v>
      </c>
      <c r="G18" t="str">
        <f>VLOOKUP($A18,cleaned_data!$A$2:$L$200,7,FALSE)</f>
        <v>Defined Benefit</v>
      </c>
      <c r="H18">
        <f>VLOOKUP($A18,cleaned_data!$A$2:$L$200,8,FALSE)</f>
        <v>14.21</v>
      </c>
      <c r="I18">
        <f>VLOOKUP($A18,cleaned_data!$A$2:$L$200,9,FALSE)</f>
        <v>6.63</v>
      </c>
      <c r="J18">
        <f>VLOOKUP($A18,cleaned_data!$A$2:$L$200,10,FALSE)</f>
        <v>45067</v>
      </c>
      <c r="K18" t="str">
        <f>VLOOKUP($A18,cleaned_data!$A$2:$L$200,11,FALSE)</f>
        <v>Retired</v>
      </c>
      <c r="L18">
        <f>VLOOKUP($A18,cleaned_data!$A$2:$L$200,12,FALSE)</f>
        <v>-272</v>
      </c>
    </row>
    <row r="19" spans="1:12">
      <c r="A19" t="str">
        <v>afbf567c</v>
      </c>
      <c r="B19" t="str">
        <f>VLOOKUP($A19,cleaned_data!$A$2:$L$200,2,FALSE)</f>
        <v>Gabriel Smith</v>
      </c>
      <c r="C19">
        <f>VLOOKUP($A19,cleaned_data!$A$2:$L$200,3,FALSE)</f>
        <v>19621</v>
      </c>
      <c r="D19">
        <f>VLOOKUP($A19,cleaned_data!$A$2:$L$200,4,FALSE)</f>
        <v>31694</v>
      </c>
      <c r="E19">
        <f>VLOOKUP($A19,cleaned_data!$A$2:$L$200,5,FALSE)</f>
        <v>4496</v>
      </c>
      <c r="F19">
        <f>VLOOKUP($A19,cleaned_data!$A$2:$L$200,6,FALSE)</f>
        <v>2891</v>
      </c>
      <c r="G19" t="str">
        <f>VLOOKUP($A19,cleaned_data!$A$2:$L$200,7,FALSE)</f>
        <v>Defined Contribution</v>
      </c>
      <c r="H19">
        <f>VLOOKUP($A19,cleaned_data!$A$2:$L$200,8,FALSE)</f>
        <v>5.37</v>
      </c>
      <c r="I19">
        <f>VLOOKUP($A19,cleaned_data!$A$2:$L$200,9,FALSE)</f>
        <v>8.16</v>
      </c>
      <c r="J19">
        <f>VLOOKUP($A19,cleaned_data!$A$2:$L$200,10,FALSE)</f>
        <v>45067</v>
      </c>
      <c r="K19" t="str">
        <f>VLOOKUP($A19,cleaned_data!$A$2:$L$200,11,FALSE)</f>
        <v>Deferred</v>
      </c>
      <c r="L19">
        <f>VLOOKUP($A19,cleaned_data!$A$2:$L$200,12,FALSE)</f>
        <v>1605</v>
      </c>
    </row>
    <row r="20" spans="1:12">
      <c r="A20" t="str">
        <v>229cab1b</v>
      </c>
      <c r="B20" t="str">
        <f>VLOOKUP($A20,cleaned_data!$A$2:$L$200,2,FALSE)</f>
        <v>Brandon Montoya</v>
      </c>
      <c r="C20">
        <f>VLOOKUP($A20,cleaned_data!$A$2:$L$200,3,FALSE)</f>
        <v>20487</v>
      </c>
      <c r="D20">
        <f>VLOOKUP($A20,cleaned_data!$A$2:$L$200,4,FALSE)</f>
        <v>40429</v>
      </c>
      <c r="E20">
        <f>VLOOKUP($A20,cleaned_data!$A$2:$L$200,5,FALSE)</f>
        <v>834</v>
      </c>
      <c r="F20">
        <f>VLOOKUP($A20,cleaned_data!$A$2:$L$200,6,FALSE)</f>
        <v>3920</v>
      </c>
      <c r="G20" t="str">
        <f>VLOOKUP($A20,cleaned_data!$A$2:$L$200,7,FALSE)</f>
        <v>Defined Contribution</v>
      </c>
      <c r="H20">
        <f>VLOOKUP($A20,cleaned_data!$A$2:$L$200,8,FALSE)</f>
        <v>13.5</v>
      </c>
      <c r="I20">
        <f>VLOOKUP($A20,cleaned_data!$A$2:$L$200,9,FALSE)</f>
        <v>5.75</v>
      </c>
      <c r="J20">
        <f>VLOOKUP($A20,cleaned_data!$A$2:$L$200,10,FALSE)</f>
        <v>45073</v>
      </c>
      <c r="K20" t="str">
        <f>VLOOKUP($A20,cleaned_data!$A$2:$L$200,11,FALSE)</f>
        <v>Deferred</v>
      </c>
      <c r="L20">
        <f>VLOOKUP($A20,cleaned_data!$A$2:$L$200,12,FALSE)</f>
        <v>-3086</v>
      </c>
    </row>
    <row r="21" spans="1:12">
      <c r="A21" t="str">
        <v>023947f4</v>
      </c>
      <c r="B21" t="str">
        <f>VLOOKUP($A21,cleaned_data!$A$2:$L$200,2,FALSE)</f>
        <v>Matthew Wang</v>
      </c>
      <c r="C21">
        <f>VLOOKUP($A21,cleaned_data!$A$2:$L$200,3,FALSE)</f>
        <v>25580</v>
      </c>
      <c r="D21">
        <f>VLOOKUP($A21,cleaned_data!$A$2:$L$200,4,FALSE)</f>
        <v>37974</v>
      </c>
      <c r="E21">
        <f>VLOOKUP($A21,cleaned_data!$A$2:$L$200,5,FALSE)</f>
        <v>1678</v>
      </c>
      <c r="F21">
        <f>VLOOKUP($A21,cleaned_data!$A$2:$L$200,6,FALSE)</f>
        <v>2436</v>
      </c>
      <c r="G21" t="str">
        <f>VLOOKUP($A21,cleaned_data!$A$2:$L$200,7,FALSE)</f>
        <v>Defined Benefit</v>
      </c>
      <c r="H21">
        <f>VLOOKUP($A21,cleaned_data!$A$2:$L$200,8,FALSE)</f>
        <v>9.0299999999999994</v>
      </c>
      <c r="I21">
        <f>VLOOKUP($A21,cleaned_data!$A$2:$L$200,9,FALSE)</f>
        <v>8.56</v>
      </c>
      <c r="J21">
        <f>VLOOKUP($A21,cleaned_data!$A$2:$L$200,10,FALSE)</f>
        <v>45075</v>
      </c>
      <c r="K21" t="str">
        <f>VLOOKUP($A21,cleaned_data!$A$2:$L$200,11,FALSE)</f>
        <v>Active</v>
      </c>
      <c r="L21">
        <f>VLOOKUP($A21,cleaned_data!$A$2:$L$200,12,FALSE)</f>
        <v>-758</v>
      </c>
    </row>
    <row r="22" spans="1:12">
      <c r="A22" t="str">
        <v>3051d304</v>
      </c>
      <c r="B22" t="str">
        <f>VLOOKUP($A22,cleaned_data!$A$2:$L$200,2,FALSE)</f>
        <v>Sarah Martinez</v>
      </c>
      <c r="C22">
        <f>VLOOKUP($A22,cleaned_data!$A$2:$L$200,3,FALSE)</f>
        <v>23659</v>
      </c>
      <c r="D22">
        <f>VLOOKUP($A22,cleaned_data!$A$2:$L$200,4,FALSE)</f>
        <v>35644</v>
      </c>
      <c r="E22">
        <f>VLOOKUP($A22,cleaned_data!$A$2:$L$200,5,FALSE)</f>
        <v>3904</v>
      </c>
      <c r="F22">
        <f>VLOOKUP($A22,cleaned_data!$A$2:$L$200,6,FALSE)</f>
        <v>4597</v>
      </c>
      <c r="G22" t="str">
        <f>VLOOKUP($A22,cleaned_data!$A$2:$L$200,7,FALSE)</f>
        <v>Defined Benefit</v>
      </c>
      <c r="H22">
        <f>VLOOKUP($A22,cleaned_data!$A$2:$L$200,8,FALSE)</f>
        <v>8.9700000000000006</v>
      </c>
      <c r="I22">
        <f>VLOOKUP($A22,cleaned_data!$A$2:$L$200,9,FALSE)</f>
        <v>3.89</v>
      </c>
      <c r="J22">
        <f>VLOOKUP($A22,cleaned_data!$A$2:$L$200,10,FALSE)</f>
        <v>45077</v>
      </c>
      <c r="K22" t="str">
        <f>VLOOKUP($A22,cleaned_data!$A$2:$L$200,11,FALSE)</f>
        <v>Deferred</v>
      </c>
      <c r="L22">
        <f>VLOOKUP($A22,cleaned_data!$A$2:$L$200,12,FALSE)</f>
        <v>-693</v>
      </c>
    </row>
    <row r="23" spans="1:12">
      <c r="A23" t="str">
        <v>8ff77192</v>
      </c>
      <c r="B23" t="str">
        <f>VLOOKUP($A23,cleaned_data!$A$2:$L$200,2,FALSE)</f>
        <v>Fernando Schroeder</v>
      </c>
      <c r="C23">
        <f>VLOOKUP($A23,cleaned_data!$A$2:$L$200,3,FALSE)</f>
        <v>24893</v>
      </c>
      <c r="D23">
        <f>VLOOKUP($A23,cleaned_data!$A$2:$L$200,4,FALSE)</f>
        <v>40131</v>
      </c>
      <c r="E23">
        <f>VLOOKUP($A23,cleaned_data!$A$2:$L$200,5,FALSE)</f>
        <v>2594</v>
      </c>
      <c r="F23">
        <f>VLOOKUP($A23,cleaned_data!$A$2:$L$200,6,FALSE)</f>
        <v>3177</v>
      </c>
      <c r="G23" t="str">
        <f>VLOOKUP($A23,cleaned_data!$A$2:$L$200,7,FALSE)</f>
        <v>Defined Contribution</v>
      </c>
      <c r="H23">
        <f>VLOOKUP($A23,cleaned_data!$A$2:$L$200,8,FALSE)</f>
        <v>12.45</v>
      </c>
      <c r="I23">
        <f>VLOOKUP($A23,cleaned_data!$A$2:$L$200,9,FALSE)</f>
        <v>9.2899999999999991</v>
      </c>
      <c r="J23">
        <f>VLOOKUP($A23,cleaned_data!$A$2:$L$200,10,FALSE)</f>
        <v>45078</v>
      </c>
      <c r="K23" t="str">
        <f>VLOOKUP($A23,cleaned_data!$A$2:$L$200,11,FALSE)</f>
        <v>Active</v>
      </c>
      <c r="L23">
        <f>VLOOKUP($A23,cleaned_data!$A$2:$L$200,12,FALSE)</f>
        <v>-583</v>
      </c>
    </row>
    <row r="24" spans="1:12">
      <c r="A24" t="str">
        <v>b3a1aa60</v>
      </c>
      <c r="B24" t="str">
        <f>VLOOKUP($A24,cleaned_data!$A$2:$L$200,2,FALSE)</f>
        <v>Claudia Cantrell</v>
      </c>
      <c r="C24">
        <f>VLOOKUP($A24,cleaned_data!$A$2:$L$200,3,FALSE)</f>
        <v>21439</v>
      </c>
      <c r="D24">
        <f>VLOOKUP($A24,cleaned_data!$A$2:$L$200,4,FALSE)</f>
        <v>37510</v>
      </c>
      <c r="E24">
        <f>VLOOKUP($A24,cleaned_data!$A$2:$L$200,5,FALSE)</f>
        <v>4543</v>
      </c>
      <c r="F24">
        <f>VLOOKUP($A24,cleaned_data!$A$2:$L$200,6,FALSE)</f>
        <v>3897</v>
      </c>
      <c r="G24" t="str">
        <f>VLOOKUP($A24,cleaned_data!$A$2:$L$200,7,FALSE)</f>
        <v>Defined Benefit</v>
      </c>
      <c r="H24">
        <f>VLOOKUP($A24,cleaned_data!$A$2:$L$200,8,FALSE)</f>
        <v>12.48</v>
      </c>
      <c r="I24">
        <f>VLOOKUP($A24,cleaned_data!$A$2:$L$200,9,FALSE)</f>
        <v>5.35</v>
      </c>
      <c r="J24">
        <f>VLOOKUP($A24,cleaned_data!$A$2:$L$200,10,FALSE)</f>
        <v>45080</v>
      </c>
      <c r="K24" t="str">
        <f>VLOOKUP($A24,cleaned_data!$A$2:$L$200,11,FALSE)</f>
        <v>Retired</v>
      </c>
      <c r="L24">
        <f>VLOOKUP($A24,cleaned_data!$A$2:$L$200,12,FALSE)</f>
        <v>646</v>
      </c>
    </row>
    <row r="25" spans="1:12">
      <c r="A25" t="str">
        <v>8bb03b6e</v>
      </c>
      <c r="B25" t="str">
        <f>VLOOKUP($A25,cleaned_data!$A$2:$L$200,2,FALSE)</f>
        <v>Jeremy Duran</v>
      </c>
      <c r="C25">
        <f>VLOOKUP($A25,cleaned_data!$A$2:$L$200,3,FALSE)</f>
        <v>21767</v>
      </c>
      <c r="D25">
        <f>VLOOKUP($A25,cleaned_data!$A$2:$L$200,4,FALSE)</f>
        <v>37481</v>
      </c>
      <c r="E25">
        <f>VLOOKUP($A25,cleaned_data!$A$2:$L$200,5,FALSE)</f>
        <v>2397</v>
      </c>
      <c r="F25">
        <f>VLOOKUP($A25,cleaned_data!$A$2:$L$200,6,FALSE)</f>
        <v>1580</v>
      </c>
      <c r="G25" t="str">
        <f>VLOOKUP($A25,cleaned_data!$A$2:$L$200,7,FALSE)</f>
        <v>Defined Contribution</v>
      </c>
      <c r="H25">
        <f>VLOOKUP($A25,cleaned_data!$A$2:$L$200,8,FALSE)</f>
        <v>5.41</v>
      </c>
      <c r="I25">
        <f>VLOOKUP($A25,cleaned_data!$A$2:$L$200,9,FALSE)</f>
        <v>9.4600000000000009</v>
      </c>
      <c r="J25">
        <f>VLOOKUP($A25,cleaned_data!$A$2:$L$200,10,FALSE)</f>
        <v>45081</v>
      </c>
      <c r="K25" t="str">
        <f>VLOOKUP($A25,cleaned_data!$A$2:$L$200,11,FALSE)</f>
        <v>Deferred</v>
      </c>
      <c r="L25">
        <f>VLOOKUP($A25,cleaned_data!$A$2:$L$200,12,FALSE)</f>
        <v>817</v>
      </c>
    </row>
    <row r="26" spans="1:12">
      <c r="A26" t="str">
        <v>42e0ab33</v>
      </c>
      <c r="B26" t="str">
        <f>VLOOKUP($A26,cleaned_data!$A$2:$L$200,2,FALSE)</f>
        <v>Edward Burch</v>
      </c>
      <c r="C26">
        <f>VLOOKUP($A26,cleaned_data!$A$2:$L$200,3,FALSE)</f>
        <v>21756</v>
      </c>
      <c r="D26">
        <f>VLOOKUP($A26,cleaned_data!$A$2:$L$200,4,FALSE)</f>
        <v>32874</v>
      </c>
      <c r="E26">
        <f>VLOOKUP($A26,cleaned_data!$A$2:$L$200,5,FALSE)</f>
        <v>1446</v>
      </c>
      <c r="F26">
        <f>VLOOKUP($A26,cleaned_data!$A$2:$L$200,6,FALSE)</f>
        <v>1565</v>
      </c>
      <c r="G26" t="str">
        <f>VLOOKUP($A26,cleaned_data!$A$2:$L$200,7,FALSE)</f>
        <v>Defined Benefit</v>
      </c>
      <c r="H26">
        <f>VLOOKUP($A26,cleaned_data!$A$2:$L$200,8,FALSE)</f>
        <v>8.81</v>
      </c>
      <c r="I26">
        <f>VLOOKUP($A26,cleaned_data!$A$2:$L$200,9,FALSE)</f>
        <v>4.2699999999999996</v>
      </c>
      <c r="J26">
        <f>VLOOKUP($A26,cleaned_data!$A$2:$L$200,10,FALSE)</f>
        <v>45084</v>
      </c>
      <c r="K26" t="str">
        <f>VLOOKUP($A26,cleaned_data!$A$2:$L$200,11,FALSE)</f>
        <v>Active</v>
      </c>
      <c r="L26">
        <f>VLOOKUP($A26,cleaned_data!$A$2:$L$200,12,FALSE)</f>
        <v>-119</v>
      </c>
    </row>
    <row r="27" spans="1:12">
      <c r="A27" t="str">
        <v>4443bdeb</v>
      </c>
      <c r="B27" t="str">
        <f>VLOOKUP($A27,cleaned_data!$A$2:$L$200,2,FALSE)</f>
        <v>Heather Solomon</v>
      </c>
      <c r="C27">
        <f>VLOOKUP($A27,cleaned_data!$A$2:$L$200,3,FALSE)</f>
        <v>25659</v>
      </c>
      <c r="D27">
        <f>VLOOKUP($A27,cleaned_data!$A$2:$L$200,4,FALSE)</f>
        <v>32663</v>
      </c>
      <c r="E27">
        <f>VLOOKUP($A27,cleaned_data!$A$2:$L$200,5,FALSE)</f>
        <v>3185</v>
      </c>
      <c r="F27">
        <f>VLOOKUP($A27,cleaned_data!$A$2:$L$200,6,FALSE)</f>
        <v>2832</v>
      </c>
      <c r="G27" t="str">
        <f>VLOOKUP($A27,cleaned_data!$A$2:$L$200,7,FALSE)</f>
        <v>Defined Benefit</v>
      </c>
      <c r="H27">
        <f>VLOOKUP($A27,cleaned_data!$A$2:$L$200,8,FALSE)</f>
        <v>7.46</v>
      </c>
      <c r="I27">
        <f>VLOOKUP($A27,cleaned_data!$A$2:$L$200,9,FALSE)</f>
        <v>4.09</v>
      </c>
      <c r="J27">
        <f>VLOOKUP($A27,cleaned_data!$A$2:$L$200,10,FALSE)</f>
        <v>45084</v>
      </c>
      <c r="K27" t="str">
        <f>VLOOKUP($A27,cleaned_data!$A$2:$L$200,11,FALSE)</f>
        <v>Deferred</v>
      </c>
      <c r="L27">
        <f>VLOOKUP($A27,cleaned_data!$A$2:$L$200,12,FALSE)</f>
        <v>353</v>
      </c>
    </row>
    <row r="28" spans="1:12">
      <c r="A28" t="str">
        <v>8ec0409c</v>
      </c>
      <c r="B28" t="str">
        <f>VLOOKUP($A28,cleaned_data!$A$2:$L$200,2,FALSE)</f>
        <v>Robert Russo</v>
      </c>
      <c r="C28">
        <f>VLOOKUP($A28,cleaned_data!$A$2:$L$200,3,FALSE)</f>
        <v>25175</v>
      </c>
      <c r="D28">
        <f>VLOOKUP($A28,cleaned_data!$A$2:$L$200,4,FALSE)</f>
        <v>42001</v>
      </c>
      <c r="E28">
        <f>VLOOKUP($A28,cleaned_data!$A$2:$L$200,5,FALSE)</f>
        <v>2163</v>
      </c>
      <c r="F28">
        <f>VLOOKUP($A28,cleaned_data!$A$2:$L$200,6,FALSE)</f>
        <v>866</v>
      </c>
      <c r="G28" t="str">
        <f>VLOOKUP($A28,cleaned_data!$A$2:$L$200,7,FALSE)</f>
        <v>Defined Benefit</v>
      </c>
      <c r="H28">
        <f>VLOOKUP($A28,cleaned_data!$A$2:$L$200,8,FALSE)</f>
        <v>5.89</v>
      </c>
      <c r="I28">
        <f>VLOOKUP($A28,cleaned_data!$A$2:$L$200,9,FALSE)</f>
        <v>7.25</v>
      </c>
      <c r="J28">
        <f>VLOOKUP($A28,cleaned_data!$A$2:$L$200,10,FALSE)</f>
        <v>45087</v>
      </c>
      <c r="K28" t="str">
        <f>VLOOKUP($A28,cleaned_data!$A$2:$L$200,11,FALSE)</f>
        <v>Active</v>
      </c>
      <c r="L28">
        <f>VLOOKUP($A28,cleaned_data!$A$2:$L$200,12,FALSE)</f>
        <v>1297</v>
      </c>
    </row>
    <row r="29" spans="1:12">
      <c r="A29" t="str">
        <v>f0b28eeb</v>
      </c>
      <c r="B29" t="str">
        <f>VLOOKUP($A29,cleaned_data!$A$2:$L$200,2,FALSE)</f>
        <v>Bethany Coleman</v>
      </c>
      <c r="C29">
        <f>VLOOKUP($A29,cleaned_data!$A$2:$L$200,3,FALSE)</f>
        <v>22983</v>
      </c>
      <c r="D29">
        <f>VLOOKUP($A29,cleaned_data!$A$2:$L$200,4,FALSE)</f>
        <v>35960</v>
      </c>
      <c r="E29">
        <f>VLOOKUP($A29,cleaned_data!$A$2:$L$200,5,FALSE)</f>
        <v>3493</v>
      </c>
      <c r="F29">
        <f>VLOOKUP($A29,cleaned_data!$A$2:$L$200,6,FALSE)</f>
        <v>2119</v>
      </c>
      <c r="G29" t="str">
        <f>VLOOKUP($A29,cleaned_data!$A$2:$L$200,7,FALSE)</f>
        <v>Defined Benefit</v>
      </c>
      <c r="H29">
        <f>VLOOKUP($A29,cleaned_data!$A$2:$L$200,8,FALSE)</f>
        <v>7.79</v>
      </c>
      <c r="I29">
        <f>VLOOKUP($A29,cleaned_data!$A$2:$L$200,9,FALSE)</f>
        <v>4.07</v>
      </c>
      <c r="J29">
        <f>VLOOKUP($A29,cleaned_data!$A$2:$L$200,10,FALSE)</f>
        <v>45095</v>
      </c>
      <c r="K29" t="str">
        <f>VLOOKUP($A29,cleaned_data!$A$2:$L$200,11,FALSE)</f>
        <v>Deferred</v>
      </c>
      <c r="L29">
        <f>VLOOKUP($A29,cleaned_data!$A$2:$L$200,12,FALSE)</f>
        <v>1374</v>
      </c>
    </row>
    <row r="30" spans="1:12">
      <c r="A30" t="str">
        <v>581becd1</v>
      </c>
      <c r="B30" t="str">
        <f>VLOOKUP($A30,cleaned_data!$A$2:$L$200,2,FALSE)</f>
        <v>Amanda Byrd</v>
      </c>
      <c r="C30">
        <f>VLOOKUP($A30,cleaned_data!$A$2:$L$200,3,FALSE)</f>
        <v>24072</v>
      </c>
      <c r="D30">
        <f>VLOOKUP($A30,cleaned_data!$A$2:$L$200,4,FALSE)</f>
        <v>39044</v>
      </c>
      <c r="E30">
        <f>VLOOKUP($A30,cleaned_data!$A$2:$L$200,5,FALSE)</f>
        <v>1423</v>
      </c>
      <c r="F30">
        <f>VLOOKUP($A30,cleaned_data!$A$2:$L$200,6,FALSE)</f>
        <v>3819</v>
      </c>
      <c r="G30" t="str">
        <f>VLOOKUP($A30,cleaned_data!$A$2:$L$200,7,FALSE)</f>
        <v>Defined Benefit</v>
      </c>
      <c r="H30">
        <f>VLOOKUP($A30,cleaned_data!$A$2:$L$200,8,FALSE)</f>
        <v>5.8</v>
      </c>
      <c r="I30">
        <f>VLOOKUP($A30,cleaned_data!$A$2:$L$200,9,FALSE)</f>
        <v>7.51</v>
      </c>
      <c r="J30">
        <f>VLOOKUP($A30,cleaned_data!$A$2:$L$200,10,FALSE)</f>
        <v>45095</v>
      </c>
      <c r="K30" t="str">
        <f>VLOOKUP($A30,cleaned_data!$A$2:$L$200,11,FALSE)</f>
        <v>Retired</v>
      </c>
      <c r="L30">
        <f>VLOOKUP($A30,cleaned_data!$A$2:$L$200,12,FALSE)</f>
        <v>-2396</v>
      </c>
    </row>
    <row r="31" spans="1:12">
      <c r="A31" t="str">
        <v>f70b2482</v>
      </c>
      <c r="B31" t="str">
        <f>VLOOKUP($A31,cleaned_data!$A$2:$L$200,2,FALSE)</f>
        <v>Heather Abbott</v>
      </c>
      <c r="C31">
        <f>VLOOKUP($A31,cleaned_data!$A$2:$L$200,3,FALSE)</f>
        <v>25281</v>
      </c>
      <c r="D31">
        <f>VLOOKUP($A31,cleaned_data!$A$2:$L$200,4,FALSE)</f>
        <v>38590</v>
      </c>
      <c r="E31">
        <f>VLOOKUP($A31,cleaned_data!$A$2:$L$200,5,FALSE)</f>
        <v>1816</v>
      </c>
      <c r="F31">
        <f>VLOOKUP($A31,cleaned_data!$A$2:$L$200,6,FALSE)</f>
        <v>1167</v>
      </c>
      <c r="G31" t="str">
        <f>VLOOKUP($A31,cleaned_data!$A$2:$L$200,7,FALSE)</f>
        <v>Defined Contribution</v>
      </c>
      <c r="H31">
        <f>VLOOKUP($A31,cleaned_data!$A$2:$L$200,8,FALSE)</f>
        <v>10.25</v>
      </c>
      <c r="I31">
        <f>VLOOKUP($A31,cleaned_data!$A$2:$L$200,9,FALSE)</f>
        <v>5.86</v>
      </c>
      <c r="J31">
        <f>VLOOKUP($A31,cleaned_data!$A$2:$L$200,10,FALSE)</f>
        <v>45096</v>
      </c>
      <c r="K31" t="str">
        <f>VLOOKUP($A31,cleaned_data!$A$2:$L$200,11,FALSE)</f>
        <v>Active</v>
      </c>
      <c r="L31">
        <f>VLOOKUP($A31,cleaned_data!$A$2:$L$200,12,FALSE)</f>
        <v>649</v>
      </c>
    </row>
    <row r="32" spans="1:12">
      <c r="A32" t="str">
        <v>8a82c490</v>
      </c>
      <c r="B32" t="str">
        <f>VLOOKUP($A32,cleaned_data!$A$2:$L$200,2,FALSE)</f>
        <v>Daniel Watson</v>
      </c>
      <c r="C32">
        <f>VLOOKUP($A32,cleaned_data!$A$2:$L$200,3,FALSE)</f>
        <v>26398</v>
      </c>
      <c r="D32">
        <f>VLOOKUP($A32,cleaned_data!$A$2:$L$200,4,FALSE)</f>
        <v>34076</v>
      </c>
      <c r="E32">
        <f>VLOOKUP($A32,cleaned_data!$A$2:$L$200,5,FALSE)</f>
        <v>2849</v>
      </c>
      <c r="F32">
        <f>VLOOKUP($A32,cleaned_data!$A$2:$L$200,6,FALSE)</f>
        <v>1366</v>
      </c>
      <c r="G32" t="str">
        <f>VLOOKUP($A32,cleaned_data!$A$2:$L$200,7,FALSE)</f>
        <v>Defined Benefit</v>
      </c>
      <c r="H32">
        <f>VLOOKUP($A32,cleaned_data!$A$2:$L$200,8,FALSE)</f>
        <v>14.82</v>
      </c>
      <c r="I32">
        <f>VLOOKUP($A32,cleaned_data!$A$2:$L$200,9,FALSE)</f>
        <v>4.09</v>
      </c>
      <c r="J32">
        <f>VLOOKUP($A32,cleaned_data!$A$2:$L$200,10,FALSE)</f>
        <v>45105</v>
      </c>
      <c r="K32" t="str">
        <f>VLOOKUP($A32,cleaned_data!$A$2:$L$200,11,FALSE)</f>
        <v>Active</v>
      </c>
      <c r="L32">
        <f>VLOOKUP($A32,cleaned_data!$A$2:$L$200,12,FALSE)</f>
        <v>1483</v>
      </c>
    </row>
    <row r="33" spans="1:12">
      <c r="A33" t="str">
        <v>40663eb9</v>
      </c>
      <c r="B33" t="str">
        <f>VLOOKUP($A33,cleaned_data!$A$2:$L$200,2,FALSE)</f>
        <v>Michael Rollins</v>
      </c>
      <c r="C33">
        <f>VLOOKUP($A33,cleaned_data!$A$2:$L$200,3,FALSE)</f>
        <v>27414</v>
      </c>
      <c r="D33">
        <f>VLOOKUP($A33,cleaned_data!$A$2:$L$200,4,FALSE)</f>
        <v>37058</v>
      </c>
      <c r="E33">
        <f>VLOOKUP($A33,cleaned_data!$A$2:$L$200,5,FALSE)</f>
        <v>2328</v>
      </c>
      <c r="F33">
        <f>VLOOKUP($A33,cleaned_data!$A$2:$L$200,6,FALSE)</f>
        <v>4104</v>
      </c>
      <c r="G33" t="str">
        <f>VLOOKUP($A33,cleaned_data!$A$2:$L$200,7,FALSE)</f>
        <v>Defined Contribution</v>
      </c>
      <c r="H33">
        <f>VLOOKUP($A33,cleaned_data!$A$2:$L$200,8,FALSE)</f>
        <v>13.11</v>
      </c>
      <c r="I33">
        <f>VLOOKUP($A33,cleaned_data!$A$2:$L$200,9,FALSE)</f>
        <v>9.76</v>
      </c>
      <c r="J33">
        <f>VLOOKUP($A33,cleaned_data!$A$2:$L$200,10,FALSE)</f>
        <v>45114</v>
      </c>
      <c r="K33" t="str">
        <f>VLOOKUP($A33,cleaned_data!$A$2:$L$200,11,FALSE)</f>
        <v>Retired</v>
      </c>
      <c r="L33">
        <f>VLOOKUP($A33,cleaned_data!$A$2:$L$200,12,FALSE)</f>
        <v>-1776</v>
      </c>
    </row>
    <row r="34" spans="1:12">
      <c r="A34" t="str">
        <v>a61d2600</v>
      </c>
      <c r="B34" t="str">
        <f>VLOOKUP($A34,cleaned_data!$A$2:$L$200,2,FALSE)</f>
        <v>Brenda Peterson</v>
      </c>
      <c r="C34">
        <f>VLOOKUP($A34,cleaned_data!$A$2:$L$200,3,FALSE)</f>
        <v>22774</v>
      </c>
      <c r="D34">
        <f>VLOOKUP($A34,cleaned_data!$A$2:$L$200,4,FALSE)</f>
        <v>34977</v>
      </c>
      <c r="E34">
        <f>VLOOKUP($A34,cleaned_data!$A$2:$L$200,5,FALSE)</f>
        <v>3892</v>
      </c>
      <c r="F34">
        <f>VLOOKUP($A34,cleaned_data!$A$2:$L$200,6,FALSE)</f>
        <v>1003</v>
      </c>
      <c r="G34" t="str">
        <f>VLOOKUP($A34,cleaned_data!$A$2:$L$200,7,FALSE)</f>
        <v>Defined Benefit</v>
      </c>
      <c r="H34">
        <f>VLOOKUP($A34,cleaned_data!$A$2:$L$200,8,FALSE)</f>
        <v>11.2</v>
      </c>
      <c r="I34">
        <f>VLOOKUP($A34,cleaned_data!$A$2:$L$200,9,FALSE)</f>
        <v>5.98</v>
      </c>
      <c r="J34">
        <f>VLOOKUP($A34,cleaned_data!$A$2:$L$200,10,FALSE)</f>
        <v>45117</v>
      </c>
      <c r="K34" t="str">
        <f>VLOOKUP($A34,cleaned_data!$A$2:$L$200,11,FALSE)</f>
        <v>Deferred</v>
      </c>
      <c r="L34">
        <f>VLOOKUP($A34,cleaned_data!$A$2:$L$200,12,FALSE)</f>
        <v>2889</v>
      </c>
    </row>
    <row r="35" spans="1:12">
      <c r="A35" t="str">
        <v>17ec20dd</v>
      </c>
      <c r="B35" t="str">
        <f>VLOOKUP($A35,cleaned_data!$A$2:$L$200,2,FALSE)</f>
        <v>Brian Maldonado</v>
      </c>
      <c r="C35">
        <f>VLOOKUP($A35,cleaned_data!$A$2:$L$200,3,FALSE)</f>
        <v>23241</v>
      </c>
      <c r="D35">
        <f>VLOOKUP($A35,cleaned_data!$A$2:$L$200,4,FALSE)</f>
        <v>33203</v>
      </c>
      <c r="E35">
        <f>VLOOKUP($A35,cleaned_data!$A$2:$L$200,5,FALSE)</f>
        <v>2730</v>
      </c>
      <c r="F35">
        <f>VLOOKUP($A35,cleaned_data!$A$2:$L$200,6,FALSE)</f>
        <v>1085</v>
      </c>
      <c r="G35" t="str">
        <f>VLOOKUP($A35,cleaned_data!$A$2:$L$200,7,FALSE)</f>
        <v>Defined Benefit</v>
      </c>
      <c r="H35">
        <f>VLOOKUP($A35,cleaned_data!$A$2:$L$200,8,FALSE)</f>
        <v>10.94</v>
      </c>
      <c r="I35">
        <f>VLOOKUP($A35,cleaned_data!$A$2:$L$200,9,FALSE)</f>
        <v>3.6</v>
      </c>
      <c r="J35">
        <f>VLOOKUP($A35,cleaned_data!$A$2:$L$200,10,FALSE)</f>
        <v>45120</v>
      </c>
      <c r="K35" t="str">
        <f>VLOOKUP($A35,cleaned_data!$A$2:$L$200,11,FALSE)</f>
        <v>Retired</v>
      </c>
      <c r="L35">
        <f>VLOOKUP($A35,cleaned_data!$A$2:$L$200,12,FALSE)</f>
        <v>1645</v>
      </c>
    </row>
    <row r="36" spans="1:12">
      <c r="A36" t="str">
        <v>e9e5bad6</v>
      </c>
      <c r="B36" t="str">
        <f>VLOOKUP($A36,cleaned_data!$A$2:$L$200,2,FALSE)</f>
        <v>Robert Barajas</v>
      </c>
      <c r="C36">
        <f>VLOOKUP($A36,cleaned_data!$A$2:$L$200,3,FALSE)</f>
        <v>26141</v>
      </c>
      <c r="D36">
        <f>VLOOKUP($A36,cleaned_data!$A$2:$L$200,4,FALSE)</f>
        <v>38343</v>
      </c>
      <c r="E36">
        <f>VLOOKUP($A36,cleaned_data!$A$2:$L$200,5,FALSE)</f>
        <v>3860</v>
      </c>
      <c r="F36">
        <f>VLOOKUP($A36,cleaned_data!$A$2:$L$200,6,FALSE)</f>
        <v>4425</v>
      </c>
      <c r="G36" t="str">
        <f>VLOOKUP($A36,cleaned_data!$A$2:$L$200,7,FALSE)</f>
        <v>Defined Benefit</v>
      </c>
      <c r="H36">
        <f>VLOOKUP($A36,cleaned_data!$A$2:$L$200,8,FALSE)</f>
        <v>6.69</v>
      </c>
      <c r="I36">
        <f>VLOOKUP($A36,cleaned_data!$A$2:$L$200,9,FALSE)</f>
        <v>7.95</v>
      </c>
      <c r="J36">
        <f>VLOOKUP($A36,cleaned_data!$A$2:$L$200,10,FALSE)</f>
        <v>45122</v>
      </c>
      <c r="K36" t="str">
        <f>VLOOKUP($A36,cleaned_data!$A$2:$L$200,11,FALSE)</f>
        <v>Active</v>
      </c>
      <c r="L36">
        <f>VLOOKUP($A36,cleaned_data!$A$2:$L$200,12,FALSE)</f>
        <v>-565</v>
      </c>
    </row>
    <row r="37" spans="1:12">
      <c r="A37" t="str">
        <v>aeb8e1fd</v>
      </c>
      <c r="B37" t="str">
        <f>VLOOKUP($A37,cleaned_data!$A$2:$L$200,2,FALSE)</f>
        <v>Brian Delgado</v>
      </c>
      <c r="C37">
        <f>VLOOKUP($A37,cleaned_data!$A$2:$L$200,3,FALSE)</f>
        <v>24795</v>
      </c>
      <c r="D37">
        <f>VLOOKUP($A37,cleaned_data!$A$2:$L$200,4,FALSE)</f>
        <v>40624</v>
      </c>
      <c r="E37">
        <f>VLOOKUP($A37,cleaned_data!$A$2:$L$200,5,FALSE)</f>
        <v>2295</v>
      </c>
      <c r="F37">
        <f>VLOOKUP($A37,cleaned_data!$A$2:$L$200,6,FALSE)</f>
        <v>4999</v>
      </c>
      <c r="G37" t="str">
        <f>VLOOKUP($A37,cleaned_data!$A$2:$L$200,7,FALSE)</f>
        <v>Defined Contribution</v>
      </c>
      <c r="H37">
        <f>VLOOKUP($A37,cleaned_data!$A$2:$L$200,8,FALSE)</f>
        <v>6.85</v>
      </c>
      <c r="I37">
        <f>VLOOKUP($A37,cleaned_data!$A$2:$L$200,9,FALSE)</f>
        <v>8.6199999999999992</v>
      </c>
      <c r="J37">
        <f>VLOOKUP($A37,cleaned_data!$A$2:$L$200,10,FALSE)</f>
        <v>45126</v>
      </c>
      <c r="K37" t="str">
        <f>VLOOKUP($A37,cleaned_data!$A$2:$L$200,11,FALSE)</f>
        <v>Deferred</v>
      </c>
      <c r="L37">
        <f>VLOOKUP($A37,cleaned_data!$A$2:$L$200,12,FALSE)</f>
        <v>-2704</v>
      </c>
    </row>
    <row r="38" spans="1:12">
      <c r="A38" t="str">
        <v>915ab308</v>
      </c>
      <c r="B38" t="str">
        <f>VLOOKUP($A38,cleaned_data!$A$2:$L$200,2,FALSE)</f>
        <v>Jeanette Robertson</v>
      </c>
      <c r="C38">
        <f>VLOOKUP($A38,cleaned_data!$A$2:$L$200,3,FALSE)</f>
        <v>25990</v>
      </c>
      <c r="D38">
        <f>VLOOKUP($A38,cleaned_data!$A$2:$L$200,4,FALSE)</f>
        <v>33782</v>
      </c>
      <c r="E38">
        <f>VLOOKUP($A38,cleaned_data!$A$2:$L$200,5,FALSE)</f>
        <v>4427</v>
      </c>
      <c r="F38">
        <f>VLOOKUP($A38,cleaned_data!$A$2:$L$200,6,FALSE)</f>
        <v>1490</v>
      </c>
      <c r="G38" t="str">
        <f>VLOOKUP($A38,cleaned_data!$A$2:$L$200,7,FALSE)</f>
        <v>Defined Benefit</v>
      </c>
      <c r="H38">
        <f>VLOOKUP($A38,cleaned_data!$A$2:$L$200,8,FALSE)</f>
        <v>6.77</v>
      </c>
      <c r="I38">
        <f>VLOOKUP($A38,cleaned_data!$A$2:$L$200,9,FALSE)</f>
        <v>7.03</v>
      </c>
      <c r="J38">
        <f>VLOOKUP($A38,cleaned_data!$A$2:$L$200,10,FALSE)</f>
        <v>45127</v>
      </c>
      <c r="K38" t="str">
        <f>VLOOKUP($A38,cleaned_data!$A$2:$L$200,11,FALSE)</f>
        <v>Retired</v>
      </c>
      <c r="L38">
        <f>VLOOKUP($A38,cleaned_data!$A$2:$L$200,12,FALSE)</f>
        <v>2937</v>
      </c>
    </row>
    <row r="39" spans="1:12">
      <c r="A39" t="str">
        <v>3c4ce276</v>
      </c>
      <c r="B39" t="str">
        <f>VLOOKUP($A39,cleaned_data!$A$2:$L$200,2,FALSE)</f>
        <v>Jeffrey Bradford</v>
      </c>
      <c r="C39">
        <f>VLOOKUP($A39,cleaned_data!$A$2:$L$200,3,FALSE)</f>
        <v>22653</v>
      </c>
      <c r="D39">
        <f>VLOOKUP($A39,cleaned_data!$A$2:$L$200,4,FALSE)</f>
        <v>36561</v>
      </c>
      <c r="E39">
        <f>VLOOKUP($A39,cleaned_data!$A$2:$L$200,5,FALSE)</f>
        <v>2482</v>
      </c>
      <c r="F39">
        <f>VLOOKUP($A39,cleaned_data!$A$2:$L$200,6,FALSE)</f>
        <v>1162</v>
      </c>
      <c r="G39" t="str">
        <f>VLOOKUP($A39,cleaned_data!$A$2:$L$200,7,FALSE)</f>
        <v>Defined Contribution</v>
      </c>
      <c r="H39">
        <f>VLOOKUP($A39,cleaned_data!$A$2:$L$200,8,FALSE)</f>
        <v>7.58</v>
      </c>
      <c r="I39">
        <f>VLOOKUP($A39,cleaned_data!$A$2:$L$200,9,FALSE)</f>
        <v>7.7</v>
      </c>
      <c r="J39">
        <f>VLOOKUP($A39,cleaned_data!$A$2:$L$200,10,FALSE)</f>
        <v>45129</v>
      </c>
      <c r="K39" t="str">
        <f>VLOOKUP($A39,cleaned_data!$A$2:$L$200,11,FALSE)</f>
        <v>Retired</v>
      </c>
      <c r="L39">
        <f>VLOOKUP($A39,cleaned_data!$A$2:$L$200,12,FALSE)</f>
        <v>1320</v>
      </c>
    </row>
    <row r="40" spans="1:12">
      <c r="A40" t="str">
        <v>c0d66260</v>
      </c>
      <c r="B40" t="str">
        <f>VLOOKUP($A40,cleaned_data!$A$2:$L$200,2,FALSE)</f>
        <v>Craig Reed</v>
      </c>
      <c r="C40">
        <f>VLOOKUP($A40,cleaned_data!$A$2:$L$200,3,FALSE)</f>
        <v>20791</v>
      </c>
      <c r="D40">
        <f>VLOOKUP($A40,cleaned_data!$A$2:$L$200,4,FALSE)</f>
        <v>31740</v>
      </c>
      <c r="E40">
        <f>VLOOKUP($A40,cleaned_data!$A$2:$L$200,5,FALSE)</f>
        <v>3490</v>
      </c>
      <c r="F40">
        <f>VLOOKUP($A40,cleaned_data!$A$2:$L$200,6,FALSE)</f>
        <v>4896</v>
      </c>
      <c r="G40" t="str">
        <f>VLOOKUP($A40,cleaned_data!$A$2:$L$200,7,FALSE)</f>
        <v>Defined Benefit</v>
      </c>
      <c r="H40">
        <f>VLOOKUP($A40,cleaned_data!$A$2:$L$200,8,FALSE)</f>
        <v>7.58</v>
      </c>
      <c r="I40">
        <f>VLOOKUP($A40,cleaned_data!$A$2:$L$200,9,FALSE)</f>
        <v>7.49</v>
      </c>
      <c r="J40">
        <f>VLOOKUP($A40,cleaned_data!$A$2:$L$200,10,FALSE)</f>
        <v>45135</v>
      </c>
      <c r="K40" t="str">
        <f>VLOOKUP($A40,cleaned_data!$A$2:$L$200,11,FALSE)</f>
        <v>Deferred</v>
      </c>
      <c r="L40">
        <f>VLOOKUP($A40,cleaned_data!$A$2:$L$200,12,FALSE)</f>
        <v>-1406</v>
      </c>
    </row>
    <row r="41" spans="1:12">
      <c r="A41" t="str">
        <v>d5aed0c2</v>
      </c>
      <c r="B41" t="str">
        <f>VLOOKUP($A41,cleaned_data!$A$2:$L$200,2,FALSE)</f>
        <v>Thomas Powell</v>
      </c>
      <c r="C41">
        <f>VLOOKUP($A41,cleaned_data!$A$2:$L$200,3,FALSE)</f>
        <v>25713</v>
      </c>
      <c r="D41">
        <f>VLOOKUP($A41,cleaned_data!$A$2:$L$200,4,FALSE)</f>
        <v>36235</v>
      </c>
      <c r="E41">
        <f>VLOOKUP($A41,cleaned_data!$A$2:$L$200,5,FALSE)</f>
        <v>2847</v>
      </c>
      <c r="F41">
        <f>VLOOKUP($A41,cleaned_data!$A$2:$L$200,6,FALSE)</f>
        <v>3854</v>
      </c>
      <c r="G41" t="str">
        <f>VLOOKUP($A41,cleaned_data!$A$2:$L$200,7,FALSE)</f>
        <v>Defined Benefit</v>
      </c>
      <c r="H41">
        <f>VLOOKUP($A41,cleaned_data!$A$2:$L$200,8,FALSE)</f>
        <v>14.5</v>
      </c>
      <c r="I41">
        <f>VLOOKUP($A41,cleaned_data!$A$2:$L$200,9,FALSE)</f>
        <v>4.78</v>
      </c>
      <c r="J41">
        <f>VLOOKUP($A41,cleaned_data!$A$2:$L$200,10,FALSE)</f>
        <v>45143</v>
      </c>
      <c r="K41" t="str">
        <f>VLOOKUP($A41,cleaned_data!$A$2:$L$200,11,FALSE)</f>
        <v>Active</v>
      </c>
      <c r="L41">
        <f>VLOOKUP($A41,cleaned_data!$A$2:$L$200,12,FALSE)</f>
        <v>-1007</v>
      </c>
    </row>
    <row r="42" spans="1:12">
      <c r="A42" t="str">
        <v>a1e14f1d</v>
      </c>
      <c r="B42" t="str">
        <f>VLOOKUP($A42,cleaned_data!$A$2:$L$200,2,FALSE)</f>
        <v>Dr. Deborah Hurst</v>
      </c>
      <c r="C42">
        <f>VLOOKUP($A42,cleaned_data!$A$2:$L$200,3,FALSE)</f>
        <v>18849</v>
      </c>
      <c r="D42">
        <f>VLOOKUP($A42,cleaned_data!$A$2:$L$200,4,FALSE)</f>
        <v>35773</v>
      </c>
      <c r="E42">
        <f>VLOOKUP($A42,cleaned_data!$A$2:$L$200,5,FALSE)</f>
        <v>961</v>
      </c>
      <c r="F42">
        <f>VLOOKUP($A42,cleaned_data!$A$2:$L$200,6,FALSE)</f>
        <v>2815</v>
      </c>
      <c r="G42" t="str">
        <f>VLOOKUP($A42,cleaned_data!$A$2:$L$200,7,FALSE)</f>
        <v>Defined Benefit</v>
      </c>
      <c r="H42">
        <f>VLOOKUP($A42,cleaned_data!$A$2:$L$200,8,FALSE)</f>
        <v>11.72</v>
      </c>
      <c r="I42">
        <f>VLOOKUP($A42,cleaned_data!$A$2:$L$200,9,FALSE)</f>
        <v>6.8</v>
      </c>
      <c r="J42">
        <f>VLOOKUP($A42,cleaned_data!$A$2:$L$200,10,FALSE)</f>
        <v>45146</v>
      </c>
      <c r="K42" t="str">
        <f>VLOOKUP($A42,cleaned_data!$A$2:$L$200,11,FALSE)</f>
        <v>Active</v>
      </c>
      <c r="L42">
        <f>VLOOKUP($A42,cleaned_data!$A$2:$L$200,12,FALSE)</f>
        <v>-1854</v>
      </c>
    </row>
    <row r="43" spans="1:12">
      <c r="A43" t="str">
        <v>c831215c</v>
      </c>
      <c r="B43" t="str">
        <f>VLOOKUP($A43,cleaned_data!$A$2:$L$200,2,FALSE)</f>
        <v>Sabrina White</v>
      </c>
      <c r="C43">
        <f>VLOOKUP($A43,cleaned_data!$A$2:$L$200,3,FALSE)</f>
        <v>23496</v>
      </c>
      <c r="D43">
        <f>VLOOKUP($A43,cleaned_data!$A$2:$L$200,4,FALSE)</f>
        <v>32116</v>
      </c>
      <c r="E43">
        <f>VLOOKUP($A43,cleaned_data!$A$2:$L$200,5,FALSE)</f>
        <v>4690</v>
      </c>
      <c r="F43">
        <f>VLOOKUP($A43,cleaned_data!$A$2:$L$200,6,FALSE)</f>
        <v>3817</v>
      </c>
      <c r="G43" t="str">
        <f>VLOOKUP($A43,cleaned_data!$A$2:$L$200,7,FALSE)</f>
        <v>Defined Benefit</v>
      </c>
      <c r="H43">
        <f>VLOOKUP($A43,cleaned_data!$A$2:$L$200,8,FALSE)</f>
        <v>10.94</v>
      </c>
      <c r="I43">
        <f>VLOOKUP($A43,cleaned_data!$A$2:$L$200,9,FALSE)</f>
        <v>9.57</v>
      </c>
      <c r="J43">
        <f>VLOOKUP($A43,cleaned_data!$A$2:$L$200,10,FALSE)</f>
        <v>45148</v>
      </c>
      <c r="K43" t="str">
        <f>VLOOKUP($A43,cleaned_data!$A$2:$L$200,11,FALSE)</f>
        <v>Deferred</v>
      </c>
      <c r="L43">
        <f>VLOOKUP($A43,cleaned_data!$A$2:$L$200,12,FALSE)</f>
        <v>873</v>
      </c>
    </row>
    <row r="44" spans="1:12">
      <c r="A44" t="str">
        <v>b3c784fb</v>
      </c>
      <c r="B44" t="str">
        <f>VLOOKUP($A44,cleaned_data!$A$2:$L$200,2,FALSE)</f>
        <v>Ashley Ponce</v>
      </c>
      <c r="C44">
        <f>VLOOKUP($A44,cleaned_data!$A$2:$L$200,3,FALSE)</f>
        <v>25442</v>
      </c>
      <c r="D44">
        <f>VLOOKUP($A44,cleaned_data!$A$2:$L$200,4,FALSE)</f>
        <v>38963</v>
      </c>
      <c r="E44">
        <f>VLOOKUP($A44,cleaned_data!$A$2:$L$200,5,FALSE)</f>
        <v>2643</v>
      </c>
      <c r="F44">
        <f>VLOOKUP($A44,cleaned_data!$A$2:$L$200,6,FALSE)</f>
        <v>4123</v>
      </c>
      <c r="G44" t="str">
        <f>VLOOKUP($A44,cleaned_data!$A$2:$L$200,7,FALSE)</f>
        <v>Defined Contribution</v>
      </c>
      <c r="H44">
        <f>VLOOKUP($A44,cleaned_data!$A$2:$L$200,8,FALSE)</f>
        <v>11.06</v>
      </c>
      <c r="I44">
        <f>VLOOKUP($A44,cleaned_data!$A$2:$L$200,9,FALSE)</f>
        <v>6.67</v>
      </c>
      <c r="J44">
        <f>VLOOKUP($A44,cleaned_data!$A$2:$L$200,10,FALSE)</f>
        <v>45148</v>
      </c>
      <c r="K44" t="str">
        <f>VLOOKUP($A44,cleaned_data!$A$2:$L$200,11,FALSE)</f>
        <v>Active</v>
      </c>
      <c r="L44">
        <f>VLOOKUP($A44,cleaned_data!$A$2:$L$200,12,FALSE)</f>
        <v>-1480</v>
      </c>
    </row>
    <row r="45" spans="1:12">
      <c r="A45" t="str">
        <v>06b5aa9e</v>
      </c>
      <c r="B45" t="str">
        <f>VLOOKUP($A45,cleaned_data!$A$2:$L$200,2,FALSE)</f>
        <v>Gregory Sanchez</v>
      </c>
      <c r="C45">
        <f>VLOOKUP($A45,cleaned_data!$A$2:$L$200,3,FALSE)</f>
        <v>26367</v>
      </c>
      <c r="D45">
        <f>VLOOKUP($A45,cleaned_data!$A$2:$L$200,4,FALSE)</f>
        <v>35573</v>
      </c>
      <c r="E45">
        <f>VLOOKUP($A45,cleaned_data!$A$2:$L$200,5,FALSE)</f>
        <v>3952</v>
      </c>
      <c r="F45">
        <f>VLOOKUP($A45,cleaned_data!$A$2:$L$200,6,FALSE)</f>
        <v>1449</v>
      </c>
      <c r="G45" t="str">
        <f>VLOOKUP($A45,cleaned_data!$A$2:$L$200,7,FALSE)</f>
        <v>Defined Benefit</v>
      </c>
      <c r="H45">
        <f>VLOOKUP($A45,cleaned_data!$A$2:$L$200,8,FALSE)</f>
        <v>7.47</v>
      </c>
      <c r="I45">
        <f>VLOOKUP($A45,cleaned_data!$A$2:$L$200,9,FALSE)</f>
        <v>8.7200000000000006</v>
      </c>
      <c r="J45">
        <f>VLOOKUP($A45,cleaned_data!$A$2:$L$200,10,FALSE)</f>
        <v>45152</v>
      </c>
      <c r="K45" t="str">
        <f>VLOOKUP($A45,cleaned_data!$A$2:$L$200,11,FALSE)</f>
        <v>Active</v>
      </c>
      <c r="L45">
        <f>VLOOKUP($A45,cleaned_data!$A$2:$L$200,12,FALSE)</f>
        <v>2503</v>
      </c>
    </row>
    <row r="46" spans="1:12">
      <c r="A46" t="str">
        <v>3951be4c</v>
      </c>
      <c r="B46" t="str">
        <f>VLOOKUP($A46,cleaned_data!$A$2:$L$200,2,FALSE)</f>
        <v>Cheryl Duncan</v>
      </c>
      <c r="C46">
        <f>VLOOKUP($A46,cleaned_data!$A$2:$L$200,3,FALSE)</f>
        <v>24654</v>
      </c>
      <c r="D46">
        <f>VLOOKUP($A46,cleaned_data!$A$2:$L$200,4,FALSE)</f>
        <v>37266</v>
      </c>
      <c r="E46">
        <f>VLOOKUP($A46,cleaned_data!$A$2:$L$200,5,FALSE)</f>
        <v>3971</v>
      </c>
      <c r="F46">
        <f>VLOOKUP($A46,cleaned_data!$A$2:$L$200,6,FALSE)</f>
        <v>848</v>
      </c>
      <c r="G46" t="str">
        <f>VLOOKUP($A46,cleaned_data!$A$2:$L$200,7,FALSE)</f>
        <v>Defined Contribution</v>
      </c>
      <c r="H46">
        <f>VLOOKUP($A46,cleaned_data!$A$2:$L$200,8,FALSE)</f>
        <v>9.64</v>
      </c>
      <c r="I46">
        <f>VLOOKUP($A46,cleaned_data!$A$2:$L$200,9,FALSE)</f>
        <v>3.8</v>
      </c>
      <c r="J46">
        <f>VLOOKUP($A46,cleaned_data!$A$2:$L$200,10,FALSE)</f>
        <v>45158</v>
      </c>
      <c r="K46" t="str">
        <f>VLOOKUP($A46,cleaned_data!$A$2:$L$200,11,FALSE)</f>
        <v>Active</v>
      </c>
      <c r="L46">
        <f>VLOOKUP($A46,cleaned_data!$A$2:$L$200,12,FALSE)</f>
        <v>3123</v>
      </c>
    </row>
    <row r="47" spans="1:12">
      <c r="A47" t="str">
        <v>8dbf943f</v>
      </c>
      <c r="B47" t="str">
        <f>VLOOKUP($A47,cleaned_data!$A$2:$L$200,2,FALSE)</f>
        <v>Gary Ortega</v>
      </c>
      <c r="C47">
        <f>VLOOKUP($A47,cleaned_data!$A$2:$L$200,3,FALSE)</f>
        <v>25072</v>
      </c>
      <c r="D47">
        <f>VLOOKUP($A47,cleaned_data!$A$2:$L$200,4,FALSE)</f>
        <v>39127</v>
      </c>
      <c r="E47">
        <f>VLOOKUP($A47,cleaned_data!$A$2:$L$200,5,FALSE)</f>
        <v>1859</v>
      </c>
      <c r="F47">
        <f>VLOOKUP($A47,cleaned_data!$A$2:$L$200,6,FALSE)</f>
        <v>1741</v>
      </c>
      <c r="G47" t="str">
        <f>VLOOKUP($A47,cleaned_data!$A$2:$L$200,7,FALSE)</f>
        <v>Defined Benefit</v>
      </c>
      <c r="H47">
        <f>VLOOKUP($A47,cleaned_data!$A$2:$L$200,8,FALSE)</f>
        <v>8.4600000000000009</v>
      </c>
      <c r="I47">
        <f>VLOOKUP($A47,cleaned_data!$A$2:$L$200,9,FALSE)</f>
        <v>7.28</v>
      </c>
      <c r="J47">
        <f>VLOOKUP($A47,cleaned_data!$A$2:$L$200,10,FALSE)</f>
        <v>45170</v>
      </c>
      <c r="K47" t="str">
        <f>VLOOKUP($A47,cleaned_data!$A$2:$L$200,11,FALSE)</f>
        <v>Retired</v>
      </c>
      <c r="L47">
        <f>VLOOKUP($A47,cleaned_data!$A$2:$L$200,12,FALSE)</f>
        <v>118</v>
      </c>
    </row>
    <row r="48" spans="1:12">
      <c r="A48" t="str">
        <v>3ec9cf70</v>
      </c>
      <c r="B48" t="str">
        <f>VLOOKUP($A48,cleaned_data!$A$2:$L$200,2,FALSE)</f>
        <v>Nicole Perry</v>
      </c>
      <c r="C48">
        <f>VLOOKUP($A48,cleaned_data!$A$2:$L$200,3,FALSE)</f>
        <v>18860</v>
      </c>
      <c r="D48">
        <f>VLOOKUP($A48,cleaned_data!$A$2:$L$200,4,FALSE)</f>
        <v>39116</v>
      </c>
      <c r="E48">
        <f>VLOOKUP($A48,cleaned_data!$A$2:$L$200,5,FALSE)</f>
        <v>2278</v>
      </c>
      <c r="F48">
        <f>VLOOKUP($A48,cleaned_data!$A$2:$L$200,6,FALSE)</f>
        <v>4170</v>
      </c>
      <c r="G48" t="str">
        <f>VLOOKUP($A48,cleaned_data!$A$2:$L$200,7,FALSE)</f>
        <v>Defined Contribution</v>
      </c>
      <c r="H48">
        <f>VLOOKUP($A48,cleaned_data!$A$2:$L$200,8,FALSE)</f>
        <v>14.97</v>
      </c>
      <c r="I48">
        <f>VLOOKUP($A48,cleaned_data!$A$2:$L$200,9,FALSE)</f>
        <v>7.66</v>
      </c>
      <c r="J48">
        <f>VLOOKUP($A48,cleaned_data!$A$2:$L$200,10,FALSE)</f>
        <v>45171</v>
      </c>
      <c r="K48" t="str">
        <f>VLOOKUP($A48,cleaned_data!$A$2:$L$200,11,FALSE)</f>
        <v>Retired</v>
      </c>
      <c r="L48">
        <f>VLOOKUP($A48,cleaned_data!$A$2:$L$200,12,FALSE)</f>
        <v>-1892</v>
      </c>
    </row>
    <row r="49" spans="1:12">
      <c r="A49" t="str">
        <v>994c398c</v>
      </c>
      <c r="B49" t="str">
        <f>VLOOKUP($A49,cleaned_data!$A$2:$L$200,2,FALSE)</f>
        <v>Alison Jones</v>
      </c>
      <c r="C49">
        <f>VLOOKUP($A49,cleaned_data!$A$2:$L$200,3,FALSE)</f>
        <v>18328</v>
      </c>
      <c r="D49">
        <f>VLOOKUP($A49,cleaned_data!$A$2:$L$200,4,FALSE)</f>
        <v>38128</v>
      </c>
      <c r="E49">
        <f>VLOOKUP($A49,cleaned_data!$A$2:$L$200,5,FALSE)</f>
        <v>2699</v>
      </c>
      <c r="F49">
        <f>VLOOKUP($A49,cleaned_data!$A$2:$L$200,6,FALSE)</f>
        <v>1312</v>
      </c>
      <c r="G49" t="str">
        <f>VLOOKUP($A49,cleaned_data!$A$2:$L$200,7,FALSE)</f>
        <v>Defined Contribution</v>
      </c>
      <c r="H49">
        <f>VLOOKUP($A49,cleaned_data!$A$2:$L$200,8,FALSE)</f>
        <v>5.26</v>
      </c>
      <c r="I49">
        <f>VLOOKUP($A49,cleaned_data!$A$2:$L$200,9,FALSE)</f>
        <v>9.51</v>
      </c>
      <c r="J49">
        <f>VLOOKUP($A49,cleaned_data!$A$2:$L$200,10,FALSE)</f>
        <v>45178</v>
      </c>
      <c r="K49" t="str">
        <f>VLOOKUP($A49,cleaned_data!$A$2:$L$200,11,FALSE)</f>
        <v>Retired</v>
      </c>
      <c r="L49">
        <f>VLOOKUP($A49,cleaned_data!$A$2:$L$200,12,FALSE)</f>
        <v>1387</v>
      </c>
    </row>
    <row r="50" spans="1:12">
      <c r="A50" t="str">
        <v>1ac3c424</v>
      </c>
      <c r="B50" t="str">
        <f>VLOOKUP($A50,cleaned_data!$A$2:$L$200,2,FALSE)</f>
        <v>Alicia Martin</v>
      </c>
      <c r="C50">
        <f>VLOOKUP($A50,cleaned_data!$A$2:$L$200,3,FALSE)</f>
        <v>26627</v>
      </c>
      <c r="D50">
        <f>VLOOKUP($A50,cleaned_data!$A$2:$L$200,4,FALSE)</f>
        <v>40831</v>
      </c>
      <c r="E50">
        <f>VLOOKUP($A50,cleaned_data!$A$2:$L$200,5,FALSE)</f>
        <v>4598</v>
      </c>
      <c r="F50">
        <f>VLOOKUP($A50,cleaned_data!$A$2:$L$200,6,FALSE)</f>
        <v>3483</v>
      </c>
      <c r="G50" t="str">
        <f>VLOOKUP($A50,cleaned_data!$A$2:$L$200,7,FALSE)</f>
        <v>Defined Benefit</v>
      </c>
      <c r="H50">
        <f>VLOOKUP($A50,cleaned_data!$A$2:$L$200,8,FALSE)</f>
        <v>13.52</v>
      </c>
      <c r="I50">
        <f>VLOOKUP($A50,cleaned_data!$A$2:$L$200,9,FALSE)</f>
        <v>9.58</v>
      </c>
      <c r="J50">
        <f>VLOOKUP($A50,cleaned_data!$A$2:$L$200,10,FALSE)</f>
        <v>45185</v>
      </c>
      <c r="K50" t="str">
        <f>VLOOKUP($A50,cleaned_data!$A$2:$L$200,11,FALSE)</f>
        <v>Retired</v>
      </c>
      <c r="L50">
        <f>VLOOKUP($A50,cleaned_data!$A$2:$L$200,12,FALSE)</f>
        <v>1115</v>
      </c>
    </row>
    <row r="51" spans="1:12">
      <c r="A51" t="str">
        <v>682dda6a</v>
      </c>
      <c r="B51" t="str">
        <f>VLOOKUP($A51,cleaned_data!$A$2:$L$200,2,FALSE)</f>
        <v>Maurice Taylor MD</v>
      </c>
      <c r="C51">
        <f>VLOOKUP($A51,cleaned_data!$A$2:$L$200,3,FALSE)</f>
        <v>24338</v>
      </c>
      <c r="D51">
        <f>VLOOKUP($A51,cleaned_data!$A$2:$L$200,4,FALSE)</f>
        <v>37823</v>
      </c>
      <c r="E51">
        <f>VLOOKUP($A51,cleaned_data!$A$2:$L$200,5,FALSE)</f>
        <v>1575</v>
      </c>
      <c r="F51">
        <f>VLOOKUP($A51,cleaned_data!$A$2:$L$200,6,FALSE)</f>
        <v>5026</v>
      </c>
      <c r="G51" t="str">
        <f>VLOOKUP($A51,cleaned_data!$A$2:$L$200,7,FALSE)</f>
        <v>Defined Benefit</v>
      </c>
      <c r="H51">
        <f>VLOOKUP($A51,cleaned_data!$A$2:$L$200,8,FALSE)</f>
        <v>12.69</v>
      </c>
      <c r="I51">
        <f>VLOOKUP($A51,cleaned_data!$A$2:$L$200,9,FALSE)</f>
        <v>5.51</v>
      </c>
      <c r="J51">
        <f>VLOOKUP($A51,cleaned_data!$A$2:$L$200,10,FALSE)</f>
        <v>45191</v>
      </c>
      <c r="K51" t="str">
        <f>VLOOKUP($A51,cleaned_data!$A$2:$L$200,11,FALSE)</f>
        <v>Deferred</v>
      </c>
      <c r="L51">
        <f>VLOOKUP($A51,cleaned_data!$A$2:$L$200,12,FALSE)</f>
        <v>-3451</v>
      </c>
    </row>
    <row r="52" spans="1:12">
      <c r="A52" t="str">
        <v>ece736b2</v>
      </c>
      <c r="B52" t="str">
        <f>VLOOKUP($A52,cleaned_data!$A$2:$L$200,2,FALSE)</f>
        <v>Joseph Green</v>
      </c>
      <c r="C52">
        <f>VLOOKUP($A52,cleaned_data!$A$2:$L$200,3,FALSE)</f>
        <v>18841</v>
      </c>
      <c r="D52">
        <f>VLOOKUP($A52,cleaned_data!$A$2:$L$200,4,FALSE)</f>
        <v>31895</v>
      </c>
      <c r="E52">
        <f>VLOOKUP($A52,cleaned_data!$A$2:$L$200,5,FALSE)</f>
        <v>4791</v>
      </c>
      <c r="F52">
        <f>VLOOKUP($A52,cleaned_data!$A$2:$L$200,6,FALSE)</f>
        <v>4215</v>
      </c>
      <c r="G52" t="str">
        <f>VLOOKUP($A52,cleaned_data!$A$2:$L$200,7,FALSE)</f>
        <v>Defined Contribution</v>
      </c>
      <c r="H52">
        <f>VLOOKUP($A52,cleaned_data!$A$2:$L$200,8,FALSE)</f>
        <v>10.72</v>
      </c>
      <c r="I52">
        <f>VLOOKUP($A52,cleaned_data!$A$2:$L$200,9,FALSE)</f>
        <v>7.57</v>
      </c>
      <c r="J52">
        <f>VLOOKUP($A52,cleaned_data!$A$2:$L$200,10,FALSE)</f>
        <v>45192</v>
      </c>
      <c r="K52" t="str">
        <f>VLOOKUP($A52,cleaned_data!$A$2:$L$200,11,FALSE)</f>
        <v>Deferred</v>
      </c>
      <c r="L52">
        <f>VLOOKUP($A52,cleaned_data!$A$2:$L$200,12,FALSE)</f>
        <v>576</v>
      </c>
    </row>
    <row r="53" spans="1:12">
      <c r="A53" t="str">
        <v>c6731004</v>
      </c>
      <c r="B53" t="str">
        <f>VLOOKUP($A53,cleaned_data!$A$2:$L$200,2,FALSE)</f>
        <v>Aaron Ford</v>
      </c>
      <c r="C53">
        <f>VLOOKUP($A53,cleaned_data!$A$2:$L$200,3,FALSE)</f>
        <v>25326</v>
      </c>
      <c r="D53">
        <f>VLOOKUP($A53,cleaned_data!$A$2:$L$200,4,FALSE)</f>
        <v>39845</v>
      </c>
      <c r="E53">
        <f>VLOOKUP($A53,cleaned_data!$A$2:$L$200,5,FALSE)</f>
        <v>1006</v>
      </c>
      <c r="F53">
        <f>VLOOKUP($A53,cleaned_data!$A$2:$L$200,6,FALSE)</f>
        <v>1898</v>
      </c>
      <c r="G53" t="str">
        <f>VLOOKUP($A53,cleaned_data!$A$2:$L$200,7,FALSE)</f>
        <v>Defined Benefit</v>
      </c>
      <c r="H53">
        <f>VLOOKUP($A53,cleaned_data!$A$2:$L$200,8,FALSE)</f>
        <v>11.33</v>
      </c>
      <c r="I53">
        <f>VLOOKUP($A53,cleaned_data!$A$2:$L$200,9,FALSE)</f>
        <v>4.2699999999999996</v>
      </c>
      <c r="J53">
        <f>VLOOKUP($A53,cleaned_data!$A$2:$L$200,10,FALSE)</f>
        <v>45206</v>
      </c>
      <c r="K53" t="str">
        <f>VLOOKUP($A53,cleaned_data!$A$2:$L$200,11,FALSE)</f>
        <v>Active</v>
      </c>
      <c r="L53">
        <f>VLOOKUP($A53,cleaned_data!$A$2:$L$200,12,FALSE)</f>
        <v>-892</v>
      </c>
    </row>
    <row r="54" spans="1:12">
      <c r="A54" t="str">
        <v>2e3dbbda</v>
      </c>
      <c r="B54" t="str">
        <f>VLOOKUP($A54,cleaned_data!$A$2:$L$200,2,FALSE)</f>
        <v>David Shepherd</v>
      </c>
      <c r="C54">
        <f>VLOOKUP($A54,cleaned_data!$A$2:$L$200,3,FALSE)</f>
        <v>18284</v>
      </c>
      <c r="D54">
        <f>VLOOKUP($A54,cleaned_data!$A$2:$L$200,4,FALSE)</f>
        <v>34400</v>
      </c>
      <c r="E54">
        <f>VLOOKUP($A54,cleaned_data!$A$2:$L$200,5,FALSE)</f>
        <v>4382</v>
      </c>
      <c r="F54">
        <f>VLOOKUP($A54,cleaned_data!$A$2:$L$200,6,FALSE)</f>
        <v>1645</v>
      </c>
      <c r="G54" t="str">
        <f>VLOOKUP($A54,cleaned_data!$A$2:$L$200,7,FALSE)</f>
        <v>Defined Contribution</v>
      </c>
      <c r="H54">
        <f>VLOOKUP($A54,cleaned_data!$A$2:$L$200,8,FALSE)</f>
        <v>11.79</v>
      </c>
      <c r="I54">
        <f>VLOOKUP($A54,cleaned_data!$A$2:$L$200,9,FALSE)</f>
        <v>9.98</v>
      </c>
      <c r="J54">
        <f>VLOOKUP($A54,cleaned_data!$A$2:$L$200,10,FALSE)</f>
        <v>45207</v>
      </c>
      <c r="K54" t="str">
        <f>VLOOKUP($A54,cleaned_data!$A$2:$L$200,11,FALSE)</f>
        <v>Active</v>
      </c>
      <c r="L54">
        <f>VLOOKUP($A54,cleaned_data!$A$2:$L$200,12,FALSE)</f>
        <v>2737</v>
      </c>
    </row>
    <row r="55" spans="1:12">
      <c r="A55" t="str">
        <v>76d9b8d9</v>
      </c>
      <c r="B55" t="str">
        <f>VLOOKUP($A55,cleaned_data!$A$2:$L$200,2,FALSE)</f>
        <v>Deborah Ballard</v>
      </c>
      <c r="C55">
        <f>VLOOKUP($A55,cleaned_data!$A$2:$L$200,3,FALSE)</f>
        <v>19243</v>
      </c>
      <c r="D55">
        <f>VLOOKUP($A55,cleaned_data!$A$2:$L$200,4,FALSE)</f>
        <v>31346</v>
      </c>
      <c r="E55">
        <f>VLOOKUP($A55,cleaned_data!$A$2:$L$200,5,FALSE)</f>
        <v>4055</v>
      </c>
      <c r="F55">
        <f>VLOOKUP($A55,cleaned_data!$A$2:$L$200,6,FALSE)</f>
        <v>3566</v>
      </c>
      <c r="G55" t="str">
        <f>VLOOKUP($A55,cleaned_data!$A$2:$L$200,7,FALSE)</f>
        <v>Defined Benefit</v>
      </c>
      <c r="H55">
        <f>VLOOKUP($A55,cleaned_data!$A$2:$L$200,8,FALSE)</f>
        <v>8.2200000000000006</v>
      </c>
      <c r="I55">
        <f>VLOOKUP($A55,cleaned_data!$A$2:$L$200,9,FALSE)</f>
        <v>7.64</v>
      </c>
      <c r="J55">
        <f>VLOOKUP($A55,cleaned_data!$A$2:$L$200,10,FALSE)</f>
        <v>45208</v>
      </c>
      <c r="K55" t="str">
        <f>VLOOKUP($A55,cleaned_data!$A$2:$L$200,11,FALSE)</f>
        <v>Retired</v>
      </c>
      <c r="L55">
        <f>VLOOKUP($A55,cleaned_data!$A$2:$L$200,12,FALSE)</f>
        <v>489</v>
      </c>
    </row>
    <row r="56" spans="1:12">
      <c r="A56" t="str">
        <v>6c91d020</v>
      </c>
      <c r="B56" t="str">
        <f>VLOOKUP($A56,cleaned_data!$A$2:$L$200,2,FALSE)</f>
        <v>Mary Crawford</v>
      </c>
      <c r="C56">
        <f>VLOOKUP($A56,cleaned_data!$A$2:$L$200,3,FALSE)</f>
        <v>21120</v>
      </c>
      <c r="D56">
        <f>VLOOKUP($A56,cleaned_data!$A$2:$L$200,4,FALSE)</f>
        <v>41682</v>
      </c>
      <c r="E56">
        <f>VLOOKUP($A56,cleaned_data!$A$2:$L$200,5,FALSE)</f>
        <v>946</v>
      </c>
      <c r="F56">
        <f>VLOOKUP($A56,cleaned_data!$A$2:$L$200,6,FALSE)</f>
        <v>4663</v>
      </c>
      <c r="G56" t="str">
        <f>VLOOKUP($A56,cleaned_data!$A$2:$L$200,7,FALSE)</f>
        <v>Defined Contribution</v>
      </c>
      <c r="H56">
        <f>VLOOKUP($A56,cleaned_data!$A$2:$L$200,8,FALSE)</f>
        <v>11.46</v>
      </c>
      <c r="I56">
        <f>VLOOKUP($A56,cleaned_data!$A$2:$L$200,9,FALSE)</f>
        <v>6.95</v>
      </c>
      <c r="J56">
        <f>VLOOKUP($A56,cleaned_data!$A$2:$L$200,10,FALSE)</f>
        <v>45209</v>
      </c>
      <c r="K56" t="str">
        <f>VLOOKUP($A56,cleaned_data!$A$2:$L$200,11,FALSE)</f>
        <v>Active</v>
      </c>
      <c r="L56">
        <f>VLOOKUP($A56,cleaned_data!$A$2:$L$200,12,FALSE)</f>
        <v>-3717</v>
      </c>
    </row>
    <row r="57" spans="1:12">
      <c r="A57" t="str">
        <v>8519be8f</v>
      </c>
      <c r="B57" t="str">
        <f>VLOOKUP($A57,cleaned_data!$A$2:$L$200,2,FALSE)</f>
        <v>Jennifer Johnson</v>
      </c>
      <c r="C57">
        <f>VLOOKUP($A57,cleaned_data!$A$2:$L$200,3,FALSE)</f>
        <v>26790</v>
      </c>
      <c r="D57">
        <f>VLOOKUP($A57,cleaned_data!$A$2:$L$200,4,FALSE)</f>
        <v>34729</v>
      </c>
      <c r="E57">
        <f>VLOOKUP($A57,cleaned_data!$A$2:$L$200,5,FALSE)</f>
        <v>2786</v>
      </c>
      <c r="F57">
        <f>VLOOKUP($A57,cleaned_data!$A$2:$L$200,6,FALSE)</f>
        <v>4248</v>
      </c>
      <c r="G57" t="str">
        <f>VLOOKUP($A57,cleaned_data!$A$2:$L$200,7,FALSE)</f>
        <v>Defined Benefit</v>
      </c>
      <c r="H57">
        <f>VLOOKUP($A57,cleaned_data!$A$2:$L$200,8,FALSE)</f>
        <v>8.6300000000000008</v>
      </c>
      <c r="I57">
        <f>VLOOKUP($A57,cleaned_data!$A$2:$L$200,9,FALSE)</f>
        <v>6.3</v>
      </c>
      <c r="J57">
        <f>VLOOKUP($A57,cleaned_data!$A$2:$L$200,10,FALSE)</f>
        <v>45218</v>
      </c>
      <c r="K57" t="str">
        <f>VLOOKUP($A57,cleaned_data!$A$2:$L$200,11,FALSE)</f>
        <v>Active</v>
      </c>
      <c r="L57">
        <f>VLOOKUP($A57,cleaned_data!$A$2:$L$200,12,FALSE)</f>
        <v>-1462</v>
      </c>
    </row>
    <row r="58" spans="1:12">
      <c r="A58" t="str">
        <v>a4fa829d</v>
      </c>
      <c r="B58" t="str">
        <f>VLOOKUP($A58,cleaned_data!$A$2:$L$200,2,FALSE)</f>
        <v>Micheal Preston</v>
      </c>
      <c r="C58">
        <f>VLOOKUP($A58,cleaned_data!$A$2:$L$200,3,FALSE)</f>
        <v>18349</v>
      </c>
      <c r="D58">
        <f>VLOOKUP($A58,cleaned_data!$A$2:$L$200,4,FALSE)</f>
        <v>39823</v>
      </c>
      <c r="E58">
        <f>VLOOKUP($A58,cleaned_data!$A$2:$L$200,5,FALSE)</f>
        <v>1400</v>
      </c>
      <c r="F58">
        <f>VLOOKUP($A58,cleaned_data!$A$2:$L$200,6,FALSE)</f>
        <v>1993</v>
      </c>
      <c r="G58" t="str">
        <f>VLOOKUP($A58,cleaned_data!$A$2:$L$200,7,FALSE)</f>
        <v>Defined Contribution</v>
      </c>
      <c r="H58">
        <f>VLOOKUP($A58,cleaned_data!$A$2:$L$200,8,FALSE)</f>
        <v>13.38</v>
      </c>
      <c r="I58">
        <f>VLOOKUP($A58,cleaned_data!$A$2:$L$200,9,FALSE)</f>
        <v>7.02</v>
      </c>
      <c r="J58">
        <f>VLOOKUP($A58,cleaned_data!$A$2:$L$200,10,FALSE)</f>
        <v>45221</v>
      </c>
      <c r="K58" t="str">
        <f>VLOOKUP($A58,cleaned_data!$A$2:$L$200,11,FALSE)</f>
        <v>Retired</v>
      </c>
      <c r="L58">
        <f>VLOOKUP($A58,cleaned_data!$A$2:$L$200,12,FALSE)</f>
        <v>-593</v>
      </c>
    </row>
    <row r="59" spans="1:12">
      <c r="A59" t="str">
        <v>77431a13</v>
      </c>
      <c r="B59" t="str">
        <f>VLOOKUP($A59,cleaned_data!$A$2:$L$200,2,FALSE)</f>
        <v>George Phillips</v>
      </c>
      <c r="C59">
        <f>VLOOKUP($A59,cleaned_data!$A$2:$L$200,3,FALSE)</f>
        <v>20435</v>
      </c>
      <c r="D59">
        <f>VLOOKUP($A59,cleaned_data!$A$2:$L$200,4,FALSE)</f>
        <v>39971</v>
      </c>
      <c r="E59">
        <f>VLOOKUP($A59,cleaned_data!$A$2:$L$200,5,FALSE)</f>
        <v>1654</v>
      </c>
      <c r="F59">
        <f>VLOOKUP($A59,cleaned_data!$A$2:$L$200,6,FALSE)</f>
        <v>2507</v>
      </c>
      <c r="G59" t="str">
        <f>VLOOKUP($A59,cleaned_data!$A$2:$L$200,7,FALSE)</f>
        <v>Defined Benefit</v>
      </c>
      <c r="H59">
        <f>VLOOKUP($A59,cleaned_data!$A$2:$L$200,8,FALSE)</f>
        <v>6.07</v>
      </c>
      <c r="I59">
        <f>VLOOKUP($A59,cleaned_data!$A$2:$L$200,9,FALSE)</f>
        <v>6.49</v>
      </c>
      <c r="J59">
        <f>VLOOKUP($A59,cleaned_data!$A$2:$L$200,10,FALSE)</f>
        <v>45221</v>
      </c>
      <c r="K59" t="str">
        <f>VLOOKUP($A59,cleaned_data!$A$2:$L$200,11,FALSE)</f>
        <v>Active</v>
      </c>
      <c r="L59">
        <f>VLOOKUP($A59,cleaned_data!$A$2:$L$200,12,FALSE)</f>
        <v>-853</v>
      </c>
    </row>
    <row r="60" spans="1:12">
      <c r="A60" t="str">
        <v>0b74270a</v>
      </c>
      <c r="B60" t="str">
        <f>VLOOKUP($A60,cleaned_data!$A$2:$L$200,2,FALSE)</f>
        <v>Carol Nelson</v>
      </c>
      <c r="C60">
        <f>VLOOKUP($A60,cleaned_data!$A$2:$L$200,3,FALSE)</f>
        <v>18877</v>
      </c>
      <c r="D60">
        <f>VLOOKUP($A60,cleaned_data!$A$2:$L$200,4,FALSE)</f>
        <v>39474</v>
      </c>
      <c r="E60">
        <f>VLOOKUP($A60,cleaned_data!$A$2:$L$200,5,FALSE)</f>
        <v>4261</v>
      </c>
      <c r="F60">
        <f>VLOOKUP($A60,cleaned_data!$A$2:$L$200,6,FALSE)</f>
        <v>1934</v>
      </c>
      <c r="G60" t="str">
        <f>VLOOKUP($A60,cleaned_data!$A$2:$L$200,7,FALSE)</f>
        <v>Defined Benefit</v>
      </c>
      <c r="H60">
        <f>VLOOKUP($A60,cleaned_data!$A$2:$L$200,8,FALSE)</f>
        <v>11.72</v>
      </c>
      <c r="I60">
        <f>VLOOKUP($A60,cleaned_data!$A$2:$L$200,9,FALSE)</f>
        <v>6.52</v>
      </c>
      <c r="J60">
        <f>VLOOKUP($A60,cleaned_data!$A$2:$L$200,10,FALSE)</f>
        <v>45229</v>
      </c>
      <c r="K60" t="str">
        <f>VLOOKUP($A60,cleaned_data!$A$2:$L$200,11,FALSE)</f>
        <v>Retired</v>
      </c>
      <c r="L60">
        <f>VLOOKUP($A60,cleaned_data!$A$2:$L$200,12,FALSE)</f>
        <v>2327</v>
      </c>
    </row>
    <row r="61" spans="1:12">
      <c r="A61" t="str">
        <v>60f0f6bb</v>
      </c>
      <c r="B61" t="str">
        <f>VLOOKUP($A61,cleaned_data!$A$2:$L$200,2,FALSE)</f>
        <v>David Fitzpatrick</v>
      </c>
      <c r="C61">
        <f>VLOOKUP($A61,cleaned_data!$A$2:$L$200,3,FALSE)</f>
        <v>26399</v>
      </c>
      <c r="D61">
        <f>VLOOKUP($A61,cleaned_data!$A$2:$L$200,4,FALSE)</f>
        <v>39688</v>
      </c>
      <c r="E61">
        <f>VLOOKUP($A61,cleaned_data!$A$2:$L$200,5,FALSE)</f>
        <v>4381</v>
      </c>
      <c r="F61">
        <f>VLOOKUP($A61,cleaned_data!$A$2:$L$200,6,FALSE)</f>
        <v>4795</v>
      </c>
      <c r="G61" t="str">
        <f>VLOOKUP($A61,cleaned_data!$A$2:$L$200,7,FALSE)</f>
        <v>Defined Contribution</v>
      </c>
      <c r="H61">
        <f>VLOOKUP($A61,cleaned_data!$A$2:$L$200,8,FALSE)</f>
        <v>8.69</v>
      </c>
      <c r="I61">
        <f>VLOOKUP($A61,cleaned_data!$A$2:$L$200,9,FALSE)</f>
        <v>9.44</v>
      </c>
      <c r="J61">
        <f>VLOOKUP($A61,cleaned_data!$A$2:$L$200,10,FALSE)</f>
        <v>45232</v>
      </c>
      <c r="K61" t="str">
        <f>VLOOKUP($A61,cleaned_data!$A$2:$L$200,11,FALSE)</f>
        <v>Retired</v>
      </c>
      <c r="L61">
        <f>VLOOKUP($A61,cleaned_data!$A$2:$L$200,12,FALSE)</f>
        <v>-414</v>
      </c>
    </row>
    <row r="62" spans="1:12">
      <c r="A62" t="str">
        <v>ec7f92a2</v>
      </c>
      <c r="B62" t="str">
        <f>VLOOKUP($A62,cleaned_data!$A$2:$L$200,2,FALSE)</f>
        <v>Shannon Vega</v>
      </c>
      <c r="C62">
        <f>VLOOKUP($A62,cleaned_data!$A$2:$L$200,3,FALSE)</f>
        <v>27153</v>
      </c>
      <c r="D62">
        <f>VLOOKUP($A62,cleaned_data!$A$2:$L$200,4,FALSE)</f>
        <v>41912</v>
      </c>
      <c r="E62">
        <f>VLOOKUP($A62,cleaned_data!$A$2:$L$200,5,FALSE)</f>
        <v>2841</v>
      </c>
      <c r="F62">
        <f>VLOOKUP($A62,cleaned_data!$A$2:$L$200,6,FALSE)</f>
        <v>4194</v>
      </c>
      <c r="G62" t="str">
        <f>VLOOKUP($A62,cleaned_data!$A$2:$L$200,7,FALSE)</f>
        <v>Defined Benefit</v>
      </c>
      <c r="H62">
        <f>VLOOKUP($A62,cleaned_data!$A$2:$L$200,8,FALSE)</f>
        <v>5.56</v>
      </c>
      <c r="I62">
        <f>VLOOKUP($A62,cleaned_data!$A$2:$L$200,9,FALSE)</f>
        <v>4.41</v>
      </c>
      <c r="J62">
        <f>VLOOKUP($A62,cleaned_data!$A$2:$L$200,10,FALSE)</f>
        <v>45234</v>
      </c>
      <c r="K62" t="str">
        <f>VLOOKUP($A62,cleaned_data!$A$2:$L$200,11,FALSE)</f>
        <v>Deferred</v>
      </c>
      <c r="L62">
        <f>VLOOKUP($A62,cleaned_data!$A$2:$L$200,12,FALSE)</f>
        <v>-1353</v>
      </c>
    </row>
    <row r="63" spans="1:12">
      <c r="A63" t="str">
        <v>052785ff</v>
      </c>
      <c r="B63" t="str">
        <f>VLOOKUP($A63,cleaned_data!$A$2:$L$200,2,FALSE)</f>
        <v>Isabella Mitchell</v>
      </c>
      <c r="C63">
        <f>VLOOKUP($A63,cleaned_data!$A$2:$L$200,3,FALSE)</f>
        <v>23666</v>
      </c>
      <c r="D63">
        <f>VLOOKUP($A63,cleaned_data!$A$2:$L$200,4,FALSE)</f>
        <v>34088</v>
      </c>
      <c r="E63">
        <f>VLOOKUP($A63,cleaned_data!$A$2:$L$200,5,FALSE)</f>
        <v>3991</v>
      </c>
      <c r="F63">
        <f>VLOOKUP($A63,cleaned_data!$A$2:$L$200,6,FALSE)</f>
        <v>3558</v>
      </c>
      <c r="G63" t="str">
        <f>VLOOKUP($A63,cleaned_data!$A$2:$L$200,7,FALSE)</f>
        <v>Defined Benefit</v>
      </c>
      <c r="H63">
        <f>VLOOKUP($A63,cleaned_data!$A$2:$L$200,8,FALSE)</f>
        <v>14.29</v>
      </c>
      <c r="I63">
        <f>VLOOKUP($A63,cleaned_data!$A$2:$L$200,9,FALSE)</f>
        <v>8.6</v>
      </c>
      <c r="J63">
        <f>VLOOKUP($A63,cleaned_data!$A$2:$L$200,10,FALSE)</f>
        <v>45237</v>
      </c>
      <c r="K63" t="str">
        <f>VLOOKUP($A63,cleaned_data!$A$2:$L$200,11,FALSE)</f>
        <v>Deferred</v>
      </c>
      <c r="L63">
        <f>VLOOKUP($A63,cleaned_data!$A$2:$L$200,12,FALSE)</f>
        <v>433</v>
      </c>
    </row>
    <row r="64" spans="1:12">
      <c r="A64" t="str">
        <v>77c52072</v>
      </c>
      <c r="B64" t="str">
        <f>VLOOKUP($A64,cleaned_data!$A$2:$L$200,2,FALSE)</f>
        <v>Aaron Williamson</v>
      </c>
      <c r="C64">
        <f>VLOOKUP($A64,cleaned_data!$A$2:$L$200,3,FALSE)</f>
        <v>27118</v>
      </c>
      <c r="D64">
        <f>VLOOKUP($A64,cleaned_data!$A$2:$L$200,4,FALSE)</f>
        <v>34587</v>
      </c>
      <c r="E64">
        <f>VLOOKUP($A64,cleaned_data!$A$2:$L$200,5,FALSE)</f>
        <v>3413</v>
      </c>
      <c r="F64">
        <f>VLOOKUP($A64,cleaned_data!$A$2:$L$200,6,FALSE)</f>
        <v>4077</v>
      </c>
      <c r="G64" t="str">
        <f>VLOOKUP($A64,cleaned_data!$A$2:$L$200,7,FALSE)</f>
        <v>Defined Contribution</v>
      </c>
      <c r="H64">
        <f>VLOOKUP($A64,cleaned_data!$A$2:$L$200,8,FALSE)</f>
        <v>11.18</v>
      </c>
      <c r="I64">
        <f>VLOOKUP($A64,cleaned_data!$A$2:$L$200,9,FALSE)</f>
        <v>4.63</v>
      </c>
      <c r="J64">
        <f>VLOOKUP($A64,cleaned_data!$A$2:$L$200,10,FALSE)</f>
        <v>45247</v>
      </c>
      <c r="K64" t="str">
        <f>VLOOKUP($A64,cleaned_data!$A$2:$L$200,11,FALSE)</f>
        <v>Active</v>
      </c>
      <c r="L64">
        <f>VLOOKUP($A64,cleaned_data!$A$2:$L$200,12,FALSE)</f>
        <v>-664</v>
      </c>
    </row>
    <row r="65" spans="1:12">
      <c r="A65" t="str">
        <v>89c753d5</v>
      </c>
      <c r="B65" t="str">
        <f>VLOOKUP($A65,cleaned_data!$A$2:$L$200,2,FALSE)</f>
        <v>Brittney Martinez</v>
      </c>
      <c r="C65">
        <f>VLOOKUP($A65,cleaned_data!$A$2:$L$200,3,FALSE)</f>
        <v>26554</v>
      </c>
      <c r="D65">
        <f>VLOOKUP($A65,cleaned_data!$A$2:$L$200,4,FALSE)</f>
        <v>36479</v>
      </c>
      <c r="E65">
        <f>VLOOKUP($A65,cleaned_data!$A$2:$L$200,5,FALSE)</f>
        <v>4684</v>
      </c>
      <c r="F65">
        <f>VLOOKUP($A65,cleaned_data!$A$2:$L$200,6,FALSE)</f>
        <v>1534</v>
      </c>
      <c r="G65" t="str">
        <f>VLOOKUP($A65,cleaned_data!$A$2:$L$200,7,FALSE)</f>
        <v>Defined Benefit</v>
      </c>
      <c r="H65">
        <f>VLOOKUP($A65,cleaned_data!$A$2:$L$200,8,FALSE)</f>
        <v>7.13</v>
      </c>
      <c r="I65">
        <f>VLOOKUP($A65,cleaned_data!$A$2:$L$200,9,FALSE)</f>
        <v>5.18</v>
      </c>
      <c r="J65">
        <f>VLOOKUP($A65,cleaned_data!$A$2:$L$200,10,FALSE)</f>
        <v>45250</v>
      </c>
      <c r="K65" t="str">
        <f>VLOOKUP($A65,cleaned_data!$A$2:$L$200,11,FALSE)</f>
        <v>Retired</v>
      </c>
      <c r="L65">
        <f>VLOOKUP($A65,cleaned_data!$A$2:$L$200,12,FALSE)</f>
        <v>3150</v>
      </c>
    </row>
    <row r="66" spans="1:12">
      <c r="A66" t="str">
        <v>53b0520c</v>
      </c>
      <c r="B66" t="str">
        <f>VLOOKUP($A66,cleaned_data!$A$2:$L$200,2,FALSE)</f>
        <v>Kelsey Everett</v>
      </c>
      <c r="C66">
        <f>VLOOKUP($A66,cleaned_data!$A$2:$L$200,3,FALSE)</f>
        <v>24248</v>
      </c>
      <c r="D66">
        <f>VLOOKUP($A66,cleaned_data!$A$2:$L$200,4,FALSE)</f>
        <v>40422</v>
      </c>
      <c r="E66">
        <f>VLOOKUP($A66,cleaned_data!$A$2:$L$200,5,FALSE)</f>
        <v>989</v>
      </c>
      <c r="F66">
        <f>VLOOKUP($A66,cleaned_data!$A$2:$L$200,6,FALSE)</f>
        <v>1795</v>
      </c>
      <c r="G66" t="str">
        <f>VLOOKUP($A66,cleaned_data!$A$2:$L$200,7,FALSE)</f>
        <v>Defined Contribution</v>
      </c>
      <c r="H66">
        <f>VLOOKUP($A66,cleaned_data!$A$2:$L$200,8,FALSE)</f>
        <v>14.33</v>
      </c>
      <c r="I66">
        <f>VLOOKUP($A66,cleaned_data!$A$2:$L$200,9,FALSE)</f>
        <v>6.3</v>
      </c>
      <c r="J66">
        <f>VLOOKUP($A66,cleaned_data!$A$2:$L$200,10,FALSE)</f>
        <v>45256</v>
      </c>
      <c r="K66" t="str">
        <f>VLOOKUP($A66,cleaned_data!$A$2:$L$200,11,FALSE)</f>
        <v>Deferred</v>
      </c>
      <c r="L66">
        <f>VLOOKUP($A66,cleaned_data!$A$2:$L$200,12,FALSE)</f>
        <v>-806</v>
      </c>
    </row>
    <row r="67" spans="1:12">
      <c r="A67" t="str">
        <v>e53793e8</v>
      </c>
      <c r="B67" t="str">
        <f>VLOOKUP($A67,cleaned_data!$A$2:$L$200,2,FALSE)</f>
        <v>Shawn Baker</v>
      </c>
      <c r="C67">
        <f>VLOOKUP($A67,cleaned_data!$A$2:$L$200,3,FALSE)</f>
        <v>19272</v>
      </c>
      <c r="D67">
        <f>VLOOKUP($A67,cleaned_data!$A$2:$L$200,4,FALSE)</f>
        <v>32707</v>
      </c>
      <c r="E67">
        <f>VLOOKUP($A67,cleaned_data!$A$2:$L$200,5,FALSE)</f>
        <v>1266</v>
      </c>
      <c r="F67">
        <f>VLOOKUP($A67,cleaned_data!$A$2:$L$200,6,FALSE)</f>
        <v>3933</v>
      </c>
      <c r="G67" t="str">
        <f>VLOOKUP($A67,cleaned_data!$A$2:$L$200,7,FALSE)</f>
        <v>Defined Benefit</v>
      </c>
      <c r="H67">
        <f>VLOOKUP($A67,cleaned_data!$A$2:$L$200,8,FALSE)</f>
        <v>7.77</v>
      </c>
      <c r="I67">
        <f>VLOOKUP($A67,cleaned_data!$A$2:$L$200,9,FALSE)</f>
        <v>6.55</v>
      </c>
      <c r="J67">
        <f>VLOOKUP($A67,cleaned_data!$A$2:$L$200,10,FALSE)</f>
        <v>45260</v>
      </c>
      <c r="K67" t="str">
        <f>VLOOKUP($A67,cleaned_data!$A$2:$L$200,11,FALSE)</f>
        <v>Active</v>
      </c>
      <c r="L67">
        <f>VLOOKUP($A67,cleaned_data!$A$2:$L$200,12,FALSE)</f>
        <v>-2667</v>
      </c>
    </row>
    <row r="68" spans="1:12">
      <c r="A68" t="str">
        <v>d93f136f</v>
      </c>
      <c r="B68" t="str">
        <f>VLOOKUP($A68,cleaned_data!$A$2:$L$200,2,FALSE)</f>
        <v>Ryan Ashley</v>
      </c>
      <c r="C68">
        <f>VLOOKUP($A68,cleaned_data!$A$2:$L$200,3,FALSE)</f>
        <v>27302</v>
      </c>
      <c r="D68">
        <f>VLOOKUP($A68,cleaned_data!$A$2:$L$200,4,FALSE)</f>
        <v>36419</v>
      </c>
      <c r="E68">
        <f>VLOOKUP($A68,cleaned_data!$A$2:$L$200,5,FALSE)</f>
        <v>4643</v>
      </c>
      <c r="F68">
        <f>VLOOKUP($A68,cleaned_data!$A$2:$L$200,6,FALSE)</f>
        <v>4144</v>
      </c>
      <c r="G68" t="str">
        <f>VLOOKUP($A68,cleaned_data!$A$2:$L$200,7,FALSE)</f>
        <v>Defined Benefit</v>
      </c>
      <c r="H68">
        <f>VLOOKUP($A68,cleaned_data!$A$2:$L$200,8,FALSE)</f>
        <v>8.58</v>
      </c>
      <c r="I68">
        <f>VLOOKUP($A68,cleaned_data!$A$2:$L$200,9,FALSE)</f>
        <v>9.3000000000000007</v>
      </c>
      <c r="J68">
        <f>VLOOKUP($A68,cleaned_data!$A$2:$L$200,10,FALSE)</f>
        <v>45263</v>
      </c>
      <c r="K68" t="str">
        <f>VLOOKUP($A68,cleaned_data!$A$2:$L$200,11,FALSE)</f>
        <v>Active</v>
      </c>
      <c r="L68">
        <f>VLOOKUP($A68,cleaned_data!$A$2:$L$200,12,FALSE)</f>
        <v>499</v>
      </c>
    </row>
    <row r="69" spans="1:12">
      <c r="A69" t="str">
        <v>8e57518f</v>
      </c>
      <c r="B69" t="str">
        <f>VLOOKUP($A69,cleaned_data!$A$2:$L$200,2,FALSE)</f>
        <v>Jermaine Garcia</v>
      </c>
      <c r="C69">
        <f>VLOOKUP($A69,cleaned_data!$A$2:$L$200,3,FALSE)</f>
        <v>18953</v>
      </c>
      <c r="D69">
        <f>VLOOKUP($A69,cleaned_data!$A$2:$L$200,4,FALSE)</f>
        <v>34754</v>
      </c>
      <c r="E69">
        <f>VLOOKUP($A69,cleaned_data!$A$2:$L$200,5,FALSE)</f>
        <v>1292</v>
      </c>
      <c r="F69">
        <f>VLOOKUP($A69,cleaned_data!$A$2:$L$200,6,FALSE)</f>
        <v>2159</v>
      </c>
      <c r="G69" t="str">
        <f>VLOOKUP($A69,cleaned_data!$A$2:$L$200,7,FALSE)</f>
        <v>Defined Benefit</v>
      </c>
      <c r="H69">
        <f>VLOOKUP($A69,cleaned_data!$A$2:$L$200,8,FALSE)</f>
        <v>11.2</v>
      </c>
      <c r="I69">
        <f>VLOOKUP($A69,cleaned_data!$A$2:$L$200,9,FALSE)</f>
        <v>8.52</v>
      </c>
      <c r="J69">
        <f>VLOOKUP($A69,cleaned_data!$A$2:$L$200,10,FALSE)</f>
        <v>45267</v>
      </c>
      <c r="K69" t="str">
        <f>VLOOKUP($A69,cleaned_data!$A$2:$L$200,11,FALSE)</f>
        <v>Deferred</v>
      </c>
      <c r="L69">
        <f>VLOOKUP($A69,cleaned_data!$A$2:$L$200,12,FALSE)</f>
        <v>-867</v>
      </c>
    </row>
    <row r="70" spans="1:12">
      <c r="A70" t="str">
        <v>543c8e7a</v>
      </c>
      <c r="B70" t="str">
        <f>VLOOKUP($A70,cleaned_data!$A$2:$L$200,2,FALSE)</f>
        <v>Brian Oconnor</v>
      </c>
      <c r="C70">
        <f>VLOOKUP($A70,cleaned_data!$A$2:$L$200,3,FALSE)</f>
        <v>26583</v>
      </c>
      <c r="D70">
        <f>VLOOKUP($A70,cleaned_data!$A$2:$L$200,4,FALSE)</f>
        <v>37172</v>
      </c>
      <c r="E70">
        <f>VLOOKUP($A70,cleaned_data!$A$2:$L$200,5,FALSE)</f>
        <v>4563</v>
      </c>
      <c r="F70">
        <f>VLOOKUP($A70,cleaned_data!$A$2:$L$200,6,FALSE)</f>
        <v>4256</v>
      </c>
      <c r="G70" t="str">
        <f>VLOOKUP($A70,cleaned_data!$A$2:$L$200,7,FALSE)</f>
        <v>Defined Benefit</v>
      </c>
      <c r="H70">
        <f>VLOOKUP($A70,cleaned_data!$A$2:$L$200,8,FALSE)</f>
        <v>8.6999999999999993</v>
      </c>
      <c r="I70">
        <f>VLOOKUP($A70,cleaned_data!$A$2:$L$200,9,FALSE)</f>
        <v>5.33</v>
      </c>
      <c r="J70">
        <f>VLOOKUP($A70,cleaned_data!$A$2:$L$200,10,FALSE)</f>
        <v>45269</v>
      </c>
      <c r="K70" t="str">
        <f>VLOOKUP($A70,cleaned_data!$A$2:$L$200,11,FALSE)</f>
        <v>Deferred</v>
      </c>
      <c r="L70">
        <f>VLOOKUP($A70,cleaned_data!$A$2:$L$200,12,FALSE)</f>
        <v>307</v>
      </c>
    </row>
    <row r="71" spans="1:12">
      <c r="A71" t="str">
        <v>636fd124</v>
      </c>
      <c r="B71" t="str">
        <f>VLOOKUP($A71,cleaned_data!$A$2:$L$200,2,FALSE)</f>
        <v>Lisa Jones</v>
      </c>
      <c r="C71">
        <f>VLOOKUP($A71,cleaned_data!$A$2:$L$200,3,FALSE)</f>
        <v>23590</v>
      </c>
      <c r="D71">
        <f>VLOOKUP($A71,cleaned_data!$A$2:$L$200,4,FALSE)</f>
        <v>36664</v>
      </c>
      <c r="E71">
        <f>VLOOKUP($A71,cleaned_data!$A$2:$L$200,5,FALSE)</f>
        <v>1191</v>
      </c>
      <c r="F71">
        <f>VLOOKUP($A71,cleaned_data!$A$2:$L$200,6,FALSE)</f>
        <v>1274</v>
      </c>
      <c r="G71" t="str">
        <f>VLOOKUP($A71,cleaned_data!$A$2:$L$200,7,FALSE)</f>
        <v>Defined Benefit</v>
      </c>
      <c r="H71">
        <f>VLOOKUP($A71,cleaned_data!$A$2:$L$200,8,FALSE)</f>
        <v>9.3699999999999992</v>
      </c>
      <c r="I71">
        <f>VLOOKUP($A71,cleaned_data!$A$2:$L$200,9,FALSE)</f>
        <v>9.14</v>
      </c>
      <c r="J71">
        <f>VLOOKUP($A71,cleaned_data!$A$2:$L$200,10,FALSE)</f>
        <v>45272</v>
      </c>
      <c r="K71" t="str">
        <f>VLOOKUP($A71,cleaned_data!$A$2:$L$200,11,FALSE)</f>
        <v>Active</v>
      </c>
      <c r="L71">
        <f>VLOOKUP($A71,cleaned_data!$A$2:$L$200,12,FALSE)</f>
        <v>-83</v>
      </c>
    </row>
    <row r="72" spans="1:12">
      <c r="A72" t="str">
        <v>6ddff278</v>
      </c>
      <c r="B72" t="str">
        <f>VLOOKUP($A72,cleaned_data!$A$2:$L$200,2,FALSE)</f>
        <v>David Hatfield</v>
      </c>
      <c r="C72">
        <f>VLOOKUP($A72,cleaned_data!$A$2:$L$200,3,FALSE)</f>
        <v>23516</v>
      </c>
      <c r="D72">
        <f>VLOOKUP($A72,cleaned_data!$A$2:$L$200,4,FALSE)</f>
        <v>36471</v>
      </c>
      <c r="E72">
        <f>VLOOKUP($A72,cleaned_data!$A$2:$L$200,5,FALSE)</f>
        <v>2534</v>
      </c>
      <c r="F72">
        <f>VLOOKUP($A72,cleaned_data!$A$2:$L$200,6,FALSE)</f>
        <v>4857</v>
      </c>
      <c r="G72" t="str">
        <f>VLOOKUP($A72,cleaned_data!$A$2:$L$200,7,FALSE)</f>
        <v>Defined Benefit</v>
      </c>
      <c r="H72">
        <f>VLOOKUP($A72,cleaned_data!$A$2:$L$200,8,FALSE)</f>
        <v>14.87</v>
      </c>
      <c r="I72">
        <f>VLOOKUP($A72,cleaned_data!$A$2:$L$200,9,FALSE)</f>
        <v>6.17</v>
      </c>
      <c r="J72">
        <f>VLOOKUP($A72,cleaned_data!$A$2:$L$200,10,FALSE)</f>
        <v>45273</v>
      </c>
      <c r="K72" t="str">
        <f>VLOOKUP($A72,cleaned_data!$A$2:$L$200,11,FALSE)</f>
        <v>Deferred</v>
      </c>
      <c r="L72">
        <f>VLOOKUP($A72,cleaned_data!$A$2:$L$200,12,FALSE)</f>
        <v>-2323</v>
      </c>
    </row>
    <row r="73" spans="1:12">
      <c r="A73" t="str">
        <v>145df925</v>
      </c>
      <c r="B73" t="str">
        <f>VLOOKUP($A73,cleaned_data!$A$2:$L$200,2,FALSE)</f>
        <v>Olivia Bautista MD</v>
      </c>
      <c r="C73">
        <f>VLOOKUP($A73,cleaned_data!$A$2:$L$200,3,FALSE)</f>
        <v>24742</v>
      </c>
      <c r="D73">
        <f>VLOOKUP($A73,cleaned_data!$A$2:$L$200,4,FALSE)</f>
        <v>39604</v>
      </c>
      <c r="E73">
        <f>VLOOKUP($A73,cleaned_data!$A$2:$L$200,5,FALSE)</f>
        <v>2478</v>
      </c>
      <c r="F73">
        <f>VLOOKUP($A73,cleaned_data!$A$2:$L$200,6,FALSE)</f>
        <v>754</v>
      </c>
      <c r="G73" t="str">
        <f>VLOOKUP($A73,cleaned_data!$A$2:$L$200,7,FALSE)</f>
        <v>Defined Benefit</v>
      </c>
      <c r="H73">
        <f>VLOOKUP($A73,cleaned_data!$A$2:$L$200,8,FALSE)</f>
        <v>11.41</v>
      </c>
      <c r="I73">
        <f>VLOOKUP($A73,cleaned_data!$A$2:$L$200,9,FALSE)</f>
        <v>7.1</v>
      </c>
      <c r="J73">
        <f>VLOOKUP($A73,cleaned_data!$A$2:$L$200,10,FALSE)</f>
        <v>45279</v>
      </c>
      <c r="K73" t="str">
        <f>VLOOKUP($A73,cleaned_data!$A$2:$L$200,11,FALSE)</f>
        <v>Active</v>
      </c>
      <c r="L73">
        <f>VLOOKUP($A73,cleaned_data!$A$2:$L$200,12,FALSE)</f>
        <v>1724</v>
      </c>
    </row>
    <row r="74" spans="1:12">
      <c r="A74" t="str">
        <v>29221ca0</v>
      </c>
      <c r="B74" t="str">
        <f>VLOOKUP($A74,cleaned_data!$A$2:$L$200,2,FALSE)</f>
        <v>Brittany Martinez</v>
      </c>
      <c r="C74">
        <f>VLOOKUP($A74,cleaned_data!$A$2:$L$200,3,FALSE)</f>
        <v>19918</v>
      </c>
      <c r="D74">
        <f>VLOOKUP($A74,cleaned_data!$A$2:$L$200,4,FALSE)</f>
        <v>41154</v>
      </c>
      <c r="E74">
        <f>VLOOKUP($A74,cleaned_data!$A$2:$L$200,5,FALSE)</f>
        <v>1670</v>
      </c>
      <c r="F74">
        <f>VLOOKUP($A74,cleaned_data!$A$2:$L$200,6,FALSE)</f>
        <v>4011</v>
      </c>
      <c r="G74" t="str">
        <f>VLOOKUP($A74,cleaned_data!$A$2:$L$200,7,FALSE)</f>
        <v>Defined Contribution</v>
      </c>
      <c r="H74">
        <f>VLOOKUP($A74,cleaned_data!$A$2:$L$200,8,FALSE)</f>
        <v>8.2899999999999991</v>
      </c>
      <c r="I74">
        <f>VLOOKUP($A74,cleaned_data!$A$2:$L$200,9,FALSE)</f>
        <v>5.42</v>
      </c>
      <c r="J74">
        <f>VLOOKUP($A74,cleaned_data!$A$2:$L$200,10,FALSE)</f>
        <v>45281</v>
      </c>
      <c r="K74" t="str">
        <f>VLOOKUP($A74,cleaned_data!$A$2:$L$200,11,FALSE)</f>
        <v>Active</v>
      </c>
      <c r="L74">
        <f>VLOOKUP($A74,cleaned_data!$A$2:$L$200,12,FALSE)</f>
        <v>-2341</v>
      </c>
    </row>
    <row r="75" spans="1:12">
      <c r="A75" t="str">
        <v>fc629a17</v>
      </c>
      <c r="B75" t="str">
        <f>VLOOKUP($A75,cleaned_data!$A$2:$L$200,2,FALSE)</f>
        <v>Tammy King</v>
      </c>
      <c r="C75">
        <f>VLOOKUP($A75,cleaned_data!$A$2:$L$200,3,FALSE)</f>
        <v>21004</v>
      </c>
      <c r="D75">
        <f>VLOOKUP($A75,cleaned_data!$A$2:$L$200,4,FALSE)</f>
        <v>39076</v>
      </c>
      <c r="E75">
        <f>VLOOKUP($A75,cleaned_data!$A$2:$L$200,5,FALSE)</f>
        <v>1062</v>
      </c>
      <c r="F75">
        <f>VLOOKUP($A75,cleaned_data!$A$2:$L$200,6,FALSE)</f>
        <v>2375</v>
      </c>
      <c r="G75" t="str">
        <f>VLOOKUP($A75,cleaned_data!$A$2:$L$200,7,FALSE)</f>
        <v>Defined Benefit</v>
      </c>
      <c r="H75">
        <f>VLOOKUP($A75,cleaned_data!$A$2:$L$200,8,FALSE)</f>
        <v>13.97</v>
      </c>
      <c r="I75">
        <f>VLOOKUP($A75,cleaned_data!$A$2:$L$200,9,FALSE)</f>
        <v>4.9000000000000004</v>
      </c>
      <c r="J75">
        <f>VLOOKUP($A75,cleaned_data!$A$2:$L$200,10,FALSE)</f>
        <v>45281</v>
      </c>
      <c r="K75" t="str">
        <f>VLOOKUP($A75,cleaned_data!$A$2:$L$200,11,FALSE)</f>
        <v>Retired</v>
      </c>
      <c r="L75">
        <f>VLOOKUP($A75,cleaned_data!$A$2:$L$200,12,FALSE)</f>
        <v>-1313</v>
      </c>
    </row>
    <row r="76" spans="1:12">
      <c r="A76" t="str">
        <v>00fc248b</v>
      </c>
      <c r="B76" t="str">
        <f>VLOOKUP($A76,cleaned_data!$A$2:$L$200,2,FALSE)</f>
        <v>Mary Peterson</v>
      </c>
      <c r="C76">
        <f>VLOOKUP($A76,cleaned_data!$A$2:$L$200,3,FALSE)</f>
        <v>23228</v>
      </c>
      <c r="D76">
        <f>VLOOKUP($A76,cleaned_data!$A$2:$L$200,4,FALSE)</f>
        <v>32242</v>
      </c>
      <c r="E76">
        <f>VLOOKUP($A76,cleaned_data!$A$2:$L$200,5,FALSE)</f>
        <v>4042</v>
      </c>
      <c r="F76">
        <f>VLOOKUP($A76,cleaned_data!$A$2:$L$200,6,FALSE)</f>
        <v>1626</v>
      </c>
      <c r="G76" t="str">
        <f>VLOOKUP($A76,cleaned_data!$A$2:$L$200,7,FALSE)</f>
        <v>Defined Contribution</v>
      </c>
      <c r="H76">
        <f>VLOOKUP($A76,cleaned_data!$A$2:$L$200,8,FALSE)</f>
        <v>6.82</v>
      </c>
      <c r="I76">
        <f>VLOOKUP($A76,cleaned_data!$A$2:$L$200,9,FALSE)</f>
        <v>6.54</v>
      </c>
      <c r="J76">
        <f>VLOOKUP($A76,cleaned_data!$A$2:$L$200,10,FALSE)</f>
        <v>45283</v>
      </c>
      <c r="K76" t="str">
        <f>VLOOKUP($A76,cleaned_data!$A$2:$L$200,11,FALSE)</f>
        <v>Retired</v>
      </c>
      <c r="L76">
        <f>VLOOKUP($A76,cleaned_data!$A$2:$L$200,12,FALSE)</f>
        <v>2416</v>
      </c>
    </row>
    <row r="77" spans="1:12">
      <c r="A77" t="str">
        <v>b105d56e</v>
      </c>
      <c r="B77" t="str">
        <f>VLOOKUP($A77,cleaned_data!$A$2:$L$200,2,FALSE)</f>
        <v>Carla Golden</v>
      </c>
      <c r="C77">
        <f>VLOOKUP($A77,cleaned_data!$A$2:$L$200,3,FALSE)</f>
        <v>19548</v>
      </c>
      <c r="D77">
        <f>VLOOKUP($A77,cleaned_data!$A$2:$L$200,4,FALSE)</f>
        <v>33050</v>
      </c>
      <c r="E77">
        <f>VLOOKUP($A77,cleaned_data!$A$2:$L$200,5,FALSE)</f>
        <v>1274</v>
      </c>
      <c r="F77">
        <f>VLOOKUP($A77,cleaned_data!$A$2:$L$200,6,FALSE)</f>
        <v>4737</v>
      </c>
      <c r="G77" t="str">
        <f>VLOOKUP($A77,cleaned_data!$A$2:$L$200,7,FALSE)</f>
        <v>Defined Benefit</v>
      </c>
      <c r="H77">
        <f>VLOOKUP($A77,cleaned_data!$A$2:$L$200,8,FALSE)</f>
        <v>6.63</v>
      </c>
      <c r="I77">
        <f>VLOOKUP($A77,cleaned_data!$A$2:$L$200,9,FALSE)</f>
        <v>9.93</v>
      </c>
      <c r="J77">
        <f>VLOOKUP($A77,cleaned_data!$A$2:$L$200,10,FALSE)</f>
        <v>45288</v>
      </c>
      <c r="K77" t="str">
        <f>VLOOKUP($A77,cleaned_data!$A$2:$L$200,11,FALSE)</f>
        <v>Deferred</v>
      </c>
      <c r="L77">
        <f>VLOOKUP($A77,cleaned_data!$A$2:$L$200,12,FALSE)</f>
        <v>-3463</v>
      </c>
    </row>
    <row r="78" spans="1:12">
      <c r="A78" t="str">
        <v>d1261585</v>
      </c>
      <c r="B78" t="str">
        <f>VLOOKUP($A78,cleaned_data!$A$2:$L$200,2,FALSE)</f>
        <v>Jeremy Hall</v>
      </c>
      <c r="C78">
        <f>VLOOKUP($A78,cleaned_data!$A$2:$L$200,3,FALSE)</f>
        <v>18033</v>
      </c>
      <c r="D78">
        <f>VLOOKUP($A78,cleaned_data!$A$2:$L$200,4,FALSE)</f>
        <v>40248</v>
      </c>
      <c r="E78">
        <f>VLOOKUP($A78,cleaned_data!$A$2:$L$200,5,FALSE)</f>
        <v>4185</v>
      </c>
      <c r="F78">
        <f>VLOOKUP($A78,cleaned_data!$A$2:$L$200,6,FALSE)</f>
        <v>4817</v>
      </c>
      <c r="G78" t="str">
        <f>VLOOKUP($A78,cleaned_data!$A$2:$L$200,7,FALSE)</f>
        <v>Defined Contribution</v>
      </c>
      <c r="H78">
        <f>VLOOKUP($A78,cleaned_data!$A$2:$L$200,8,FALSE)</f>
        <v>8.1</v>
      </c>
      <c r="I78">
        <f>VLOOKUP($A78,cleaned_data!$A$2:$L$200,9,FALSE)</f>
        <v>5.36</v>
      </c>
      <c r="J78">
        <f>VLOOKUP($A78,cleaned_data!$A$2:$L$200,10,FALSE)</f>
        <v>45293</v>
      </c>
      <c r="K78" t="str">
        <f>VLOOKUP($A78,cleaned_data!$A$2:$L$200,11,FALSE)</f>
        <v>Active</v>
      </c>
      <c r="L78">
        <f>VLOOKUP($A78,cleaned_data!$A$2:$L$200,12,FALSE)</f>
        <v>-632</v>
      </c>
    </row>
    <row r="79" spans="1:12">
      <c r="A79" t="str">
        <v>0b7fa03d</v>
      </c>
      <c r="B79" t="str">
        <f>VLOOKUP($A79,cleaned_data!$A$2:$L$200,2,FALSE)</f>
        <v>Andrew Ashley</v>
      </c>
      <c r="C79">
        <f>VLOOKUP($A79,cleaned_data!$A$2:$L$200,3,FALSE)</f>
        <v>21355</v>
      </c>
      <c r="D79">
        <f>VLOOKUP($A79,cleaned_data!$A$2:$L$200,4,FALSE)</f>
        <v>31510</v>
      </c>
      <c r="E79">
        <f>VLOOKUP($A79,cleaned_data!$A$2:$L$200,5,FALSE)</f>
        <v>1137</v>
      </c>
      <c r="F79">
        <f>VLOOKUP($A79,cleaned_data!$A$2:$L$200,6,FALSE)</f>
        <v>3651</v>
      </c>
      <c r="G79" t="str">
        <f>VLOOKUP($A79,cleaned_data!$A$2:$L$200,7,FALSE)</f>
        <v>Defined Benefit</v>
      </c>
      <c r="H79">
        <f>VLOOKUP($A79,cleaned_data!$A$2:$L$200,8,FALSE)</f>
        <v>13.77</v>
      </c>
      <c r="I79">
        <f>VLOOKUP($A79,cleaned_data!$A$2:$L$200,9,FALSE)</f>
        <v>3.97</v>
      </c>
      <c r="J79">
        <f>VLOOKUP($A79,cleaned_data!$A$2:$L$200,10,FALSE)</f>
        <v>45298</v>
      </c>
      <c r="K79" t="str">
        <f>VLOOKUP($A79,cleaned_data!$A$2:$L$200,11,FALSE)</f>
        <v>Active</v>
      </c>
      <c r="L79">
        <f>VLOOKUP($A79,cleaned_data!$A$2:$L$200,12,FALSE)</f>
        <v>-2514</v>
      </c>
    </row>
    <row r="80" spans="1:12">
      <c r="A80" t="str">
        <v>5a0a01b7</v>
      </c>
      <c r="B80" t="str">
        <f>VLOOKUP($A80,cleaned_data!$A$2:$L$200,2,FALSE)</f>
        <v>Janet Buck</v>
      </c>
      <c r="C80">
        <f>VLOOKUP($A80,cleaned_data!$A$2:$L$200,3,FALSE)</f>
        <v>25417</v>
      </c>
      <c r="D80">
        <f>VLOOKUP($A80,cleaned_data!$A$2:$L$200,4,FALSE)</f>
        <v>38194</v>
      </c>
      <c r="E80">
        <f>VLOOKUP($A80,cleaned_data!$A$2:$L$200,5,FALSE)</f>
        <v>2075</v>
      </c>
      <c r="F80">
        <f>VLOOKUP($A80,cleaned_data!$A$2:$L$200,6,FALSE)</f>
        <v>4613</v>
      </c>
      <c r="G80" t="str">
        <f>VLOOKUP($A80,cleaned_data!$A$2:$L$200,7,FALSE)</f>
        <v>Defined Contribution</v>
      </c>
      <c r="H80">
        <f>VLOOKUP($A80,cleaned_data!$A$2:$L$200,8,FALSE)</f>
        <v>10.52</v>
      </c>
      <c r="I80">
        <f>VLOOKUP($A80,cleaned_data!$A$2:$L$200,9,FALSE)</f>
        <v>7.39</v>
      </c>
      <c r="J80">
        <f>VLOOKUP($A80,cleaned_data!$A$2:$L$200,10,FALSE)</f>
        <v>45300</v>
      </c>
      <c r="K80" t="str">
        <f>VLOOKUP($A80,cleaned_data!$A$2:$L$200,11,FALSE)</f>
        <v>Retired</v>
      </c>
      <c r="L80">
        <f>VLOOKUP($A80,cleaned_data!$A$2:$L$200,12,FALSE)</f>
        <v>-2538</v>
      </c>
    </row>
    <row r="81" spans="1:12">
      <c r="A81" t="str">
        <v>85fa923d</v>
      </c>
      <c r="B81" t="str">
        <f>VLOOKUP($A81,cleaned_data!$A$2:$L$200,2,FALSE)</f>
        <v>Ashley Henry</v>
      </c>
      <c r="C81">
        <f>VLOOKUP($A81,cleaned_data!$A$2:$L$200,3,FALSE)</f>
        <v>22677</v>
      </c>
      <c r="D81">
        <f>VLOOKUP($A81,cleaned_data!$A$2:$L$200,4,FALSE)</f>
        <v>32427</v>
      </c>
      <c r="E81">
        <f>VLOOKUP($A81,cleaned_data!$A$2:$L$200,5,FALSE)</f>
        <v>4002</v>
      </c>
      <c r="F81">
        <f>VLOOKUP($A81,cleaned_data!$A$2:$L$200,6,FALSE)</f>
        <v>975</v>
      </c>
      <c r="G81" t="str">
        <f>VLOOKUP($A81,cleaned_data!$A$2:$L$200,7,FALSE)</f>
        <v>Defined Benefit</v>
      </c>
      <c r="H81">
        <f>VLOOKUP($A81,cleaned_data!$A$2:$L$200,8,FALSE)</f>
        <v>14.87</v>
      </c>
      <c r="I81">
        <f>VLOOKUP($A81,cleaned_data!$A$2:$L$200,9,FALSE)</f>
        <v>3.87</v>
      </c>
      <c r="J81">
        <f>VLOOKUP($A81,cleaned_data!$A$2:$L$200,10,FALSE)</f>
        <v>45305</v>
      </c>
      <c r="K81" t="str">
        <f>VLOOKUP($A81,cleaned_data!$A$2:$L$200,11,FALSE)</f>
        <v>Deferred</v>
      </c>
      <c r="L81">
        <f>VLOOKUP($A81,cleaned_data!$A$2:$L$200,12,FALSE)</f>
        <v>3027</v>
      </c>
    </row>
    <row r="82" spans="1:12">
      <c r="A82" t="str">
        <v>e3b93e59</v>
      </c>
      <c r="B82" t="str">
        <f>VLOOKUP($A82,cleaned_data!$A$2:$L$200,2,FALSE)</f>
        <v>Thomas Travis</v>
      </c>
      <c r="C82">
        <f>VLOOKUP($A82,cleaned_data!$A$2:$L$200,3,FALSE)</f>
        <v>18828</v>
      </c>
      <c r="D82">
        <f>VLOOKUP($A82,cleaned_data!$A$2:$L$200,4,FALSE)</f>
        <v>37455</v>
      </c>
      <c r="E82">
        <f>VLOOKUP($A82,cleaned_data!$A$2:$L$200,5,FALSE)</f>
        <v>2507</v>
      </c>
      <c r="F82">
        <f>VLOOKUP($A82,cleaned_data!$A$2:$L$200,6,FALSE)</f>
        <v>3599</v>
      </c>
      <c r="G82" t="str">
        <f>VLOOKUP($A82,cleaned_data!$A$2:$L$200,7,FALSE)</f>
        <v>Defined Benefit</v>
      </c>
      <c r="H82">
        <f>VLOOKUP($A82,cleaned_data!$A$2:$L$200,8,FALSE)</f>
        <v>10.33</v>
      </c>
      <c r="I82">
        <f>VLOOKUP($A82,cleaned_data!$A$2:$L$200,9,FALSE)</f>
        <v>9.4</v>
      </c>
      <c r="J82">
        <f>VLOOKUP($A82,cleaned_data!$A$2:$L$200,10,FALSE)</f>
        <v>45306</v>
      </c>
      <c r="K82" t="str">
        <f>VLOOKUP($A82,cleaned_data!$A$2:$L$200,11,FALSE)</f>
        <v>Active</v>
      </c>
      <c r="L82">
        <f>VLOOKUP($A82,cleaned_data!$A$2:$L$200,12,FALSE)</f>
        <v>-1092</v>
      </c>
    </row>
    <row r="83" spans="1:12">
      <c r="A83" t="str">
        <v>87836116</v>
      </c>
      <c r="B83" t="str">
        <f>VLOOKUP($A83,cleaned_data!$A$2:$L$200,2,FALSE)</f>
        <v>Terry Wyatt</v>
      </c>
      <c r="C83">
        <f>VLOOKUP($A83,cleaned_data!$A$2:$L$200,3,FALSE)</f>
        <v>26950</v>
      </c>
      <c r="D83">
        <f>VLOOKUP($A83,cleaned_data!$A$2:$L$200,4,FALSE)</f>
        <v>35679</v>
      </c>
      <c r="E83">
        <f>VLOOKUP($A83,cleaned_data!$A$2:$L$200,5,FALSE)</f>
        <v>1816</v>
      </c>
      <c r="F83">
        <f>VLOOKUP($A83,cleaned_data!$A$2:$L$200,6,FALSE)</f>
        <v>4764</v>
      </c>
      <c r="G83" t="str">
        <f>VLOOKUP($A83,cleaned_data!$A$2:$L$200,7,FALSE)</f>
        <v>Defined Benefit</v>
      </c>
      <c r="H83">
        <f>VLOOKUP($A83,cleaned_data!$A$2:$L$200,8,FALSE)</f>
        <v>10.61</v>
      </c>
      <c r="I83">
        <f>VLOOKUP($A83,cleaned_data!$A$2:$L$200,9,FALSE)</f>
        <v>5.34</v>
      </c>
      <c r="J83">
        <f>VLOOKUP($A83,cleaned_data!$A$2:$L$200,10,FALSE)</f>
        <v>45314</v>
      </c>
      <c r="K83" t="str">
        <f>VLOOKUP($A83,cleaned_data!$A$2:$L$200,11,FALSE)</f>
        <v>Retired</v>
      </c>
      <c r="L83">
        <f>VLOOKUP($A83,cleaned_data!$A$2:$L$200,12,FALSE)</f>
        <v>-2948</v>
      </c>
    </row>
    <row r="84" spans="1:12">
      <c r="A84" t="str">
        <v>e171fcf7</v>
      </c>
      <c r="B84" t="str">
        <f>VLOOKUP($A84,cleaned_data!$A$2:$L$200,2,FALSE)</f>
        <v>Erin Gilbert</v>
      </c>
      <c r="C84">
        <f>VLOOKUP($A84,cleaned_data!$A$2:$L$200,3,FALSE)</f>
        <v>22905</v>
      </c>
      <c r="D84">
        <f>VLOOKUP($A84,cleaned_data!$A$2:$L$200,4,FALSE)</f>
        <v>39431</v>
      </c>
      <c r="E84">
        <f>VLOOKUP($A84,cleaned_data!$A$2:$L$200,5,FALSE)</f>
        <v>930</v>
      </c>
      <c r="F84">
        <f>VLOOKUP($A84,cleaned_data!$A$2:$L$200,6,FALSE)</f>
        <v>3711</v>
      </c>
      <c r="G84" t="str">
        <f>VLOOKUP($A84,cleaned_data!$A$2:$L$200,7,FALSE)</f>
        <v>Defined Benefit</v>
      </c>
      <c r="H84">
        <f>VLOOKUP($A84,cleaned_data!$A$2:$L$200,8,FALSE)</f>
        <v>10.84</v>
      </c>
      <c r="I84">
        <f>VLOOKUP($A84,cleaned_data!$A$2:$L$200,9,FALSE)</f>
        <v>5.0199999999999996</v>
      </c>
      <c r="J84">
        <f>VLOOKUP($A84,cleaned_data!$A$2:$L$200,10,FALSE)</f>
        <v>45315</v>
      </c>
      <c r="K84" t="str">
        <f>VLOOKUP($A84,cleaned_data!$A$2:$L$200,11,FALSE)</f>
        <v>Deferred</v>
      </c>
      <c r="L84">
        <f>VLOOKUP($A84,cleaned_data!$A$2:$L$200,12,FALSE)</f>
        <v>-2781</v>
      </c>
    </row>
    <row r="85" spans="1:12">
      <c r="A85" t="str">
        <v>34571481</v>
      </c>
      <c r="B85" t="str">
        <f>VLOOKUP($A85,cleaned_data!$A$2:$L$200,2,FALSE)</f>
        <v>John Lyons</v>
      </c>
      <c r="C85">
        <f>VLOOKUP($A85,cleaned_data!$A$2:$L$200,3,FALSE)</f>
        <v>25628</v>
      </c>
      <c r="D85">
        <f>VLOOKUP($A85,cleaned_data!$A$2:$L$200,4,FALSE)</f>
        <v>41798</v>
      </c>
      <c r="E85">
        <f>VLOOKUP($A85,cleaned_data!$A$2:$L$200,5,FALSE)</f>
        <v>4102</v>
      </c>
      <c r="F85">
        <f>VLOOKUP($A85,cleaned_data!$A$2:$L$200,6,FALSE)</f>
        <v>2414</v>
      </c>
      <c r="G85" t="str">
        <f>VLOOKUP($A85,cleaned_data!$A$2:$L$200,7,FALSE)</f>
        <v>Defined Contribution</v>
      </c>
      <c r="H85">
        <f>VLOOKUP($A85,cleaned_data!$A$2:$L$200,8,FALSE)</f>
        <v>10.029999999999999</v>
      </c>
      <c r="I85">
        <f>VLOOKUP($A85,cleaned_data!$A$2:$L$200,9,FALSE)</f>
        <v>6.16</v>
      </c>
      <c r="J85">
        <f>VLOOKUP($A85,cleaned_data!$A$2:$L$200,10,FALSE)</f>
        <v>45318</v>
      </c>
      <c r="K85" t="str">
        <f>VLOOKUP($A85,cleaned_data!$A$2:$L$200,11,FALSE)</f>
        <v>Deferred</v>
      </c>
      <c r="L85">
        <f>VLOOKUP($A85,cleaned_data!$A$2:$L$200,12,FALSE)</f>
        <v>1688</v>
      </c>
    </row>
    <row r="86" spans="1:12">
      <c r="A86" t="str">
        <v>89c97d66</v>
      </c>
      <c r="B86" t="str">
        <f>VLOOKUP($A86,cleaned_data!$A$2:$L$200,2,FALSE)</f>
        <v>Mary Small</v>
      </c>
      <c r="C86">
        <f>VLOOKUP($A86,cleaned_data!$A$2:$L$200,3,FALSE)</f>
        <v>22050</v>
      </c>
      <c r="D86">
        <f>VLOOKUP($A86,cleaned_data!$A$2:$L$200,4,FALSE)</f>
        <v>41524</v>
      </c>
      <c r="E86">
        <f>VLOOKUP($A86,cleaned_data!$A$2:$L$200,5,FALSE)</f>
        <v>4169</v>
      </c>
      <c r="F86">
        <f>VLOOKUP($A86,cleaned_data!$A$2:$L$200,6,FALSE)</f>
        <v>1525</v>
      </c>
      <c r="G86" t="str">
        <f>VLOOKUP($A86,cleaned_data!$A$2:$L$200,7,FALSE)</f>
        <v>Defined Benefit</v>
      </c>
      <c r="H86">
        <f>VLOOKUP($A86,cleaned_data!$A$2:$L$200,8,FALSE)</f>
        <v>6.73</v>
      </c>
      <c r="I86">
        <f>VLOOKUP($A86,cleaned_data!$A$2:$L$200,9,FALSE)</f>
        <v>5.61</v>
      </c>
      <c r="J86">
        <f>VLOOKUP($A86,cleaned_data!$A$2:$L$200,10,FALSE)</f>
        <v>45320</v>
      </c>
      <c r="K86" t="str">
        <f>VLOOKUP($A86,cleaned_data!$A$2:$L$200,11,FALSE)</f>
        <v>Active</v>
      </c>
      <c r="L86">
        <f>VLOOKUP($A86,cleaned_data!$A$2:$L$200,12,FALSE)</f>
        <v>2644</v>
      </c>
    </row>
    <row r="87" spans="1:12">
      <c r="A87" t="str">
        <v>9c8bd85f</v>
      </c>
      <c r="B87" t="str">
        <f>VLOOKUP($A87,cleaned_data!$A$2:$L$200,2,FALSE)</f>
        <v>Lisa Crawford</v>
      </c>
      <c r="C87">
        <f>VLOOKUP($A87,cleaned_data!$A$2:$L$200,3,FALSE)</f>
        <v>20874</v>
      </c>
      <c r="D87">
        <f>VLOOKUP($A87,cleaned_data!$A$2:$L$200,4,FALSE)</f>
        <v>37617</v>
      </c>
      <c r="E87">
        <f>VLOOKUP($A87,cleaned_data!$A$2:$L$200,5,FALSE)</f>
        <v>2169</v>
      </c>
      <c r="F87">
        <f>VLOOKUP($A87,cleaned_data!$A$2:$L$200,6,FALSE)</f>
        <v>3488</v>
      </c>
      <c r="G87" t="str">
        <f>VLOOKUP($A87,cleaned_data!$A$2:$L$200,7,FALSE)</f>
        <v>Defined Benefit</v>
      </c>
      <c r="H87">
        <f>VLOOKUP($A87,cleaned_data!$A$2:$L$200,8,FALSE)</f>
        <v>7.84</v>
      </c>
      <c r="I87">
        <f>VLOOKUP($A87,cleaned_data!$A$2:$L$200,9,FALSE)</f>
        <v>3.26</v>
      </c>
      <c r="J87">
        <f>VLOOKUP($A87,cleaned_data!$A$2:$L$200,10,FALSE)</f>
        <v>45321</v>
      </c>
      <c r="K87" t="str">
        <f>VLOOKUP($A87,cleaned_data!$A$2:$L$200,11,FALSE)</f>
        <v>Active</v>
      </c>
      <c r="L87">
        <f>VLOOKUP($A87,cleaned_data!$A$2:$L$200,12,FALSE)</f>
        <v>-1319</v>
      </c>
    </row>
    <row r="88" spans="1:12">
      <c r="A88" t="str">
        <v>fe73e8a3</v>
      </c>
      <c r="B88" t="str">
        <f>VLOOKUP($A88,cleaned_data!$A$2:$L$200,2,FALSE)</f>
        <v>Brandon Coleman</v>
      </c>
      <c r="C88">
        <f>VLOOKUP($A88,cleaned_data!$A$2:$L$200,3,FALSE)</f>
        <v>25878</v>
      </c>
      <c r="D88">
        <f>VLOOKUP($A88,cleaned_data!$A$2:$L$200,4,FALSE)</f>
        <v>38065</v>
      </c>
      <c r="E88">
        <f>VLOOKUP($A88,cleaned_data!$A$2:$L$200,5,FALSE)</f>
        <v>1179</v>
      </c>
      <c r="F88">
        <f>VLOOKUP($A88,cleaned_data!$A$2:$L$200,6,FALSE)</f>
        <v>3287</v>
      </c>
      <c r="G88" t="str">
        <f>VLOOKUP($A88,cleaned_data!$A$2:$L$200,7,FALSE)</f>
        <v>Defined Contribution</v>
      </c>
      <c r="H88">
        <f>VLOOKUP($A88,cleaned_data!$A$2:$L$200,8,FALSE)</f>
        <v>12.55</v>
      </c>
      <c r="I88">
        <f>VLOOKUP($A88,cleaned_data!$A$2:$L$200,9,FALSE)</f>
        <v>9.26</v>
      </c>
      <c r="J88">
        <f>VLOOKUP($A88,cleaned_data!$A$2:$L$200,10,FALSE)</f>
        <v>45329</v>
      </c>
      <c r="K88" t="str">
        <f>VLOOKUP($A88,cleaned_data!$A$2:$L$200,11,FALSE)</f>
        <v>Active</v>
      </c>
      <c r="L88">
        <f>VLOOKUP($A88,cleaned_data!$A$2:$L$200,12,FALSE)</f>
        <v>-2108</v>
      </c>
    </row>
    <row r="89" spans="1:12">
      <c r="A89" t="str">
        <v>cf59cd86</v>
      </c>
      <c r="B89" t="str">
        <f>VLOOKUP($A89,cleaned_data!$A$2:$L$200,2,FALSE)</f>
        <v>April Brown</v>
      </c>
      <c r="C89">
        <f>VLOOKUP($A89,cleaned_data!$A$2:$L$200,3,FALSE)</f>
        <v>26419</v>
      </c>
      <c r="D89">
        <f>VLOOKUP($A89,cleaned_data!$A$2:$L$200,4,FALSE)</f>
        <v>36375</v>
      </c>
      <c r="E89">
        <f>VLOOKUP($A89,cleaned_data!$A$2:$L$200,5,FALSE)</f>
        <v>4445</v>
      </c>
      <c r="F89">
        <f>VLOOKUP($A89,cleaned_data!$A$2:$L$200,6,FALSE)</f>
        <v>1721</v>
      </c>
      <c r="G89" t="str">
        <f>VLOOKUP($A89,cleaned_data!$A$2:$L$200,7,FALSE)</f>
        <v>Defined Contribution</v>
      </c>
      <c r="H89">
        <f>VLOOKUP($A89,cleaned_data!$A$2:$L$200,8,FALSE)</f>
        <v>13.62</v>
      </c>
      <c r="I89">
        <f>VLOOKUP($A89,cleaned_data!$A$2:$L$200,9,FALSE)</f>
        <v>8.58</v>
      </c>
      <c r="J89">
        <f>VLOOKUP($A89,cleaned_data!$A$2:$L$200,10,FALSE)</f>
        <v>45329</v>
      </c>
      <c r="K89" t="str">
        <f>VLOOKUP($A89,cleaned_data!$A$2:$L$200,11,FALSE)</f>
        <v>Retired</v>
      </c>
      <c r="L89">
        <f>VLOOKUP($A89,cleaned_data!$A$2:$L$200,12,FALSE)</f>
        <v>2724</v>
      </c>
    </row>
    <row r="90" spans="1:12">
      <c r="A90" t="str">
        <v>1f9fc019</v>
      </c>
      <c r="B90" t="str">
        <f>VLOOKUP($A90,cleaned_data!$A$2:$L$200,2,FALSE)</f>
        <v>Albert Simmons</v>
      </c>
      <c r="C90">
        <f>VLOOKUP($A90,cleaned_data!$A$2:$L$200,3,FALSE)</f>
        <v>25029</v>
      </c>
      <c r="D90">
        <f>VLOOKUP($A90,cleaned_data!$A$2:$L$200,4,FALSE)</f>
        <v>36396</v>
      </c>
      <c r="E90">
        <f>VLOOKUP($A90,cleaned_data!$A$2:$L$200,5,FALSE)</f>
        <v>1000</v>
      </c>
      <c r="F90">
        <f>VLOOKUP($A90,cleaned_data!$A$2:$L$200,6,FALSE)</f>
        <v>3118</v>
      </c>
      <c r="G90" t="str">
        <f>VLOOKUP($A90,cleaned_data!$A$2:$L$200,7,FALSE)</f>
        <v>Defined Contribution</v>
      </c>
      <c r="H90">
        <f>VLOOKUP($A90,cleaned_data!$A$2:$L$200,8,FALSE)</f>
        <v>12.84</v>
      </c>
      <c r="I90">
        <f>VLOOKUP($A90,cleaned_data!$A$2:$L$200,9,FALSE)</f>
        <v>8.93</v>
      </c>
      <c r="J90">
        <f>VLOOKUP($A90,cleaned_data!$A$2:$L$200,10,FALSE)</f>
        <v>45334</v>
      </c>
      <c r="K90" t="str">
        <f>VLOOKUP($A90,cleaned_data!$A$2:$L$200,11,FALSE)</f>
        <v>Retired</v>
      </c>
      <c r="L90">
        <f>VLOOKUP($A90,cleaned_data!$A$2:$L$200,12,FALSE)</f>
        <v>-2118</v>
      </c>
    </row>
    <row r="91" spans="1:12">
      <c r="A91" t="str">
        <v>025051b0</v>
      </c>
      <c r="B91" t="str">
        <f>VLOOKUP($A91,cleaned_data!$A$2:$L$200,2,FALSE)</f>
        <v>Isabel Camacho</v>
      </c>
      <c r="C91">
        <f>VLOOKUP($A91,cleaned_data!$A$2:$L$200,3,FALSE)</f>
        <v>19411</v>
      </c>
      <c r="D91">
        <f>VLOOKUP($A91,cleaned_data!$A$2:$L$200,4,FALSE)</f>
        <v>33466</v>
      </c>
      <c r="E91">
        <f>VLOOKUP($A91,cleaned_data!$A$2:$L$200,5,FALSE)</f>
        <v>1882</v>
      </c>
      <c r="F91">
        <f>VLOOKUP($A91,cleaned_data!$A$2:$L$200,6,FALSE)</f>
        <v>2277</v>
      </c>
      <c r="G91" t="str">
        <f>VLOOKUP($A91,cleaned_data!$A$2:$L$200,7,FALSE)</f>
        <v>Defined Benefit</v>
      </c>
      <c r="H91">
        <f>VLOOKUP($A91,cleaned_data!$A$2:$L$200,8,FALSE)</f>
        <v>14.11</v>
      </c>
      <c r="I91">
        <f>VLOOKUP($A91,cleaned_data!$A$2:$L$200,9,FALSE)</f>
        <v>5.26</v>
      </c>
      <c r="J91">
        <f>VLOOKUP($A91,cleaned_data!$A$2:$L$200,10,FALSE)</f>
        <v>45336</v>
      </c>
      <c r="K91" t="str">
        <f>VLOOKUP($A91,cleaned_data!$A$2:$L$200,11,FALSE)</f>
        <v>Active</v>
      </c>
      <c r="L91">
        <f>VLOOKUP($A91,cleaned_data!$A$2:$L$200,12,FALSE)</f>
        <v>-395</v>
      </c>
    </row>
    <row r="92" spans="1:12">
      <c r="A92" t="str">
        <v>fdabc326</v>
      </c>
      <c r="B92" t="str">
        <f>VLOOKUP($A92,cleaned_data!$A$2:$L$200,2,FALSE)</f>
        <v>Margaret Diaz</v>
      </c>
      <c r="C92">
        <f>VLOOKUP($A92,cleaned_data!$A$2:$L$200,3,FALSE)</f>
        <v>26860</v>
      </c>
      <c r="D92">
        <f>VLOOKUP($A92,cleaned_data!$A$2:$L$200,4,FALSE)</f>
        <v>32108</v>
      </c>
      <c r="E92">
        <f>VLOOKUP($A92,cleaned_data!$A$2:$L$200,5,FALSE)</f>
        <v>1463</v>
      </c>
      <c r="F92">
        <f>VLOOKUP($A92,cleaned_data!$A$2:$L$200,6,FALSE)</f>
        <v>2220</v>
      </c>
      <c r="G92" t="str">
        <f>VLOOKUP($A92,cleaned_data!$A$2:$L$200,7,FALSE)</f>
        <v>Defined Contribution</v>
      </c>
      <c r="H92">
        <f>VLOOKUP($A92,cleaned_data!$A$2:$L$200,8,FALSE)</f>
        <v>5.61</v>
      </c>
      <c r="I92">
        <f>VLOOKUP($A92,cleaned_data!$A$2:$L$200,9,FALSE)</f>
        <v>7.14</v>
      </c>
      <c r="J92">
        <f>VLOOKUP($A92,cleaned_data!$A$2:$L$200,10,FALSE)</f>
        <v>45337</v>
      </c>
      <c r="K92" t="str">
        <f>VLOOKUP($A92,cleaned_data!$A$2:$L$200,11,FALSE)</f>
        <v>Retired</v>
      </c>
      <c r="L92">
        <f>VLOOKUP($A92,cleaned_data!$A$2:$L$200,12,FALSE)</f>
        <v>-757</v>
      </c>
    </row>
    <row r="93" spans="1:12">
      <c r="A93" t="str">
        <v>7165d438</v>
      </c>
      <c r="B93" t="str">
        <f>VLOOKUP($A93,cleaned_data!$A$2:$L$200,2,FALSE)</f>
        <v>Benjamin Scott</v>
      </c>
      <c r="C93">
        <f>VLOOKUP($A93,cleaned_data!$A$2:$L$200,3,FALSE)</f>
        <v>22292</v>
      </c>
      <c r="D93">
        <f>VLOOKUP($A93,cleaned_data!$A$2:$L$200,4,FALSE)</f>
        <v>35229</v>
      </c>
      <c r="E93">
        <f>VLOOKUP($A93,cleaned_data!$A$2:$L$200,5,FALSE)</f>
        <v>2606</v>
      </c>
      <c r="F93">
        <f>VLOOKUP($A93,cleaned_data!$A$2:$L$200,6,FALSE)</f>
        <v>4196</v>
      </c>
      <c r="G93" t="str">
        <f>VLOOKUP($A93,cleaned_data!$A$2:$L$200,7,FALSE)</f>
        <v>Defined Benefit</v>
      </c>
      <c r="H93">
        <f>VLOOKUP($A93,cleaned_data!$A$2:$L$200,8,FALSE)</f>
        <v>9.18</v>
      </c>
      <c r="I93">
        <f>VLOOKUP($A93,cleaned_data!$A$2:$L$200,9,FALSE)</f>
        <v>7.17</v>
      </c>
      <c r="J93">
        <f>VLOOKUP($A93,cleaned_data!$A$2:$L$200,10,FALSE)</f>
        <v>45340</v>
      </c>
      <c r="K93" t="str">
        <f>VLOOKUP($A93,cleaned_data!$A$2:$L$200,11,FALSE)</f>
        <v>Active</v>
      </c>
      <c r="L93">
        <f>VLOOKUP($A93,cleaned_data!$A$2:$L$200,12,FALSE)</f>
        <v>-1590</v>
      </c>
    </row>
    <row r="94" spans="1:12">
      <c r="A94" t="str">
        <v>71f04e17</v>
      </c>
      <c r="B94" t="str">
        <f>VLOOKUP($A94,cleaned_data!$A$2:$L$200,2,FALSE)</f>
        <v>Samantha Arellano</v>
      </c>
      <c r="C94">
        <f>VLOOKUP($A94,cleaned_data!$A$2:$L$200,3,FALSE)</f>
        <v>27191</v>
      </c>
      <c r="D94">
        <f>VLOOKUP($A94,cleaned_data!$A$2:$L$200,4,FALSE)</f>
        <v>35111</v>
      </c>
      <c r="E94">
        <f>VLOOKUP($A94,cleaned_data!$A$2:$L$200,5,FALSE)</f>
        <v>3719</v>
      </c>
      <c r="F94">
        <f>VLOOKUP($A94,cleaned_data!$A$2:$L$200,6,FALSE)</f>
        <v>3524</v>
      </c>
      <c r="G94" t="str">
        <f>VLOOKUP($A94,cleaned_data!$A$2:$L$200,7,FALSE)</f>
        <v>Defined Contribution</v>
      </c>
      <c r="H94">
        <f>VLOOKUP($A94,cleaned_data!$A$2:$L$200,8,FALSE)</f>
        <v>6.61</v>
      </c>
      <c r="I94">
        <f>VLOOKUP($A94,cleaned_data!$A$2:$L$200,9,FALSE)</f>
        <v>4.2699999999999996</v>
      </c>
      <c r="J94">
        <f>VLOOKUP($A94,cleaned_data!$A$2:$L$200,10,FALSE)</f>
        <v>45351</v>
      </c>
      <c r="K94" t="str">
        <f>VLOOKUP($A94,cleaned_data!$A$2:$L$200,11,FALSE)</f>
        <v>Active</v>
      </c>
      <c r="L94">
        <f>VLOOKUP($A94,cleaned_data!$A$2:$L$200,12,FALSE)</f>
        <v>195</v>
      </c>
    </row>
    <row r="95" spans="1:12">
      <c r="A95" t="str">
        <v>59e82bd2</v>
      </c>
      <c r="B95" t="str">
        <f>VLOOKUP($A95,cleaned_data!$A$2:$L$200,2,FALSE)</f>
        <v>Angela Williams</v>
      </c>
      <c r="C95">
        <f>VLOOKUP($A95,cleaned_data!$A$2:$L$200,3,FALSE)</f>
        <v>24236</v>
      </c>
      <c r="D95">
        <f>VLOOKUP($A95,cleaned_data!$A$2:$L$200,4,FALSE)</f>
        <v>40101</v>
      </c>
      <c r="E95">
        <f>VLOOKUP($A95,cleaned_data!$A$2:$L$200,5,FALSE)</f>
        <v>3368</v>
      </c>
      <c r="F95">
        <f>VLOOKUP($A95,cleaned_data!$A$2:$L$200,6,FALSE)</f>
        <v>3556</v>
      </c>
      <c r="G95" t="str">
        <f>VLOOKUP($A95,cleaned_data!$A$2:$L$200,7,FALSE)</f>
        <v>Defined Benefit</v>
      </c>
      <c r="H95">
        <f>VLOOKUP($A95,cleaned_data!$A$2:$L$200,8,FALSE)</f>
        <v>5.15</v>
      </c>
      <c r="I95">
        <f>VLOOKUP($A95,cleaned_data!$A$2:$L$200,9,FALSE)</f>
        <v>8.2100000000000009</v>
      </c>
      <c r="J95">
        <f>VLOOKUP($A95,cleaned_data!$A$2:$L$200,10,FALSE)</f>
        <v>45356</v>
      </c>
      <c r="K95" t="str">
        <f>VLOOKUP($A95,cleaned_data!$A$2:$L$200,11,FALSE)</f>
        <v>Retired</v>
      </c>
      <c r="L95">
        <f>VLOOKUP($A95,cleaned_data!$A$2:$L$200,12,FALSE)</f>
        <v>-188</v>
      </c>
    </row>
    <row r="96" spans="1:12">
      <c r="A96" t="str">
        <v>e2043b31</v>
      </c>
      <c r="B96" t="str">
        <f>VLOOKUP($A96,cleaned_data!$A$2:$L$200,2,FALSE)</f>
        <v>Meghan Morris</v>
      </c>
      <c r="C96">
        <f>VLOOKUP($A96,cleaned_data!$A$2:$L$200,3,FALSE)</f>
        <v>24873</v>
      </c>
      <c r="D96">
        <f>VLOOKUP($A96,cleaned_data!$A$2:$L$200,4,FALSE)</f>
        <v>33617</v>
      </c>
      <c r="E96">
        <f>VLOOKUP($A96,cleaned_data!$A$2:$L$200,5,FALSE)</f>
        <v>1566</v>
      </c>
      <c r="F96">
        <f>VLOOKUP($A96,cleaned_data!$A$2:$L$200,6,FALSE)</f>
        <v>1765</v>
      </c>
      <c r="G96" t="str">
        <f>VLOOKUP($A96,cleaned_data!$A$2:$L$200,7,FALSE)</f>
        <v>Defined Contribution</v>
      </c>
      <c r="H96">
        <f>VLOOKUP($A96,cleaned_data!$A$2:$L$200,8,FALSE)</f>
        <v>7.11</v>
      </c>
      <c r="I96">
        <f>VLOOKUP($A96,cleaned_data!$A$2:$L$200,9,FALSE)</f>
        <v>4.25</v>
      </c>
      <c r="J96">
        <f>VLOOKUP($A96,cleaned_data!$A$2:$L$200,10,FALSE)</f>
        <v>45357</v>
      </c>
      <c r="K96" t="str">
        <f>VLOOKUP($A96,cleaned_data!$A$2:$L$200,11,FALSE)</f>
        <v>Active</v>
      </c>
      <c r="L96">
        <f>VLOOKUP($A96,cleaned_data!$A$2:$L$200,12,FALSE)</f>
        <v>-199</v>
      </c>
    </row>
    <row r="97" spans="1:12">
      <c r="A97" t="str">
        <v>b21a0414</v>
      </c>
      <c r="B97" t="str">
        <f>VLOOKUP($A97,cleaned_data!$A$2:$L$200,2,FALSE)</f>
        <v>Elizabeth Davis</v>
      </c>
      <c r="C97">
        <f>VLOOKUP($A97,cleaned_data!$A$2:$L$200,3,FALSE)</f>
        <v>18318</v>
      </c>
      <c r="D97">
        <f>VLOOKUP($A97,cleaned_data!$A$2:$L$200,4,FALSE)</f>
        <v>37557</v>
      </c>
      <c r="E97">
        <f>VLOOKUP($A97,cleaned_data!$A$2:$L$200,5,FALSE)</f>
        <v>4890</v>
      </c>
      <c r="F97">
        <f>VLOOKUP($A97,cleaned_data!$A$2:$L$200,6,FALSE)</f>
        <v>1575</v>
      </c>
      <c r="G97" t="str">
        <f>VLOOKUP($A97,cleaned_data!$A$2:$L$200,7,FALSE)</f>
        <v>Defined Contribution</v>
      </c>
      <c r="H97">
        <f>VLOOKUP($A97,cleaned_data!$A$2:$L$200,8,FALSE)</f>
        <v>14.69</v>
      </c>
      <c r="I97">
        <f>VLOOKUP($A97,cleaned_data!$A$2:$L$200,9,FALSE)</f>
        <v>3.19</v>
      </c>
      <c r="J97">
        <f>VLOOKUP($A97,cleaned_data!$A$2:$L$200,10,FALSE)</f>
        <v>45357</v>
      </c>
      <c r="K97" t="str">
        <f>VLOOKUP($A97,cleaned_data!$A$2:$L$200,11,FALSE)</f>
        <v>Retired</v>
      </c>
      <c r="L97">
        <f>VLOOKUP($A97,cleaned_data!$A$2:$L$200,12,FALSE)</f>
        <v>3315</v>
      </c>
    </row>
    <row r="98" spans="1:12">
      <c r="A98" t="str">
        <v>61c4121b</v>
      </c>
      <c r="B98" t="str">
        <f>VLOOKUP($A98,cleaned_data!$A$2:$L$200,2,FALSE)</f>
        <v>Kayla Smith</v>
      </c>
      <c r="C98">
        <f>VLOOKUP($A98,cleaned_data!$A$2:$L$200,3,FALSE)</f>
        <v>19013</v>
      </c>
      <c r="D98">
        <f>VLOOKUP($A98,cleaned_data!$A$2:$L$200,4,FALSE)</f>
        <v>33300</v>
      </c>
      <c r="E98">
        <f>VLOOKUP($A98,cleaned_data!$A$2:$L$200,5,FALSE)</f>
        <v>2533</v>
      </c>
      <c r="F98">
        <f>VLOOKUP($A98,cleaned_data!$A$2:$L$200,6,FALSE)</f>
        <v>4480</v>
      </c>
      <c r="G98" t="str">
        <f>VLOOKUP($A98,cleaned_data!$A$2:$L$200,7,FALSE)</f>
        <v>Defined Contribution</v>
      </c>
      <c r="H98">
        <f>VLOOKUP($A98,cleaned_data!$A$2:$L$200,8,FALSE)</f>
        <v>7.69</v>
      </c>
      <c r="I98">
        <f>VLOOKUP($A98,cleaned_data!$A$2:$L$200,9,FALSE)</f>
        <v>7.06</v>
      </c>
      <c r="J98">
        <f>VLOOKUP($A98,cleaned_data!$A$2:$L$200,10,FALSE)</f>
        <v>45358</v>
      </c>
      <c r="K98" t="str">
        <f>VLOOKUP($A98,cleaned_data!$A$2:$L$200,11,FALSE)</f>
        <v>Active</v>
      </c>
      <c r="L98">
        <f>VLOOKUP($A98,cleaned_data!$A$2:$L$200,12,FALSE)</f>
        <v>-1947</v>
      </c>
    </row>
    <row r="99" spans="1:12">
      <c r="A99" t="str">
        <v>58b536e3</v>
      </c>
      <c r="B99" t="str">
        <f>VLOOKUP($A99,cleaned_data!$A$2:$L$200,2,FALSE)</f>
        <v>Mark Henry</v>
      </c>
      <c r="C99">
        <f>VLOOKUP($A99,cleaned_data!$A$2:$L$200,3,FALSE)</f>
        <v>26279</v>
      </c>
      <c r="D99">
        <f>VLOOKUP($A99,cleaned_data!$A$2:$L$200,4,FALSE)</f>
        <v>40492</v>
      </c>
      <c r="E99">
        <f>VLOOKUP($A99,cleaned_data!$A$2:$L$200,5,FALSE)</f>
        <v>3425</v>
      </c>
      <c r="F99">
        <f>VLOOKUP($A99,cleaned_data!$A$2:$L$200,6,FALSE)</f>
        <v>2432</v>
      </c>
      <c r="G99" t="str">
        <f>VLOOKUP($A99,cleaned_data!$A$2:$L$200,7,FALSE)</f>
        <v>Defined Benefit</v>
      </c>
      <c r="H99">
        <f>VLOOKUP($A99,cleaned_data!$A$2:$L$200,8,FALSE)</f>
        <v>6.72</v>
      </c>
      <c r="I99">
        <f>VLOOKUP($A99,cleaned_data!$A$2:$L$200,9,FALSE)</f>
        <v>6.96</v>
      </c>
      <c r="J99">
        <f>VLOOKUP($A99,cleaned_data!$A$2:$L$200,10,FALSE)</f>
        <v>45360</v>
      </c>
      <c r="K99" t="str">
        <f>VLOOKUP($A99,cleaned_data!$A$2:$L$200,11,FALSE)</f>
        <v>Deferred</v>
      </c>
      <c r="L99">
        <f>VLOOKUP($A99,cleaned_data!$A$2:$L$200,12,FALSE)</f>
        <v>993</v>
      </c>
    </row>
    <row r="100" spans="1:12">
      <c r="A100" t="str">
        <v>6ec972c2</v>
      </c>
      <c r="B100" t="str">
        <f>VLOOKUP($A100,cleaned_data!$A$2:$L$200,2,FALSE)</f>
        <v>Brian Young</v>
      </c>
      <c r="C100">
        <f>VLOOKUP($A100,cleaned_data!$A$2:$L$200,3,FALSE)</f>
        <v>26367</v>
      </c>
      <c r="D100">
        <f>VLOOKUP($A100,cleaned_data!$A$2:$L$200,4,FALSE)</f>
        <v>35511</v>
      </c>
      <c r="E100">
        <f>VLOOKUP($A100,cleaned_data!$A$2:$L$200,5,FALSE)</f>
        <v>4991</v>
      </c>
      <c r="F100">
        <f>VLOOKUP($A100,cleaned_data!$A$2:$L$200,6,FALSE)</f>
        <v>3874</v>
      </c>
      <c r="G100" t="str">
        <f>VLOOKUP($A100,cleaned_data!$A$2:$L$200,7,FALSE)</f>
        <v>Defined Benefit</v>
      </c>
      <c r="H100">
        <f>VLOOKUP($A100,cleaned_data!$A$2:$L$200,8,FALSE)</f>
        <v>6.52</v>
      </c>
      <c r="I100">
        <f>VLOOKUP($A100,cleaned_data!$A$2:$L$200,9,FALSE)</f>
        <v>9.6300000000000008</v>
      </c>
      <c r="J100">
        <f>VLOOKUP($A100,cleaned_data!$A$2:$L$200,10,FALSE)</f>
        <v>45362</v>
      </c>
      <c r="K100" t="str">
        <f>VLOOKUP($A100,cleaned_data!$A$2:$L$200,11,FALSE)</f>
        <v>Active</v>
      </c>
      <c r="L100">
        <f>VLOOKUP($A100,cleaned_data!$A$2:$L$200,12,FALSE)</f>
        <v>1117</v>
      </c>
    </row>
    <row r="101" spans="1:12">
      <c r="A101" t="str">
        <v>f21bfadc</v>
      </c>
      <c r="B101" t="str">
        <f>VLOOKUP($A101,cleaned_data!$A$2:$L$200,2,FALSE)</f>
        <v>Emily Mason</v>
      </c>
      <c r="C101">
        <f>VLOOKUP($A101,cleaned_data!$A$2:$L$200,3,FALSE)</f>
        <v>26076</v>
      </c>
      <c r="D101">
        <f>VLOOKUP($A101,cleaned_data!$A$2:$L$200,4,FALSE)</f>
        <v>39980</v>
      </c>
      <c r="E101">
        <f>VLOOKUP($A101,cleaned_data!$A$2:$L$200,5,FALSE)</f>
        <v>997</v>
      </c>
      <c r="F101">
        <f>VLOOKUP($A101,cleaned_data!$A$2:$L$200,6,FALSE)</f>
        <v>3589</v>
      </c>
      <c r="G101" t="str">
        <f>VLOOKUP($A101,cleaned_data!$A$2:$L$200,7,FALSE)</f>
        <v>Defined Contribution</v>
      </c>
      <c r="H101">
        <f>VLOOKUP($A101,cleaned_data!$A$2:$L$200,8,FALSE)</f>
        <v>13.91</v>
      </c>
      <c r="I101">
        <f>VLOOKUP($A101,cleaned_data!$A$2:$L$200,9,FALSE)</f>
        <v>5.9</v>
      </c>
      <c r="J101">
        <f>VLOOKUP($A101,cleaned_data!$A$2:$L$200,10,FALSE)</f>
        <v>45363</v>
      </c>
      <c r="K101" t="str">
        <f>VLOOKUP($A101,cleaned_data!$A$2:$L$200,11,FALSE)</f>
        <v>Deferred</v>
      </c>
      <c r="L101">
        <f>VLOOKUP($A101,cleaned_data!$A$2:$L$200,12,FALSE)</f>
        <v>-2592</v>
      </c>
    </row>
    <row r="102" spans="1:12">
      <c r="A102" t="str">
        <v>6653b55e</v>
      </c>
      <c r="B102" t="str">
        <f>VLOOKUP($A102,cleaned_data!$A$2:$L$200,2,FALSE)</f>
        <v>Ashley Luna</v>
      </c>
      <c r="C102">
        <f>VLOOKUP($A102,cleaned_data!$A$2:$L$200,3,FALSE)</f>
        <v>26377</v>
      </c>
      <c r="D102">
        <f>VLOOKUP($A102,cleaned_data!$A$2:$L$200,4,FALSE)</f>
        <v>41062</v>
      </c>
      <c r="E102">
        <f>VLOOKUP($A102,cleaned_data!$A$2:$L$200,5,FALSE)</f>
        <v>3776</v>
      </c>
      <c r="F102">
        <f>VLOOKUP($A102,cleaned_data!$A$2:$L$200,6,FALSE)</f>
        <v>3296</v>
      </c>
      <c r="G102" t="str">
        <f>VLOOKUP($A102,cleaned_data!$A$2:$L$200,7,FALSE)</f>
        <v>Defined Contribution</v>
      </c>
      <c r="H102">
        <f>VLOOKUP($A102,cleaned_data!$A$2:$L$200,8,FALSE)</f>
        <v>6.02</v>
      </c>
      <c r="I102">
        <f>VLOOKUP($A102,cleaned_data!$A$2:$L$200,9,FALSE)</f>
        <v>5.81</v>
      </c>
      <c r="J102">
        <f>VLOOKUP($A102,cleaned_data!$A$2:$L$200,10,FALSE)</f>
        <v>45368</v>
      </c>
      <c r="K102" t="str">
        <f>VLOOKUP($A102,cleaned_data!$A$2:$L$200,11,FALSE)</f>
        <v>Retired</v>
      </c>
      <c r="L102">
        <f>VLOOKUP($A102,cleaned_data!$A$2:$L$200,12,FALSE)</f>
        <v>480</v>
      </c>
    </row>
    <row r="103" spans="1:12">
      <c r="A103" t="str">
        <v>62d2540a</v>
      </c>
      <c r="B103" t="str">
        <f>VLOOKUP($A103,cleaned_data!$A$2:$L$200,2,FALSE)</f>
        <v>Adrian Garcia</v>
      </c>
      <c r="C103">
        <f>VLOOKUP($A103,cleaned_data!$A$2:$L$200,3,FALSE)</f>
        <v>27271</v>
      </c>
      <c r="D103">
        <f>VLOOKUP($A103,cleaned_data!$A$2:$L$200,4,FALSE)</f>
        <v>31285</v>
      </c>
      <c r="E103">
        <f>VLOOKUP($A103,cleaned_data!$A$2:$L$200,5,FALSE)</f>
        <v>2602</v>
      </c>
      <c r="F103">
        <f>VLOOKUP($A103,cleaned_data!$A$2:$L$200,6,FALSE)</f>
        <v>3646</v>
      </c>
      <c r="G103" t="str">
        <f>VLOOKUP($A103,cleaned_data!$A$2:$L$200,7,FALSE)</f>
        <v>Defined Benefit</v>
      </c>
      <c r="H103">
        <f>VLOOKUP($A103,cleaned_data!$A$2:$L$200,8,FALSE)</f>
        <v>6.87</v>
      </c>
      <c r="I103">
        <f>VLOOKUP($A103,cleaned_data!$A$2:$L$200,9,FALSE)</f>
        <v>9.0299999999999994</v>
      </c>
      <c r="J103">
        <f>VLOOKUP($A103,cleaned_data!$A$2:$L$200,10,FALSE)</f>
        <v>45371</v>
      </c>
      <c r="K103" t="str">
        <f>VLOOKUP($A103,cleaned_data!$A$2:$L$200,11,FALSE)</f>
        <v>Active</v>
      </c>
      <c r="L103">
        <f>VLOOKUP($A103,cleaned_data!$A$2:$L$200,12,FALSE)</f>
        <v>-1044</v>
      </c>
    </row>
    <row r="104" spans="1:12">
      <c r="A104" t="str">
        <v>acb3d919</v>
      </c>
      <c r="B104" t="str">
        <f>VLOOKUP($A104,cleaned_data!$A$2:$L$200,2,FALSE)</f>
        <v>Katherine Taylor</v>
      </c>
      <c r="C104">
        <f>VLOOKUP($A104,cleaned_data!$A$2:$L$200,3,FALSE)</f>
        <v>21623</v>
      </c>
      <c r="D104">
        <f>VLOOKUP($A104,cleaned_data!$A$2:$L$200,4,FALSE)</f>
        <v>33569</v>
      </c>
      <c r="E104">
        <f>VLOOKUP($A104,cleaned_data!$A$2:$L$200,5,FALSE)</f>
        <v>3624</v>
      </c>
      <c r="F104">
        <f>VLOOKUP($A104,cleaned_data!$A$2:$L$200,6,FALSE)</f>
        <v>3315</v>
      </c>
      <c r="G104" t="str">
        <f>VLOOKUP($A104,cleaned_data!$A$2:$L$200,7,FALSE)</f>
        <v>Defined Contribution</v>
      </c>
      <c r="H104">
        <f>VLOOKUP($A104,cleaned_data!$A$2:$L$200,8,FALSE)</f>
        <v>13.65</v>
      </c>
      <c r="I104">
        <f>VLOOKUP($A104,cleaned_data!$A$2:$L$200,9,FALSE)</f>
        <v>4.1500000000000004</v>
      </c>
      <c r="J104">
        <f>VLOOKUP($A104,cleaned_data!$A$2:$L$200,10,FALSE)</f>
        <v>45378</v>
      </c>
      <c r="K104" t="str">
        <f>VLOOKUP($A104,cleaned_data!$A$2:$L$200,11,FALSE)</f>
        <v>Retired</v>
      </c>
      <c r="L104">
        <f>VLOOKUP($A104,cleaned_data!$A$2:$L$200,12,FALSE)</f>
        <v>309</v>
      </c>
    </row>
    <row r="105" spans="1:12">
      <c r="A105" t="str">
        <v>886b5580</v>
      </c>
      <c r="B105" t="str">
        <f>VLOOKUP($A105,cleaned_data!$A$2:$L$200,2,FALSE)</f>
        <v>Monica Keith</v>
      </c>
      <c r="C105">
        <f>VLOOKUP($A105,cleaned_data!$A$2:$L$200,3,FALSE)</f>
        <v>21197</v>
      </c>
      <c r="D105">
        <f>VLOOKUP($A105,cleaned_data!$A$2:$L$200,4,FALSE)</f>
        <v>36968</v>
      </c>
      <c r="E105">
        <f>VLOOKUP($A105,cleaned_data!$A$2:$L$200,5,FALSE)</f>
        <v>2485</v>
      </c>
      <c r="F105">
        <f>VLOOKUP($A105,cleaned_data!$A$2:$L$200,6,FALSE)</f>
        <v>4527</v>
      </c>
      <c r="G105" t="str">
        <f>VLOOKUP($A105,cleaned_data!$A$2:$L$200,7,FALSE)</f>
        <v>Defined Benefit</v>
      </c>
      <c r="H105">
        <f>VLOOKUP($A105,cleaned_data!$A$2:$L$200,8,FALSE)</f>
        <v>5.78</v>
      </c>
      <c r="I105">
        <f>VLOOKUP($A105,cleaned_data!$A$2:$L$200,9,FALSE)</f>
        <v>7.07</v>
      </c>
      <c r="J105">
        <f>VLOOKUP($A105,cleaned_data!$A$2:$L$200,10,FALSE)</f>
        <v>45379</v>
      </c>
      <c r="K105" t="str">
        <f>VLOOKUP($A105,cleaned_data!$A$2:$L$200,11,FALSE)</f>
        <v>Deferred</v>
      </c>
      <c r="L105">
        <f>VLOOKUP($A105,cleaned_data!$A$2:$L$200,12,FALSE)</f>
        <v>-2042</v>
      </c>
    </row>
    <row r="106" spans="1:12">
      <c r="A106" t="str">
        <v>af826fb2</v>
      </c>
      <c r="B106" t="str">
        <f>VLOOKUP($A106,cleaned_data!$A$2:$L$200,2,FALSE)</f>
        <v>Kristin Griffin</v>
      </c>
      <c r="C106">
        <f>VLOOKUP($A106,cleaned_data!$A$2:$L$200,3,FALSE)</f>
        <v>18377</v>
      </c>
      <c r="D106">
        <f>VLOOKUP($A106,cleaned_data!$A$2:$L$200,4,FALSE)</f>
        <v>34924</v>
      </c>
      <c r="E106">
        <f>VLOOKUP($A106,cleaned_data!$A$2:$L$200,5,FALSE)</f>
        <v>2827</v>
      </c>
      <c r="F106">
        <f>VLOOKUP($A106,cleaned_data!$A$2:$L$200,6,FALSE)</f>
        <v>1287</v>
      </c>
      <c r="G106" t="str">
        <f>VLOOKUP($A106,cleaned_data!$A$2:$L$200,7,FALSE)</f>
        <v>Defined Benefit</v>
      </c>
      <c r="H106">
        <f>VLOOKUP($A106,cleaned_data!$A$2:$L$200,8,FALSE)</f>
        <v>8.51</v>
      </c>
      <c r="I106">
        <f>VLOOKUP($A106,cleaned_data!$A$2:$L$200,9,FALSE)</f>
        <v>3.23</v>
      </c>
      <c r="J106">
        <f>VLOOKUP($A106,cleaned_data!$A$2:$L$200,10,FALSE)</f>
        <v>45379</v>
      </c>
      <c r="K106" t="str">
        <f>VLOOKUP($A106,cleaned_data!$A$2:$L$200,11,FALSE)</f>
        <v>Active</v>
      </c>
      <c r="L106">
        <f>VLOOKUP($A106,cleaned_data!$A$2:$L$200,12,FALSE)</f>
        <v>1540</v>
      </c>
    </row>
    <row r="107" spans="1:12">
      <c r="A107" t="str">
        <v>afb38547</v>
      </c>
      <c r="B107" t="str">
        <f>VLOOKUP($A107,cleaned_data!$A$2:$L$200,2,FALSE)</f>
        <v>Matthew Donovan</v>
      </c>
      <c r="C107">
        <f>VLOOKUP($A107,cleaned_data!$A$2:$L$200,3,FALSE)</f>
        <v>21474</v>
      </c>
      <c r="D107">
        <f>VLOOKUP($A107,cleaned_data!$A$2:$L$200,4,FALSE)</f>
        <v>37235</v>
      </c>
      <c r="E107">
        <f>VLOOKUP($A107,cleaned_data!$A$2:$L$200,5,FALSE)</f>
        <v>4197</v>
      </c>
      <c r="F107">
        <f>VLOOKUP($A107,cleaned_data!$A$2:$L$200,6,FALSE)</f>
        <v>2681</v>
      </c>
      <c r="G107" t="str">
        <f>VLOOKUP($A107,cleaned_data!$A$2:$L$200,7,FALSE)</f>
        <v>Defined Contribution</v>
      </c>
      <c r="H107">
        <f>VLOOKUP($A107,cleaned_data!$A$2:$L$200,8,FALSE)</f>
        <v>10.37</v>
      </c>
      <c r="I107">
        <f>VLOOKUP($A107,cleaned_data!$A$2:$L$200,9,FALSE)</f>
        <v>8.25</v>
      </c>
      <c r="J107">
        <f>VLOOKUP($A107,cleaned_data!$A$2:$L$200,10,FALSE)</f>
        <v>45382</v>
      </c>
      <c r="K107" t="str">
        <f>VLOOKUP($A107,cleaned_data!$A$2:$L$200,11,FALSE)</f>
        <v>Retired</v>
      </c>
      <c r="L107">
        <f>VLOOKUP($A107,cleaned_data!$A$2:$L$200,12,FALSE)</f>
        <v>1516</v>
      </c>
    </row>
    <row r="108" spans="1:12">
      <c r="A108" t="str">
        <v>44c7daa0</v>
      </c>
      <c r="B108" t="str">
        <f>VLOOKUP($A108,cleaned_data!$A$2:$L$200,2,FALSE)</f>
        <v>Duane Yoder</v>
      </c>
      <c r="C108">
        <f>VLOOKUP($A108,cleaned_data!$A$2:$L$200,3,FALSE)</f>
        <v>26573</v>
      </c>
      <c r="D108">
        <f>VLOOKUP($A108,cleaned_data!$A$2:$L$200,4,FALSE)</f>
        <v>32152</v>
      </c>
      <c r="E108">
        <f>VLOOKUP($A108,cleaned_data!$A$2:$L$200,5,FALSE)</f>
        <v>2522</v>
      </c>
      <c r="F108">
        <f>VLOOKUP($A108,cleaned_data!$A$2:$L$200,6,FALSE)</f>
        <v>4892</v>
      </c>
      <c r="G108" t="str">
        <f>VLOOKUP($A108,cleaned_data!$A$2:$L$200,7,FALSE)</f>
        <v>Defined Contribution</v>
      </c>
      <c r="H108">
        <f>VLOOKUP($A108,cleaned_data!$A$2:$L$200,8,FALSE)</f>
        <v>13.97</v>
      </c>
      <c r="I108">
        <f>VLOOKUP($A108,cleaned_data!$A$2:$L$200,9,FALSE)</f>
        <v>3.13</v>
      </c>
      <c r="J108">
        <f>VLOOKUP($A108,cleaned_data!$A$2:$L$200,10,FALSE)</f>
        <v>45385</v>
      </c>
      <c r="K108" t="str">
        <f>VLOOKUP($A108,cleaned_data!$A$2:$L$200,11,FALSE)</f>
        <v>Retired</v>
      </c>
      <c r="L108">
        <f>VLOOKUP($A108,cleaned_data!$A$2:$L$200,12,FALSE)</f>
        <v>-2370</v>
      </c>
    </row>
    <row r="109" spans="1:12">
      <c r="A109" t="str">
        <v>ff3366a3</v>
      </c>
      <c r="B109" t="str">
        <f>VLOOKUP($A109,cleaned_data!$A$2:$L$200,2,FALSE)</f>
        <v>Matthew Foster</v>
      </c>
      <c r="C109">
        <f>VLOOKUP($A109,cleaned_data!$A$2:$L$200,3,FALSE)</f>
        <v>20732</v>
      </c>
      <c r="D109">
        <f>VLOOKUP($A109,cleaned_data!$A$2:$L$200,4,FALSE)</f>
        <v>37325</v>
      </c>
      <c r="E109">
        <f>VLOOKUP($A109,cleaned_data!$A$2:$L$200,5,FALSE)</f>
        <v>1569</v>
      </c>
      <c r="F109">
        <f>VLOOKUP($A109,cleaned_data!$A$2:$L$200,6,FALSE)</f>
        <v>3619</v>
      </c>
      <c r="G109" t="str">
        <f>VLOOKUP($A109,cleaned_data!$A$2:$L$200,7,FALSE)</f>
        <v>Defined Contribution</v>
      </c>
      <c r="H109">
        <f>VLOOKUP($A109,cleaned_data!$A$2:$L$200,8,FALSE)</f>
        <v>14.74</v>
      </c>
      <c r="I109">
        <f>VLOOKUP($A109,cleaned_data!$A$2:$L$200,9,FALSE)</f>
        <v>4.08</v>
      </c>
      <c r="J109">
        <f>VLOOKUP($A109,cleaned_data!$A$2:$L$200,10,FALSE)</f>
        <v>45399</v>
      </c>
      <c r="K109" t="str">
        <f>VLOOKUP($A109,cleaned_data!$A$2:$L$200,11,FALSE)</f>
        <v>Retired</v>
      </c>
      <c r="L109">
        <f>VLOOKUP($A109,cleaned_data!$A$2:$L$200,12,FALSE)</f>
        <v>-2050</v>
      </c>
    </row>
    <row r="110" spans="1:12">
      <c r="A110" t="str">
        <v>aedc4565</v>
      </c>
      <c r="B110" t="str">
        <f>VLOOKUP($A110,cleaned_data!$A$2:$L$200,2,FALSE)</f>
        <v>Gregory Kelly</v>
      </c>
      <c r="C110">
        <f>VLOOKUP($A110,cleaned_data!$A$2:$L$200,3,FALSE)</f>
        <v>21754</v>
      </c>
      <c r="D110">
        <f>VLOOKUP($A110,cleaned_data!$A$2:$L$200,4,FALSE)</f>
        <v>33908</v>
      </c>
      <c r="E110">
        <f>VLOOKUP($A110,cleaned_data!$A$2:$L$200,5,FALSE)</f>
        <v>1498</v>
      </c>
      <c r="F110">
        <f>VLOOKUP($A110,cleaned_data!$A$2:$L$200,6,FALSE)</f>
        <v>3015</v>
      </c>
      <c r="G110" t="str">
        <f>VLOOKUP($A110,cleaned_data!$A$2:$L$200,7,FALSE)</f>
        <v>Defined Benefit</v>
      </c>
      <c r="H110">
        <f>VLOOKUP($A110,cleaned_data!$A$2:$L$200,8,FALSE)</f>
        <v>13.95</v>
      </c>
      <c r="I110">
        <f>VLOOKUP($A110,cleaned_data!$A$2:$L$200,9,FALSE)</f>
        <v>6.17</v>
      </c>
      <c r="J110">
        <f>VLOOKUP($A110,cleaned_data!$A$2:$L$200,10,FALSE)</f>
        <v>45401</v>
      </c>
      <c r="K110" t="str">
        <f>VLOOKUP($A110,cleaned_data!$A$2:$L$200,11,FALSE)</f>
        <v>Retired</v>
      </c>
      <c r="L110">
        <f>VLOOKUP($A110,cleaned_data!$A$2:$L$200,12,FALSE)</f>
        <v>-1517</v>
      </c>
    </row>
    <row r="111" spans="1:12">
      <c r="A111" t="str">
        <v>5df5f43d</v>
      </c>
      <c r="B111" t="str">
        <f>VLOOKUP($A111,cleaned_data!$A$2:$L$200,2,FALSE)</f>
        <v>Duane Brown</v>
      </c>
      <c r="C111">
        <f>VLOOKUP($A111,cleaned_data!$A$2:$L$200,3,FALSE)</f>
        <v>21515</v>
      </c>
      <c r="D111">
        <f>VLOOKUP($A111,cleaned_data!$A$2:$L$200,4,FALSE)</f>
        <v>40058</v>
      </c>
      <c r="E111">
        <f>VLOOKUP($A111,cleaned_data!$A$2:$L$200,5,FALSE)</f>
        <v>3957</v>
      </c>
      <c r="F111">
        <f>VLOOKUP($A111,cleaned_data!$A$2:$L$200,6,FALSE)</f>
        <v>2443</v>
      </c>
      <c r="G111" t="str">
        <f>VLOOKUP($A111,cleaned_data!$A$2:$L$200,7,FALSE)</f>
        <v>Defined Benefit</v>
      </c>
      <c r="H111">
        <f>VLOOKUP($A111,cleaned_data!$A$2:$L$200,8,FALSE)</f>
        <v>11.68</v>
      </c>
      <c r="I111">
        <f>VLOOKUP($A111,cleaned_data!$A$2:$L$200,9,FALSE)</f>
        <v>9.52</v>
      </c>
      <c r="J111">
        <f>VLOOKUP($A111,cleaned_data!$A$2:$L$200,10,FALSE)</f>
        <v>45408</v>
      </c>
      <c r="K111" t="str">
        <f>VLOOKUP($A111,cleaned_data!$A$2:$L$200,11,FALSE)</f>
        <v>Retired</v>
      </c>
      <c r="L111">
        <f>VLOOKUP($A111,cleaned_data!$A$2:$L$200,12,FALSE)</f>
        <v>1514</v>
      </c>
    </row>
    <row r="112" spans="1:12">
      <c r="A112" t="str">
        <v>d2032872</v>
      </c>
      <c r="B112" t="str">
        <f>VLOOKUP($A112,cleaned_data!$A$2:$L$200,2,FALSE)</f>
        <v>David Dillon</v>
      </c>
      <c r="C112">
        <f>VLOOKUP($A112,cleaned_data!$A$2:$L$200,3,FALSE)</f>
        <v>19017</v>
      </c>
      <c r="D112">
        <f>VLOOKUP($A112,cleaned_data!$A$2:$L$200,4,FALSE)</f>
        <v>37399</v>
      </c>
      <c r="E112">
        <f>VLOOKUP($A112,cleaned_data!$A$2:$L$200,5,FALSE)</f>
        <v>1876</v>
      </c>
      <c r="F112">
        <f>VLOOKUP($A112,cleaned_data!$A$2:$L$200,6,FALSE)</f>
        <v>3759</v>
      </c>
      <c r="G112" t="str">
        <f>VLOOKUP($A112,cleaned_data!$A$2:$L$200,7,FALSE)</f>
        <v>Defined Benefit</v>
      </c>
      <c r="H112">
        <f>VLOOKUP($A112,cleaned_data!$A$2:$L$200,8,FALSE)</f>
        <v>6.34</v>
      </c>
      <c r="I112">
        <f>VLOOKUP($A112,cleaned_data!$A$2:$L$200,9,FALSE)</f>
        <v>7.34</v>
      </c>
      <c r="J112">
        <f>VLOOKUP($A112,cleaned_data!$A$2:$L$200,10,FALSE)</f>
        <v>45426</v>
      </c>
      <c r="K112" t="str">
        <f>VLOOKUP($A112,cleaned_data!$A$2:$L$200,11,FALSE)</f>
        <v>Retired</v>
      </c>
      <c r="L112">
        <f>VLOOKUP($A112,cleaned_data!$A$2:$L$200,12,FALSE)</f>
        <v>-1883</v>
      </c>
    </row>
    <row r="113" spans="1:12">
      <c r="A113" t="str">
        <v>51350baa</v>
      </c>
      <c r="B113" t="str">
        <f>VLOOKUP($A113,cleaned_data!$A$2:$L$200,2,FALSE)</f>
        <v>Darryl Brown</v>
      </c>
      <c r="C113">
        <f>VLOOKUP($A113,cleaned_data!$A$2:$L$200,3,FALSE)</f>
        <v>23151</v>
      </c>
      <c r="D113">
        <f>VLOOKUP($A113,cleaned_data!$A$2:$L$200,4,FALSE)</f>
        <v>37060</v>
      </c>
      <c r="E113">
        <f>VLOOKUP($A113,cleaned_data!$A$2:$L$200,5,FALSE)</f>
        <v>4019</v>
      </c>
      <c r="F113">
        <f>VLOOKUP($A113,cleaned_data!$A$2:$L$200,6,FALSE)</f>
        <v>1816</v>
      </c>
      <c r="G113" t="str">
        <f>VLOOKUP($A113,cleaned_data!$A$2:$L$200,7,FALSE)</f>
        <v>Defined Contribution</v>
      </c>
      <c r="H113">
        <f>VLOOKUP($A113,cleaned_data!$A$2:$L$200,8,FALSE)</f>
        <v>10.71</v>
      </c>
      <c r="I113">
        <f>VLOOKUP($A113,cleaned_data!$A$2:$L$200,9,FALSE)</f>
        <v>3.46</v>
      </c>
      <c r="J113">
        <f>VLOOKUP($A113,cleaned_data!$A$2:$L$200,10,FALSE)</f>
        <v>45428</v>
      </c>
      <c r="K113" t="str">
        <f>VLOOKUP($A113,cleaned_data!$A$2:$L$200,11,FALSE)</f>
        <v>Retired</v>
      </c>
      <c r="L113">
        <f>VLOOKUP($A113,cleaned_data!$A$2:$L$200,12,FALSE)</f>
        <v>2203</v>
      </c>
    </row>
    <row r="114" spans="1:12">
      <c r="A114" t="str">
        <v>e5a1d314</v>
      </c>
      <c r="B114" t="str">
        <f>VLOOKUP($A114,cleaned_data!$A$2:$L$200,2,FALSE)</f>
        <v>Louis Morales</v>
      </c>
      <c r="C114">
        <f>VLOOKUP($A114,cleaned_data!$A$2:$L$200,3,FALSE)</f>
        <v>23668</v>
      </c>
      <c r="D114">
        <f>VLOOKUP($A114,cleaned_data!$A$2:$L$200,4,FALSE)</f>
        <v>32652</v>
      </c>
      <c r="E114">
        <f>VLOOKUP($A114,cleaned_data!$A$2:$L$200,5,FALSE)</f>
        <v>2653</v>
      </c>
      <c r="F114">
        <f>VLOOKUP($A114,cleaned_data!$A$2:$L$200,6,FALSE)</f>
        <v>3494</v>
      </c>
      <c r="G114" t="str">
        <f>VLOOKUP($A114,cleaned_data!$A$2:$L$200,7,FALSE)</f>
        <v>Defined Benefit</v>
      </c>
      <c r="H114">
        <f>VLOOKUP($A114,cleaned_data!$A$2:$L$200,8,FALSE)</f>
        <v>9.85</v>
      </c>
      <c r="I114">
        <f>VLOOKUP($A114,cleaned_data!$A$2:$L$200,9,FALSE)</f>
        <v>5.79</v>
      </c>
      <c r="J114">
        <f>VLOOKUP($A114,cleaned_data!$A$2:$L$200,10,FALSE)</f>
        <v>45429</v>
      </c>
      <c r="K114" t="str">
        <f>VLOOKUP($A114,cleaned_data!$A$2:$L$200,11,FALSE)</f>
        <v>Deferred</v>
      </c>
      <c r="L114">
        <f>VLOOKUP($A114,cleaned_data!$A$2:$L$200,12,FALSE)</f>
        <v>-841</v>
      </c>
    </row>
    <row r="115" spans="1:12">
      <c r="A115" t="str">
        <v>68fed9ca</v>
      </c>
      <c r="B115" t="str">
        <f>VLOOKUP($A115,cleaned_data!$A$2:$L$200,2,FALSE)</f>
        <v>Mrs. Lori Sharp</v>
      </c>
      <c r="C115">
        <f>VLOOKUP($A115,cleaned_data!$A$2:$L$200,3,FALSE)</f>
        <v>18735</v>
      </c>
      <c r="D115">
        <f>VLOOKUP($A115,cleaned_data!$A$2:$L$200,4,FALSE)</f>
        <v>33583</v>
      </c>
      <c r="E115">
        <f>VLOOKUP($A115,cleaned_data!$A$2:$L$200,5,FALSE)</f>
        <v>2295</v>
      </c>
      <c r="F115">
        <f>VLOOKUP($A115,cleaned_data!$A$2:$L$200,6,FALSE)</f>
        <v>3205</v>
      </c>
      <c r="G115" t="str">
        <f>VLOOKUP($A115,cleaned_data!$A$2:$L$200,7,FALSE)</f>
        <v>Defined Benefit</v>
      </c>
      <c r="H115">
        <f>VLOOKUP($A115,cleaned_data!$A$2:$L$200,8,FALSE)</f>
        <v>8.92</v>
      </c>
      <c r="I115">
        <f>VLOOKUP($A115,cleaned_data!$A$2:$L$200,9,FALSE)</f>
        <v>8.34</v>
      </c>
      <c r="J115">
        <f>VLOOKUP($A115,cleaned_data!$A$2:$L$200,10,FALSE)</f>
        <v>45430</v>
      </c>
      <c r="K115" t="str">
        <f>VLOOKUP($A115,cleaned_data!$A$2:$L$200,11,FALSE)</f>
        <v>Retired</v>
      </c>
      <c r="L115">
        <f>VLOOKUP($A115,cleaned_data!$A$2:$L$200,12,FALSE)</f>
        <v>-910</v>
      </c>
    </row>
    <row r="116" spans="1:12">
      <c r="A116" t="str">
        <v>43362c32</v>
      </c>
      <c r="B116" t="str">
        <f>VLOOKUP($A116,cleaned_data!$A$2:$L$200,2,FALSE)</f>
        <v>Michael Meyers</v>
      </c>
      <c r="C116">
        <f>VLOOKUP($A116,cleaned_data!$A$2:$L$200,3,FALSE)</f>
        <v>24820</v>
      </c>
      <c r="D116">
        <f>VLOOKUP($A116,cleaned_data!$A$2:$L$200,4,FALSE)</f>
        <v>41224</v>
      </c>
      <c r="E116">
        <f>VLOOKUP($A116,cleaned_data!$A$2:$L$200,5,FALSE)</f>
        <v>2300</v>
      </c>
      <c r="F116">
        <f>VLOOKUP($A116,cleaned_data!$A$2:$L$200,6,FALSE)</f>
        <v>877</v>
      </c>
      <c r="G116" t="str">
        <f>VLOOKUP($A116,cleaned_data!$A$2:$L$200,7,FALSE)</f>
        <v>Defined Contribution</v>
      </c>
      <c r="H116">
        <f>VLOOKUP($A116,cleaned_data!$A$2:$L$200,8,FALSE)</f>
        <v>6.14</v>
      </c>
      <c r="I116">
        <f>VLOOKUP($A116,cleaned_data!$A$2:$L$200,9,FALSE)</f>
        <v>5.69</v>
      </c>
      <c r="J116">
        <f>VLOOKUP($A116,cleaned_data!$A$2:$L$200,10,FALSE)</f>
        <v>45431</v>
      </c>
      <c r="K116" t="str">
        <f>VLOOKUP($A116,cleaned_data!$A$2:$L$200,11,FALSE)</f>
        <v>Deferred</v>
      </c>
      <c r="L116">
        <f>VLOOKUP($A116,cleaned_data!$A$2:$L$200,12,FALSE)</f>
        <v>1423</v>
      </c>
    </row>
    <row r="117" spans="1:12">
      <c r="A117" t="str">
        <v>0084ff2b</v>
      </c>
      <c r="B117" t="str">
        <f>VLOOKUP($A117,cleaned_data!$A$2:$L$200,2,FALSE)</f>
        <v>Cheryl Murphy</v>
      </c>
      <c r="C117">
        <f>VLOOKUP($A117,cleaned_data!$A$2:$L$200,3,FALSE)</f>
        <v>18667</v>
      </c>
      <c r="D117">
        <f>VLOOKUP($A117,cleaned_data!$A$2:$L$200,4,FALSE)</f>
        <v>36040</v>
      </c>
      <c r="E117">
        <f>VLOOKUP($A117,cleaned_data!$A$2:$L$200,5,FALSE)</f>
        <v>1663</v>
      </c>
      <c r="F117">
        <f>VLOOKUP($A117,cleaned_data!$A$2:$L$200,6,FALSE)</f>
        <v>4604</v>
      </c>
      <c r="G117" t="str">
        <f>VLOOKUP($A117,cleaned_data!$A$2:$L$200,7,FALSE)</f>
        <v>Defined Benefit</v>
      </c>
      <c r="H117">
        <f>VLOOKUP($A117,cleaned_data!$A$2:$L$200,8,FALSE)</f>
        <v>5.76</v>
      </c>
      <c r="I117">
        <f>VLOOKUP($A117,cleaned_data!$A$2:$L$200,9,FALSE)</f>
        <v>7.08</v>
      </c>
      <c r="J117">
        <f>VLOOKUP($A117,cleaned_data!$A$2:$L$200,10,FALSE)</f>
        <v>45432</v>
      </c>
      <c r="K117" t="str">
        <f>VLOOKUP($A117,cleaned_data!$A$2:$L$200,11,FALSE)</f>
        <v>Deferred</v>
      </c>
      <c r="L117">
        <f>VLOOKUP($A117,cleaned_data!$A$2:$L$200,12,FALSE)</f>
        <v>-2941</v>
      </c>
    </row>
    <row r="118" spans="1:12">
      <c r="A118" t="str">
        <v>0e0caa5f</v>
      </c>
      <c r="B118" t="str">
        <f>VLOOKUP($A118,cleaned_data!$A$2:$L$200,2,FALSE)</f>
        <v>Brandon Snow</v>
      </c>
      <c r="C118">
        <f>VLOOKUP($A118,cleaned_data!$A$2:$L$200,3,FALSE)</f>
        <v>23593</v>
      </c>
      <c r="D118">
        <f>VLOOKUP($A118,cleaned_data!$A$2:$L$200,4,FALSE)</f>
        <v>34150</v>
      </c>
      <c r="E118">
        <f>VLOOKUP($A118,cleaned_data!$A$2:$L$200,5,FALSE)</f>
        <v>2781</v>
      </c>
      <c r="F118">
        <f>VLOOKUP($A118,cleaned_data!$A$2:$L$200,6,FALSE)</f>
        <v>3588</v>
      </c>
      <c r="G118" t="str">
        <f>VLOOKUP($A118,cleaned_data!$A$2:$L$200,7,FALSE)</f>
        <v>Defined Benefit</v>
      </c>
      <c r="H118">
        <f>VLOOKUP($A118,cleaned_data!$A$2:$L$200,8,FALSE)</f>
        <v>6.21</v>
      </c>
      <c r="I118">
        <f>VLOOKUP($A118,cleaned_data!$A$2:$L$200,9,FALSE)</f>
        <v>5.97</v>
      </c>
      <c r="J118">
        <f>VLOOKUP($A118,cleaned_data!$A$2:$L$200,10,FALSE)</f>
        <v>45433</v>
      </c>
      <c r="K118" t="str">
        <f>VLOOKUP($A118,cleaned_data!$A$2:$L$200,11,FALSE)</f>
        <v>Active</v>
      </c>
      <c r="L118">
        <f>VLOOKUP($A118,cleaned_data!$A$2:$L$200,12,FALSE)</f>
        <v>-807</v>
      </c>
    </row>
    <row r="119" spans="1:12">
      <c r="A119" t="str">
        <v>24ecf07e</v>
      </c>
      <c r="B119" t="str">
        <f>VLOOKUP($A119,cleaned_data!$A$2:$L$200,2,FALSE)</f>
        <v>Ernest Robles</v>
      </c>
      <c r="C119">
        <f>VLOOKUP($A119,cleaned_data!$A$2:$L$200,3,FALSE)</f>
        <v>23492</v>
      </c>
      <c r="D119">
        <f>VLOOKUP($A119,cleaned_data!$A$2:$L$200,4,FALSE)</f>
        <v>39398</v>
      </c>
      <c r="E119">
        <f>VLOOKUP($A119,cleaned_data!$A$2:$L$200,5,FALSE)</f>
        <v>3475</v>
      </c>
      <c r="F119">
        <f>VLOOKUP($A119,cleaned_data!$A$2:$L$200,6,FALSE)</f>
        <v>1309</v>
      </c>
      <c r="G119" t="str">
        <f>VLOOKUP($A119,cleaned_data!$A$2:$L$200,7,FALSE)</f>
        <v>Defined Contribution</v>
      </c>
      <c r="H119">
        <f>VLOOKUP($A119,cleaned_data!$A$2:$L$200,8,FALSE)</f>
        <v>11.28</v>
      </c>
      <c r="I119">
        <f>VLOOKUP($A119,cleaned_data!$A$2:$L$200,9,FALSE)</f>
        <v>3.87</v>
      </c>
      <c r="J119">
        <f>VLOOKUP($A119,cleaned_data!$A$2:$L$200,10,FALSE)</f>
        <v>45436</v>
      </c>
      <c r="K119" t="str">
        <f>VLOOKUP($A119,cleaned_data!$A$2:$L$200,11,FALSE)</f>
        <v>Retired</v>
      </c>
      <c r="L119">
        <f>VLOOKUP($A119,cleaned_data!$A$2:$L$200,12,FALSE)</f>
        <v>2166</v>
      </c>
    </row>
    <row r="120" spans="1:12">
      <c r="A120" t="str">
        <v>e247b6e1</v>
      </c>
      <c r="B120" t="str">
        <f>VLOOKUP($A120,cleaned_data!$A$2:$L$200,2,FALSE)</f>
        <v>Melanie Brady</v>
      </c>
      <c r="C120">
        <f>VLOOKUP($A120,cleaned_data!$A$2:$L$200,3,FALSE)</f>
        <v>18151</v>
      </c>
      <c r="D120">
        <f>VLOOKUP($A120,cleaned_data!$A$2:$L$200,4,FALSE)</f>
        <v>32430</v>
      </c>
      <c r="E120">
        <f>VLOOKUP($A120,cleaned_data!$A$2:$L$200,5,FALSE)</f>
        <v>3055</v>
      </c>
      <c r="F120">
        <f>VLOOKUP($A120,cleaned_data!$A$2:$L$200,6,FALSE)</f>
        <v>1478</v>
      </c>
      <c r="G120" t="str">
        <f>VLOOKUP($A120,cleaned_data!$A$2:$L$200,7,FALSE)</f>
        <v>Defined Benefit</v>
      </c>
      <c r="H120">
        <f>VLOOKUP($A120,cleaned_data!$A$2:$L$200,8,FALSE)</f>
        <v>6.71</v>
      </c>
      <c r="I120">
        <f>VLOOKUP($A120,cleaned_data!$A$2:$L$200,9,FALSE)</f>
        <v>3.14</v>
      </c>
      <c r="J120">
        <f>VLOOKUP($A120,cleaned_data!$A$2:$L$200,10,FALSE)</f>
        <v>45439</v>
      </c>
      <c r="K120" t="str">
        <f>VLOOKUP($A120,cleaned_data!$A$2:$L$200,11,FALSE)</f>
        <v>Deferred</v>
      </c>
      <c r="L120">
        <f>VLOOKUP($A120,cleaned_data!$A$2:$L$200,12,FALSE)</f>
        <v>1577</v>
      </c>
    </row>
    <row r="121" spans="1:12">
      <c r="A121" t="str">
        <v>dbbdb1f3</v>
      </c>
      <c r="B121" t="str">
        <f>VLOOKUP($A121,cleaned_data!$A$2:$L$200,2,FALSE)</f>
        <v>Kayla Robinson</v>
      </c>
      <c r="C121">
        <f>VLOOKUP($A121,cleaned_data!$A$2:$L$200,3,FALSE)</f>
        <v>20910</v>
      </c>
      <c r="D121">
        <f>VLOOKUP($A121,cleaned_data!$A$2:$L$200,4,FALSE)</f>
        <v>31971</v>
      </c>
      <c r="E121">
        <f>VLOOKUP($A121,cleaned_data!$A$2:$L$200,5,FALSE)</f>
        <v>3495</v>
      </c>
      <c r="F121">
        <f>VLOOKUP($A121,cleaned_data!$A$2:$L$200,6,FALSE)</f>
        <v>2591</v>
      </c>
      <c r="G121" t="str">
        <f>VLOOKUP($A121,cleaned_data!$A$2:$L$200,7,FALSE)</f>
        <v>Defined Benefit</v>
      </c>
      <c r="H121">
        <f>VLOOKUP($A121,cleaned_data!$A$2:$L$200,8,FALSE)</f>
        <v>10.9</v>
      </c>
      <c r="I121">
        <f>VLOOKUP($A121,cleaned_data!$A$2:$L$200,9,FALSE)</f>
        <v>6.99</v>
      </c>
      <c r="J121">
        <f>VLOOKUP($A121,cleaned_data!$A$2:$L$200,10,FALSE)</f>
        <v>45443</v>
      </c>
      <c r="K121" t="str">
        <f>VLOOKUP($A121,cleaned_data!$A$2:$L$200,11,FALSE)</f>
        <v>Retired</v>
      </c>
      <c r="L121">
        <f>VLOOKUP($A121,cleaned_data!$A$2:$L$200,12,FALSE)</f>
        <v>904</v>
      </c>
    </row>
    <row r="122" spans="1:12">
      <c r="A122" t="str">
        <v>0c49e243</v>
      </c>
      <c r="B122" t="str">
        <f>VLOOKUP($A122,cleaned_data!$A$2:$L$200,2,FALSE)</f>
        <v>Carol Dean</v>
      </c>
      <c r="C122">
        <f>VLOOKUP($A122,cleaned_data!$A$2:$L$200,3,FALSE)</f>
        <v>25657</v>
      </c>
      <c r="D122">
        <f>VLOOKUP($A122,cleaned_data!$A$2:$L$200,4,FALSE)</f>
        <v>36787</v>
      </c>
      <c r="E122">
        <f>VLOOKUP($A122,cleaned_data!$A$2:$L$200,5,FALSE)</f>
        <v>3611</v>
      </c>
      <c r="F122">
        <f>VLOOKUP($A122,cleaned_data!$A$2:$L$200,6,FALSE)</f>
        <v>4750</v>
      </c>
      <c r="G122" t="str">
        <f>VLOOKUP($A122,cleaned_data!$A$2:$L$200,7,FALSE)</f>
        <v>Defined Benefit</v>
      </c>
      <c r="H122">
        <f>VLOOKUP($A122,cleaned_data!$A$2:$L$200,8,FALSE)</f>
        <v>6.28</v>
      </c>
      <c r="I122">
        <f>VLOOKUP($A122,cleaned_data!$A$2:$L$200,9,FALSE)</f>
        <v>4.33</v>
      </c>
      <c r="J122">
        <f>VLOOKUP($A122,cleaned_data!$A$2:$L$200,10,FALSE)</f>
        <v>45445</v>
      </c>
      <c r="K122" t="str">
        <f>VLOOKUP($A122,cleaned_data!$A$2:$L$200,11,FALSE)</f>
        <v>Deferred</v>
      </c>
      <c r="L122">
        <f>VLOOKUP($A122,cleaned_data!$A$2:$L$200,12,FALSE)</f>
        <v>-1139</v>
      </c>
    </row>
    <row r="123" spans="1:12">
      <c r="A123" t="str">
        <v>f9d10be8</v>
      </c>
      <c r="B123" t="str">
        <f>VLOOKUP($A123,cleaned_data!$A$2:$L$200,2,FALSE)</f>
        <v>Krista Pineda</v>
      </c>
      <c r="C123">
        <f>VLOOKUP($A123,cleaned_data!$A$2:$L$200,3,FALSE)</f>
        <v>20568</v>
      </c>
      <c r="D123">
        <f>VLOOKUP($A123,cleaned_data!$A$2:$L$200,4,FALSE)</f>
        <v>41293</v>
      </c>
      <c r="E123">
        <f>VLOOKUP($A123,cleaned_data!$A$2:$L$200,5,FALSE)</f>
        <v>3191</v>
      </c>
      <c r="F123">
        <f>VLOOKUP($A123,cleaned_data!$A$2:$L$200,6,FALSE)</f>
        <v>3984</v>
      </c>
      <c r="G123" t="str">
        <f>VLOOKUP($A123,cleaned_data!$A$2:$L$200,7,FALSE)</f>
        <v>Defined Contribution</v>
      </c>
      <c r="H123">
        <f>VLOOKUP($A123,cleaned_data!$A$2:$L$200,8,FALSE)</f>
        <v>14.86</v>
      </c>
      <c r="I123">
        <f>VLOOKUP($A123,cleaned_data!$A$2:$L$200,9,FALSE)</f>
        <v>6.37</v>
      </c>
      <c r="J123">
        <f>VLOOKUP($A123,cleaned_data!$A$2:$L$200,10,FALSE)</f>
        <v>45447</v>
      </c>
      <c r="K123" t="str">
        <f>VLOOKUP($A123,cleaned_data!$A$2:$L$200,11,FALSE)</f>
        <v>Deferred</v>
      </c>
      <c r="L123">
        <f>VLOOKUP($A123,cleaned_data!$A$2:$L$200,12,FALSE)</f>
        <v>-793</v>
      </c>
    </row>
    <row r="124" spans="1:12">
      <c r="A124" t="str">
        <v>a00e72e5</v>
      </c>
      <c r="B124" t="str">
        <f>VLOOKUP($A124,cleaned_data!$A$2:$L$200,2,FALSE)</f>
        <v>Heather Vincent</v>
      </c>
      <c r="C124">
        <f>VLOOKUP($A124,cleaned_data!$A$2:$L$200,3,FALSE)</f>
        <v>26964</v>
      </c>
      <c r="D124">
        <f>VLOOKUP($A124,cleaned_data!$A$2:$L$200,4,FALSE)</f>
        <v>38724</v>
      </c>
      <c r="E124">
        <f>VLOOKUP($A124,cleaned_data!$A$2:$L$200,5,FALSE)</f>
        <v>3358</v>
      </c>
      <c r="F124">
        <f>VLOOKUP($A124,cleaned_data!$A$2:$L$200,6,FALSE)</f>
        <v>1968</v>
      </c>
      <c r="G124" t="str">
        <f>VLOOKUP($A124,cleaned_data!$A$2:$L$200,7,FALSE)</f>
        <v>Defined Benefit</v>
      </c>
      <c r="H124">
        <f>VLOOKUP($A124,cleaned_data!$A$2:$L$200,8,FALSE)</f>
        <v>13.23</v>
      </c>
      <c r="I124">
        <f>VLOOKUP($A124,cleaned_data!$A$2:$L$200,9,FALSE)</f>
        <v>8.67</v>
      </c>
      <c r="J124">
        <f>VLOOKUP($A124,cleaned_data!$A$2:$L$200,10,FALSE)</f>
        <v>45463</v>
      </c>
      <c r="K124" t="str">
        <f>VLOOKUP($A124,cleaned_data!$A$2:$L$200,11,FALSE)</f>
        <v>Deferred</v>
      </c>
      <c r="L124">
        <f>VLOOKUP($A124,cleaned_data!$A$2:$L$200,12,FALSE)</f>
        <v>1390</v>
      </c>
    </row>
    <row r="125" spans="1:12">
      <c r="A125" t="str">
        <v>756a5780</v>
      </c>
      <c r="B125" t="str">
        <f>VLOOKUP($A125,cleaned_data!$A$2:$L$200,2,FALSE)</f>
        <v>Sean Evans</v>
      </c>
      <c r="C125">
        <f>VLOOKUP($A125,cleaned_data!$A$2:$L$200,3,FALSE)</f>
        <v>21298</v>
      </c>
      <c r="D125">
        <f>VLOOKUP($A125,cleaned_data!$A$2:$L$200,4,FALSE)</f>
        <v>32584</v>
      </c>
      <c r="E125">
        <f>VLOOKUP($A125,cleaned_data!$A$2:$L$200,5,FALSE)</f>
        <v>3235</v>
      </c>
      <c r="F125">
        <f>VLOOKUP($A125,cleaned_data!$A$2:$L$200,6,FALSE)</f>
        <v>766</v>
      </c>
      <c r="G125" t="str">
        <f>VLOOKUP($A125,cleaned_data!$A$2:$L$200,7,FALSE)</f>
        <v>Defined Benefit</v>
      </c>
      <c r="H125">
        <f>VLOOKUP($A125,cleaned_data!$A$2:$L$200,8,FALSE)</f>
        <v>13.42</v>
      </c>
      <c r="I125">
        <f>VLOOKUP($A125,cleaned_data!$A$2:$L$200,9,FALSE)</f>
        <v>8.19</v>
      </c>
      <c r="J125">
        <f>VLOOKUP($A125,cleaned_data!$A$2:$L$200,10,FALSE)</f>
        <v>45470</v>
      </c>
      <c r="K125" t="str">
        <f>VLOOKUP($A125,cleaned_data!$A$2:$L$200,11,FALSE)</f>
        <v>Retired</v>
      </c>
      <c r="L125">
        <f>VLOOKUP($A125,cleaned_data!$A$2:$L$200,12,FALSE)</f>
        <v>2469</v>
      </c>
    </row>
    <row r="126" spans="1:12">
      <c r="A126" t="str">
        <v>9aac6665</v>
      </c>
      <c r="B126" t="str">
        <f>VLOOKUP($A126,cleaned_data!$A$2:$L$200,2,FALSE)</f>
        <v>Annette Romero</v>
      </c>
      <c r="C126">
        <f>VLOOKUP($A126,cleaned_data!$A$2:$L$200,3,FALSE)</f>
        <v>27175</v>
      </c>
      <c r="D126">
        <f>VLOOKUP($A126,cleaned_data!$A$2:$L$200,4,FALSE)</f>
        <v>41979</v>
      </c>
      <c r="E126">
        <f>VLOOKUP($A126,cleaned_data!$A$2:$L$200,5,FALSE)</f>
        <v>4114</v>
      </c>
      <c r="F126">
        <f>VLOOKUP($A126,cleaned_data!$A$2:$L$200,6,FALSE)</f>
        <v>1385</v>
      </c>
      <c r="G126" t="str">
        <f>VLOOKUP($A126,cleaned_data!$A$2:$L$200,7,FALSE)</f>
        <v>Defined Contribution</v>
      </c>
      <c r="H126">
        <f>VLOOKUP($A126,cleaned_data!$A$2:$L$200,8,FALSE)</f>
        <v>9.74</v>
      </c>
      <c r="I126">
        <f>VLOOKUP($A126,cleaned_data!$A$2:$L$200,9,FALSE)</f>
        <v>9.1</v>
      </c>
      <c r="J126">
        <f>VLOOKUP($A126,cleaned_data!$A$2:$L$200,10,FALSE)</f>
        <v>45470</v>
      </c>
      <c r="K126" t="str">
        <f>VLOOKUP($A126,cleaned_data!$A$2:$L$200,11,FALSE)</f>
        <v>Retired</v>
      </c>
      <c r="L126">
        <f>VLOOKUP($A126,cleaned_data!$A$2:$L$200,12,FALSE)</f>
        <v>2729</v>
      </c>
    </row>
    <row r="127" spans="1:12">
      <c r="A127" t="str">
        <v>a0d02284</v>
      </c>
      <c r="B127" t="str">
        <f>VLOOKUP($A127,cleaned_data!$A$2:$L$200,2,FALSE)</f>
        <v>John Conner</v>
      </c>
      <c r="C127">
        <f>VLOOKUP($A127,cleaned_data!$A$2:$L$200,3,FALSE)</f>
        <v>18036</v>
      </c>
      <c r="D127">
        <f>VLOOKUP($A127,cleaned_data!$A$2:$L$200,4,FALSE)</f>
        <v>32677</v>
      </c>
      <c r="E127">
        <f>VLOOKUP($A127,cleaned_data!$A$2:$L$200,5,FALSE)</f>
        <v>1408</v>
      </c>
      <c r="F127">
        <f>VLOOKUP($A127,cleaned_data!$A$2:$L$200,6,FALSE)</f>
        <v>4296</v>
      </c>
      <c r="G127" t="str">
        <f>VLOOKUP($A127,cleaned_data!$A$2:$L$200,7,FALSE)</f>
        <v>Defined Benefit</v>
      </c>
      <c r="H127">
        <f>VLOOKUP($A127,cleaned_data!$A$2:$L$200,8,FALSE)</f>
        <v>12.89</v>
      </c>
      <c r="I127">
        <f>VLOOKUP($A127,cleaned_data!$A$2:$L$200,9,FALSE)</f>
        <v>6.52</v>
      </c>
      <c r="J127">
        <f>VLOOKUP($A127,cleaned_data!$A$2:$L$200,10,FALSE)</f>
        <v>45472</v>
      </c>
      <c r="K127" t="str">
        <f>VLOOKUP($A127,cleaned_data!$A$2:$L$200,11,FALSE)</f>
        <v>Deferred</v>
      </c>
      <c r="L127">
        <f>VLOOKUP($A127,cleaned_data!$A$2:$L$200,12,FALSE)</f>
        <v>-2888</v>
      </c>
    </row>
    <row r="128" spans="1:12">
      <c r="A128" t="str">
        <v>40e3c069</v>
      </c>
      <c r="B128" t="str">
        <f>VLOOKUP($A128,cleaned_data!$A$2:$L$200,2,FALSE)</f>
        <v>Brett Pittman</v>
      </c>
      <c r="C128">
        <f>VLOOKUP($A128,cleaned_data!$A$2:$L$200,3,FALSE)</f>
        <v>18734</v>
      </c>
      <c r="D128">
        <f>VLOOKUP($A128,cleaned_data!$A$2:$L$200,4,FALSE)</f>
        <v>40805</v>
      </c>
      <c r="E128">
        <f>VLOOKUP($A128,cleaned_data!$A$2:$L$200,5,FALSE)</f>
        <v>4829</v>
      </c>
      <c r="F128">
        <f>VLOOKUP($A128,cleaned_data!$A$2:$L$200,6,FALSE)</f>
        <v>3599</v>
      </c>
      <c r="G128" t="str">
        <f>VLOOKUP($A128,cleaned_data!$A$2:$L$200,7,FALSE)</f>
        <v>Defined Benefit</v>
      </c>
      <c r="H128">
        <f>VLOOKUP($A128,cleaned_data!$A$2:$L$200,8,FALSE)</f>
        <v>12.99</v>
      </c>
      <c r="I128">
        <f>VLOOKUP($A128,cleaned_data!$A$2:$L$200,9,FALSE)</f>
        <v>8.8699999999999992</v>
      </c>
      <c r="J128">
        <f>VLOOKUP($A128,cleaned_data!$A$2:$L$200,10,FALSE)</f>
        <v>45473</v>
      </c>
      <c r="K128" t="str">
        <f>VLOOKUP($A128,cleaned_data!$A$2:$L$200,11,FALSE)</f>
        <v>Retired</v>
      </c>
      <c r="L128">
        <f>VLOOKUP($A128,cleaned_data!$A$2:$L$200,12,FALSE)</f>
        <v>1230</v>
      </c>
    </row>
    <row r="129" spans="1:12">
      <c r="A129" t="str">
        <v>d0d39d6c</v>
      </c>
      <c r="B129" t="str">
        <f>VLOOKUP($A129,cleaned_data!$A$2:$L$200,2,FALSE)</f>
        <v>Stephanie Brown</v>
      </c>
      <c r="C129">
        <f>VLOOKUP($A129,cleaned_data!$A$2:$L$200,3,FALSE)</f>
        <v>20595</v>
      </c>
      <c r="D129">
        <f>VLOOKUP($A129,cleaned_data!$A$2:$L$200,4,FALSE)</f>
        <v>40936</v>
      </c>
      <c r="E129">
        <f>VLOOKUP($A129,cleaned_data!$A$2:$L$200,5,FALSE)</f>
        <v>4072</v>
      </c>
      <c r="F129">
        <f>VLOOKUP($A129,cleaned_data!$A$2:$L$200,6,FALSE)</f>
        <v>1601</v>
      </c>
      <c r="G129" t="str">
        <f>VLOOKUP($A129,cleaned_data!$A$2:$L$200,7,FALSE)</f>
        <v>Defined Contribution</v>
      </c>
      <c r="H129">
        <f>VLOOKUP($A129,cleaned_data!$A$2:$L$200,8,FALSE)</f>
        <v>9.98</v>
      </c>
      <c r="I129">
        <f>VLOOKUP($A129,cleaned_data!$A$2:$L$200,9,FALSE)</f>
        <v>7.17</v>
      </c>
      <c r="J129">
        <f>VLOOKUP($A129,cleaned_data!$A$2:$L$200,10,FALSE)</f>
        <v>45493</v>
      </c>
      <c r="K129" t="str">
        <f>VLOOKUP($A129,cleaned_data!$A$2:$L$200,11,FALSE)</f>
        <v>Retired</v>
      </c>
      <c r="L129">
        <f>VLOOKUP($A129,cleaned_data!$A$2:$L$200,12,FALSE)</f>
        <v>2471</v>
      </c>
    </row>
    <row r="130" spans="1:12">
      <c r="A130" t="str">
        <v>b10b5959</v>
      </c>
      <c r="B130" t="str">
        <f>VLOOKUP($A130,cleaned_data!$A$2:$L$200,2,FALSE)</f>
        <v>Elizabeth Howe</v>
      </c>
      <c r="C130">
        <f>VLOOKUP($A130,cleaned_data!$A$2:$L$200,3,FALSE)</f>
        <v>21762</v>
      </c>
      <c r="D130">
        <f>VLOOKUP($A130,cleaned_data!$A$2:$L$200,4,FALSE)</f>
        <v>40457</v>
      </c>
      <c r="E130">
        <f>VLOOKUP($A130,cleaned_data!$A$2:$L$200,5,FALSE)</f>
        <v>1821</v>
      </c>
      <c r="F130">
        <f>VLOOKUP($A130,cleaned_data!$A$2:$L$200,6,FALSE)</f>
        <v>3725</v>
      </c>
      <c r="G130" t="str">
        <f>VLOOKUP($A130,cleaned_data!$A$2:$L$200,7,FALSE)</f>
        <v>Defined Benefit</v>
      </c>
      <c r="H130">
        <f>VLOOKUP($A130,cleaned_data!$A$2:$L$200,8,FALSE)</f>
        <v>7.29</v>
      </c>
      <c r="I130">
        <f>VLOOKUP($A130,cleaned_data!$A$2:$L$200,9,FALSE)</f>
        <v>8.23</v>
      </c>
      <c r="J130">
        <f>VLOOKUP($A130,cleaned_data!$A$2:$L$200,10,FALSE)</f>
        <v>45494</v>
      </c>
      <c r="K130" t="str">
        <f>VLOOKUP($A130,cleaned_data!$A$2:$L$200,11,FALSE)</f>
        <v>Active</v>
      </c>
      <c r="L130">
        <f>VLOOKUP($A130,cleaned_data!$A$2:$L$200,12,FALSE)</f>
        <v>-1904</v>
      </c>
    </row>
    <row r="131" spans="1:12">
      <c r="A131" t="str">
        <v>afec9afc</v>
      </c>
      <c r="B131" t="str">
        <f>VLOOKUP($A131,cleaned_data!$A$2:$L$200,2,FALSE)</f>
        <v>Elizabeth Ray</v>
      </c>
      <c r="C131">
        <f>VLOOKUP($A131,cleaned_data!$A$2:$L$200,3,FALSE)</f>
        <v>23748</v>
      </c>
      <c r="D131">
        <f>VLOOKUP($A131,cleaned_data!$A$2:$L$200,4,FALSE)</f>
        <v>35531</v>
      </c>
      <c r="E131">
        <f>VLOOKUP($A131,cleaned_data!$A$2:$L$200,5,FALSE)</f>
        <v>2067</v>
      </c>
      <c r="F131">
        <f>VLOOKUP($A131,cleaned_data!$A$2:$L$200,6,FALSE)</f>
        <v>3235</v>
      </c>
      <c r="G131" t="str">
        <f>VLOOKUP($A131,cleaned_data!$A$2:$L$200,7,FALSE)</f>
        <v>Defined Contribution</v>
      </c>
      <c r="H131">
        <f>VLOOKUP($A131,cleaned_data!$A$2:$L$200,8,FALSE)</f>
        <v>8.76</v>
      </c>
      <c r="I131">
        <f>VLOOKUP($A131,cleaned_data!$A$2:$L$200,9,FALSE)</f>
        <v>8.81</v>
      </c>
      <c r="J131">
        <f>VLOOKUP($A131,cleaned_data!$A$2:$L$200,10,FALSE)</f>
        <v>45496</v>
      </c>
      <c r="K131" t="str">
        <f>VLOOKUP($A131,cleaned_data!$A$2:$L$200,11,FALSE)</f>
        <v>Deferred</v>
      </c>
      <c r="L131">
        <f>VLOOKUP($A131,cleaned_data!$A$2:$L$200,12,FALSE)</f>
        <v>-1168</v>
      </c>
    </row>
    <row r="132" spans="1:12">
      <c r="A132" t="str">
        <v>7ddf4cdb</v>
      </c>
      <c r="B132" t="str">
        <f>VLOOKUP($A132,cleaned_data!$A$2:$L$200,2,FALSE)</f>
        <v>Brandon Jackson</v>
      </c>
      <c r="C132">
        <f>VLOOKUP($A132,cleaned_data!$A$2:$L$200,3,FALSE)</f>
        <v>23537</v>
      </c>
      <c r="D132">
        <f>VLOOKUP($A132,cleaned_data!$A$2:$L$200,4,FALSE)</f>
        <v>32013</v>
      </c>
      <c r="E132">
        <f>VLOOKUP($A132,cleaned_data!$A$2:$L$200,5,FALSE)</f>
        <v>2329</v>
      </c>
      <c r="F132">
        <f>VLOOKUP($A132,cleaned_data!$A$2:$L$200,6,FALSE)</f>
        <v>2681</v>
      </c>
      <c r="G132" t="str">
        <f>VLOOKUP($A132,cleaned_data!$A$2:$L$200,7,FALSE)</f>
        <v>Defined Contribution</v>
      </c>
      <c r="H132">
        <f>VLOOKUP($A132,cleaned_data!$A$2:$L$200,8,FALSE)</f>
        <v>7.06</v>
      </c>
      <c r="I132">
        <f>VLOOKUP($A132,cleaned_data!$A$2:$L$200,9,FALSE)</f>
        <v>9.5399999999999991</v>
      </c>
      <c r="J132">
        <f>VLOOKUP($A132,cleaned_data!$A$2:$L$200,10,FALSE)</f>
        <v>45496</v>
      </c>
      <c r="K132" t="str">
        <f>VLOOKUP($A132,cleaned_data!$A$2:$L$200,11,FALSE)</f>
        <v>Deferred</v>
      </c>
      <c r="L132">
        <f>VLOOKUP($A132,cleaned_data!$A$2:$L$200,12,FALSE)</f>
        <v>-352</v>
      </c>
    </row>
    <row r="133" spans="1:12">
      <c r="A133" t="str">
        <v>75026078</v>
      </c>
      <c r="B133" t="str">
        <f>VLOOKUP($A133,cleaned_data!$A$2:$L$200,2,FALSE)</f>
        <v>John Howell DDS</v>
      </c>
      <c r="C133">
        <f>VLOOKUP($A133,cleaned_data!$A$2:$L$200,3,FALSE)</f>
        <v>24307</v>
      </c>
      <c r="D133">
        <f>VLOOKUP($A133,cleaned_data!$A$2:$L$200,4,FALSE)</f>
        <v>39910</v>
      </c>
      <c r="E133">
        <f>VLOOKUP($A133,cleaned_data!$A$2:$L$200,5,FALSE)</f>
        <v>3711</v>
      </c>
      <c r="F133">
        <f>VLOOKUP($A133,cleaned_data!$A$2:$L$200,6,FALSE)</f>
        <v>3194</v>
      </c>
      <c r="G133" t="str">
        <f>VLOOKUP($A133,cleaned_data!$A$2:$L$200,7,FALSE)</f>
        <v>Defined Benefit</v>
      </c>
      <c r="H133">
        <f>VLOOKUP($A133,cleaned_data!$A$2:$L$200,8,FALSE)</f>
        <v>8.56</v>
      </c>
      <c r="I133">
        <f>VLOOKUP($A133,cleaned_data!$A$2:$L$200,9,FALSE)</f>
        <v>8.43</v>
      </c>
      <c r="J133">
        <f>VLOOKUP($A133,cleaned_data!$A$2:$L$200,10,FALSE)</f>
        <v>45496</v>
      </c>
      <c r="K133" t="str">
        <f>VLOOKUP($A133,cleaned_data!$A$2:$L$200,11,FALSE)</f>
        <v>Active</v>
      </c>
      <c r="L133">
        <f>VLOOKUP($A133,cleaned_data!$A$2:$L$200,12,FALSE)</f>
        <v>517</v>
      </c>
    </row>
    <row r="134" spans="1:12">
      <c r="A134" t="str">
        <v>d6fa4385</v>
      </c>
      <c r="B134" t="str">
        <f>VLOOKUP($A134,cleaned_data!$A$2:$L$200,2,FALSE)</f>
        <v>Ashley Berger</v>
      </c>
      <c r="C134">
        <f>VLOOKUP($A134,cleaned_data!$A$2:$L$200,3,FALSE)</f>
        <v>26357</v>
      </c>
      <c r="D134">
        <f>VLOOKUP($A134,cleaned_data!$A$2:$L$200,4,FALSE)</f>
        <v>41317</v>
      </c>
      <c r="E134">
        <f>VLOOKUP($A134,cleaned_data!$A$2:$L$200,5,FALSE)</f>
        <v>1954</v>
      </c>
      <c r="F134">
        <f>VLOOKUP($A134,cleaned_data!$A$2:$L$200,6,FALSE)</f>
        <v>4098</v>
      </c>
      <c r="G134" t="str">
        <f>VLOOKUP($A134,cleaned_data!$A$2:$L$200,7,FALSE)</f>
        <v>Defined Benefit</v>
      </c>
      <c r="H134">
        <f>VLOOKUP($A134,cleaned_data!$A$2:$L$200,8,FALSE)</f>
        <v>11.69</v>
      </c>
      <c r="I134">
        <f>VLOOKUP($A134,cleaned_data!$A$2:$L$200,9,FALSE)</f>
        <v>3.73</v>
      </c>
      <c r="J134">
        <f>VLOOKUP($A134,cleaned_data!$A$2:$L$200,10,FALSE)</f>
        <v>45499</v>
      </c>
      <c r="K134" t="str">
        <f>VLOOKUP($A134,cleaned_data!$A$2:$L$200,11,FALSE)</f>
        <v>Retired</v>
      </c>
      <c r="L134">
        <f>VLOOKUP($A134,cleaned_data!$A$2:$L$200,12,FALSE)</f>
        <v>-2144</v>
      </c>
    </row>
    <row r="135" spans="1:12">
      <c r="A135" t="str">
        <v>e056accc</v>
      </c>
      <c r="B135" t="str">
        <f>VLOOKUP($A135,cleaned_data!$A$2:$L$200,2,FALSE)</f>
        <v>Brandon Ray</v>
      </c>
      <c r="C135">
        <f>VLOOKUP($A135,cleaned_data!$A$2:$L$200,3,FALSE)</f>
        <v>22475</v>
      </c>
      <c r="D135">
        <f>VLOOKUP($A135,cleaned_data!$A$2:$L$200,4,FALSE)</f>
        <v>31579</v>
      </c>
      <c r="E135">
        <f>VLOOKUP($A135,cleaned_data!$A$2:$L$200,5,FALSE)</f>
        <v>1002</v>
      </c>
      <c r="F135">
        <f>VLOOKUP($A135,cleaned_data!$A$2:$L$200,6,FALSE)</f>
        <v>2381</v>
      </c>
      <c r="G135" t="str">
        <f>VLOOKUP($A135,cleaned_data!$A$2:$L$200,7,FALSE)</f>
        <v>Defined Benefit</v>
      </c>
      <c r="H135">
        <f>VLOOKUP($A135,cleaned_data!$A$2:$L$200,8,FALSE)</f>
        <v>5.2</v>
      </c>
      <c r="I135">
        <f>VLOOKUP($A135,cleaned_data!$A$2:$L$200,9,FALSE)</f>
        <v>3.09</v>
      </c>
      <c r="J135">
        <f>VLOOKUP($A135,cleaned_data!$A$2:$L$200,10,FALSE)</f>
        <v>45505</v>
      </c>
      <c r="K135" t="str">
        <f>VLOOKUP($A135,cleaned_data!$A$2:$L$200,11,FALSE)</f>
        <v>Deferred</v>
      </c>
      <c r="L135">
        <f>VLOOKUP($A135,cleaned_data!$A$2:$L$200,12,FALSE)</f>
        <v>-1379</v>
      </c>
    </row>
    <row r="136" spans="1:12">
      <c r="A136" t="str">
        <v>99f0e1c4</v>
      </c>
      <c r="B136" t="str">
        <f>VLOOKUP($A136,cleaned_data!$A$2:$L$200,2,FALSE)</f>
        <v>Lisa Harris</v>
      </c>
      <c r="C136">
        <f>VLOOKUP($A136,cleaned_data!$A$2:$L$200,3,FALSE)</f>
        <v>23192</v>
      </c>
      <c r="D136">
        <f>VLOOKUP($A136,cleaned_data!$A$2:$L$200,4,FALSE)</f>
        <v>33554</v>
      </c>
      <c r="E136">
        <f>VLOOKUP($A136,cleaned_data!$A$2:$L$200,5,FALSE)</f>
        <v>2557</v>
      </c>
      <c r="F136">
        <f>VLOOKUP($A136,cleaned_data!$A$2:$L$200,6,FALSE)</f>
        <v>3801</v>
      </c>
      <c r="G136" t="str">
        <f>VLOOKUP($A136,cleaned_data!$A$2:$L$200,7,FALSE)</f>
        <v>Defined Benefit</v>
      </c>
      <c r="H136">
        <f>VLOOKUP($A136,cleaned_data!$A$2:$L$200,8,FALSE)</f>
        <v>6.39</v>
      </c>
      <c r="I136">
        <f>VLOOKUP($A136,cleaned_data!$A$2:$L$200,9,FALSE)</f>
        <v>4.07</v>
      </c>
      <c r="J136">
        <f>VLOOKUP($A136,cleaned_data!$A$2:$L$200,10,FALSE)</f>
        <v>45509</v>
      </c>
      <c r="K136" t="str">
        <f>VLOOKUP($A136,cleaned_data!$A$2:$L$200,11,FALSE)</f>
        <v>Retired</v>
      </c>
      <c r="L136">
        <f>VLOOKUP($A136,cleaned_data!$A$2:$L$200,12,FALSE)</f>
        <v>-1244</v>
      </c>
    </row>
    <row r="137" spans="1:12">
      <c r="A137" t="str">
        <v>8bb1cea8</v>
      </c>
      <c r="B137" t="str">
        <f>VLOOKUP($A137,cleaned_data!$A$2:$L$200,2,FALSE)</f>
        <v>Sean Howard</v>
      </c>
      <c r="C137">
        <f>VLOOKUP($A137,cleaned_data!$A$2:$L$200,3,FALSE)</f>
        <v>23334</v>
      </c>
      <c r="D137">
        <f>VLOOKUP($A137,cleaned_data!$A$2:$L$200,4,FALSE)</f>
        <v>36820</v>
      </c>
      <c r="E137">
        <f>VLOOKUP($A137,cleaned_data!$A$2:$L$200,5,FALSE)</f>
        <v>2861</v>
      </c>
      <c r="F137">
        <f>VLOOKUP($A137,cleaned_data!$A$2:$L$200,6,FALSE)</f>
        <v>3274</v>
      </c>
      <c r="G137" t="str">
        <f>VLOOKUP($A137,cleaned_data!$A$2:$L$200,7,FALSE)</f>
        <v>Defined Benefit</v>
      </c>
      <c r="H137">
        <f>VLOOKUP($A137,cleaned_data!$A$2:$L$200,8,FALSE)</f>
        <v>9.15</v>
      </c>
      <c r="I137">
        <f>VLOOKUP($A137,cleaned_data!$A$2:$L$200,9,FALSE)</f>
        <v>3.98</v>
      </c>
      <c r="J137">
        <f>VLOOKUP($A137,cleaned_data!$A$2:$L$200,10,FALSE)</f>
        <v>45521</v>
      </c>
      <c r="K137" t="str">
        <f>VLOOKUP($A137,cleaned_data!$A$2:$L$200,11,FALSE)</f>
        <v>Retired</v>
      </c>
      <c r="L137">
        <f>VLOOKUP($A137,cleaned_data!$A$2:$L$200,12,FALSE)</f>
        <v>-413</v>
      </c>
    </row>
    <row r="138" spans="1:12">
      <c r="A138" t="str">
        <v>6ca18f47</v>
      </c>
      <c r="B138" t="str">
        <f>VLOOKUP($A138,cleaned_data!$A$2:$L$200,2,FALSE)</f>
        <v>Colleen Fisher</v>
      </c>
      <c r="C138">
        <f>VLOOKUP($A138,cleaned_data!$A$2:$L$200,3,FALSE)</f>
        <v>26690</v>
      </c>
      <c r="D138">
        <f>VLOOKUP($A138,cleaned_data!$A$2:$L$200,4,FALSE)</f>
        <v>38650</v>
      </c>
      <c r="E138">
        <f>VLOOKUP($A138,cleaned_data!$A$2:$L$200,5,FALSE)</f>
        <v>3952</v>
      </c>
      <c r="F138">
        <f>VLOOKUP($A138,cleaned_data!$A$2:$L$200,6,FALSE)</f>
        <v>3709</v>
      </c>
      <c r="G138" t="str">
        <f>VLOOKUP($A138,cleaned_data!$A$2:$L$200,7,FALSE)</f>
        <v>Defined Contribution</v>
      </c>
      <c r="H138">
        <f>VLOOKUP($A138,cleaned_data!$A$2:$L$200,8,FALSE)</f>
        <v>12.13</v>
      </c>
      <c r="I138">
        <f>VLOOKUP($A138,cleaned_data!$A$2:$L$200,9,FALSE)</f>
        <v>4.57</v>
      </c>
      <c r="J138">
        <f>VLOOKUP($A138,cleaned_data!$A$2:$L$200,10,FALSE)</f>
        <v>45521</v>
      </c>
      <c r="K138" t="str">
        <f>VLOOKUP($A138,cleaned_data!$A$2:$L$200,11,FALSE)</f>
        <v>Active</v>
      </c>
      <c r="L138">
        <f>VLOOKUP($A138,cleaned_data!$A$2:$L$200,12,FALSE)</f>
        <v>243</v>
      </c>
    </row>
    <row r="139" spans="1:12">
      <c r="A139" t="str">
        <v>972a21c9</v>
      </c>
      <c r="B139" t="str">
        <f>VLOOKUP($A139,cleaned_data!$A$2:$L$200,2,FALSE)</f>
        <v>Kimberly Gonzalez</v>
      </c>
      <c r="C139">
        <f>VLOOKUP($A139,cleaned_data!$A$2:$L$200,3,FALSE)</f>
        <v>25921</v>
      </c>
      <c r="D139">
        <f>VLOOKUP($A139,cleaned_data!$A$2:$L$200,4,FALSE)</f>
        <v>38988</v>
      </c>
      <c r="E139">
        <f>VLOOKUP($A139,cleaned_data!$A$2:$L$200,5,FALSE)</f>
        <v>4917</v>
      </c>
      <c r="F139">
        <f>VLOOKUP($A139,cleaned_data!$A$2:$L$200,6,FALSE)</f>
        <v>910</v>
      </c>
      <c r="G139" t="str">
        <f>VLOOKUP($A139,cleaned_data!$A$2:$L$200,7,FALSE)</f>
        <v>Defined Benefit</v>
      </c>
      <c r="H139">
        <f>VLOOKUP($A139,cleaned_data!$A$2:$L$200,8,FALSE)</f>
        <v>13.14</v>
      </c>
      <c r="I139">
        <f>VLOOKUP($A139,cleaned_data!$A$2:$L$200,9,FALSE)</f>
        <v>3.94</v>
      </c>
      <c r="J139">
        <f>VLOOKUP($A139,cleaned_data!$A$2:$L$200,10,FALSE)</f>
        <v>45527</v>
      </c>
      <c r="K139" t="str">
        <f>VLOOKUP($A139,cleaned_data!$A$2:$L$200,11,FALSE)</f>
        <v>Deferred</v>
      </c>
      <c r="L139">
        <f>VLOOKUP($A139,cleaned_data!$A$2:$L$200,12,FALSE)</f>
        <v>4007</v>
      </c>
    </row>
    <row r="140" spans="1:12">
      <c r="A140" t="str">
        <v>6f95c4dc</v>
      </c>
      <c r="B140" t="str">
        <f>VLOOKUP($A140,cleaned_data!$A$2:$L$200,2,FALSE)</f>
        <v>Victoria Carr</v>
      </c>
      <c r="C140">
        <f>VLOOKUP($A140,cleaned_data!$A$2:$L$200,3,FALSE)</f>
        <v>27277</v>
      </c>
      <c r="D140">
        <f>VLOOKUP($A140,cleaned_data!$A$2:$L$200,4,FALSE)</f>
        <v>36347</v>
      </c>
      <c r="E140">
        <f>VLOOKUP($A140,cleaned_data!$A$2:$L$200,5,FALSE)</f>
        <v>2856</v>
      </c>
      <c r="F140">
        <f>VLOOKUP($A140,cleaned_data!$A$2:$L$200,6,FALSE)</f>
        <v>2266</v>
      </c>
      <c r="G140" t="str">
        <f>VLOOKUP($A140,cleaned_data!$A$2:$L$200,7,FALSE)</f>
        <v>Defined Contribution</v>
      </c>
      <c r="H140">
        <f>VLOOKUP($A140,cleaned_data!$A$2:$L$200,8,FALSE)</f>
        <v>13.66</v>
      </c>
      <c r="I140">
        <f>VLOOKUP($A140,cleaned_data!$A$2:$L$200,9,FALSE)</f>
        <v>4.55</v>
      </c>
      <c r="J140">
        <f>VLOOKUP($A140,cleaned_data!$A$2:$L$200,10,FALSE)</f>
        <v>45527</v>
      </c>
      <c r="K140" t="str">
        <f>VLOOKUP($A140,cleaned_data!$A$2:$L$200,11,FALSE)</f>
        <v>Active</v>
      </c>
      <c r="L140">
        <f>VLOOKUP($A140,cleaned_data!$A$2:$L$200,12,FALSE)</f>
        <v>590</v>
      </c>
    </row>
    <row r="141" spans="1:12">
      <c r="A141" t="str">
        <v>a216f096</v>
      </c>
      <c r="B141" t="str">
        <f>VLOOKUP($A141,cleaned_data!$A$2:$L$200,2,FALSE)</f>
        <v>Robert Myers</v>
      </c>
      <c r="C141">
        <f>VLOOKUP($A141,cleaned_data!$A$2:$L$200,3,FALSE)</f>
        <v>23203</v>
      </c>
      <c r="D141">
        <f>VLOOKUP($A141,cleaned_data!$A$2:$L$200,4,FALSE)</f>
        <v>37113</v>
      </c>
      <c r="E141">
        <f>VLOOKUP($A141,cleaned_data!$A$2:$L$200,5,FALSE)</f>
        <v>2496</v>
      </c>
      <c r="F141">
        <f>VLOOKUP($A141,cleaned_data!$A$2:$L$200,6,FALSE)</f>
        <v>1425</v>
      </c>
      <c r="G141" t="str">
        <f>VLOOKUP($A141,cleaned_data!$A$2:$L$200,7,FALSE)</f>
        <v>Defined Contribution</v>
      </c>
      <c r="H141">
        <f>VLOOKUP($A141,cleaned_data!$A$2:$L$200,8,FALSE)</f>
        <v>10.57</v>
      </c>
      <c r="I141">
        <f>VLOOKUP($A141,cleaned_data!$A$2:$L$200,9,FALSE)</f>
        <v>4.25</v>
      </c>
      <c r="J141">
        <f>VLOOKUP($A141,cleaned_data!$A$2:$L$200,10,FALSE)</f>
        <v>45533</v>
      </c>
      <c r="K141" t="str">
        <f>VLOOKUP($A141,cleaned_data!$A$2:$L$200,11,FALSE)</f>
        <v>Active</v>
      </c>
      <c r="L141">
        <f>VLOOKUP($A141,cleaned_data!$A$2:$L$200,12,FALSE)</f>
        <v>1071</v>
      </c>
    </row>
    <row r="142" spans="1:12">
      <c r="A142" t="str">
        <v>4a33e48c</v>
      </c>
      <c r="B142" t="str">
        <f>VLOOKUP($A142,cleaned_data!$A$2:$L$200,2,FALSE)</f>
        <v>Tamara Carter</v>
      </c>
      <c r="C142">
        <f>VLOOKUP($A142,cleaned_data!$A$2:$L$200,3,FALSE)</f>
        <v>22967</v>
      </c>
      <c r="D142">
        <f>VLOOKUP($A142,cleaned_data!$A$2:$L$200,4,FALSE)</f>
        <v>34447</v>
      </c>
      <c r="E142">
        <f>VLOOKUP($A142,cleaned_data!$A$2:$L$200,5,FALSE)</f>
        <v>3719</v>
      </c>
      <c r="F142">
        <f>VLOOKUP($A142,cleaned_data!$A$2:$L$200,6,FALSE)</f>
        <v>2950</v>
      </c>
      <c r="G142" t="str">
        <f>VLOOKUP($A142,cleaned_data!$A$2:$L$200,7,FALSE)</f>
        <v>Defined Contribution</v>
      </c>
      <c r="H142">
        <f>VLOOKUP($A142,cleaned_data!$A$2:$L$200,8,FALSE)</f>
        <v>8.5299999999999994</v>
      </c>
      <c r="I142">
        <f>VLOOKUP($A142,cleaned_data!$A$2:$L$200,9,FALSE)</f>
        <v>7.27</v>
      </c>
      <c r="J142">
        <f>VLOOKUP($A142,cleaned_data!$A$2:$L$200,10,FALSE)</f>
        <v>45534</v>
      </c>
      <c r="K142" t="str">
        <f>VLOOKUP($A142,cleaned_data!$A$2:$L$200,11,FALSE)</f>
        <v>Retired</v>
      </c>
      <c r="L142">
        <f>VLOOKUP($A142,cleaned_data!$A$2:$L$200,12,FALSE)</f>
        <v>769</v>
      </c>
    </row>
    <row r="143" spans="1:12">
      <c r="A143" t="str">
        <v>fa9ac23a</v>
      </c>
      <c r="B143" t="str">
        <f>VLOOKUP($A143,cleaned_data!$A$2:$L$200,2,FALSE)</f>
        <v>Erik Sutton</v>
      </c>
      <c r="C143">
        <f>VLOOKUP($A143,cleaned_data!$A$2:$L$200,3,FALSE)</f>
        <v>26830</v>
      </c>
      <c r="D143">
        <f>VLOOKUP($A143,cleaned_data!$A$2:$L$200,4,FALSE)</f>
        <v>37586</v>
      </c>
      <c r="E143">
        <f>VLOOKUP($A143,cleaned_data!$A$2:$L$200,5,FALSE)</f>
        <v>2091</v>
      </c>
      <c r="F143">
        <f>VLOOKUP($A143,cleaned_data!$A$2:$L$200,6,FALSE)</f>
        <v>4106</v>
      </c>
      <c r="G143" t="str">
        <f>VLOOKUP($A143,cleaned_data!$A$2:$L$200,7,FALSE)</f>
        <v>Defined Contribution</v>
      </c>
      <c r="H143">
        <f>VLOOKUP($A143,cleaned_data!$A$2:$L$200,8,FALSE)</f>
        <v>11.18</v>
      </c>
      <c r="I143">
        <f>VLOOKUP($A143,cleaned_data!$A$2:$L$200,9,FALSE)</f>
        <v>6.76</v>
      </c>
      <c r="J143">
        <f>VLOOKUP($A143,cleaned_data!$A$2:$L$200,10,FALSE)</f>
        <v>45534</v>
      </c>
      <c r="K143" t="str">
        <f>VLOOKUP($A143,cleaned_data!$A$2:$L$200,11,FALSE)</f>
        <v>Active</v>
      </c>
      <c r="L143">
        <f>VLOOKUP($A143,cleaned_data!$A$2:$L$200,12,FALSE)</f>
        <v>-2015</v>
      </c>
    </row>
    <row r="144" spans="1:12">
      <c r="A144" t="str">
        <v>f42b2d37</v>
      </c>
      <c r="B144" t="str">
        <f>VLOOKUP($A144,cleaned_data!$A$2:$L$200,2,FALSE)</f>
        <v>Yolanda Patrick</v>
      </c>
      <c r="C144">
        <f>VLOOKUP($A144,cleaned_data!$A$2:$L$200,3,FALSE)</f>
        <v>19669</v>
      </c>
      <c r="D144">
        <f>VLOOKUP($A144,cleaned_data!$A$2:$L$200,4,FALSE)</f>
        <v>40254</v>
      </c>
      <c r="E144">
        <f>VLOOKUP($A144,cleaned_data!$A$2:$L$200,5,FALSE)</f>
        <v>4361</v>
      </c>
      <c r="F144">
        <f>VLOOKUP($A144,cleaned_data!$A$2:$L$200,6,FALSE)</f>
        <v>3700</v>
      </c>
      <c r="G144" t="str">
        <f>VLOOKUP($A144,cleaned_data!$A$2:$L$200,7,FALSE)</f>
        <v>Defined Benefit</v>
      </c>
      <c r="H144">
        <f>VLOOKUP($A144,cleaned_data!$A$2:$L$200,8,FALSE)</f>
        <v>14.04</v>
      </c>
      <c r="I144">
        <f>VLOOKUP($A144,cleaned_data!$A$2:$L$200,9,FALSE)</f>
        <v>5.39</v>
      </c>
      <c r="J144">
        <f>VLOOKUP($A144,cleaned_data!$A$2:$L$200,10,FALSE)</f>
        <v>45550</v>
      </c>
      <c r="K144" t="str">
        <f>VLOOKUP($A144,cleaned_data!$A$2:$L$200,11,FALSE)</f>
        <v>Active</v>
      </c>
      <c r="L144">
        <f>VLOOKUP($A144,cleaned_data!$A$2:$L$200,12,FALSE)</f>
        <v>661</v>
      </c>
    </row>
    <row r="145" spans="1:12">
      <c r="A145" t="str">
        <v>ee341619</v>
      </c>
      <c r="B145" t="str">
        <f>VLOOKUP($A145,cleaned_data!$A$2:$L$200,2,FALSE)</f>
        <v>Michael Richards</v>
      </c>
      <c r="C145">
        <f>VLOOKUP($A145,cleaned_data!$A$2:$L$200,3,FALSE)</f>
        <v>19483</v>
      </c>
      <c r="D145">
        <f>VLOOKUP($A145,cleaned_data!$A$2:$L$200,4,FALSE)</f>
        <v>36265</v>
      </c>
      <c r="E145">
        <f>VLOOKUP($A145,cleaned_data!$A$2:$L$200,5,FALSE)</f>
        <v>2082</v>
      </c>
      <c r="F145">
        <f>VLOOKUP($A145,cleaned_data!$A$2:$L$200,6,FALSE)</f>
        <v>4422</v>
      </c>
      <c r="G145" t="str">
        <f>VLOOKUP($A145,cleaned_data!$A$2:$L$200,7,FALSE)</f>
        <v>Defined Contribution</v>
      </c>
      <c r="H145">
        <f>VLOOKUP($A145,cleaned_data!$A$2:$L$200,8,FALSE)</f>
        <v>5.82</v>
      </c>
      <c r="I145">
        <f>VLOOKUP($A145,cleaned_data!$A$2:$L$200,9,FALSE)</f>
        <v>9.4499999999999993</v>
      </c>
      <c r="J145">
        <f>VLOOKUP($A145,cleaned_data!$A$2:$L$200,10,FALSE)</f>
        <v>45550</v>
      </c>
      <c r="K145" t="str">
        <f>VLOOKUP($A145,cleaned_data!$A$2:$L$200,11,FALSE)</f>
        <v>Deferred</v>
      </c>
      <c r="L145">
        <f>VLOOKUP($A145,cleaned_data!$A$2:$L$200,12,FALSE)</f>
        <v>-2340</v>
      </c>
    </row>
    <row r="146" spans="1:12">
      <c r="A146" t="str">
        <v>2f1bc0eb</v>
      </c>
      <c r="B146" t="str">
        <f>VLOOKUP($A146,cleaned_data!$A$2:$L$200,2,FALSE)</f>
        <v>Stanley Vaughn</v>
      </c>
      <c r="C146">
        <f>VLOOKUP($A146,cleaned_data!$A$2:$L$200,3,FALSE)</f>
        <v>19091</v>
      </c>
      <c r="D146">
        <f>VLOOKUP($A146,cleaned_data!$A$2:$L$200,4,FALSE)</f>
        <v>41517</v>
      </c>
      <c r="E146">
        <f>VLOOKUP($A146,cleaned_data!$A$2:$L$200,5,FALSE)</f>
        <v>2755</v>
      </c>
      <c r="F146">
        <f>VLOOKUP($A146,cleaned_data!$A$2:$L$200,6,FALSE)</f>
        <v>1889</v>
      </c>
      <c r="G146" t="str">
        <f>VLOOKUP($A146,cleaned_data!$A$2:$L$200,7,FALSE)</f>
        <v>Defined Contribution</v>
      </c>
      <c r="H146">
        <f>VLOOKUP($A146,cleaned_data!$A$2:$L$200,8,FALSE)</f>
        <v>9.51</v>
      </c>
      <c r="I146">
        <f>VLOOKUP($A146,cleaned_data!$A$2:$L$200,9,FALSE)</f>
        <v>6.07</v>
      </c>
      <c r="J146">
        <f>VLOOKUP($A146,cleaned_data!$A$2:$L$200,10,FALSE)</f>
        <v>45554</v>
      </c>
      <c r="K146" t="str">
        <f>VLOOKUP($A146,cleaned_data!$A$2:$L$200,11,FALSE)</f>
        <v>Retired</v>
      </c>
      <c r="L146">
        <f>VLOOKUP($A146,cleaned_data!$A$2:$L$200,12,FALSE)</f>
        <v>866</v>
      </c>
    </row>
    <row r="147" spans="1:12">
      <c r="A147" t="str">
        <v>bf694ccc</v>
      </c>
      <c r="B147" t="str">
        <f>VLOOKUP($A147,cleaned_data!$A$2:$L$200,2,FALSE)</f>
        <v>Michael Lucas</v>
      </c>
      <c r="C147">
        <f>VLOOKUP($A147,cleaned_data!$A$2:$L$200,3,FALSE)</f>
        <v>19667</v>
      </c>
      <c r="D147">
        <f>VLOOKUP($A147,cleaned_data!$A$2:$L$200,4,FALSE)</f>
        <v>34305</v>
      </c>
      <c r="E147">
        <f>VLOOKUP($A147,cleaned_data!$A$2:$L$200,5,FALSE)</f>
        <v>3254</v>
      </c>
      <c r="F147">
        <f>VLOOKUP($A147,cleaned_data!$A$2:$L$200,6,FALSE)</f>
        <v>3451</v>
      </c>
      <c r="G147" t="str">
        <f>VLOOKUP($A147,cleaned_data!$A$2:$L$200,7,FALSE)</f>
        <v>Defined Contribution</v>
      </c>
      <c r="H147">
        <f>VLOOKUP($A147,cleaned_data!$A$2:$L$200,8,FALSE)</f>
        <v>11.22</v>
      </c>
      <c r="I147">
        <f>VLOOKUP($A147,cleaned_data!$A$2:$L$200,9,FALSE)</f>
        <v>5.78</v>
      </c>
      <c r="J147">
        <f>VLOOKUP($A147,cleaned_data!$A$2:$L$200,10,FALSE)</f>
        <v>45554</v>
      </c>
      <c r="K147" t="str">
        <f>VLOOKUP($A147,cleaned_data!$A$2:$L$200,11,FALSE)</f>
        <v>Active</v>
      </c>
      <c r="L147">
        <f>VLOOKUP($A147,cleaned_data!$A$2:$L$200,12,FALSE)</f>
        <v>-197</v>
      </c>
    </row>
    <row r="148" spans="1:12">
      <c r="A148" t="str">
        <v>e359e8c1</v>
      </c>
      <c r="B148" t="str">
        <f>VLOOKUP($A148,cleaned_data!$A$2:$L$200,2,FALSE)</f>
        <v>Erin Simmons</v>
      </c>
      <c r="C148">
        <f>VLOOKUP($A148,cleaned_data!$A$2:$L$200,3,FALSE)</f>
        <v>21691</v>
      </c>
      <c r="D148">
        <f>VLOOKUP($A148,cleaned_data!$A$2:$L$200,4,FALSE)</f>
        <v>33225</v>
      </c>
      <c r="E148">
        <f>VLOOKUP($A148,cleaned_data!$A$2:$L$200,5,FALSE)</f>
        <v>2759</v>
      </c>
      <c r="F148">
        <f>VLOOKUP($A148,cleaned_data!$A$2:$L$200,6,FALSE)</f>
        <v>1503</v>
      </c>
      <c r="G148" t="str">
        <f>VLOOKUP($A148,cleaned_data!$A$2:$L$200,7,FALSE)</f>
        <v>Defined Benefit</v>
      </c>
      <c r="H148">
        <f>VLOOKUP($A148,cleaned_data!$A$2:$L$200,8,FALSE)</f>
        <v>6.53</v>
      </c>
      <c r="I148">
        <f>VLOOKUP($A148,cleaned_data!$A$2:$L$200,9,FALSE)</f>
        <v>6.92</v>
      </c>
      <c r="J148">
        <f>VLOOKUP($A148,cleaned_data!$A$2:$L$200,10,FALSE)</f>
        <v>45556</v>
      </c>
      <c r="K148" t="str">
        <f>VLOOKUP($A148,cleaned_data!$A$2:$L$200,11,FALSE)</f>
        <v>Deferred</v>
      </c>
      <c r="L148">
        <f>VLOOKUP($A148,cleaned_data!$A$2:$L$200,12,FALSE)</f>
        <v>1256</v>
      </c>
    </row>
    <row r="149" spans="1:12">
      <c r="A149" t="str">
        <v>cba31fff</v>
      </c>
      <c r="B149" t="str">
        <f>VLOOKUP($A149,cleaned_data!$A$2:$L$200,2,FALSE)</f>
        <v>Amber Hines</v>
      </c>
      <c r="C149">
        <f>VLOOKUP($A149,cleaned_data!$A$2:$L$200,3,FALSE)</f>
        <v>26699</v>
      </c>
      <c r="D149">
        <f>VLOOKUP($A149,cleaned_data!$A$2:$L$200,4,FALSE)</f>
        <v>34915</v>
      </c>
      <c r="E149">
        <f>VLOOKUP($A149,cleaned_data!$A$2:$L$200,5,FALSE)</f>
        <v>2245</v>
      </c>
      <c r="F149">
        <f>VLOOKUP($A149,cleaned_data!$A$2:$L$200,6,FALSE)</f>
        <v>3717</v>
      </c>
      <c r="G149" t="str">
        <f>VLOOKUP($A149,cleaned_data!$A$2:$L$200,7,FALSE)</f>
        <v>Defined Contribution</v>
      </c>
      <c r="H149">
        <f>VLOOKUP($A149,cleaned_data!$A$2:$L$200,8,FALSE)</f>
        <v>12.69</v>
      </c>
      <c r="I149">
        <f>VLOOKUP($A149,cleaned_data!$A$2:$L$200,9,FALSE)</f>
        <v>3.7</v>
      </c>
      <c r="J149">
        <f>VLOOKUP($A149,cleaned_data!$A$2:$L$200,10,FALSE)</f>
        <v>45558</v>
      </c>
      <c r="K149" t="str">
        <f>VLOOKUP($A149,cleaned_data!$A$2:$L$200,11,FALSE)</f>
        <v>Active</v>
      </c>
      <c r="L149">
        <f>VLOOKUP($A149,cleaned_data!$A$2:$L$200,12,FALSE)</f>
        <v>-1472</v>
      </c>
    </row>
    <row r="150" spans="1:12">
      <c r="A150" t="str">
        <v>998a9dde</v>
      </c>
      <c r="B150" t="str">
        <f>VLOOKUP($A150,cleaned_data!$A$2:$L$200,2,FALSE)</f>
        <v>Robert Mills</v>
      </c>
      <c r="C150">
        <f>VLOOKUP($A150,cleaned_data!$A$2:$L$200,3,FALSE)</f>
        <v>23869</v>
      </c>
      <c r="D150">
        <f>VLOOKUP($A150,cleaned_data!$A$2:$L$200,4,FALSE)</f>
        <v>39038</v>
      </c>
      <c r="E150">
        <f>VLOOKUP($A150,cleaned_data!$A$2:$L$200,5,FALSE)</f>
        <v>2385</v>
      </c>
      <c r="F150">
        <f>VLOOKUP($A150,cleaned_data!$A$2:$L$200,6,FALSE)</f>
        <v>940</v>
      </c>
      <c r="G150" t="str">
        <f>VLOOKUP($A150,cleaned_data!$A$2:$L$200,7,FALSE)</f>
        <v>Defined Benefit</v>
      </c>
      <c r="H150">
        <f>VLOOKUP($A150,cleaned_data!$A$2:$L$200,8,FALSE)</f>
        <v>6.29</v>
      </c>
      <c r="I150">
        <f>VLOOKUP($A150,cleaned_data!$A$2:$L$200,9,FALSE)</f>
        <v>5.64</v>
      </c>
      <c r="J150">
        <f>VLOOKUP($A150,cleaned_data!$A$2:$L$200,10,FALSE)</f>
        <v>45560</v>
      </c>
      <c r="K150" t="str">
        <f>VLOOKUP($A150,cleaned_data!$A$2:$L$200,11,FALSE)</f>
        <v>Deferred</v>
      </c>
      <c r="L150">
        <f>VLOOKUP($A150,cleaned_data!$A$2:$L$200,12,FALSE)</f>
        <v>1445</v>
      </c>
    </row>
    <row r="151" spans="1:12">
      <c r="A151" t="str">
        <v>2a8ae4a6</v>
      </c>
      <c r="B151" t="str">
        <f>VLOOKUP($A151,cleaned_data!$A$2:$L$200,2,FALSE)</f>
        <v>David Rodriguez</v>
      </c>
      <c r="C151">
        <f>VLOOKUP($A151,cleaned_data!$A$2:$L$200,3,FALSE)</f>
        <v>27208</v>
      </c>
      <c r="D151">
        <f>VLOOKUP($A151,cleaned_data!$A$2:$L$200,4,FALSE)</f>
        <v>33658</v>
      </c>
      <c r="E151">
        <f>VLOOKUP($A151,cleaned_data!$A$2:$L$200,5,FALSE)</f>
        <v>1604</v>
      </c>
      <c r="F151">
        <f>VLOOKUP($A151,cleaned_data!$A$2:$L$200,6,FALSE)</f>
        <v>1916</v>
      </c>
      <c r="G151" t="str">
        <f>VLOOKUP($A151,cleaned_data!$A$2:$L$200,7,FALSE)</f>
        <v>Defined Contribution</v>
      </c>
      <c r="H151">
        <f>VLOOKUP($A151,cleaned_data!$A$2:$L$200,8,FALSE)</f>
        <v>14.5</v>
      </c>
      <c r="I151">
        <f>VLOOKUP($A151,cleaned_data!$A$2:$L$200,9,FALSE)</f>
        <v>4.05</v>
      </c>
      <c r="J151">
        <f>VLOOKUP($A151,cleaned_data!$A$2:$L$200,10,FALSE)</f>
        <v>45567</v>
      </c>
      <c r="K151" t="str">
        <f>VLOOKUP($A151,cleaned_data!$A$2:$L$200,11,FALSE)</f>
        <v>Retired</v>
      </c>
      <c r="L151">
        <f>VLOOKUP($A151,cleaned_data!$A$2:$L$200,12,FALSE)</f>
        <v>-312</v>
      </c>
    </row>
    <row r="152" spans="1:12">
      <c r="A152" t="str">
        <v>63809ce1</v>
      </c>
      <c r="B152" t="str">
        <f>VLOOKUP($A152,cleaned_data!$A$2:$L$200,2,FALSE)</f>
        <v>Christian Phelps</v>
      </c>
      <c r="C152">
        <f>VLOOKUP($A152,cleaned_data!$A$2:$L$200,3,FALSE)</f>
        <v>26663</v>
      </c>
      <c r="D152">
        <f>VLOOKUP($A152,cleaned_data!$A$2:$L$200,4,FALSE)</f>
        <v>35913</v>
      </c>
      <c r="E152">
        <f>VLOOKUP($A152,cleaned_data!$A$2:$L$200,5,FALSE)</f>
        <v>1288</v>
      </c>
      <c r="F152">
        <f>VLOOKUP($A152,cleaned_data!$A$2:$L$200,6,FALSE)</f>
        <v>4719</v>
      </c>
      <c r="G152" t="str">
        <f>VLOOKUP($A152,cleaned_data!$A$2:$L$200,7,FALSE)</f>
        <v>Defined Benefit</v>
      </c>
      <c r="H152">
        <f>VLOOKUP($A152,cleaned_data!$A$2:$L$200,8,FALSE)</f>
        <v>7.37</v>
      </c>
      <c r="I152">
        <f>VLOOKUP($A152,cleaned_data!$A$2:$L$200,9,FALSE)</f>
        <v>6.09</v>
      </c>
      <c r="J152">
        <f>VLOOKUP($A152,cleaned_data!$A$2:$L$200,10,FALSE)</f>
        <v>45570</v>
      </c>
      <c r="K152" t="str">
        <f>VLOOKUP($A152,cleaned_data!$A$2:$L$200,11,FALSE)</f>
        <v>Deferred</v>
      </c>
      <c r="L152">
        <f>VLOOKUP($A152,cleaned_data!$A$2:$L$200,12,FALSE)</f>
        <v>-3431</v>
      </c>
    </row>
    <row r="153" spans="1:12">
      <c r="A153" t="str">
        <v>f7634bc7</v>
      </c>
      <c r="B153" t="str">
        <f>VLOOKUP($A153,cleaned_data!$A$2:$L$200,2,FALSE)</f>
        <v>Brandon White</v>
      </c>
      <c r="C153">
        <f>VLOOKUP($A153,cleaned_data!$A$2:$L$200,3,FALSE)</f>
        <v>25600</v>
      </c>
      <c r="D153">
        <f>VLOOKUP($A153,cleaned_data!$A$2:$L$200,4,FALSE)</f>
        <v>39443</v>
      </c>
      <c r="E153">
        <f>VLOOKUP($A153,cleaned_data!$A$2:$L$200,5,FALSE)</f>
        <v>3873</v>
      </c>
      <c r="F153">
        <f>VLOOKUP($A153,cleaned_data!$A$2:$L$200,6,FALSE)</f>
        <v>1730</v>
      </c>
      <c r="G153" t="str">
        <f>VLOOKUP($A153,cleaned_data!$A$2:$L$200,7,FALSE)</f>
        <v>Defined Benefit</v>
      </c>
      <c r="H153">
        <f>VLOOKUP($A153,cleaned_data!$A$2:$L$200,8,FALSE)</f>
        <v>11.06</v>
      </c>
      <c r="I153">
        <f>VLOOKUP($A153,cleaned_data!$A$2:$L$200,9,FALSE)</f>
        <v>5.1100000000000003</v>
      </c>
      <c r="J153">
        <f>VLOOKUP($A153,cleaned_data!$A$2:$L$200,10,FALSE)</f>
        <v>45576</v>
      </c>
      <c r="K153" t="str">
        <f>VLOOKUP($A153,cleaned_data!$A$2:$L$200,11,FALSE)</f>
        <v>Retired</v>
      </c>
      <c r="L153">
        <f>VLOOKUP($A153,cleaned_data!$A$2:$L$200,12,FALSE)</f>
        <v>2143</v>
      </c>
    </row>
    <row r="154" spans="1:12">
      <c r="A154" t="str">
        <v>66815d7e</v>
      </c>
      <c r="B154" t="str">
        <f>VLOOKUP($A154,cleaned_data!$A$2:$L$200,2,FALSE)</f>
        <v>Stacey Lewis</v>
      </c>
      <c r="C154">
        <f>VLOOKUP($A154,cleaned_data!$A$2:$L$200,3,FALSE)</f>
        <v>18284</v>
      </c>
      <c r="D154">
        <f>VLOOKUP($A154,cleaned_data!$A$2:$L$200,4,FALSE)</f>
        <v>34533</v>
      </c>
      <c r="E154">
        <f>VLOOKUP($A154,cleaned_data!$A$2:$L$200,5,FALSE)</f>
        <v>2163</v>
      </c>
      <c r="F154">
        <f>VLOOKUP($A154,cleaned_data!$A$2:$L$200,6,FALSE)</f>
        <v>3077</v>
      </c>
      <c r="G154" t="str">
        <f>VLOOKUP($A154,cleaned_data!$A$2:$L$200,7,FALSE)</f>
        <v>Defined Benefit</v>
      </c>
      <c r="H154">
        <f>VLOOKUP($A154,cleaned_data!$A$2:$L$200,8,FALSE)</f>
        <v>15</v>
      </c>
      <c r="I154">
        <f>VLOOKUP($A154,cleaned_data!$A$2:$L$200,9,FALSE)</f>
        <v>8.6999999999999993</v>
      </c>
      <c r="J154">
        <f>VLOOKUP($A154,cleaned_data!$A$2:$L$200,10,FALSE)</f>
        <v>45586</v>
      </c>
      <c r="K154" t="str">
        <f>VLOOKUP($A154,cleaned_data!$A$2:$L$200,11,FALSE)</f>
        <v>Active</v>
      </c>
      <c r="L154">
        <f>VLOOKUP($A154,cleaned_data!$A$2:$L$200,12,FALSE)</f>
        <v>-914</v>
      </c>
    </row>
    <row r="155" spans="1:12">
      <c r="A155" t="str">
        <v>bf37264b</v>
      </c>
      <c r="B155" t="str">
        <f>VLOOKUP($A155,cleaned_data!$A$2:$L$200,2,FALSE)</f>
        <v>Cheryl Williams</v>
      </c>
      <c r="C155">
        <f>VLOOKUP($A155,cleaned_data!$A$2:$L$200,3,FALSE)</f>
        <v>23143</v>
      </c>
      <c r="D155">
        <f>VLOOKUP($A155,cleaned_data!$A$2:$L$200,4,FALSE)</f>
        <v>38422</v>
      </c>
      <c r="E155">
        <f>VLOOKUP($A155,cleaned_data!$A$2:$L$200,5,FALSE)</f>
        <v>3356</v>
      </c>
      <c r="F155">
        <f>VLOOKUP($A155,cleaned_data!$A$2:$L$200,6,FALSE)</f>
        <v>1051</v>
      </c>
      <c r="G155" t="str">
        <f>VLOOKUP($A155,cleaned_data!$A$2:$L$200,7,FALSE)</f>
        <v>Defined Contribution</v>
      </c>
      <c r="H155">
        <f>VLOOKUP($A155,cleaned_data!$A$2:$L$200,8,FALSE)</f>
        <v>10.55</v>
      </c>
      <c r="I155">
        <f>VLOOKUP($A155,cleaned_data!$A$2:$L$200,9,FALSE)</f>
        <v>6.66</v>
      </c>
      <c r="J155">
        <f>VLOOKUP($A155,cleaned_data!$A$2:$L$200,10,FALSE)</f>
        <v>45586</v>
      </c>
      <c r="K155" t="str">
        <f>VLOOKUP($A155,cleaned_data!$A$2:$L$200,11,FALSE)</f>
        <v>Retired</v>
      </c>
      <c r="L155">
        <f>VLOOKUP($A155,cleaned_data!$A$2:$L$200,12,FALSE)</f>
        <v>2305</v>
      </c>
    </row>
    <row r="156" spans="1:12">
      <c r="A156" t="str">
        <v>c5bdb43a</v>
      </c>
      <c r="B156" t="str">
        <f>VLOOKUP($A156,cleaned_data!$A$2:$L$200,2,FALSE)</f>
        <v>Heather Knight</v>
      </c>
      <c r="C156">
        <f>VLOOKUP($A156,cleaned_data!$A$2:$L$200,3,FALSE)</f>
        <v>24920</v>
      </c>
      <c r="D156">
        <f>VLOOKUP($A156,cleaned_data!$A$2:$L$200,4,FALSE)</f>
        <v>36343</v>
      </c>
      <c r="E156">
        <f>VLOOKUP($A156,cleaned_data!$A$2:$L$200,5,FALSE)</f>
        <v>4793</v>
      </c>
      <c r="F156">
        <f>VLOOKUP($A156,cleaned_data!$A$2:$L$200,6,FALSE)</f>
        <v>904</v>
      </c>
      <c r="G156" t="str">
        <f>VLOOKUP($A156,cleaned_data!$A$2:$L$200,7,FALSE)</f>
        <v>Defined Contribution</v>
      </c>
      <c r="H156">
        <f>VLOOKUP($A156,cleaned_data!$A$2:$L$200,8,FALSE)</f>
        <v>5.29</v>
      </c>
      <c r="I156">
        <f>VLOOKUP($A156,cleaned_data!$A$2:$L$200,9,FALSE)</f>
        <v>6.73</v>
      </c>
      <c r="J156">
        <f>VLOOKUP($A156,cleaned_data!$A$2:$L$200,10,FALSE)</f>
        <v>45588</v>
      </c>
      <c r="K156" t="str">
        <f>VLOOKUP($A156,cleaned_data!$A$2:$L$200,11,FALSE)</f>
        <v>Deferred</v>
      </c>
      <c r="L156">
        <f>VLOOKUP($A156,cleaned_data!$A$2:$L$200,12,FALSE)</f>
        <v>3889</v>
      </c>
    </row>
    <row r="157" spans="1:12">
      <c r="A157" t="str">
        <v>6a377ab8</v>
      </c>
      <c r="B157" t="str">
        <f>VLOOKUP($A157,cleaned_data!$A$2:$L$200,2,FALSE)</f>
        <v>Thomas Blair</v>
      </c>
      <c r="C157">
        <f>VLOOKUP($A157,cleaned_data!$A$2:$L$200,3,FALSE)</f>
        <v>18551</v>
      </c>
      <c r="D157">
        <f>VLOOKUP($A157,cleaned_data!$A$2:$L$200,4,FALSE)</f>
        <v>39841</v>
      </c>
      <c r="E157">
        <f>VLOOKUP($A157,cleaned_data!$A$2:$L$200,5,FALSE)</f>
        <v>3704</v>
      </c>
      <c r="F157">
        <f>VLOOKUP($A157,cleaned_data!$A$2:$L$200,6,FALSE)</f>
        <v>2050</v>
      </c>
      <c r="G157" t="str">
        <f>VLOOKUP($A157,cleaned_data!$A$2:$L$200,7,FALSE)</f>
        <v>Defined Contribution</v>
      </c>
      <c r="H157">
        <f>VLOOKUP($A157,cleaned_data!$A$2:$L$200,8,FALSE)</f>
        <v>11.85</v>
      </c>
      <c r="I157">
        <f>VLOOKUP($A157,cleaned_data!$A$2:$L$200,9,FALSE)</f>
        <v>3.44</v>
      </c>
      <c r="J157">
        <f>VLOOKUP($A157,cleaned_data!$A$2:$L$200,10,FALSE)</f>
        <v>45606</v>
      </c>
      <c r="K157" t="str">
        <f>VLOOKUP($A157,cleaned_data!$A$2:$L$200,11,FALSE)</f>
        <v>Active</v>
      </c>
      <c r="L157">
        <f>VLOOKUP($A157,cleaned_data!$A$2:$L$200,12,FALSE)</f>
        <v>1654</v>
      </c>
    </row>
    <row r="158" spans="1:12">
      <c r="A158" t="str">
        <v>a239b84a</v>
      </c>
      <c r="B158" t="str">
        <f>VLOOKUP($A158,cleaned_data!$A$2:$L$200,2,FALSE)</f>
        <v>Kevin Mckee</v>
      </c>
      <c r="C158">
        <f>VLOOKUP($A158,cleaned_data!$A$2:$L$200,3,FALSE)</f>
        <v>22257</v>
      </c>
      <c r="D158">
        <f>VLOOKUP($A158,cleaned_data!$A$2:$L$200,4,FALSE)</f>
        <v>36210</v>
      </c>
      <c r="E158">
        <f>VLOOKUP($A158,cleaned_data!$A$2:$L$200,5,FALSE)</f>
        <v>3078</v>
      </c>
      <c r="F158">
        <f>VLOOKUP($A158,cleaned_data!$A$2:$L$200,6,FALSE)</f>
        <v>4881</v>
      </c>
      <c r="G158" t="str">
        <f>VLOOKUP($A158,cleaned_data!$A$2:$L$200,7,FALSE)</f>
        <v>Defined Contribution</v>
      </c>
      <c r="H158">
        <f>VLOOKUP($A158,cleaned_data!$A$2:$L$200,8,FALSE)</f>
        <v>8.48</v>
      </c>
      <c r="I158">
        <f>VLOOKUP($A158,cleaned_data!$A$2:$L$200,9,FALSE)</f>
        <v>8.75</v>
      </c>
      <c r="J158">
        <f>VLOOKUP($A158,cleaned_data!$A$2:$L$200,10,FALSE)</f>
        <v>45609</v>
      </c>
      <c r="K158" t="str">
        <f>VLOOKUP($A158,cleaned_data!$A$2:$L$200,11,FALSE)</f>
        <v>Active</v>
      </c>
      <c r="L158">
        <f>VLOOKUP($A158,cleaned_data!$A$2:$L$200,12,FALSE)</f>
        <v>-1803</v>
      </c>
    </row>
    <row r="159" spans="1:12">
      <c r="A159" t="str">
        <v>77d4043a</v>
      </c>
      <c r="B159" t="str">
        <f>VLOOKUP($A159,cleaned_data!$A$2:$L$200,2,FALSE)</f>
        <v>James Fox</v>
      </c>
      <c r="C159">
        <f>VLOOKUP($A159,cleaned_data!$A$2:$L$200,3,FALSE)</f>
        <v>19010</v>
      </c>
      <c r="D159">
        <f>VLOOKUP($A159,cleaned_data!$A$2:$L$200,4,FALSE)</f>
        <v>33361</v>
      </c>
      <c r="E159">
        <f>VLOOKUP($A159,cleaned_data!$A$2:$L$200,5,FALSE)</f>
        <v>1041</v>
      </c>
      <c r="F159">
        <f>VLOOKUP($A159,cleaned_data!$A$2:$L$200,6,FALSE)</f>
        <v>1819</v>
      </c>
      <c r="G159" t="str">
        <f>VLOOKUP($A159,cleaned_data!$A$2:$L$200,7,FALSE)</f>
        <v>Defined Benefit</v>
      </c>
      <c r="H159">
        <f>VLOOKUP($A159,cleaned_data!$A$2:$L$200,8,FALSE)</f>
        <v>7.73</v>
      </c>
      <c r="I159">
        <f>VLOOKUP($A159,cleaned_data!$A$2:$L$200,9,FALSE)</f>
        <v>8.57</v>
      </c>
      <c r="J159">
        <f>VLOOKUP($A159,cleaned_data!$A$2:$L$200,10,FALSE)</f>
        <v>45613</v>
      </c>
      <c r="K159" t="str">
        <f>VLOOKUP($A159,cleaned_data!$A$2:$L$200,11,FALSE)</f>
        <v>Active</v>
      </c>
      <c r="L159">
        <f>VLOOKUP($A159,cleaned_data!$A$2:$L$200,12,FALSE)</f>
        <v>-778</v>
      </c>
    </row>
    <row r="160" spans="1:12">
      <c r="A160" t="str">
        <v>67df4914</v>
      </c>
      <c r="B160" t="str">
        <f>VLOOKUP($A160,cleaned_data!$A$2:$L$200,2,FALSE)</f>
        <v>Mrs. Amy Norris MD</v>
      </c>
      <c r="C160">
        <f>VLOOKUP($A160,cleaned_data!$A$2:$L$200,3,FALSE)</f>
        <v>20546</v>
      </c>
      <c r="D160">
        <f>VLOOKUP($A160,cleaned_data!$A$2:$L$200,4,FALSE)</f>
        <v>33667</v>
      </c>
      <c r="E160">
        <f>VLOOKUP($A160,cleaned_data!$A$2:$L$200,5,FALSE)</f>
        <v>1459</v>
      </c>
      <c r="F160">
        <f>VLOOKUP($A160,cleaned_data!$A$2:$L$200,6,FALSE)</f>
        <v>2318</v>
      </c>
      <c r="G160" t="str">
        <f>VLOOKUP($A160,cleaned_data!$A$2:$L$200,7,FALSE)</f>
        <v>Defined Benefit</v>
      </c>
      <c r="H160">
        <f>VLOOKUP($A160,cleaned_data!$A$2:$L$200,8,FALSE)</f>
        <v>9.32</v>
      </c>
      <c r="I160">
        <f>VLOOKUP($A160,cleaned_data!$A$2:$L$200,9,FALSE)</f>
        <v>4.4400000000000004</v>
      </c>
      <c r="J160">
        <f>VLOOKUP($A160,cleaned_data!$A$2:$L$200,10,FALSE)</f>
        <v>45613</v>
      </c>
      <c r="K160" t="str">
        <f>VLOOKUP($A160,cleaned_data!$A$2:$L$200,11,FALSE)</f>
        <v>Deferred</v>
      </c>
      <c r="L160">
        <f>VLOOKUP($A160,cleaned_data!$A$2:$L$200,12,FALSE)</f>
        <v>-859</v>
      </c>
    </row>
    <row r="161" spans="1:12">
      <c r="A161" t="str">
        <v>4bbbc106</v>
      </c>
      <c r="B161" t="str">
        <f>VLOOKUP($A161,cleaned_data!$A$2:$L$200,2,FALSE)</f>
        <v>Jason Payne</v>
      </c>
      <c r="C161">
        <f>VLOOKUP($A161,cleaned_data!$A$2:$L$200,3,FALSE)</f>
        <v>23401</v>
      </c>
      <c r="D161">
        <f>VLOOKUP($A161,cleaned_data!$A$2:$L$200,4,FALSE)</f>
        <v>34971</v>
      </c>
      <c r="E161">
        <f>VLOOKUP($A161,cleaned_data!$A$2:$L$200,5,FALSE)</f>
        <v>2448</v>
      </c>
      <c r="F161">
        <f>VLOOKUP($A161,cleaned_data!$A$2:$L$200,6,FALSE)</f>
        <v>3254</v>
      </c>
      <c r="G161" t="str">
        <f>VLOOKUP($A161,cleaned_data!$A$2:$L$200,7,FALSE)</f>
        <v>Defined Contribution</v>
      </c>
      <c r="H161">
        <f>VLOOKUP($A161,cleaned_data!$A$2:$L$200,8,FALSE)</f>
        <v>7.8</v>
      </c>
      <c r="I161">
        <f>VLOOKUP($A161,cleaned_data!$A$2:$L$200,9,FALSE)</f>
        <v>4.67</v>
      </c>
      <c r="J161">
        <f>VLOOKUP($A161,cleaned_data!$A$2:$L$200,10,FALSE)</f>
        <v>45624</v>
      </c>
      <c r="K161" t="str">
        <f>VLOOKUP($A161,cleaned_data!$A$2:$L$200,11,FALSE)</f>
        <v>Retired</v>
      </c>
      <c r="L161">
        <f>VLOOKUP($A161,cleaned_data!$A$2:$L$200,12,FALSE)</f>
        <v>-806</v>
      </c>
    </row>
    <row r="162" spans="1:12">
      <c r="A162" t="str">
        <v>44976788</v>
      </c>
      <c r="B162" t="str">
        <f>VLOOKUP($A162,cleaned_data!$A$2:$L$200,2,FALSE)</f>
        <v>James Aguirre</v>
      </c>
      <c r="C162">
        <f>VLOOKUP($A162,cleaned_data!$A$2:$L$200,3,FALSE)</f>
        <v>23935</v>
      </c>
      <c r="D162">
        <f>VLOOKUP($A162,cleaned_data!$A$2:$L$200,4,FALSE)</f>
        <v>40134</v>
      </c>
      <c r="E162">
        <f>VLOOKUP($A162,cleaned_data!$A$2:$L$200,5,FALSE)</f>
        <v>4443</v>
      </c>
      <c r="F162">
        <f>VLOOKUP($A162,cleaned_data!$A$2:$L$200,6,FALSE)</f>
        <v>864</v>
      </c>
      <c r="G162" t="str">
        <f>VLOOKUP($A162,cleaned_data!$A$2:$L$200,7,FALSE)</f>
        <v>Defined Benefit</v>
      </c>
      <c r="H162">
        <f>VLOOKUP($A162,cleaned_data!$A$2:$L$200,8,FALSE)</f>
        <v>9.1</v>
      </c>
      <c r="I162">
        <f>VLOOKUP($A162,cleaned_data!$A$2:$L$200,9,FALSE)</f>
        <v>3.18</v>
      </c>
      <c r="J162">
        <f>VLOOKUP($A162,cleaned_data!$A$2:$L$200,10,FALSE)</f>
        <v>45636</v>
      </c>
      <c r="K162" t="str">
        <f>VLOOKUP($A162,cleaned_data!$A$2:$L$200,11,FALSE)</f>
        <v>Retired</v>
      </c>
      <c r="L162">
        <f>VLOOKUP($A162,cleaned_data!$A$2:$L$200,12,FALSE)</f>
        <v>3579</v>
      </c>
    </row>
    <row r="163" spans="1:12">
      <c r="A163" t="str">
        <v>66d3ab64</v>
      </c>
      <c r="B163" t="str">
        <f>VLOOKUP($A163,cleaned_data!$A$2:$L$200,2,FALSE)</f>
        <v>Donald Greene</v>
      </c>
      <c r="C163">
        <f>VLOOKUP($A163,cleaned_data!$A$2:$L$200,3,FALSE)</f>
        <v>26090</v>
      </c>
      <c r="D163">
        <f>VLOOKUP($A163,cleaned_data!$A$2:$L$200,4,FALSE)</f>
        <v>35599</v>
      </c>
      <c r="E163">
        <f>VLOOKUP($A163,cleaned_data!$A$2:$L$200,5,FALSE)</f>
        <v>4310</v>
      </c>
      <c r="F163">
        <f>VLOOKUP($A163,cleaned_data!$A$2:$L$200,6,FALSE)</f>
        <v>3239</v>
      </c>
      <c r="G163" t="str">
        <f>VLOOKUP($A163,cleaned_data!$A$2:$L$200,7,FALSE)</f>
        <v>Defined Contribution</v>
      </c>
      <c r="H163">
        <f>VLOOKUP($A163,cleaned_data!$A$2:$L$200,8,FALSE)</f>
        <v>8.77</v>
      </c>
      <c r="I163">
        <f>VLOOKUP($A163,cleaned_data!$A$2:$L$200,9,FALSE)</f>
        <v>7.43</v>
      </c>
      <c r="J163">
        <f>VLOOKUP($A163,cleaned_data!$A$2:$L$200,10,FALSE)</f>
        <v>45642</v>
      </c>
      <c r="K163" t="str">
        <f>VLOOKUP($A163,cleaned_data!$A$2:$L$200,11,FALSE)</f>
        <v>Active</v>
      </c>
      <c r="L163">
        <f>VLOOKUP($A163,cleaned_data!$A$2:$L$200,12,FALSE)</f>
        <v>1071</v>
      </c>
    </row>
    <row r="164" spans="1:12">
      <c r="A164" t="str">
        <v>a88045e2</v>
      </c>
      <c r="B164" t="str">
        <f>VLOOKUP($A164,cleaned_data!$A$2:$L$200,2,FALSE)</f>
        <v>Mark Cox</v>
      </c>
      <c r="C164">
        <f>VLOOKUP($A164,cleaned_data!$A$2:$L$200,3,FALSE)</f>
        <v>24752</v>
      </c>
      <c r="D164">
        <f>VLOOKUP($A164,cleaned_data!$A$2:$L$200,4,FALSE)</f>
        <v>32247</v>
      </c>
      <c r="E164">
        <f>VLOOKUP($A164,cleaned_data!$A$2:$L$200,5,FALSE)</f>
        <v>3163</v>
      </c>
      <c r="F164">
        <f>VLOOKUP($A164,cleaned_data!$A$2:$L$200,6,FALSE)</f>
        <v>2955</v>
      </c>
      <c r="G164" t="str">
        <f>VLOOKUP($A164,cleaned_data!$A$2:$L$200,7,FALSE)</f>
        <v>Defined Contribution</v>
      </c>
      <c r="H164">
        <f>VLOOKUP($A164,cleaned_data!$A$2:$L$200,8,FALSE)</f>
        <v>9.69</v>
      </c>
      <c r="I164">
        <f>VLOOKUP($A164,cleaned_data!$A$2:$L$200,9,FALSE)</f>
        <v>8.89</v>
      </c>
      <c r="J164">
        <f>VLOOKUP($A164,cleaned_data!$A$2:$L$200,10,FALSE)</f>
        <v>45644</v>
      </c>
      <c r="K164" t="str">
        <f>VLOOKUP($A164,cleaned_data!$A$2:$L$200,11,FALSE)</f>
        <v>Active</v>
      </c>
      <c r="L164">
        <f>VLOOKUP($A164,cleaned_data!$A$2:$L$200,12,FALSE)</f>
        <v>208</v>
      </c>
    </row>
    <row r="165" spans="1:12">
      <c r="A165" t="str">
        <v>6156d647</v>
      </c>
      <c r="B165" t="str">
        <f>VLOOKUP($A165,cleaned_data!$A$2:$L$200,2,FALSE)</f>
        <v>Mr. Robert Salazar</v>
      </c>
      <c r="C165">
        <f>VLOOKUP($A165,cleaned_data!$A$2:$L$200,3,FALSE)</f>
        <v>18634</v>
      </c>
      <c r="D165">
        <f>VLOOKUP($A165,cleaned_data!$A$2:$L$200,4,FALSE)</f>
        <v>32408</v>
      </c>
      <c r="E165">
        <f>VLOOKUP($A165,cleaned_data!$A$2:$L$200,5,FALSE)</f>
        <v>4257</v>
      </c>
      <c r="F165">
        <f>VLOOKUP($A165,cleaned_data!$A$2:$L$200,6,FALSE)</f>
        <v>1993</v>
      </c>
      <c r="G165" t="str">
        <f>VLOOKUP($A165,cleaned_data!$A$2:$L$200,7,FALSE)</f>
        <v>Defined Contribution</v>
      </c>
      <c r="H165">
        <f>VLOOKUP($A165,cleaned_data!$A$2:$L$200,8,FALSE)</f>
        <v>9.6300000000000008</v>
      </c>
      <c r="I165">
        <f>VLOOKUP($A165,cleaned_data!$A$2:$L$200,9,FALSE)</f>
        <v>5.42</v>
      </c>
      <c r="J165">
        <f>VLOOKUP($A165,cleaned_data!$A$2:$L$200,10,FALSE)</f>
        <v>45647</v>
      </c>
      <c r="K165" t="str">
        <f>VLOOKUP($A165,cleaned_data!$A$2:$L$200,11,FALSE)</f>
        <v>Deferred</v>
      </c>
      <c r="L165">
        <f>VLOOKUP($A165,cleaned_data!$A$2:$L$200,12,FALSE)</f>
        <v>2264</v>
      </c>
    </row>
    <row r="166" spans="1:12">
      <c r="A166" t="str">
        <v>0e8bab47</v>
      </c>
      <c r="B166" t="str">
        <f>VLOOKUP($A166,cleaned_data!$A$2:$L$200,2,FALSE)</f>
        <v>Francis Martinez</v>
      </c>
      <c r="C166">
        <f>VLOOKUP($A166,cleaned_data!$A$2:$L$200,3,FALSE)</f>
        <v>20448</v>
      </c>
      <c r="D166">
        <f>VLOOKUP($A166,cleaned_data!$A$2:$L$200,4,FALSE)</f>
        <v>38724</v>
      </c>
      <c r="E166">
        <f>VLOOKUP($A166,cleaned_data!$A$2:$L$200,5,FALSE)</f>
        <v>3311</v>
      </c>
      <c r="F166">
        <f>VLOOKUP($A166,cleaned_data!$A$2:$L$200,6,FALSE)</f>
        <v>4496</v>
      </c>
      <c r="G166" t="str">
        <f>VLOOKUP($A166,cleaned_data!$A$2:$L$200,7,FALSE)</f>
        <v>Defined Benefit</v>
      </c>
      <c r="H166">
        <f>VLOOKUP($A166,cleaned_data!$A$2:$L$200,8,FALSE)</f>
        <v>10.87</v>
      </c>
      <c r="I166">
        <f>VLOOKUP($A166,cleaned_data!$A$2:$L$200,9,FALSE)</f>
        <v>4.47</v>
      </c>
      <c r="J166">
        <f>VLOOKUP($A166,cleaned_data!$A$2:$L$200,10,FALSE)</f>
        <v>45652</v>
      </c>
      <c r="K166" t="str">
        <f>VLOOKUP($A166,cleaned_data!$A$2:$L$200,11,FALSE)</f>
        <v>Deferred</v>
      </c>
      <c r="L166">
        <f>VLOOKUP($A166,cleaned_data!$A$2:$L$200,12,FALSE)</f>
        <v>-1185</v>
      </c>
    </row>
    <row r="167" spans="1:12">
      <c r="A167" t="str">
        <v>6475b18a</v>
      </c>
      <c r="B167" t="str">
        <f>VLOOKUP($A167,cleaned_data!$A$2:$L$200,2,FALSE)</f>
        <v>John Clark</v>
      </c>
      <c r="C167">
        <f>VLOOKUP($A167,cleaned_data!$A$2:$L$200,3,FALSE)</f>
        <v>23980</v>
      </c>
      <c r="D167">
        <f>VLOOKUP($A167,cleaned_data!$A$2:$L$200,4,FALSE)</f>
        <v>31994</v>
      </c>
      <c r="E167">
        <f>VLOOKUP($A167,cleaned_data!$A$2:$L$200,5,FALSE)</f>
        <v>1660</v>
      </c>
      <c r="F167">
        <f>VLOOKUP($A167,cleaned_data!$A$2:$L$200,6,FALSE)</f>
        <v>4949</v>
      </c>
      <c r="G167" t="str">
        <f>VLOOKUP($A167,cleaned_data!$A$2:$L$200,7,FALSE)</f>
        <v>Defined Contribution</v>
      </c>
      <c r="H167">
        <f>VLOOKUP($A167,cleaned_data!$A$2:$L$200,8,FALSE)</f>
        <v>13.9</v>
      </c>
      <c r="I167">
        <f>VLOOKUP($A167,cleaned_data!$A$2:$L$200,9,FALSE)</f>
        <v>4.3099999999999996</v>
      </c>
      <c r="J167">
        <f>VLOOKUP($A167,cleaned_data!$A$2:$L$200,10,FALSE)</f>
        <v>45654</v>
      </c>
      <c r="K167" t="str">
        <f>VLOOKUP($A167,cleaned_data!$A$2:$L$200,11,FALSE)</f>
        <v>Retired</v>
      </c>
      <c r="L167">
        <f>VLOOKUP($A167,cleaned_data!$A$2:$L$200,12,FALSE)</f>
        <v>-3289</v>
      </c>
    </row>
    <row r="168" spans="1:12">
      <c r="A168" t="str">
        <v>973dcb10</v>
      </c>
      <c r="B168" t="str">
        <f>VLOOKUP($A168,cleaned_data!$A$2:$L$200,2,FALSE)</f>
        <v>Chelsea Porter</v>
      </c>
      <c r="C168">
        <f>VLOOKUP($A168,cleaned_data!$A$2:$L$200,3,FALSE)</f>
        <v>25320</v>
      </c>
      <c r="D168">
        <f>VLOOKUP($A168,cleaned_data!$A$2:$L$200,4,FALSE)</f>
        <v>35205</v>
      </c>
      <c r="E168">
        <f>VLOOKUP($A168,cleaned_data!$A$2:$L$200,5,FALSE)</f>
        <v>2798</v>
      </c>
      <c r="F168">
        <f>VLOOKUP($A168,cleaned_data!$A$2:$L$200,6,FALSE)</f>
        <v>1330</v>
      </c>
      <c r="G168" t="str">
        <f>VLOOKUP($A168,cleaned_data!$A$2:$L$200,7,FALSE)</f>
        <v>Defined Contribution</v>
      </c>
      <c r="H168">
        <f>VLOOKUP($A168,cleaned_data!$A$2:$L$200,8,FALSE)</f>
        <v>7.77</v>
      </c>
      <c r="I168">
        <f>VLOOKUP($A168,cleaned_data!$A$2:$L$200,9,FALSE)</f>
        <v>5.79</v>
      </c>
      <c r="J168">
        <f>VLOOKUP($A168,cleaned_data!$A$2:$L$200,10,FALSE)</f>
        <v>45654</v>
      </c>
      <c r="K168" t="str">
        <f>VLOOKUP($A168,cleaned_data!$A$2:$L$200,11,FALSE)</f>
        <v>Active</v>
      </c>
      <c r="L168">
        <f>VLOOKUP($A168,cleaned_data!$A$2:$L$200,12,FALSE)</f>
        <v>1468</v>
      </c>
    </row>
    <row r="169" spans="1:12">
      <c r="A169" t="str">
        <v>580f2a37</v>
      </c>
      <c r="B169" t="str">
        <f>VLOOKUP($A169,cleaned_data!$A$2:$L$200,2,FALSE)</f>
        <v>Stephanie Porter</v>
      </c>
      <c r="C169">
        <f>VLOOKUP($A169,cleaned_data!$A$2:$L$200,3,FALSE)</f>
        <v>27429</v>
      </c>
      <c r="D169">
        <f>VLOOKUP($A169,cleaned_data!$A$2:$L$200,4,FALSE)</f>
        <v>41235</v>
      </c>
      <c r="E169">
        <f>VLOOKUP($A169,cleaned_data!$A$2:$L$200,5,FALSE)</f>
        <v>2463</v>
      </c>
      <c r="F169">
        <f>VLOOKUP($A169,cleaned_data!$A$2:$L$200,6,FALSE)</f>
        <v>1900</v>
      </c>
      <c r="G169" t="str">
        <f>VLOOKUP($A169,cleaned_data!$A$2:$L$200,7,FALSE)</f>
        <v>Defined Contribution</v>
      </c>
      <c r="H169">
        <f>VLOOKUP($A169,cleaned_data!$A$2:$L$200,8,FALSE)</f>
        <v>9.61</v>
      </c>
      <c r="I169">
        <f>VLOOKUP($A169,cleaned_data!$A$2:$L$200,9,FALSE)</f>
        <v>8.16</v>
      </c>
      <c r="J169">
        <f>VLOOKUP($A169,cleaned_data!$A$2:$L$200,10,FALSE)</f>
        <v>45655</v>
      </c>
      <c r="K169" t="str">
        <f>VLOOKUP($A169,cleaned_data!$A$2:$L$200,11,FALSE)</f>
        <v>Deferred</v>
      </c>
      <c r="L169">
        <f>VLOOKUP($A169,cleaned_data!$A$2:$L$200,12,FALSE)</f>
        <v>563</v>
      </c>
    </row>
    <row r="170" spans="1:12">
      <c r="A170" t="str">
        <v>3248de39</v>
      </c>
      <c r="B170" t="str">
        <f>VLOOKUP($A170,cleaned_data!$A$2:$L$200,2,FALSE)</f>
        <v>Sara Mccarthy</v>
      </c>
      <c r="C170">
        <f>VLOOKUP($A170,cleaned_data!$A$2:$L$200,3,FALSE)</f>
        <v>26065</v>
      </c>
      <c r="D170">
        <f>VLOOKUP($A170,cleaned_data!$A$2:$L$200,4,FALSE)</f>
        <v>35709</v>
      </c>
      <c r="E170">
        <f>VLOOKUP($A170,cleaned_data!$A$2:$L$200,5,FALSE)</f>
        <v>2370</v>
      </c>
      <c r="F170">
        <f>VLOOKUP($A170,cleaned_data!$A$2:$L$200,6,FALSE)</f>
        <v>1603</v>
      </c>
      <c r="G170" t="str">
        <f>VLOOKUP($A170,cleaned_data!$A$2:$L$200,7,FALSE)</f>
        <v>Defined Contribution</v>
      </c>
      <c r="H170">
        <f>VLOOKUP($A170,cleaned_data!$A$2:$L$200,8,FALSE)</f>
        <v>9.92</v>
      </c>
      <c r="I170">
        <f>VLOOKUP($A170,cleaned_data!$A$2:$L$200,9,FALSE)</f>
        <v>8.0399999999999991</v>
      </c>
      <c r="J170">
        <f>VLOOKUP($A170,cleaned_data!$A$2:$L$200,10,FALSE)</f>
        <v>45657</v>
      </c>
      <c r="K170" t="str">
        <f>VLOOKUP($A170,cleaned_data!$A$2:$L$200,11,FALSE)</f>
        <v>Active</v>
      </c>
      <c r="L170">
        <f>VLOOKUP($A170,cleaned_data!$A$2:$L$200,12,FALSE)</f>
        <v>767</v>
      </c>
    </row>
    <row r="171" spans="1:12">
      <c r="A171" t="str">
        <v>0b28ed5f</v>
      </c>
      <c r="B171" t="str">
        <f>VLOOKUP($A171,cleaned_data!$A$2:$L$200,2,FALSE)</f>
        <v>Sheila Griffith</v>
      </c>
      <c r="C171">
        <f>VLOOKUP($A171,cleaned_data!$A$2:$L$200,3,FALSE)</f>
        <v>22437</v>
      </c>
      <c r="D171">
        <f>VLOOKUP($A171,cleaned_data!$A$2:$L$200,4,FALSE)</f>
        <v>39531</v>
      </c>
      <c r="E171">
        <f>VLOOKUP($A171,cleaned_data!$A$2:$L$200,5,FALSE)</f>
        <v>4814</v>
      </c>
      <c r="F171">
        <f>VLOOKUP($A171,cleaned_data!$A$2:$L$200,6,FALSE)</f>
        <v>1356</v>
      </c>
      <c r="G171" t="str">
        <f>VLOOKUP($A171,cleaned_data!$A$2:$L$200,7,FALSE)</f>
        <v>Defined Contribution</v>
      </c>
      <c r="H171">
        <f>VLOOKUP($A171,cleaned_data!$A$2:$L$200,8,FALSE)</f>
        <v>14.45</v>
      </c>
      <c r="I171">
        <f>VLOOKUP($A171,cleaned_data!$A$2:$L$200,9,FALSE)</f>
        <v>9.14</v>
      </c>
      <c r="J171">
        <f>VLOOKUP($A171,cleaned_data!$A$2:$L$200,10,FALSE)</f>
        <v>45660</v>
      </c>
      <c r="K171" t="str">
        <f>VLOOKUP($A171,cleaned_data!$A$2:$L$200,11,FALSE)</f>
        <v>Retired</v>
      </c>
      <c r="L171">
        <f>VLOOKUP($A171,cleaned_data!$A$2:$L$200,12,FALSE)</f>
        <v>3458</v>
      </c>
    </row>
    <row r="172" spans="1:12">
      <c r="A172" t="str">
        <v>0b7c3d8b</v>
      </c>
      <c r="B172" t="str">
        <f>VLOOKUP($A172,cleaned_data!$A$2:$L$200,2,FALSE)</f>
        <v>Kevin Colon</v>
      </c>
      <c r="C172">
        <f>VLOOKUP($A172,cleaned_data!$A$2:$L$200,3,FALSE)</f>
        <v>19028</v>
      </c>
      <c r="D172">
        <f>VLOOKUP($A172,cleaned_data!$A$2:$L$200,4,FALSE)</f>
        <v>38577</v>
      </c>
      <c r="E172">
        <f>VLOOKUP($A172,cleaned_data!$A$2:$L$200,5,FALSE)</f>
        <v>3534</v>
      </c>
      <c r="F172">
        <f>VLOOKUP($A172,cleaned_data!$A$2:$L$200,6,FALSE)</f>
        <v>2443</v>
      </c>
      <c r="G172" t="str">
        <f>VLOOKUP($A172,cleaned_data!$A$2:$L$200,7,FALSE)</f>
        <v>Defined Benefit</v>
      </c>
      <c r="H172">
        <f>VLOOKUP($A172,cleaned_data!$A$2:$L$200,8,FALSE)</f>
        <v>13.66</v>
      </c>
      <c r="I172">
        <f>VLOOKUP($A172,cleaned_data!$A$2:$L$200,9,FALSE)</f>
        <v>5.88</v>
      </c>
      <c r="J172">
        <f>VLOOKUP($A172,cleaned_data!$A$2:$L$200,10,FALSE)</f>
        <v>45664</v>
      </c>
      <c r="K172" t="str">
        <f>VLOOKUP($A172,cleaned_data!$A$2:$L$200,11,FALSE)</f>
        <v>Active</v>
      </c>
      <c r="L172">
        <f>VLOOKUP($A172,cleaned_data!$A$2:$L$200,12,FALSE)</f>
        <v>1091</v>
      </c>
    </row>
    <row r="173" spans="1:12">
      <c r="A173" t="str">
        <v>45879776</v>
      </c>
      <c r="B173" t="str">
        <f>VLOOKUP($A173,cleaned_data!$A$2:$L$200,2,FALSE)</f>
        <v>Ryan Fuller</v>
      </c>
      <c r="C173">
        <f>VLOOKUP($A173,cleaned_data!$A$2:$L$200,3,FALSE)</f>
        <v>22939</v>
      </c>
      <c r="D173">
        <f>VLOOKUP($A173,cleaned_data!$A$2:$L$200,4,FALSE)</f>
        <v>40519</v>
      </c>
      <c r="E173">
        <f>VLOOKUP($A173,cleaned_data!$A$2:$L$200,5,FALSE)</f>
        <v>2284</v>
      </c>
      <c r="F173">
        <f>VLOOKUP($A173,cleaned_data!$A$2:$L$200,6,FALSE)</f>
        <v>2465</v>
      </c>
      <c r="G173" t="str">
        <f>VLOOKUP($A173,cleaned_data!$A$2:$L$200,7,FALSE)</f>
        <v>Defined Contribution</v>
      </c>
      <c r="H173">
        <f>VLOOKUP($A173,cleaned_data!$A$2:$L$200,8,FALSE)</f>
        <v>7.4</v>
      </c>
      <c r="I173">
        <f>VLOOKUP($A173,cleaned_data!$A$2:$L$200,9,FALSE)</f>
        <v>9.36</v>
      </c>
      <c r="J173">
        <f>VLOOKUP($A173,cleaned_data!$A$2:$L$200,10,FALSE)</f>
        <v>45664</v>
      </c>
      <c r="K173" t="str">
        <f>VLOOKUP($A173,cleaned_data!$A$2:$L$200,11,FALSE)</f>
        <v>Active</v>
      </c>
      <c r="L173">
        <f>VLOOKUP($A173,cleaned_data!$A$2:$L$200,12,FALSE)</f>
        <v>-181</v>
      </c>
    </row>
    <row r="174" spans="1:12">
      <c r="A174" t="str">
        <v>b0b02838</v>
      </c>
      <c r="B174" t="str">
        <f>VLOOKUP($A174,cleaned_data!$A$2:$L$200,2,FALSE)</f>
        <v>Vanessa Everett</v>
      </c>
      <c r="C174">
        <f>VLOOKUP($A174,cleaned_data!$A$2:$L$200,3,FALSE)</f>
        <v>22878</v>
      </c>
      <c r="D174">
        <f>VLOOKUP($A174,cleaned_data!$A$2:$L$200,4,FALSE)</f>
        <v>36958</v>
      </c>
      <c r="E174">
        <f>VLOOKUP($A174,cleaned_data!$A$2:$L$200,5,FALSE)</f>
        <v>1947</v>
      </c>
      <c r="F174">
        <f>VLOOKUP($A174,cleaned_data!$A$2:$L$200,6,FALSE)</f>
        <v>2437</v>
      </c>
      <c r="G174" t="str">
        <f>VLOOKUP($A174,cleaned_data!$A$2:$L$200,7,FALSE)</f>
        <v>Defined Contribution</v>
      </c>
      <c r="H174">
        <f>VLOOKUP($A174,cleaned_data!$A$2:$L$200,8,FALSE)</f>
        <v>5.87</v>
      </c>
      <c r="I174">
        <f>VLOOKUP($A174,cleaned_data!$A$2:$L$200,9,FALSE)</f>
        <v>3.47</v>
      </c>
      <c r="J174">
        <f>VLOOKUP($A174,cleaned_data!$A$2:$L$200,10,FALSE)</f>
        <v>45668</v>
      </c>
      <c r="K174" t="str">
        <f>VLOOKUP($A174,cleaned_data!$A$2:$L$200,11,FALSE)</f>
        <v>Retired</v>
      </c>
      <c r="L174">
        <f>VLOOKUP($A174,cleaned_data!$A$2:$L$200,12,FALSE)</f>
        <v>-490</v>
      </c>
    </row>
    <row r="175" spans="1:12">
      <c r="A175" t="str">
        <v>eae1cdd0</v>
      </c>
      <c r="B175" t="str">
        <f>VLOOKUP($A175,cleaned_data!$A$2:$L$200,2,FALSE)</f>
        <v>Katelyn Mayo</v>
      </c>
      <c r="C175">
        <f>VLOOKUP($A175,cleaned_data!$A$2:$L$200,3,FALSE)</f>
        <v>19115</v>
      </c>
      <c r="D175">
        <f>VLOOKUP($A175,cleaned_data!$A$2:$L$200,4,FALSE)</f>
        <v>34526</v>
      </c>
      <c r="E175">
        <f>VLOOKUP($A175,cleaned_data!$A$2:$L$200,5,FALSE)</f>
        <v>4356</v>
      </c>
      <c r="F175">
        <f>VLOOKUP($A175,cleaned_data!$A$2:$L$200,6,FALSE)</f>
        <v>1709</v>
      </c>
      <c r="G175" t="str">
        <f>VLOOKUP($A175,cleaned_data!$A$2:$L$200,7,FALSE)</f>
        <v>Defined Contribution</v>
      </c>
      <c r="H175">
        <f>VLOOKUP($A175,cleaned_data!$A$2:$L$200,8,FALSE)</f>
        <v>6.5</v>
      </c>
      <c r="I175">
        <f>VLOOKUP($A175,cleaned_data!$A$2:$L$200,9,FALSE)</f>
        <v>8.1199999999999992</v>
      </c>
      <c r="J175">
        <f>VLOOKUP($A175,cleaned_data!$A$2:$L$200,10,FALSE)</f>
        <v>45674</v>
      </c>
      <c r="K175" t="str">
        <f>VLOOKUP($A175,cleaned_data!$A$2:$L$200,11,FALSE)</f>
        <v>Deferred</v>
      </c>
      <c r="L175">
        <f>VLOOKUP($A175,cleaned_data!$A$2:$L$200,12,FALSE)</f>
        <v>2647</v>
      </c>
    </row>
    <row r="176" spans="1:12">
      <c r="A176" t="str">
        <v>117a5ec6</v>
      </c>
      <c r="B176" t="str">
        <f>VLOOKUP($A176,cleaned_data!$A$2:$L$200,2,FALSE)</f>
        <v>Brian Tran</v>
      </c>
      <c r="C176">
        <f>VLOOKUP($A176,cleaned_data!$A$2:$L$200,3,FALSE)</f>
        <v>26708</v>
      </c>
      <c r="D176">
        <f>VLOOKUP($A176,cleaned_data!$A$2:$L$200,4,FALSE)</f>
        <v>39043</v>
      </c>
      <c r="E176">
        <f>VLOOKUP($A176,cleaned_data!$A$2:$L$200,5,FALSE)</f>
        <v>1363</v>
      </c>
      <c r="F176">
        <f>VLOOKUP($A176,cleaned_data!$A$2:$L$200,6,FALSE)</f>
        <v>3410</v>
      </c>
      <c r="G176" t="str">
        <f>VLOOKUP($A176,cleaned_data!$A$2:$L$200,7,FALSE)</f>
        <v>Defined Contribution</v>
      </c>
      <c r="H176">
        <f>VLOOKUP($A176,cleaned_data!$A$2:$L$200,8,FALSE)</f>
        <v>6.28</v>
      </c>
      <c r="I176">
        <f>VLOOKUP($A176,cleaned_data!$A$2:$L$200,9,FALSE)</f>
        <v>6.23</v>
      </c>
      <c r="J176">
        <f>VLOOKUP($A176,cleaned_data!$A$2:$L$200,10,FALSE)</f>
        <v>45676</v>
      </c>
      <c r="K176" t="str">
        <f>VLOOKUP($A176,cleaned_data!$A$2:$L$200,11,FALSE)</f>
        <v>Active</v>
      </c>
      <c r="L176">
        <f>VLOOKUP($A176,cleaned_data!$A$2:$L$200,12,FALSE)</f>
        <v>-2047</v>
      </c>
    </row>
    <row r="177" spans="1:12">
      <c r="A177" t="str">
        <v>a104ac52</v>
      </c>
      <c r="B177" t="str">
        <f>VLOOKUP($A177,cleaned_data!$A$2:$L$200,2,FALSE)</f>
        <v>Felicia Duke</v>
      </c>
      <c r="C177">
        <f>VLOOKUP($A177,cleaned_data!$A$2:$L$200,3,FALSE)</f>
        <v>26225</v>
      </c>
      <c r="D177">
        <f>VLOOKUP($A177,cleaned_data!$A$2:$L$200,4,FALSE)</f>
        <v>32175</v>
      </c>
      <c r="E177">
        <f>VLOOKUP($A177,cleaned_data!$A$2:$L$200,5,FALSE)</f>
        <v>4244</v>
      </c>
      <c r="F177">
        <f>VLOOKUP($A177,cleaned_data!$A$2:$L$200,6,FALSE)</f>
        <v>3307</v>
      </c>
      <c r="G177" t="str">
        <f>VLOOKUP($A177,cleaned_data!$A$2:$L$200,7,FALSE)</f>
        <v>Defined Contribution</v>
      </c>
      <c r="H177">
        <f>VLOOKUP($A177,cleaned_data!$A$2:$L$200,8,FALSE)</f>
        <v>6.88</v>
      </c>
      <c r="I177">
        <f>VLOOKUP($A177,cleaned_data!$A$2:$L$200,9,FALSE)</f>
        <v>4.7</v>
      </c>
      <c r="J177">
        <f>VLOOKUP($A177,cleaned_data!$A$2:$L$200,10,FALSE)</f>
        <v>45684</v>
      </c>
      <c r="K177" t="str">
        <f>VLOOKUP($A177,cleaned_data!$A$2:$L$200,11,FALSE)</f>
        <v>Retired</v>
      </c>
      <c r="L177">
        <f>VLOOKUP($A177,cleaned_data!$A$2:$L$200,12,FALSE)</f>
        <v>937</v>
      </c>
    </row>
    <row r="178" spans="1:12">
      <c r="A178" t="str">
        <v>f58ef4e6</v>
      </c>
      <c r="B178" t="str">
        <f>VLOOKUP($A178,cleaned_data!$A$2:$L$200,2,FALSE)</f>
        <v>Michael Mccormick</v>
      </c>
      <c r="C178">
        <f>VLOOKUP($A178,cleaned_data!$A$2:$L$200,3,FALSE)</f>
        <v>23644</v>
      </c>
      <c r="D178">
        <f>VLOOKUP($A178,cleaned_data!$A$2:$L$200,4,FALSE)</f>
        <v>36671</v>
      </c>
      <c r="E178">
        <f>VLOOKUP($A178,cleaned_data!$A$2:$L$200,5,FALSE)</f>
        <v>2781</v>
      </c>
      <c r="F178">
        <f>VLOOKUP($A178,cleaned_data!$A$2:$L$200,6,FALSE)</f>
        <v>2566</v>
      </c>
      <c r="G178" t="str">
        <f>VLOOKUP($A178,cleaned_data!$A$2:$L$200,7,FALSE)</f>
        <v>Defined Benefit</v>
      </c>
      <c r="H178">
        <f>VLOOKUP($A178,cleaned_data!$A$2:$L$200,8,FALSE)</f>
        <v>10.199999999999999</v>
      </c>
      <c r="I178">
        <f>VLOOKUP($A178,cleaned_data!$A$2:$L$200,9,FALSE)</f>
        <v>9.35</v>
      </c>
      <c r="J178">
        <f>VLOOKUP($A178,cleaned_data!$A$2:$L$200,10,FALSE)</f>
        <v>45687</v>
      </c>
      <c r="K178" t="str">
        <f>VLOOKUP($A178,cleaned_data!$A$2:$L$200,11,FALSE)</f>
        <v>Retired</v>
      </c>
      <c r="L178">
        <f>VLOOKUP($A178,cleaned_data!$A$2:$L$200,12,FALSE)</f>
        <v>215</v>
      </c>
    </row>
    <row r="179" spans="1:12">
      <c r="A179" t="str">
        <v>1a666eb4</v>
      </c>
      <c r="B179" t="str">
        <f>VLOOKUP($A179,cleaned_data!$A$2:$L$200,2,FALSE)</f>
        <v>Carla Carroll</v>
      </c>
      <c r="C179">
        <f>VLOOKUP($A179,cleaned_data!$A$2:$L$200,3,FALSE)</f>
        <v>21342</v>
      </c>
      <c r="D179">
        <f>VLOOKUP($A179,cleaned_data!$A$2:$L$200,4,FALSE)</f>
        <v>35572</v>
      </c>
      <c r="E179">
        <f>VLOOKUP($A179,cleaned_data!$A$2:$L$200,5,FALSE)</f>
        <v>3233</v>
      </c>
      <c r="F179">
        <f>VLOOKUP($A179,cleaned_data!$A$2:$L$200,6,FALSE)</f>
        <v>4541</v>
      </c>
      <c r="G179" t="str">
        <f>VLOOKUP($A179,cleaned_data!$A$2:$L$200,7,FALSE)</f>
        <v>Defined Benefit</v>
      </c>
      <c r="H179">
        <f>VLOOKUP($A179,cleaned_data!$A$2:$L$200,8,FALSE)</f>
        <v>11.98</v>
      </c>
      <c r="I179">
        <f>VLOOKUP($A179,cleaned_data!$A$2:$L$200,9,FALSE)</f>
        <v>6.73</v>
      </c>
      <c r="J179">
        <f>VLOOKUP($A179,cleaned_data!$A$2:$L$200,10,FALSE)</f>
        <v>45688</v>
      </c>
      <c r="K179" t="str">
        <f>VLOOKUP($A179,cleaned_data!$A$2:$L$200,11,FALSE)</f>
        <v>Retired</v>
      </c>
      <c r="L179">
        <f>VLOOKUP($A179,cleaned_data!$A$2:$L$200,12,FALSE)</f>
        <v>-1308</v>
      </c>
    </row>
    <row r="180" spans="1:12">
      <c r="A180" t="str">
        <v>ffe20478</v>
      </c>
      <c r="B180" t="str">
        <f>VLOOKUP($A180,cleaned_data!$A$2:$L$200,2,FALSE)</f>
        <v>Matthew Rodgers</v>
      </c>
      <c r="C180">
        <f>VLOOKUP($A180,cleaned_data!$A$2:$L$200,3,FALSE)</f>
        <v>24597</v>
      </c>
      <c r="D180">
        <f>VLOOKUP($A180,cleaned_data!$A$2:$L$200,4,FALSE)</f>
        <v>39933</v>
      </c>
      <c r="E180">
        <f>VLOOKUP($A180,cleaned_data!$A$2:$L$200,5,FALSE)</f>
        <v>3037</v>
      </c>
      <c r="F180">
        <f>VLOOKUP($A180,cleaned_data!$A$2:$L$200,6,FALSE)</f>
        <v>1831</v>
      </c>
      <c r="G180" t="str">
        <f>VLOOKUP($A180,cleaned_data!$A$2:$L$200,7,FALSE)</f>
        <v>Defined Benefit</v>
      </c>
      <c r="H180">
        <f>VLOOKUP($A180,cleaned_data!$A$2:$L$200,8,FALSE)</f>
        <v>11.9</v>
      </c>
      <c r="I180">
        <f>VLOOKUP($A180,cleaned_data!$A$2:$L$200,9,FALSE)</f>
        <v>3.79</v>
      </c>
      <c r="J180">
        <f>VLOOKUP($A180,cleaned_data!$A$2:$L$200,10,FALSE)</f>
        <v>45708</v>
      </c>
      <c r="K180" t="str">
        <f>VLOOKUP($A180,cleaned_data!$A$2:$L$200,11,FALSE)</f>
        <v>Deferred</v>
      </c>
      <c r="L180">
        <f>VLOOKUP($A180,cleaned_data!$A$2:$L$200,12,FALSE)</f>
        <v>1206</v>
      </c>
    </row>
    <row r="181" spans="1:12">
      <c r="A181" t="str">
        <v>1758d3a9</v>
      </c>
      <c r="B181" t="str">
        <f>VLOOKUP($A181,cleaned_data!$A$2:$L$200,2,FALSE)</f>
        <v>Jon Lewis</v>
      </c>
      <c r="C181">
        <f>VLOOKUP($A181,cleaned_data!$A$2:$L$200,3,FALSE)</f>
        <v>25897</v>
      </c>
      <c r="D181">
        <f>VLOOKUP($A181,cleaned_data!$A$2:$L$200,4,FALSE)</f>
        <v>32687</v>
      </c>
      <c r="E181">
        <f>VLOOKUP($A181,cleaned_data!$A$2:$L$200,5,FALSE)</f>
        <v>2436</v>
      </c>
      <c r="F181">
        <f>VLOOKUP($A181,cleaned_data!$A$2:$L$200,6,FALSE)</f>
        <v>3868</v>
      </c>
      <c r="G181" t="str">
        <f>VLOOKUP($A181,cleaned_data!$A$2:$L$200,7,FALSE)</f>
        <v>Defined Contribution</v>
      </c>
      <c r="H181">
        <f>VLOOKUP($A181,cleaned_data!$A$2:$L$200,8,FALSE)</f>
        <v>12.47</v>
      </c>
      <c r="I181">
        <f>VLOOKUP($A181,cleaned_data!$A$2:$L$200,9,FALSE)</f>
        <v>5.43</v>
      </c>
      <c r="J181">
        <f>VLOOKUP($A181,cleaned_data!$A$2:$L$200,10,FALSE)</f>
        <v>45709</v>
      </c>
      <c r="K181" t="str">
        <f>VLOOKUP($A181,cleaned_data!$A$2:$L$200,11,FALSE)</f>
        <v>Active</v>
      </c>
      <c r="L181">
        <f>VLOOKUP($A181,cleaned_data!$A$2:$L$200,12,FALSE)</f>
        <v>-1432</v>
      </c>
    </row>
    <row r="182" spans="1:12">
      <c r="A182" t="str">
        <v>42196ad2</v>
      </c>
      <c r="B182" t="str">
        <f>VLOOKUP($A182,cleaned_data!$A$2:$L$200,2,FALSE)</f>
        <v>Caleb Wagner</v>
      </c>
      <c r="C182">
        <f>VLOOKUP($A182,cleaned_data!$A$2:$L$200,3,FALSE)</f>
        <v>24052</v>
      </c>
      <c r="D182">
        <f>VLOOKUP($A182,cleaned_data!$A$2:$L$200,4,FALSE)</f>
        <v>37145</v>
      </c>
      <c r="E182">
        <f>VLOOKUP($A182,cleaned_data!$A$2:$L$200,5,FALSE)</f>
        <v>1509</v>
      </c>
      <c r="F182">
        <f>VLOOKUP($A182,cleaned_data!$A$2:$L$200,6,FALSE)</f>
        <v>4093</v>
      </c>
      <c r="G182" t="str">
        <f>VLOOKUP($A182,cleaned_data!$A$2:$L$200,7,FALSE)</f>
        <v>Defined Benefit</v>
      </c>
      <c r="H182">
        <f>VLOOKUP($A182,cleaned_data!$A$2:$L$200,8,FALSE)</f>
        <v>13.74</v>
      </c>
      <c r="I182">
        <f>VLOOKUP($A182,cleaned_data!$A$2:$L$200,9,FALSE)</f>
        <v>9.09</v>
      </c>
      <c r="J182">
        <f>VLOOKUP($A182,cleaned_data!$A$2:$L$200,10,FALSE)</f>
        <v>45715</v>
      </c>
      <c r="K182" t="str">
        <f>VLOOKUP($A182,cleaned_data!$A$2:$L$200,11,FALSE)</f>
        <v>Deferred</v>
      </c>
      <c r="L182">
        <f>VLOOKUP($A182,cleaned_data!$A$2:$L$200,12,FALSE)</f>
        <v>-2584</v>
      </c>
    </row>
    <row r="183" spans="1:12">
      <c r="A183" t="str">
        <v>61ae426d</v>
      </c>
      <c r="B183" t="str">
        <f>VLOOKUP($A183,cleaned_data!$A$2:$L$200,2,FALSE)</f>
        <v>James Gonzalez</v>
      </c>
      <c r="C183">
        <f>VLOOKUP($A183,cleaned_data!$A$2:$L$200,3,FALSE)</f>
        <v>26798</v>
      </c>
      <c r="D183">
        <f>VLOOKUP($A183,cleaned_data!$A$2:$L$200,4,FALSE)</f>
        <v>37591</v>
      </c>
      <c r="E183">
        <f>VLOOKUP($A183,cleaned_data!$A$2:$L$200,5,FALSE)</f>
        <v>3899</v>
      </c>
      <c r="F183">
        <f>VLOOKUP($A183,cleaned_data!$A$2:$L$200,6,FALSE)</f>
        <v>4865</v>
      </c>
      <c r="G183" t="str">
        <f>VLOOKUP($A183,cleaned_data!$A$2:$L$200,7,FALSE)</f>
        <v>Defined Benefit</v>
      </c>
      <c r="H183">
        <f>VLOOKUP($A183,cleaned_data!$A$2:$L$200,8,FALSE)</f>
        <v>10.14</v>
      </c>
      <c r="I183">
        <f>VLOOKUP($A183,cleaned_data!$A$2:$L$200,9,FALSE)</f>
        <v>3.77</v>
      </c>
      <c r="J183">
        <f>VLOOKUP($A183,cleaned_data!$A$2:$L$200,10,FALSE)</f>
        <v>45719</v>
      </c>
      <c r="K183" t="str">
        <f>VLOOKUP($A183,cleaned_data!$A$2:$L$200,11,FALSE)</f>
        <v>Retired</v>
      </c>
      <c r="L183">
        <f>VLOOKUP($A183,cleaned_data!$A$2:$L$200,12,FALSE)</f>
        <v>-966</v>
      </c>
    </row>
    <row r="184" spans="1:12">
      <c r="A184" t="str">
        <v>00b400b9</v>
      </c>
      <c r="B184" t="str">
        <f>VLOOKUP($A184,cleaned_data!$A$2:$L$200,2,FALSE)</f>
        <v>Kelly Douglas</v>
      </c>
      <c r="C184">
        <f>VLOOKUP($A184,cleaned_data!$A$2:$L$200,3,FALSE)</f>
        <v>24768</v>
      </c>
      <c r="D184">
        <f>VLOOKUP($A184,cleaned_data!$A$2:$L$200,4,FALSE)</f>
        <v>36049</v>
      </c>
      <c r="E184">
        <f>VLOOKUP($A184,cleaned_data!$A$2:$L$200,5,FALSE)</f>
        <v>3412</v>
      </c>
      <c r="F184">
        <f>VLOOKUP($A184,cleaned_data!$A$2:$L$200,6,FALSE)</f>
        <v>1810</v>
      </c>
      <c r="G184" t="str">
        <f>VLOOKUP($A184,cleaned_data!$A$2:$L$200,7,FALSE)</f>
        <v>Defined Benefit</v>
      </c>
      <c r="H184">
        <f>VLOOKUP($A184,cleaned_data!$A$2:$L$200,8,FALSE)</f>
        <v>13.13</v>
      </c>
      <c r="I184">
        <f>VLOOKUP($A184,cleaned_data!$A$2:$L$200,9,FALSE)</f>
        <v>4.1500000000000004</v>
      </c>
      <c r="J184">
        <f>VLOOKUP($A184,cleaned_data!$A$2:$L$200,10,FALSE)</f>
        <v>45721</v>
      </c>
      <c r="K184" t="str">
        <f>VLOOKUP($A184,cleaned_data!$A$2:$L$200,11,FALSE)</f>
        <v>Retired</v>
      </c>
      <c r="L184">
        <f>VLOOKUP($A184,cleaned_data!$A$2:$L$200,12,FALSE)</f>
        <v>1602</v>
      </c>
    </row>
    <row r="185" spans="1:12">
      <c r="A185" t="str">
        <v>26640039</v>
      </c>
      <c r="B185" t="str">
        <f>VLOOKUP($A185,cleaned_data!$A$2:$L$200,2,FALSE)</f>
        <v>Sharon Wells</v>
      </c>
      <c r="C185">
        <f>VLOOKUP($A185,cleaned_data!$A$2:$L$200,3,FALSE)</f>
        <v>25789</v>
      </c>
      <c r="D185">
        <f>VLOOKUP($A185,cleaned_data!$A$2:$L$200,4,FALSE)</f>
        <v>38964</v>
      </c>
      <c r="E185">
        <f>VLOOKUP($A185,cleaned_data!$A$2:$L$200,5,FALSE)</f>
        <v>3573</v>
      </c>
      <c r="F185">
        <f>VLOOKUP($A185,cleaned_data!$A$2:$L$200,6,FALSE)</f>
        <v>2732</v>
      </c>
      <c r="G185" t="str">
        <f>VLOOKUP($A185,cleaned_data!$A$2:$L$200,7,FALSE)</f>
        <v>Defined Benefit</v>
      </c>
      <c r="H185">
        <f>VLOOKUP($A185,cleaned_data!$A$2:$L$200,8,FALSE)</f>
        <v>14.27</v>
      </c>
      <c r="I185">
        <f>VLOOKUP($A185,cleaned_data!$A$2:$L$200,9,FALSE)</f>
        <v>8.06</v>
      </c>
      <c r="J185">
        <f>VLOOKUP($A185,cleaned_data!$A$2:$L$200,10,FALSE)</f>
        <v>45721</v>
      </c>
      <c r="K185" t="str">
        <f>VLOOKUP($A185,cleaned_data!$A$2:$L$200,11,FALSE)</f>
        <v>Deferred</v>
      </c>
      <c r="L185">
        <f>VLOOKUP($A185,cleaned_data!$A$2:$L$200,12,FALSE)</f>
        <v>841</v>
      </c>
    </row>
    <row r="186" spans="1:12">
      <c r="A186" t="str">
        <v>df2f804e</v>
      </c>
      <c r="B186" t="str">
        <f>VLOOKUP($A186,cleaned_data!$A$2:$L$200,2,FALSE)</f>
        <v>Stephanie Riggs</v>
      </c>
      <c r="C186">
        <f>VLOOKUP($A186,cleaned_data!$A$2:$L$200,3,FALSE)</f>
        <v>18519</v>
      </c>
      <c r="D186">
        <f>VLOOKUP($A186,cleaned_data!$A$2:$L$200,4,FALSE)</f>
        <v>39637</v>
      </c>
      <c r="E186">
        <f>VLOOKUP($A186,cleaned_data!$A$2:$L$200,5,FALSE)</f>
        <v>4245</v>
      </c>
      <c r="F186">
        <f>VLOOKUP($A186,cleaned_data!$A$2:$L$200,6,FALSE)</f>
        <v>3044</v>
      </c>
      <c r="G186" t="str">
        <f>VLOOKUP($A186,cleaned_data!$A$2:$L$200,7,FALSE)</f>
        <v>Defined Benefit</v>
      </c>
      <c r="H186">
        <f>VLOOKUP($A186,cleaned_data!$A$2:$L$200,8,FALSE)</f>
        <v>13.06</v>
      </c>
      <c r="I186">
        <f>VLOOKUP($A186,cleaned_data!$A$2:$L$200,9,FALSE)</f>
        <v>3.38</v>
      </c>
      <c r="J186">
        <f>VLOOKUP($A186,cleaned_data!$A$2:$L$200,10,FALSE)</f>
        <v>45723</v>
      </c>
      <c r="K186" t="str">
        <f>VLOOKUP($A186,cleaned_data!$A$2:$L$200,11,FALSE)</f>
        <v>Active</v>
      </c>
      <c r="L186">
        <f>VLOOKUP($A186,cleaned_data!$A$2:$L$200,12,FALSE)</f>
        <v>1201</v>
      </c>
    </row>
    <row r="187" spans="1:12">
      <c r="A187" t="str">
        <v>8819548e</v>
      </c>
      <c r="B187" t="str">
        <f>VLOOKUP($A187,cleaned_data!$A$2:$L$200,2,FALSE)</f>
        <v>Michael Ward</v>
      </c>
      <c r="C187">
        <f>VLOOKUP($A187,cleaned_data!$A$2:$L$200,3,FALSE)</f>
        <v>25647</v>
      </c>
      <c r="D187">
        <f>VLOOKUP($A187,cleaned_data!$A$2:$L$200,4,FALSE)</f>
        <v>31762</v>
      </c>
      <c r="E187">
        <f>VLOOKUP($A187,cleaned_data!$A$2:$L$200,5,FALSE)</f>
        <v>3127</v>
      </c>
      <c r="F187">
        <f>VLOOKUP($A187,cleaned_data!$A$2:$L$200,6,FALSE)</f>
        <v>2098</v>
      </c>
      <c r="G187" t="str">
        <f>VLOOKUP($A187,cleaned_data!$A$2:$L$200,7,FALSE)</f>
        <v>Defined Benefit</v>
      </c>
      <c r="H187">
        <f>VLOOKUP($A187,cleaned_data!$A$2:$L$200,8,FALSE)</f>
        <v>8.27</v>
      </c>
      <c r="I187">
        <f>VLOOKUP($A187,cleaned_data!$A$2:$L$200,9,FALSE)</f>
        <v>9.73</v>
      </c>
      <c r="J187">
        <f>VLOOKUP($A187,cleaned_data!$A$2:$L$200,10,FALSE)</f>
        <v>45723</v>
      </c>
      <c r="K187" t="str">
        <f>VLOOKUP($A187,cleaned_data!$A$2:$L$200,11,FALSE)</f>
        <v>Deferred</v>
      </c>
      <c r="L187">
        <f>VLOOKUP($A187,cleaned_data!$A$2:$L$200,12,FALSE)</f>
        <v>1029</v>
      </c>
    </row>
    <row r="188" spans="1:12">
      <c r="A188" t="str">
        <v>b47e1891</v>
      </c>
      <c r="B188" t="str">
        <f>VLOOKUP($A188,cleaned_data!$A$2:$L$201,2,FALSE)</f>
        <v>Dennis Herrera</v>
      </c>
      <c r="C188">
        <f>VLOOKUP($A188,cleaned_data!$A$2:$L$201,3,FALSE)</f>
        <v>22844</v>
      </c>
      <c r="D188">
        <f>VLOOKUP($A188,cleaned_data!$A$2:$L$201,4,FALSE)</f>
        <v>32054</v>
      </c>
      <c r="E188">
        <f>VLOOKUP($A188,cleaned_data!$A$2:$L$201,5,FALSE)</f>
        <v>1828</v>
      </c>
      <c r="F188">
        <f>VLOOKUP($A188,cleaned_data!$A$2:$L$201,6,FALSE)</f>
        <v>4519</v>
      </c>
      <c r="G188" t="str">
        <f>VLOOKUP($A188,cleaned_data!$A$2:$L$201,7,FALSE)</f>
        <v>Defined Benefit</v>
      </c>
      <c r="H188">
        <f>VLOOKUP($A188,cleaned_data!$A$2:$L$201,8,FALSE)</f>
        <v>14.8</v>
      </c>
      <c r="I188">
        <f>VLOOKUP($A188,cleaned_data!$A$2:$L$201,9,FALSE)</f>
        <v>6.8</v>
      </c>
      <c r="J188">
        <f>VLOOKUP($A188,cleaned_data!$A$2:$L$201,10,FALSE)</f>
        <v>45726</v>
      </c>
      <c r="K188" t="str">
        <f>VLOOKUP($A188,cleaned_data!$A$2:$L$201,11,FALSE)</f>
        <v>Deferred</v>
      </c>
      <c r="L188">
        <f>VLOOKUP($A188,cleaned_data!$A$2:$L$201,12,FALSE)</f>
        <v>-2691</v>
      </c>
    </row>
  </sheetData>
  <conditionalFormatting sqref="A1">
    <cfRule type="expression" dxfId="1" priority="2">
      <formula>ISBLANK($A:$A)</formula>
    </cfRule>
  </conditionalFormatting>
  <conditionalFormatting sqref="B1:K1">
    <cfRule type="expression" dxfId="0" priority="1">
      <formula>ISBLANK($A:$L)</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3A4C-BDB6-4F56-838C-9480D62A5C20}">
  <dimension ref="A1:H176"/>
  <sheetViews>
    <sheetView workbookViewId="0">
      <selection activeCell="E169" sqref="E169"/>
    </sheetView>
  </sheetViews>
  <sheetFormatPr defaultRowHeight="14.25"/>
  <cols>
    <col min="1" max="1" width="18.73046875" bestFit="1" customWidth="1"/>
    <col min="2" max="2" width="23.1328125" bestFit="1" customWidth="1"/>
    <col min="3" max="3" width="30.06640625" bestFit="1" customWidth="1"/>
    <col min="4" max="4" width="20.265625" bestFit="1" customWidth="1"/>
    <col min="5" max="5" width="33" bestFit="1" customWidth="1"/>
    <col min="6" max="6" width="33.3984375" bestFit="1" customWidth="1"/>
    <col min="7" max="7" width="12.33203125" bestFit="1" customWidth="1"/>
    <col min="8" max="9" width="30.06640625" bestFit="1" customWidth="1"/>
  </cols>
  <sheetData>
    <row r="1" spans="1:8">
      <c r="A1" s="9" t="s">
        <v>990</v>
      </c>
      <c r="B1" t="s">
        <v>997</v>
      </c>
      <c r="G1" s="9" t="s">
        <v>990</v>
      </c>
      <c r="H1" t="s">
        <v>998</v>
      </c>
    </row>
    <row r="3" spans="1:8">
      <c r="A3" s="9" t="s">
        <v>6</v>
      </c>
      <c r="B3" t="s">
        <v>994</v>
      </c>
      <c r="C3" t="s">
        <v>995</v>
      </c>
      <c r="D3" t="s">
        <v>996</v>
      </c>
      <c r="G3" s="9" t="s">
        <v>1011</v>
      </c>
      <c r="H3" t="s">
        <v>994</v>
      </c>
    </row>
    <row r="4" spans="1:8">
      <c r="A4" s="10" t="s">
        <v>809</v>
      </c>
      <c r="B4" s="6">
        <v>33730</v>
      </c>
      <c r="C4" s="7">
        <v>9.8433333333333337</v>
      </c>
      <c r="D4" s="7">
        <v>5.9677777777777772</v>
      </c>
      <c r="G4" s="29">
        <v>45005</v>
      </c>
      <c r="H4" s="6">
        <v>2645</v>
      </c>
    </row>
    <row r="5" spans="1:8">
      <c r="A5" s="10" t="s">
        <v>808</v>
      </c>
      <c r="B5" s="6">
        <v>14554</v>
      </c>
      <c r="C5" s="7">
        <v>8.7225000000000001</v>
      </c>
      <c r="D5" s="7">
        <v>7.1024999999999991</v>
      </c>
      <c r="G5" s="29">
        <v>45011</v>
      </c>
      <c r="H5" s="6">
        <v>4807</v>
      </c>
    </row>
    <row r="6" spans="1:8">
      <c r="A6" s="10" t="s">
        <v>993</v>
      </c>
      <c r="B6" s="6">
        <v>48284</v>
      </c>
      <c r="C6" s="7">
        <v>9.4984615384615374</v>
      </c>
      <c r="D6" s="7">
        <v>6.316923076923076</v>
      </c>
      <c r="G6" s="29">
        <v>45015</v>
      </c>
      <c r="H6" s="6">
        <v>1262</v>
      </c>
    </row>
    <row r="7" spans="1:8">
      <c r="G7" s="29">
        <v>45023</v>
      </c>
      <c r="H7" s="6">
        <v>1762</v>
      </c>
    </row>
    <row r="8" spans="1:8">
      <c r="G8" s="29">
        <v>45038</v>
      </c>
      <c r="H8" s="6">
        <v>3050</v>
      </c>
    </row>
    <row r="9" spans="1:8">
      <c r="G9" s="29">
        <v>45045</v>
      </c>
      <c r="H9" s="6">
        <v>4486</v>
      </c>
    </row>
    <row r="10" spans="1:8">
      <c r="G10" s="29">
        <v>45046</v>
      </c>
      <c r="H10" s="6">
        <v>2385</v>
      </c>
    </row>
    <row r="11" spans="1:8">
      <c r="G11" s="29">
        <v>45049</v>
      </c>
      <c r="H11" s="6">
        <v>1319</v>
      </c>
    </row>
    <row r="12" spans="1:8">
      <c r="G12" s="29">
        <v>45052</v>
      </c>
      <c r="H12" s="6">
        <v>4186</v>
      </c>
    </row>
    <row r="13" spans="1:8">
      <c r="A13" s="9" t="s">
        <v>6</v>
      </c>
      <c r="B13" t="s">
        <v>994</v>
      </c>
      <c r="C13" t="s">
        <v>995</v>
      </c>
      <c r="D13" t="s">
        <v>996</v>
      </c>
      <c r="E13" t="s">
        <v>1006</v>
      </c>
      <c r="G13" s="29">
        <v>45053</v>
      </c>
      <c r="H13" s="6">
        <v>5670</v>
      </c>
    </row>
    <row r="14" spans="1:8">
      <c r="A14" s="10" t="s">
        <v>809</v>
      </c>
      <c r="B14" s="6">
        <v>344171</v>
      </c>
      <c r="C14" s="7">
        <v>9.8060176991150456</v>
      </c>
      <c r="D14" s="7">
        <v>6.253008849557518</v>
      </c>
      <c r="E14" s="8">
        <v>-58.876106194690266</v>
      </c>
      <c r="G14" s="29">
        <v>45055</v>
      </c>
      <c r="H14" s="6">
        <v>869</v>
      </c>
    </row>
    <row r="15" spans="1:8">
      <c r="A15" s="11" t="s">
        <v>997</v>
      </c>
      <c r="B15" s="6">
        <v>33730</v>
      </c>
      <c r="C15" s="7">
        <v>9.8433333333333355</v>
      </c>
      <c r="D15" s="7">
        <v>5.9677777777777772</v>
      </c>
      <c r="E15" s="8">
        <v>-53.888888888888886</v>
      </c>
      <c r="G15" s="29">
        <v>45057</v>
      </c>
      <c r="H15" s="6">
        <v>1704</v>
      </c>
    </row>
    <row r="16" spans="1:8">
      <c r="A16" s="11" t="s">
        <v>991</v>
      </c>
      <c r="B16" s="6">
        <v>310441</v>
      </c>
      <c r="C16" s="7">
        <v>9.8027884615384657</v>
      </c>
      <c r="D16" s="7">
        <v>6.2776923076923064</v>
      </c>
      <c r="E16" s="8">
        <v>-59.307692307692307</v>
      </c>
      <c r="G16" s="29">
        <v>45058</v>
      </c>
      <c r="H16" s="6">
        <v>3229</v>
      </c>
    </row>
    <row r="17" spans="1:8">
      <c r="A17" s="10" t="s">
        <v>808</v>
      </c>
      <c r="B17" s="6">
        <v>247832</v>
      </c>
      <c r="C17" s="7">
        <v>9.9810344827586253</v>
      </c>
      <c r="D17" s="7">
        <v>6.5695402298850611</v>
      </c>
      <c r="E17" s="8">
        <v>70.448275862068968</v>
      </c>
      <c r="G17" s="29">
        <v>45060</v>
      </c>
      <c r="H17" s="6">
        <v>4001</v>
      </c>
    </row>
    <row r="18" spans="1:8">
      <c r="A18" s="11" t="s">
        <v>997</v>
      </c>
      <c r="B18" s="6">
        <v>14554</v>
      </c>
      <c r="C18" s="7">
        <v>8.7225000000000001</v>
      </c>
      <c r="D18" s="7">
        <v>7.1024999999999991</v>
      </c>
      <c r="E18" s="8">
        <v>12</v>
      </c>
      <c r="G18" s="29">
        <v>45063</v>
      </c>
      <c r="H18" s="6">
        <v>2820</v>
      </c>
    </row>
    <row r="19" spans="1:8">
      <c r="A19" s="11" t="s">
        <v>991</v>
      </c>
      <c r="B19" s="6">
        <v>233278</v>
      </c>
      <c r="C19" s="7">
        <v>10.041686746987958</v>
      </c>
      <c r="D19" s="7">
        <v>6.5438554216867493</v>
      </c>
      <c r="E19" s="8">
        <v>73.265060240963862</v>
      </c>
      <c r="G19" s="29">
        <v>45065</v>
      </c>
      <c r="H19" s="6">
        <v>5631</v>
      </c>
    </row>
    <row r="20" spans="1:8">
      <c r="A20" s="10" t="s">
        <v>993</v>
      </c>
      <c r="B20" s="6">
        <v>592003</v>
      </c>
      <c r="C20" s="7">
        <v>9.8821499999999975</v>
      </c>
      <c r="D20" s="7">
        <v>6.3906999999999989</v>
      </c>
      <c r="E20" s="8">
        <v>-2.62</v>
      </c>
      <c r="G20" s="29">
        <v>45067</v>
      </c>
      <c r="H20" s="6">
        <v>7711</v>
      </c>
    </row>
    <row r="21" spans="1:8">
      <c r="G21" s="29">
        <v>45073</v>
      </c>
      <c r="H21" s="6">
        <v>3920</v>
      </c>
    </row>
    <row r="22" spans="1:8">
      <c r="G22" s="29">
        <v>45075</v>
      </c>
      <c r="H22" s="6">
        <v>2436</v>
      </c>
    </row>
    <row r="23" spans="1:8">
      <c r="A23" s="9" t="s">
        <v>6</v>
      </c>
      <c r="B23" t="s">
        <v>1009</v>
      </c>
      <c r="D23" s="31" t="s">
        <v>6</v>
      </c>
      <c r="E23" s="31" t="s">
        <v>994</v>
      </c>
      <c r="G23" s="29">
        <v>45077</v>
      </c>
      <c r="H23" s="6">
        <v>4597</v>
      </c>
    </row>
    <row r="24" spans="1:8">
      <c r="A24" s="10" t="s">
        <v>984</v>
      </c>
      <c r="B24" s="30">
        <v>0.35</v>
      </c>
      <c r="D24" s="32" t="s">
        <v>984</v>
      </c>
      <c r="E24" s="33">
        <v>0.34768067053714252</v>
      </c>
      <c r="G24" s="29">
        <v>45078</v>
      </c>
      <c r="H24" s="6">
        <v>3177</v>
      </c>
    </row>
    <row r="25" spans="1:8">
      <c r="A25" s="10" t="s">
        <v>983</v>
      </c>
      <c r="B25" s="30">
        <v>0.30499999999999999</v>
      </c>
      <c r="D25" s="32" t="s">
        <v>983</v>
      </c>
      <c r="E25" s="33">
        <v>0.32039533583444679</v>
      </c>
      <c r="G25" s="29">
        <v>45080</v>
      </c>
      <c r="H25" s="6">
        <v>3897</v>
      </c>
    </row>
    <row r="26" spans="1:8">
      <c r="A26" s="10" t="s">
        <v>982</v>
      </c>
      <c r="B26" s="30">
        <v>0.34499999999999997</v>
      </c>
      <c r="D26" s="32" t="s">
        <v>982</v>
      </c>
      <c r="E26" s="33">
        <v>0.33192399362841069</v>
      </c>
      <c r="G26" s="29">
        <v>45081</v>
      </c>
      <c r="H26" s="6">
        <v>1580</v>
      </c>
    </row>
    <row r="27" spans="1:8">
      <c r="A27" s="10" t="s">
        <v>993</v>
      </c>
      <c r="B27" s="30">
        <v>1</v>
      </c>
      <c r="D27" s="32" t="s">
        <v>993</v>
      </c>
      <c r="E27" s="33">
        <v>1</v>
      </c>
      <c r="G27" s="29">
        <v>45084</v>
      </c>
      <c r="H27" s="6">
        <v>4397</v>
      </c>
    </row>
    <row r="28" spans="1:8">
      <c r="G28" s="29">
        <v>45087</v>
      </c>
      <c r="H28" s="6">
        <v>866</v>
      </c>
    </row>
    <row r="29" spans="1:8">
      <c r="D29" s="9" t="s">
        <v>990</v>
      </c>
      <c r="E29" t="s">
        <v>998</v>
      </c>
      <c r="G29" s="29">
        <v>45095</v>
      </c>
      <c r="H29" s="6">
        <v>5938</v>
      </c>
    </row>
    <row r="30" spans="1:8">
      <c r="G30" s="29">
        <v>45096</v>
      </c>
      <c r="H30" s="6">
        <v>1167</v>
      </c>
    </row>
    <row r="31" spans="1:8">
      <c r="A31" s="9" t="s">
        <v>1010</v>
      </c>
      <c r="B31" t="s">
        <v>1006</v>
      </c>
      <c r="D31" s="9" t="s">
        <v>1010</v>
      </c>
      <c r="E31" t="s">
        <v>995</v>
      </c>
      <c r="F31" t="s">
        <v>996</v>
      </c>
      <c r="G31" s="29">
        <v>45105</v>
      </c>
      <c r="H31" s="6">
        <v>1366</v>
      </c>
    </row>
    <row r="32" spans="1:8">
      <c r="A32" s="10" t="s">
        <v>809</v>
      </c>
      <c r="B32" s="8">
        <v>-58.876106194690266</v>
      </c>
      <c r="D32" s="10" t="s">
        <v>809</v>
      </c>
      <c r="E32" s="7">
        <v>9.8060176991150474</v>
      </c>
      <c r="F32" s="7">
        <v>6.2530088495575216</v>
      </c>
      <c r="G32" s="29">
        <v>45114</v>
      </c>
      <c r="H32" s="6">
        <v>4104</v>
      </c>
    </row>
    <row r="33" spans="1:8">
      <c r="A33" s="10" t="s">
        <v>808</v>
      </c>
      <c r="B33" s="8">
        <v>70.448275862068968</v>
      </c>
      <c r="D33" s="11" t="s">
        <v>984</v>
      </c>
      <c r="E33" s="7">
        <v>9.817105263157897</v>
      </c>
      <c r="F33" s="7">
        <v>6.3439473684210501</v>
      </c>
      <c r="G33" s="29">
        <v>45117</v>
      </c>
      <c r="H33" s="6">
        <v>1003</v>
      </c>
    </row>
    <row r="34" spans="1:8">
      <c r="A34" s="10" t="s">
        <v>993</v>
      </c>
      <c r="B34" s="8">
        <v>-2.62</v>
      </c>
      <c r="D34" s="11" t="s">
        <v>983</v>
      </c>
      <c r="E34" s="7">
        <v>9.3319047619047595</v>
      </c>
      <c r="F34" s="7">
        <v>6.0930952380952377</v>
      </c>
      <c r="G34" s="29">
        <v>45120</v>
      </c>
      <c r="H34" s="6">
        <v>1085</v>
      </c>
    </row>
    <row r="35" spans="1:8">
      <c r="D35" s="11" t="s">
        <v>982</v>
      </c>
      <c r="E35" s="7">
        <v>10.396666666666667</v>
      </c>
      <c r="F35" s="7">
        <v>6.3518181818181825</v>
      </c>
      <c r="G35" s="29">
        <v>45122</v>
      </c>
      <c r="H35" s="6">
        <v>4425</v>
      </c>
    </row>
    <row r="36" spans="1:8">
      <c r="D36" s="10" t="s">
        <v>808</v>
      </c>
      <c r="E36" s="7">
        <v>9.9810344827586235</v>
      </c>
      <c r="F36" s="7">
        <v>6.5695402298850567</v>
      </c>
      <c r="G36" s="29">
        <v>45126</v>
      </c>
      <c r="H36" s="6">
        <v>4999</v>
      </c>
    </row>
    <row r="37" spans="1:8">
      <c r="D37" s="11" t="s">
        <v>984</v>
      </c>
      <c r="E37" s="7">
        <v>9.9599999999999991</v>
      </c>
      <c r="F37" s="7">
        <v>6.3784374999999995</v>
      </c>
      <c r="G37" s="29">
        <v>45127</v>
      </c>
      <c r="H37" s="6">
        <v>1490</v>
      </c>
    </row>
    <row r="38" spans="1:8">
      <c r="D38" s="11" t="s">
        <v>983</v>
      </c>
      <c r="E38" s="7">
        <v>9.0526315789473681</v>
      </c>
      <c r="F38" s="7">
        <v>7.3257894736842122</v>
      </c>
      <c r="G38" s="29">
        <v>45129</v>
      </c>
      <c r="H38" s="6">
        <v>1162</v>
      </c>
    </row>
    <row r="39" spans="1:8">
      <c r="D39" s="11" t="s">
        <v>982</v>
      </c>
      <c r="E39" s="7">
        <v>10.489722222222222</v>
      </c>
      <c r="F39" s="7">
        <v>6.3402777777777768</v>
      </c>
      <c r="G39" s="29">
        <v>45135</v>
      </c>
      <c r="H39" s="6">
        <v>4896</v>
      </c>
    </row>
    <row r="40" spans="1:8">
      <c r="D40" s="10" t="s">
        <v>993</v>
      </c>
      <c r="E40" s="7">
        <v>9.8821499999999993</v>
      </c>
      <c r="F40" s="7">
        <v>6.3906999999999989</v>
      </c>
      <c r="G40" s="29">
        <v>45143</v>
      </c>
      <c r="H40" s="6">
        <v>3854</v>
      </c>
    </row>
    <row r="41" spans="1:8">
      <c r="G41" s="29">
        <v>45146</v>
      </c>
      <c r="H41" s="6">
        <v>2815</v>
      </c>
    </row>
    <row r="42" spans="1:8">
      <c r="G42" s="29">
        <v>45148</v>
      </c>
      <c r="H42" s="6">
        <v>7940</v>
      </c>
    </row>
    <row r="43" spans="1:8">
      <c r="G43" s="29">
        <v>45152</v>
      </c>
      <c r="H43" s="6">
        <v>1449</v>
      </c>
    </row>
    <row r="44" spans="1:8">
      <c r="G44" s="29">
        <v>45158</v>
      </c>
      <c r="H44" s="6">
        <v>848</v>
      </c>
    </row>
    <row r="45" spans="1:8">
      <c r="G45" s="29">
        <v>45170</v>
      </c>
      <c r="H45" s="6">
        <v>1741</v>
      </c>
    </row>
    <row r="46" spans="1:8">
      <c r="G46" s="29">
        <v>45171</v>
      </c>
      <c r="H46" s="6">
        <v>4170</v>
      </c>
    </row>
    <row r="47" spans="1:8">
      <c r="G47" s="29">
        <v>45178</v>
      </c>
      <c r="H47" s="6">
        <v>1312</v>
      </c>
    </row>
    <row r="48" spans="1:8">
      <c r="G48" s="29">
        <v>45185</v>
      </c>
      <c r="H48" s="6">
        <v>3483</v>
      </c>
    </row>
    <row r="49" spans="7:8">
      <c r="G49" s="29">
        <v>45191</v>
      </c>
      <c r="H49" s="6">
        <v>5026</v>
      </c>
    </row>
    <row r="50" spans="7:8">
      <c r="G50" s="29">
        <v>45192</v>
      </c>
      <c r="H50" s="6">
        <v>4215</v>
      </c>
    </row>
    <row r="51" spans="7:8">
      <c r="G51" s="29">
        <v>45206</v>
      </c>
      <c r="H51" s="6">
        <v>1898</v>
      </c>
    </row>
    <row r="52" spans="7:8">
      <c r="G52" s="29">
        <v>45207</v>
      </c>
      <c r="H52" s="6">
        <v>1645</v>
      </c>
    </row>
    <row r="53" spans="7:8">
      <c r="G53" s="29">
        <v>45208</v>
      </c>
      <c r="H53" s="6">
        <v>8501</v>
      </c>
    </row>
    <row r="54" spans="7:8">
      <c r="G54" s="29">
        <v>45209</v>
      </c>
      <c r="H54" s="6">
        <v>4663</v>
      </c>
    </row>
    <row r="55" spans="7:8">
      <c r="G55" s="29">
        <v>45218</v>
      </c>
      <c r="H55" s="6">
        <v>4248</v>
      </c>
    </row>
    <row r="56" spans="7:8">
      <c r="G56" s="29">
        <v>45221</v>
      </c>
      <c r="H56" s="6">
        <v>4500</v>
      </c>
    </row>
    <row r="57" spans="7:8">
      <c r="G57" s="29">
        <v>45229</v>
      </c>
      <c r="H57" s="6">
        <v>5830</v>
      </c>
    </row>
    <row r="58" spans="7:8">
      <c r="G58" s="29">
        <v>45232</v>
      </c>
      <c r="H58" s="6">
        <v>4795</v>
      </c>
    </row>
    <row r="59" spans="7:8">
      <c r="G59" s="29">
        <v>45234</v>
      </c>
      <c r="H59" s="6">
        <v>4194</v>
      </c>
    </row>
    <row r="60" spans="7:8">
      <c r="G60" s="29">
        <v>45237</v>
      </c>
      <c r="H60" s="6">
        <v>3558</v>
      </c>
    </row>
    <row r="61" spans="7:8">
      <c r="G61" s="29">
        <v>45247</v>
      </c>
      <c r="H61" s="6">
        <v>4077</v>
      </c>
    </row>
    <row r="62" spans="7:8">
      <c r="G62" s="29">
        <v>45250</v>
      </c>
      <c r="H62" s="6">
        <v>1534</v>
      </c>
    </row>
    <row r="63" spans="7:8">
      <c r="G63" s="29">
        <v>45256</v>
      </c>
      <c r="H63" s="6">
        <v>1795</v>
      </c>
    </row>
    <row r="64" spans="7:8">
      <c r="G64" s="29">
        <v>45260</v>
      </c>
      <c r="H64" s="6">
        <v>3933</v>
      </c>
    </row>
    <row r="65" spans="7:8">
      <c r="G65" s="29">
        <v>45263</v>
      </c>
      <c r="H65" s="6">
        <v>4144</v>
      </c>
    </row>
    <row r="66" spans="7:8">
      <c r="G66" s="29">
        <v>45267</v>
      </c>
      <c r="H66" s="6">
        <v>2159</v>
      </c>
    </row>
    <row r="67" spans="7:8">
      <c r="G67" s="29">
        <v>45269</v>
      </c>
      <c r="H67" s="6">
        <v>4256</v>
      </c>
    </row>
    <row r="68" spans="7:8">
      <c r="G68" s="29">
        <v>45272</v>
      </c>
      <c r="H68" s="6">
        <v>1274</v>
      </c>
    </row>
    <row r="69" spans="7:8">
      <c r="G69" s="29">
        <v>45273</v>
      </c>
      <c r="H69" s="6">
        <v>4857</v>
      </c>
    </row>
    <row r="70" spans="7:8">
      <c r="G70" s="29">
        <v>45279</v>
      </c>
      <c r="H70" s="6">
        <v>754</v>
      </c>
    </row>
    <row r="71" spans="7:8">
      <c r="G71" s="29">
        <v>45281</v>
      </c>
      <c r="H71" s="6">
        <v>6386</v>
      </c>
    </row>
    <row r="72" spans="7:8">
      <c r="G72" s="29">
        <v>45283</v>
      </c>
      <c r="H72" s="6">
        <v>1626</v>
      </c>
    </row>
    <row r="73" spans="7:8">
      <c r="G73" s="29">
        <v>45288</v>
      </c>
      <c r="H73" s="6">
        <v>4737</v>
      </c>
    </row>
    <row r="74" spans="7:8">
      <c r="G74" s="29">
        <v>45293</v>
      </c>
      <c r="H74" s="6">
        <v>4817</v>
      </c>
    </row>
    <row r="75" spans="7:8">
      <c r="G75" s="29">
        <v>45298</v>
      </c>
      <c r="H75" s="6">
        <v>3651</v>
      </c>
    </row>
    <row r="76" spans="7:8">
      <c r="G76" s="29">
        <v>45300</v>
      </c>
      <c r="H76" s="6">
        <v>4613</v>
      </c>
    </row>
    <row r="77" spans="7:8">
      <c r="G77" s="29">
        <v>45305</v>
      </c>
      <c r="H77" s="6">
        <v>975</v>
      </c>
    </row>
    <row r="78" spans="7:8">
      <c r="G78" s="29">
        <v>45306</v>
      </c>
      <c r="H78" s="6">
        <v>3599</v>
      </c>
    </row>
    <row r="79" spans="7:8">
      <c r="G79" s="29">
        <v>45314</v>
      </c>
      <c r="H79" s="6">
        <v>4764</v>
      </c>
    </row>
    <row r="80" spans="7:8">
      <c r="G80" s="29">
        <v>45315</v>
      </c>
      <c r="H80" s="6">
        <v>3711</v>
      </c>
    </row>
    <row r="81" spans="7:8">
      <c r="G81" s="29">
        <v>45318</v>
      </c>
      <c r="H81" s="6">
        <v>2414</v>
      </c>
    </row>
    <row r="82" spans="7:8">
      <c r="G82" s="29">
        <v>45320</v>
      </c>
      <c r="H82" s="6">
        <v>1525</v>
      </c>
    </row>
    <row r="83" spans="7:8">
      <c r="G83" s="29">
        <v>45321</v>
      </c>
      <c r="H83" s="6">
        <v>3488</v>
      </c>
    </row>
    <row r="84" spans="7:8">
      <c r="G84" s="29">
        <v>45322</v>
      </c>
      <c r="H84" s="6">
        <v>4724</v>
      </c>
    </row>
    <row r="85" spans="7:8">
      <c r="G85" s="29">
        <v>45329</v>
      </c>
      <c r="H85" s="6">
        <v>5008</v>
      </c>
    </row>
    <row r="86" spans="7:8">
      <c r="G86" s="29">
        <v>45331</v>
      </c>
      <c r="H86" s="6">
        <v>4017</v>
      </c>
    </row>
    <row r="87" spans="7:8">
      <c r="G87" s="29">
        <v>45334</v>
      </c>
      <c r="H87" s="6">
        <v>3118</v>
      </c>
    </row>
    <row r="88" spans="7:8">
      <c r="G88" s="29">
        <v>45336</v>
      </c>
      <c r="H88" s="6">
        <v>2277</v>
      </c>
    </row>
    <row r="89" spans="7:8">
      <c r="G89" s="29">
        <v>45337</v>
      </c>
      <c r="H89" s="6">
        <v>2220</v>
      </c>
    </row>
    <row r="90" spans="7:8">
      <c r="G90" s="29">
        <v>45340</v>
      </c>
      <c r="H90" s="6">
        <v>4196</v>
      </c>
    </row>
    <row r="91" spans="7:8">
      <c r="G91" s="29">
        <v>45351</v>
      </c>
      <c r="H91" s="6">
        <v>3524</v>
      </c>
    </row>
    <row r="92" spans="7:8">
      <c r="G92" s="29">
        <v>45356</v>
      </c>
      <c r="H92" s="6">
        <v>3556</v>
      </c>
    </row>
    <row r="93" spans="7:8">
      <c r="G93" s="29">
        <v>45357</v>
      </c>
      <c r="H93" s="6">
        <v>3340</v>
      </c>
    </row>
    <row r="94" spans="7:8">
      <c r="G94" s="29">
        <v>45358</v>
      </c>
      <c r="H94" s="6">
        <v>4480</v>
      </c>
    </row>
    <row r="95" spans="7:8">
      <c r="G95" s="29">
        <v>45360</v>
      </c>
      <c r="H95" s="6">
        <v>2432</v>
      </c>
    </row>
    <row r="96" spans="7:8">
      <c r="G96" s="29">
        <v>45362</v>
      </c>
      <c r="H96" s="6">
        <v>3874</v>
      </c>
    </row>
    <row r="97" spans="7:8">
      <c r="G97" s="29">
        <v>45363</v>
      </c>
      <c r="H97" s="6">
        <v>3589</v>
      </c>
    </row>
    <row r="98" spans="7:8">
      <c r="G98" s="29">
        <v>45368</v>
      </c>
      <c r="H98" s="6">
        <v>3296</v>
      </c>
    </row>
    <row r="99" spans="7:8">
      <c r="G99" s="29">
        <v>45371</v>
      </c>
      <c r="H99" s="6">
        <v>3646</v>
      </c>
    </row>
    <row r="100" spans="7:8">
      <c r="G100" s="29">
        <v>45378</v>
      </c>
      <c r="H100" s="6">
        <v>3315</v>
      </c>
    </row>
    <row r="101" spans="7:8">
      <c r="G101" s="29">
        <v>45379</v>
      </c>
      <c r="H101" s="6">
        <v>5814</v>
      </c>
    </row>
    <row r="102" spans="7:8">
      <c r="G102" s="29">
        <v>45382</v>
      </c>
      <c r="H102" s="6">
        <v>6166</v>
      </c>
    </row>
    <row r="103" spans="7:8">
      <c r="G103" s="29">
        <v>45385</v>
      </c>
      <c r="H103" s="6">
        <v>4892</v>
      </c>
    </row>
    <row r="104" spans="7:8">
      <c r="G104" s="29">
        <v>45399</v>
      </c>
      <c r="H104" s="6">
        <v>3619</v>
      </c>
    </row>
    <row r="105" spans="7:8">
      <c r="G105" s="29">
        <v>45400</v>
      </c>
      <c r="H105" s="6">
        <v>4673</v>
      </c>
    </row>
    <row r="106" spans="7:8">
      <c r="G106" s="29">
        <v>45401</v>
      </c>
      <c r="H106" s="6">
        <v>3015</v>
      </c>
    </row>
    <row r="107" spans="7:8">
      <c r="G107" s="29">
        <v>45408</v>
      </c>
      <c r="H107" s="6">
        <v>2443</v>
      </c>
    </row>
    <row r="108" spans="7:8">
      <c r="G108" s="29">
        <v>45426</v>
      </c>
      <c r="H108" s="6">
        <v>3759</v>
      </c>
    </row>
    <row r="109" spans="7:8">
      <c r="G109" s="29">
        <v>45428</v>
      </c>
      <c r="H109" s="6">
        <v>1816</v>
      </c>
    </row>
    <row r="110" spans="7:8">
      <c r="G110" s="29">
        <v>45429</v>
      </c>
      <c r="H110" s="6">
        <v>3494</v>
      </c>
    </row>
    <row r="111" spans="7:8">
      <c r="G111" s="29">
        <v>45430</v>
      </c>
      <c r="H111" s="6">
        <v>3205</v>
      </c>
    </row>
    <row r="112" spans="7:8">
      <c r="G112" s="29">
        <v>45431</v>
      </c>
      <c r="H112" s="6">
        <v>877</v>
      </c>
    </row>
    <row r="113" spans="7:8">
      <c r="G113" s="29">
        <v>45432</v>
      </c>
      <c r="H113" s="6">
        <v>4604</v>
      </c>
    </row>
    <row r="114" spans="7:8">
      <c r="G114" s="29">
        <v>45433</v>
      </c>
      <c r="H114" s="6">
        <v>3588</v>
      </c>
    </row>
    <row r="115" spans="7:8">
      <c r="G115" s="29">
        <v>45436</v>
      </c>
      <c r="H115" s="6">
        <v>1309</v>
      </c>
    </row>
    <row r="116" spans="7:8">
      <c r="G116" s="29">
        <v>45439</v>
      </c>
      <c r="H116" s="6">
        <v>1478</v>
      </c>
    </row>
    <row r="117" spans="7:8">
      <c r="G117" s="29">
        <v>45443</v>
      </c>
      <c r="H117" s="6">
        <v>2591</v>
      </c>
    </row>
    <row r="118" spans="7:8">
      <c r="G118" s="29">
        <v>45445</v>
      </c>
      <c r="H118" s="6">
        <v>4750</v>
      </c>
    </row>
    <row r="119" spans="7:8">
      <c r="G119" s="29">
        <v>45447</v>
      </c>
      <c r="H119" s="6">
        <v>3984</v>
      </c>
    </row>
    <row r="120" spans="7:8">
      <c r="G120" s="29">
        <v>45463</v>
      </c>
      <c r="H120" s="6">
        <v>1968</v>
      </c>
    </row>
    <row r="121" spans="7:8">
      <c r="G121" s="29">
        <v>45470</v>
      </c>
      <c r="H121" s="6">
        <v>2151</v>
      </c>
    </row>
    <row r="122" spans="7:8">
      <c r="G122" s="29">
        <v>45472</v>
      </c>
      <c r="H122" s="6">
        <v>4296</v>
      </c>
    </row>
    <row r="123" spans="7:8">
      <c r="G123" s="29">
        <v>45473</v>
      </c>
      <c r="H123" s="6">
        <v>3599</v>
      </c>
    </row>
    <row r="124" spans="7:8">
      <c r="G124" s="29">
        <v>45493</v>
      </c>
      <c r="H124" s="6">
        <v>1601</v>
      </c>
    </row>
    <row r="125" spans="7:8">
      <c r="G125" s="29">
        <v>45494</v>
      </c>
      <c r="H125" s="6">
        <v>3725</v>
      </c>
    </row>
    <row r="126" spans="7:8">
      <c r="G126" s="29">
        <v>45496</v>
      </c>
      <c r="H126" s="6">
        <v>9110</v>
      </c>
    </row>
    <row r="127" spans="7:8">
      <c r="G127" s="29">
        <v>45499</v>
      </c>
      <c r="H127" s="6">
        <v>4098</v>
      </c>
    </row>
    <row r="128" spans="7:8">
      <c r="G128" s="29">
        <v>45505</v>
      </c>
      <c r="H128" s="6">
        <v>2381</v>
      </c>
    </row>
    <row r="129" spans="7:8">
      <c r="G129" s="29">
        <v>45509</v>
      </c>
      <c r="H129" s="6">
        <v>3801</v>
      </c>
    </row>
    <row r="130" spans="7:8">
      <c r="G130" s="29">
        <v>45521</v>
      </c>
      <c r="H130" s="6">
        <v>6983</v>
      </c>
    </row>
    <row r="131" spans="7:8">
      <c r="G131" s="29">
        <v>45524</v>
      </c>
      <c r="H131" s="6">
        <v>1324</v>
      </c>
    </row>
    <row r="132" spans="7:8">
      <c r="G132" s="29">
        <v>45526</v>
      </c>
      <c r="H132" s="6">
        <v>3524</v>
      </c>
    </row>
    <row r="133" spans="7:8">
      <c r="G133" s="29">
        <v>45527</v>
      </c>
      <c r="H133" s="6">
        <v>3176</v>
      </c>
    </row>
    <row r="134" spans="7:8">
      <c r="G134" s="29">
        <v>45533</v>
      </c>
      <c r="H134" s="6">
        <v>1425</v>
      </c>
    </row>
    <row r="135" spans="7:8">
      <c r="G135" s="29">
        <v>45534</v>
      </c>
      <c r="H135" s="6">
        <v>7056</v>
      </c>
    </row>
    <row r="136" spans="7:8">
      <c r="G136" s="29">
        <v>45550</v>
      </c>
      <c r="H136" s="6">
        <v>8122</v>
      </c>
    </row>
    <row r="137" spans="7:8">
      <c r="G137" s="29">
        <v>45554</v>
      </c>
      <c r="H137" s="6">
        <v>5340</v>
      </c>
    </row>
    <row r="138" spans="7:8">
      <c r="G138" s="29">
        <v>45556</v>
      </c>
      <c r="H138" s="6">
        <v>1503</v>
      </c>
    </row>
    <row r="139" spans="7:8">
      <c r="G139" s="29">
        <v>45558</v>
      </c>
      <c r="H139" s="6">
        <v>3717</v>
      </c>
    </row>
    <row r="140" spans="7:8">
      <c r="G140" s="29">
        <v>45560</v>
      </c>
      <c r="H140" s="6">
        <v>940</v>
      </c>
    </row>
    <row r="141" spans="7:8">
      <c r="G141" s="29">
        <v>45567</v>
      </c>
      <c r="H141" s="6">
        <v>1916</v>
      </c>
    </row>
    <row r="142" spans="7:8">
      <c r="G142" s="29">
        <v>45570</v>
      </c>
      <c r="H142" s="6">
        <v>4719</v>
      </c>
    </row>
    <row r="143" spans="7:8">
      <c r="G143" s="29">
        <v>45576</v>
      </c>
      <c r="H143" s="6">
        <v>1730</v>
      </c>
    </row>
    <row r="144" spans="7:8">
      <c r="G144" s="29">
        <v>45579</v>
      </c>
      <c r="H144" s="6">
        <v>3837</v>
      </c>
    </row>
    <row r="145" spans="7:8">
      <c r="G145" s="29">
        <v>45586</v>
      </c>
      <c r="H145" s="6">
        <v>4128</v>
      </c>
    </row>
    <row r="146" spans="7:8">
      <c r="G146" s="29">
        <v>45588</v>
      </c>
      <c r="H146" s="6">
        <v>904</v>
      </c>
    </row>
    <row r="147" spans="7:8">
      <c r="G147" s="29">
        <v>45606</v>
      </c>
      <c r="H147" s="6">
        <v>2050</v>
      </c>
    </row>
    <row r="148" spans="7:8">
      <c r="G148" s="29">
        <v>45609</v>
      </c>
      <c r="H148" s="6">
        <v>4881</v>
      </c>
    </row>
    <row r="149" spans="7:8">
      <c r="G149" s="29">
        <v>45613</v>
      </c>
      <c r="H149" s="6">
        <v>4137</v>
      </c>
    </row>
    <row r="150" spans="7:8">
      <c r="G150" s="29">
        <v>45621</v>
      </c>
      <c r="H150" s="6">
        <v>3809</v>
      </c>
    </row>
    <row r="151" spans="7:8">
      <c r="G151" s="29">
        <v>45624</v>
      </c>
      <c r="H151" s="6">
        <v>3254</v>
      </c>
    </row>
    <row r="152" spans="7:8">
      <c r="G152" s="29">
        <v>45636</v>
      </c>
      <c r="H152" s="6">
        <v>864</v>
      </c>
    </row>
    <row r="153" spans="7:8">
      <c r="G153" s="29">
        <v>45639</v>
      </c>
      <c r="H153" s="6">
        <v>3870</v>
      </c>
    </row>
    <row r="154" spans="7:8">
      <c r="G154" s="29">
        <v>45642</v>
      </c>
      <c r="H154" s="6">
        <v>3239</v>
      </c>
    </row>
    <row r="155" spans="7:8">
      <c r="G155" s="29">
        <v>45644</v>
      </c>
      <c r="H155" s="6">
        <v>2955</v>
      </c>
    </row>
    <row r="156" spans="7:8">
      <c r="G156" s="29">
        <v>45647</v>
      </c>
      <c r="H156" s="6">
        <v>1993</v>
      </c>
    </row>
    <row r="157" spans="7:8">
      <c r="G157" s="29">
        <v>45652</v>
      </c>
      <c r="H157" s="6">
        <v>4496</v>
      </c>
    </row>
    <row r="158" spans="7:8">
      <c r="G158" s="29">
        <v>45654</v>
      </c>
      <c r="H158" s="6">
        <v>6279</v>
      </c>
    </row>
    <row r="159" spans="7:8">
      <c r="G159" s="29">
        <v>45655</v>
      </c>
      <c r="H159" s="6">
        <v>1900</v>
      </c>
    </row>
    <row r="160" spans="7:8">
      <c r="G160" s="29">
        <v>45657</v>
      </c>
      <c r="H160" s="6">
        <v>1603</v>
      </c>
    </row>
    <row r="161" spans="7:8">
      <c r="G161" s="29">
        <v>45660</v>
      </c>
      <c r="H161" s="6">
        <v>1356</v>
      </c>
    </row>
    <row r="162" spans="7:8">
      <c r="G162" s="29">
        <v>45664</v>
      </c>
      <c r="H162" s="6">
        <v>4908</v>
      </c>
    </row>
    <row r="163" spans="7:8">
      <c r="G163" s="29">
        <v>45668</v>
      </c>
      <c r="H163" s="6">
        <v>2437</v>
      </c>
    </row>
    <row r="164" spans="7:8">
      <c r="G164" s="29">
        <v>45674</v>
      </c>
      <c r="H164" s="6">
        <v>1709</v>
      </c>
    </row>
    <row r="165" spans="7:8">
      <c r="G165" s="29">
        <v>45676</v>
      </c>
      <c r="H165" s="6">
        <v>3410</v>
      </c>
    </row>
    <row r="166" spans="7:8">
      <c r="G166" s="29">
        <v>45684</v>
      </c>
      <c r="H166" s="6">
        <v>3307</v>
      </c>
    </row>
    <row r="167" spans="7:8">
      <c r="G167" s="29">
        <v>45687</v>
      </c>
      <c r="H167" s="6">
        <v>2566</v>
      </c>
    </row>
    <row r="168" spans="7:8">
      <c r="G168" s="29">
        <v>45688</v>
      </c>
      <c r="H168" s="6">
        <v>4541</v>
      </c>
    </row>
    <row r="169" spans="7:8">
      <c r="G169" s="29">
        <v>45708</v>
      </c>
      <c r="H169" s="6">
        <v>1831</v>
      </c>
    </row>
    <row r="170" spans="7:8">
      <c r="G170" s="29">
        <v>45709</v>
      </c>
      <c r="H170" s="6">
        <v>3868</v>
      </c>
    </row>
    <row r="171" spans="7:8">
      <c r="G171" s="29">
        <v>45715</v>
      </c>
      <c r="H171" s="6">
        <v>4093</v>
      </c>
    </row>
    <row r="172" spans="7:8">
      <c r="G172" s="29">
        <v>45719</v>
      </c>
      <c r="H172" s="6">
        <v>4865</v>
      </c>
    </row>
    <row r="173" spans="7:8">
      <c r="G173" s="29">
        <v>45721</v>
      </c>
      <c r="H173" s="6">
        <v>4542</v>
      </c>
    </row>
    <row r="174" spans="7:8">
      <c r="G174" s="29">
        <v>45723</v>
      </c>
      <c r="H174" s="6">
        <v>5142</v>
      </c>
    </row>
    <row r="175" spans="7:8">
      <c r="G175" s="29">
        <v>45726</v>
      </c>
      <c r="H175" s="6">
        <v>4519</v>
      </c>
    </row>
    <row r="176" spans="7:8">
      <c r="G176" s="10" t="s">
        <v>993</v>
      </c>
      <c r="H176" s="6">
        <v>592003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8772-EF51-4C2A-8059-02378FA1B627}">
  <dimension ref="A1:X28"/>
  <sheetViews>
    <sheetView tabSelected="1" topLeftCell="A31" workbookViewId="0">
      <selection activeCell="O36" sqref="O36"/>
    </sheetView>
  </sheetViews>
  <sheetFormatPr defaultRowHeight="14.25"/>
  <cols>
    <col min="1" max="1" width="14.19921875" bestFit="1" customWidth="1"/>
    <col min="2" max="2" width="18.19921875" customWidth="1"/>
    <col min="3" max="3" width="13.265625" customWidth="1"/>
    <col min="4" max="4" width="12.3984375" customWidth="1"/>
    <col min="5" max="5" width="18.73046875" bestFit="1" customWidth="1"/>
    <col min="6" max="6" width="15.1328125" bestFit="1" customWidth="1"/>
    <col min="7" max="7" width="22.73046875" customWidth="1"/>
    <col min="8" max="8" width="14.73046875" bestFit="1" customWidth="1"/>
    <col min="9" max="9" width="24.9296875" customWidth="1"/>
    <col min="10" max="10" width="15.59765625" customWidth="1"/>
    <col min="11" max="11" width="16.06640625" customWidth="1"/>
    <col min="12" max="12" width="17.9296875" customWidth="1"/>
    <col min="13" max="13" width="18.06640625" customWidth="1"/>
    <col min="14" max="14" width="12.59765625" customWidth="1"/>
  </cols>
  <sheetData>
    <row r="1" spans="1:24" ht="48" customHeight="1">
      <c r="A1" s="26" t="s">
        <v>1000</v>
      </c>
      <c r="B1" s="26"/>
      <c r="C1" s="21" t="s">
        <v>1001</v>
      </c>
      <c r="D1" s="16"/>
      <c r="E1" s="21" t="s">
        <v>1002</v>
      </c>
      <c r="F1" s="22" t="s">
        <v>1003</v>
      </c>
      <c r="G1" s="17"/>
      <c r="H1" s="21" t="s">
        <v>1004</v>
      </c>
      <c r="I1" s="21" t="s">
        <v>1005</v>
      </c>
      <c r="J1" s="16"/>
      <c r="K1" s="21" t="s">
        <v>1007</v>
      </c>
      <c r="L1" s="21" t="s">
        <v>1008</v>
      </c>
      <c r="N1" s="17"/>
      <c r="U1" s="27"/>
      <c r="V1" s="27"/>
      <c r="W1" s="27"/>
      <c r="X1" s="27"/>
    </row>
    <row r="2" spans="1:24">
      <c r="A2" s="25">
        <f>SUM(cleaned_data!F2:F200)</f>
        <v>587484</v>
      </c>
      <c r="B2" s="25"/>
      <c r="C2" s="25">
        <f>SUM(potential_risk!F2:F188)</f>
        <v>543719</v>
      </c>
      <c r="D2" s="15"/>
      <c r="E2" s="23">
        <f>AVERAGE(cleaned_data!E2:E201)</f>
        <v>2957.395</v>
      </c>
      <c r="F2" s="25">
        <f>AVERAGE(cleaned_data!F2:F201)</f>
        <v>2960.0149999999999</v>
      </c>
      <c r="G2" s="18"/>
      <c r="H2" s="23">
        <f>AVERAGE(potential_risk!E2:E188)</f>
        <v>2907.1229946524063</v>
      </c>
      <c r="I2" s="25">
        <f>AVERAGE(potential_risk!F2:F188)</f>
        <v>2907.5882352941176</v>
      </c>
      <c r="J2" s="18"/>
      <c r="K2" s="23">
        <f>MIN(cleaned_data!L:L)</f>
        <v>-3717</v>
      </c>
      <c r="L2" s="25">
        <f>MAX(cleaned_data!L:L)</f>
        <v>4007</v>
      </c>
      <c r="M2" s="18"/>
      <c r="U2" s="28"/>
      <c r="V2" s="28"/>
      <c r="W2" s="28"/>
      <c r="X2" s="28"/>
    </row>
    <row r="3" spans="1:24">
      <c r="A3" s="25"/>
      <c r="B3" s="25"/>
      <c r="C3" s="25"/>
      <c r="D3" s="15"/>
      <c r="E3" s="24"/>
      <c r="F3" s="25"/>
      <c r="G3" s="18"/>
      <c r="H3" s="24"/>
      <c r="I3" s="25"/>
      <c r="J3" s="18"/>
      <c r="K3" s="24"/>
      <c r="L3" s="25"/>
      <c r="M3" s="18"/>
      <c r="U3" s="28"/>
      <c r="V3" s="28"/>
      <c r="W3" s="28"/>
      <c r="X3" s="28"/>
    </row>
    <row r="4" spans="1:24">
      <c r="D4" s="18"/>
    </row>
    <row r="5" spans="1:24">
      <c r="E5" s="26" t="str">
        <f>IF(F2&gt;E2,"Average shows overpayment","Average shows underpayment")</f>
        <v>Average shows overpayment</v>
      </c>
      <c r="F5" s="26"/>
      <c r="G5" s="14"/>
      <c r="H5" s="26" t="str">
        <f>IF(I2&gt;H2,"Average shows overpayment","Average shows underpayment")</f>
        <v>Average shows overpayment</v>
      </c>
      <c r="I5" s="26"/>
      <c r="J5" s="14"/>
      <c r="K5" s="14"/>
    </row>
    <row r="6" spans="1:24">
      <c r="E6" s="34"/>
      <c r="F6" s="34"/>
      <c r="G6" s="14"/>
      <c r="H6" s="34"/>
      <c r="I6" s="34"/>
      <c r="J6" s="14"/>
      <c r="K6" s="14"/>
    </row>
    <row r="7" spans="1:24">
      <c r="E7" s="34"/>
      <c r="F7" s="34"/>
      <c r="G7" s="14"/>
      <c r="H7" s="34"/>
      <c r="I7" s="34"/>
      <c r="J7" s="14"/>
      <c r="K7" s="14"/>
    </row>
    <row r="8" spans="1:24">
      <c r="E8" s="34"/>
      <c r="F8" s="34"/>
      <c r="G8" s="14"/>
      <c r="H8" s="34"/>
      <c r="I8" s="34"/>
      <c r="J8" s="14"/>
      <c r="K8" s="14"/>
    </row>
    <row r="9" spans="1:24">
      <c r="E9" s="34"/>
      <c r="F9" s="34"/>
      <c r="G9" s="14"/>
      <c r="H9" s="34"/>
      <c r="I9" s="34"/>
      <c r="J9" s="14"/>
      <c r="K9" s="14"/>
    </row>
    <row r="21" spans="1:14" ht="42.75">
      <c r="A21" s="9" t="s">
        <v>990</v>
      </c>
      <c r="B21" t="s">
        <v>998</v>
      </c>
      <c r="J21" s="19" t="s">
        <v>6</v>
      </c>
      <c r="K21" s="16" t="s">
        <v>994</v>
      </c>
      <c r="L21" s="16" t="s">
        <v>995</v>
      </c>
      <c r="M21" s="16" t="s">
        <v>996</v>
      </c>
      <c r="N21" s="16" t="s">
        <v>1006</v>
      </c>
    </row>
    <row r="22" spans="1:14">
      <c r="J22" s="20" t="s">
        <v>809</v>
      </c>
      <c r="K22" s="6">
        <v>344171</v>
      </c>
      <c r="L22" s="7">
        <v>9.8060176991150456</v>
      </c>
      <c r="M22" s="7">
        <v>6.253008849557518</v>
      </c>
      <c r="N22" s="8">
        <v>-58.876106194690266</v>
      </c>
    </row>
    <row r="23" spans="1:14" ht="57">
      <c r="A23" s="13" t="s">
        <v>6</v>
      </c>
      <c r="B23" s="16" t="s">
        <v>994</v>
      </c>
      <c r="C23" s="16" t="s">
        <v>995</v>
      </c>
      <c r="D23" s="16" t="s">
        <v>996</v>
      </c>
      <c r="J23" s="20" t="s">
        <v>997</v>
      </c>
      <c r="K23" s="6">
        <v>33730</v>
      </c>
      <c r="L23" s="7">
        <v>9.8433333333333355</v>
      </c>
      <c r="M23" s="7">
        <v>5.9677777777777772</v>
      </c>
      <c r="N23" s="8">
        <v>-53.888888888888886</v>
      </c>
    </row>
    <row r="24" spans="1:14">
      <c r="A24" s="10" t="s">
        <v>809</v>
      </c>
      <c r="B24" s="6">
        <v>344171</v>
      </c>
      <c r="C24" s="7">
        <v>9.8060176991150474</v>
      </c>
      <c r="D24" s="7">
        <v>6.2530088495575198</v>
      </c>
      <c r="J24" s="20" t="s">
        <v>991</v>
      </c>
      <c r="K24" s="6">
        <v>310441</v>
      </c>
      <c r="L24" s="7">
        <v>9.8027884615384657</v>
      </c>
      <c r="M24" s="7">
        <v>6.2776923076923064</v>
      </c>
      <c r="N24" s="8">
        <v>-59.307692307692307</v>
      </c>
    </row>
    <row r="25" spans="1:14" ht="28.5">
      <c r="A25" s="10" t="s">
        <v>808</v>
      </c>
      <c r="B25" s="6">
        <v>247832</v>
      </c>
      <c r="C25" s="7">
        <v>9.9810344827586253</v>
      </c>
      <c r="D25" s="7">
        <v>6.5695402298850611</v>
      </c>
      <c r="J25" s="20" t="s">
        <v>808</v>
      </c>
      <c r="K25" s="6">
        <v>247832</v>
      </c>
      <c r="L25" s="7">
        <v>9.9810344827586253</v>
      </c>
      <c r="M25" s="7">
        <v>6.5695402298850611</v>
      </c>
      <c r="N25" s="8">
        <v>70.448275862068968</v>
      </c>
    </row>
    <row r="26" spans="1:14">
      <c r="A26" s="10" t="s">
        <v>993</v>
      </c>
      <c r="B26" s="6">
        <v>592003</v>
      </c>
      <c r="C26" s="7">
        <v>9.8821499999999993</v>
      </c>
      <c r="D26" s="7">
        <v>6.3906999999999989</v>
      </c>
      <c r="J26" s="20" t="s">
        <v>997</v>
      </c>
      <c r="K26" s="6">
        <v>14554</v>
      </c>
      <c r="L26" s="7">
        <v>8.7225000000000001</v>
      </c>
      <c r="M26" s="7">
        <v>7.1024999999999991</v>
      </c>
      <c r="N26" s="8">
        <v>12</v>
      </c>
    </row>
    <row r="27" spans="1:14">
      <c r="J27" s="20" t="s">
        <v>991</v>
      </c>
      <c r="K27" s="6">
        <v>233278</v>
      </c>
      <c r="L27" s="7">
        <v>10.041686746987958</v>
      </c>
      <c r="M27" s="7">
        <v>6.5438554216867493</v>
      </c>
      <c r="N27" s="8">
        <v>73.265060240963862</v>
      </c>
    </row>
    <row r="28" spans="1:14">
      <c r="J28" s="10" t="s">
        <v>993</v>
      </c>
      <c r="K28" s="6">
        <v>592003</v>
      </c>
      <c r="L28" s="7">
        <v>9.8821499999999975</v>
      </c>
      <c r="M28" s="7">
        <v>6.3906999999999989</v>
      </c>
      <c r="N28" s="8">
        <v>-2.62</v>
      </c>
    </row>
  </sheetData>
  <mergeCells count="15">
    <mergeCell ref="A1:B1"/>
    <mergeCell ref="A2:B3"/>
    <mergeCell ref="U1:V1"/>
    <mergeCell ref="W1:X1"/>
    <mergeCell ref="U2:V3"/>
    <mergeCell ref="W2:X3"/>
    <mergeCell ref="I2:I3"/>
    <mergeCell ref="K2:K3"/>
    <mergeCell ref="L2:L3"/>
    <mergeCell ref="E2:E3"/>
    <mergeCell ref="C2:C3"/>
    <mergeCell ref="F2:F3"/>
    <mergeCell ref="E5:F5"/>
    <mergeCell ref="H2:H3"/>
    <mergeCell ref="H5:I5"/>
  </mergeCell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B86E-57BC-42C3-AE49-042282DF012B}">
  <dimension ref="A1"/>
  <sheetViews>
    <sheetView workbookViewId="0">
      <selection activeCell="S17" sqref="S17"/>
    </sheetView>
  </sheetViews>
  <sheetFormatPr defaultRowHeight="14.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6E737-91A2-410A-867C-28EC2F3B6BFD}">
  <dimension ref="A1:F51"/>
  <sheetViews>
    <sheetView workbookViewId="0">
      <selection activeCell="A36" sqref="A36"/>
    </sheetView>
  </sheetViews>
  <sheetFormatPr defaultRowHeight="20.350000000000001" customHeight="1"/>
  <cols>
    <col min="1" max="1" width="74.3984375" customWidth="1"/>
    <col min="2" max="2" width="25.86328125" customWidth="1"/>
    <col min="6" max="6" width="0" hidden="1" customWidth="1"/>
  </cols>
  <sheetData>
    <row r="1" spans="1:6" ht="20.350000000000001" customHeight="1">
      <c r="A1" t="s">
        <v>1018</v>
      </c>
      <c r="B1" t="s">
        <v>10</v>
      </c>
      <c r="F1" t="s">
        <v>1032</v>
      </c>
    </row>
    <row r="2" spans="1:6" ht="20.350000000000001" customHeight="1">
      <c r="A2" s="12" t="s">
        <v>985</v>
      </c>
      <c r="B2" s="35"/>
      <c r="F2" t="s">
        <v>1033</v>
      </c>
    </row>
    <row r="3" spans="1:6" ht="20.350000000000001" customHeight="1">
      <c r="A3" s="2" t="s">
        <v>1012</v>
      </c>
      <c r="B3" s="35" t="s">
        <v>987</v>
      </c>
      <c r="F3" t="s">
        <v>1034</v>
      </c>
    </row>
    <row r="4" spans="1:6" ht="20.350000000000001" customHeight="1">
      <c r="A4" t="s">
        <v>1013</v>
      </c>
      <c r="F4" t="s">
        <v>987</v>
      </c>
    </row>
    <row r="5" spans="1:6" ht="20.350000000000001" customHeight="1">
      <c r="A5" t="s">
        <v>1014</v>
      </c>
    </row>
    <row r="7" spans="1:6" ht="20.350000000000001" customHeight="1">
      <c r="A7" s="2" t="s">
        <v>1015</v>
      </c>
      <c r="B7" s="35" t="s">
        <v>987</v>
      </c>
    </row>
    <row r="8" spans="1:6" ht="20.350000000000001" customHeight="1">
      <c r="A8" t="s">
        <v>1016</v>
      </c>
    </row>
    <row r="9" spans="1:6" ht="20.350000000000001" customHeight="1">
      <c r="A9" t="s">
        <v>1017</v>
      </c>
    </row>
    <row r="10" spans="1:6" ht="20.350000000000001" customHeight="1">
      <c r="A10" s="2"/>
    </row>
    <row r="11" spans="1:6" ht="20.350000000000001" customHeight="1">
      <c r="A11" s="2" t="s">
        <v>1020</v>
      </c>
      <c r="B11" s="35" t="s">
        <v>987</v>
      </c>
    </row>
    <row r="12" spans="1:6" ht="20.350000000000001" customHeight="1">
      <c r="A12" t="s">
        <v>1021</v>
      </c>
    </row>
    <row r="13" spans="1:6" ht="20.350000000000001" customHeight="1">
      <c r="A13" t="s">
        <v>1019</v>
      </c>
    </row>
    <row r="14" spans="1:6" ht="20.350000000000001" customHeight="1">
      <c r="A14" s="2"/>
    </row>
    <row r="15" spans="1:6" ht="20.350000000000001" customHeight="1">
      <c r="A15" s="2" t="s">
        <v>1022</v>
      </c>
      <c r="B15" s="35" t="s">
        <v>987</v>
      </c>
    </row>
    <row r="16" spans="1:6" ht="31.5" customHeight="1">
      <c r="A16" s="17" t="s">
        <v>1023</v>
      </c>
    </row>
    <row r="18" spans="1:2" ht="20.350000000000001" customHeight="1">
      <c r="A18" s="40" t="s">
        <v>988</v>
      </c>
    </row>
    <row r="19" spans="1:2" ht="20.350000000000001" customHeight="1">
      <c r="A19" s="36"/>
    </row>
    <row r="20" spans="1:2" ht="20.350000000000001" customHeight="1">
      <c r="A20" s="37" t="s">
        <v>1024</v>
      </c>
      <c r="B20" s="35" t="s">
        <v>987</v>
      </c>
    </row>
    <row r="21" spans="1:2" ht="34.5" customHeight="1">
      <c r="A21" s="17" t="s">
        <v>1025</v>
      </c>
    </row>
    <row r="22" spans="1:2" ht="20.350000000000001" customHeight="1">
      <c r="A22" s="38" t="s">
        <v>1026</v>
      </c>
    </row>
    <row r="23" spans="1:2" ht="20.350000000000001" customHeight="1">
      <c r="A23" s="37"/>
    </row>
    <row r="24" spans="1:2" ht="20.350000000000001" customHeight="1">
      <c r="A24" s="37" t="s">
        <v>1027</v>
      </c>
      <c r="B24" s="35" t="s">
        <v>987</v>
      </c>
    </row>
    <row r="25" spans="1:2" s="17" customFormat="1" ht="29.35" customHeight="1">
      <c r="A25" s="17" t="s">
        <v>1028</v>
      </c>
    </row>
    <row r="26" spans="1:2" s="17" customFormat="1" ht="29.35" customHeight="1">
      <c r="A26" s="17" t="s">
        <v>1029</v>
      </c>
    </row>
    <row r="27" spans="1:2" ht="20.350000000000001" customHeight="1">
      <c r="A27" s="38" t="s">
        <v>1030</v>
      </c>
    </row>
    <row r="28" spans="1:2" ht="20.350000000000001" customHeight="1">
      <c r="A28" s="37"/>
    </row>
    <row r="29" spans="1:2" ht="20.350000000000001" customHeight="1">
      <c r="A29" s="37" t="s">
        <v>1035</v>
      </c>
      <c r="B29" s="35" t="s">
        <v>987</v>
      </c>
    </row>
    <row r="30" spans="1:2" ht="20.350000000000001" customHeight="1">
      <c r="A30" s="38" t="s">
        <v>1031</v>
      </c>
    </row>
    <row r="31" spans="1:2" ht="20.350000000000001" customHeight="1">
      <c r="A31" s="37"/>
    </row>
    <row r="32" spans="1:2" ht="20.350000000000001" customHeight="1">
      <c r="A32" s="41" t="s">
        <v>992</v>
      </c>
    </row>
    <row r="33" spans="1:2" ht="20.350000000000001" customHeight="1">
      <c r="A33" s="38"/>
    </row>
    <row r="34" spans="1:2" ht="20.350000000000001" customHeight="1">
      <c r="A34" s="37" t="s">
        <v>1036</v>
      </c>
      <c r="B34" s="35" t="s">
        <v>987</v>
      </c>
    </row>
    <row r="35" spans="1:2" ht="31.5" customHeight="1">
      <c r="A35" s="17" t="s">
        <v>1047</v>
      </c>
    </row>
    <row r="36" spans="1:2" ht="20.350000000000001" customHeight="1">
      <c r="A36" s="37"/>
    </row>
    <row r="37" spans="1:2" ht="20.350000000000001" customHeight="1">
      <c r="A37" s="37" t="s">
        <v>1037</v>
      </c>
      <c r="B37" s="35" t="s">
        <v>987</v>
      </c>
    </row>
    <row r="38" spans="1:2" ht="20.350000000000001" customHeight="1">
      <c r="A38" s="38" t="s">
        <v>1038</v>
      </c>
    </row>
    <row r="39" spans="1:2" ht="20.350000000000001" customHeight="1">
      <c r="A39" s="37"/>
    </row>
    <row r="40" spans="1:2" ht="20.350000000000001" customHeight="1">
      <c r="A40" s="37" t="s">
        <v>1039</v>
      </c>
      <c r="B40" s="35" t="s">
        <v>987</v>
      </c>
    </row>
    <row r="41" spans="1:2" ht="31.5" customHeight="1">
      <c r="A41" s="17" t="s">
        <v>1040</v>
      </c>
    </row>
    <row r="42" spans="1:2" ht="20.350000000000001" customHeight="1">
      <c r="A42" s="37"/>
    </row>
    <row r="43" spans="1:2" ht="20.350000000000001" customHeight="1">
      <c r="A43" s="41" t="s">
        <v>999</v>
      </c>
    </row>
    <row r="44" spans="1:2" ht="20.350000000000001" customHeight="1">
      <c r="A44" s="10"/>
    </row>
    <row r="45" spans="1:2" ht="20.350000000000001" customHeight="1">
      <c r="A45" s="39" t="s">
        <v>1041</v>
      </c>
      <c r="B45" s="35" t="s">
        <v>987</v>
      </c>
    </row>
    <row r="46" spans="1:2" ht="27.75" customHeight="1">
      <c r="A46" s="20" t="s">
        <v>1042</v>
      </c>
    </row>
    <row r="47" spans="1:2" ht="20.350000000000001" customHeight="1">
      <c r="A47" s="10"/>
    </row>
    <row r="48" spans="1:2" ht="20.350000000000001" customHeight="1">
      <c r="A48" s="39" t="s">
        <v>1043</v>
      </c>
      <c r="B48" s="35" t="s">
        <v>987</v>
      </c>
    </row>
    <row r="49" spans="1:1" ht="20.350000000000001" customHeight="1">
      <c r="A49" s="10" t="s">
        <v>1046</v>
      </c>
    </row>
    <row r="50" spans="1:1" ht="20.350000000000001" customHeight="1">
      <c r="A50" s="10" t="s">
        <v>1044</v>
      </c>
    </row>
    <row r="51" spans="1:1" ht="20.350000000000001" customHeight="1">
      <c r="A51" s="10" t="s">
        <v>1045</v>
      </c>
    </row>
  </sheetData>
  <dataValidations count="1">
    <dataValidation type="list" allowBlank="1" showInputMessage="1" showErrorMessage="1" sqref="B3 B7 B11 B15 B20 B24 B29 B34 B37 B40 B45 B48" xr:uid="{52343C6D-333E-485A-BAD0-E2E4E45E4D56}">
      <formula1>$F$2:$F$4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raw_data</vt:lpstr>
      <vt:lpstr>cleaned_data</vt:lpstr>
      <vt:lpstr>potential_risk</vt:lpstr>
      <vt:lpstr>pivot_tables</vt:lpstr>
      <vt:lpstr>summary_dashboard</vt:lpstr>
      <vt:lpstr>report</vt: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kemi Alake</dc:creator>
  <cp:lastModifiedBy>Alake, Olukemi D.</cp:lastModifiedBy>
  <dcterms:created xsi:type="dcterms:W3CDTF">2025-03-19T11:36:51Z</dcterms:created>
  <dcterms:modified xsi:type="dcterms:W3CDTF">2025-03-19T16:12:22Z</dcterms:modified>
</cp:coreProperties>
</file>