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D\Desktop\CURSO_PB\10042021\"/>
    </mc:Choice>
  </mc:AlternateContent>
  <bookViews>
    <workbookView xWindow="0" yWindow="0" windowWidth="20490" windowHeight="7755" tabRatio="739" activeTab="1"/>
  </bookViews>
  <sheets>
    <sheet name="Operaciones básicas" sheetId="16" r:id="rId1"/>
    <sheet name="Otras operaciones" sheetId="15" r:id="rId2"/>
  </sheets>
  <definedNames>
    <definedName name="_xlnm._FilterDatabase" localSheetId="1" hidden="1">'Otras operaciones'!$A$1:$K$41</definedName>
  </definedNames>
  <calcPr calcId="152511"/>
</workbook>
</file>

<file path=xl/calcChain.xml><?xml version="1.0" encoding="utf-8"?>
<calcChain xmlns="http://schemas.openxmlformats.org/spreadsheetml/2006/main">
  <c r="I42" i="15" l="1"/>
  <c r="J42" i="15"/>
  <c r="K42" i="15"/>
  <c r="H42" i="15"/>
  <c r="F54" i="15"/>
  <c r="F53" i="15"/>
  <c r="E5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2" i="15"/>
  <c r="F51" i="15"/>
  <c r="G50" i="15"/>
  <c r="G49" i="15"/>
  <c r="F48" i="15"/>
  <c r="F47" i="15"/>
  <c r="I3" i="16"/>
  <c r="I4" i="16"/>
  <c r="I5" i="16"/>
  <c r="I6" i="16"/>
  <c r="I7" i="16"/>
  <c r="I8" i="16"/>
  <c r="I9" i="16"/>
  <c r="I10" i="16"/>
  <c r="I11" i="16"/>
  <c r="I2" i="16"/>
  <c r="H3" i="16"/>
  <c r="H4" i="16"/>
  <c r="H5" i="16"/>
  <c r="H6" i="16"/>
  <c r="H7" i="16"/>
  <c r="H8" i="16"/>
  <c r="H9" i="16"/>
  <c r="H10" i="16"/>
  <c r="H11" i="16"/>
  <c r="H2" i="16"/>
  <c r="G3" i="16"/>
  <c r="G4" i="16"/>
  <c r="G5" i="16"/>
  <c r="G6" i="16"/>
  <c r="G7" i="16"/>
  <c r="G8" i="16"/>
  <c r="G9" i="16"/>
  <c r="G10" i="16"/>
  <c r="G11" i="16"/>
  <c r="G2" i="16"/>
  <c r="F3" i="16"/>
  <c r="F4" i="16"/>
  <c r="F5" i="16"/>
  <c r="F6" i="16"/>
  <c r="F7" i="16"/>
  <c r="F8" i="16"/>
  <c r="F9" i="16"/>
  <c r="F10" i="16"/>
  <c r="F11" i="16"/>
  <c r="F2" i="16"/>
  <c r="B25" i="16" l="1"/>
  <c r="B28" i="16" l="1"/>
  <c r="B27" i="16"/>
  <c r="B26" i="16"/>
  <c r="I55" i="15"/>
  <c r="I56" i="15"/>
  <c r="I52" i="15"/>
  <c r="I51" i="15"/>
  <c r="I50" i="15"/>
  <c r="I49" i="15"/>
  <c r="I48" i="15"/>
  <c r="I47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2" i="15"/>
  <c r="I53" i="15" l="1"/>
  <c r="I54" i="15"/>
  <c r="E25" i="16"/>
  <c r="I57" i="15" l="1"/>
</calcChain>
</file>

<file path=xl/sharedStrings.xml><?xml version="1.0" encoding="utf-8"?>
<sst xmlns="http://schemas.openxmlformats.org/spreadsheetml/2006/main" count="196" uniqueCount="143">
  <si>
    <t>Código</t>
  </si>
  <si>
    <t>Descripción</t>
  </si>
  <si>
    <t>Tipo</t>
  </si>
  <si>
    <t>Precio $</t>
  </si>
  <si>
    <t>Precio Q</t>
  </si>
  <si>
    <t>Iva</t>
  </si>
  <si>
    <t>Precio Venta</t>
  </si>
  <si>
    <t>Código integrado</t>
  </si>
  <si>
    <t>E0000SDD64</t>
  </si>
  <si>
    <t>RELOJ DE PARED</t>
  </si>
  <si>
    <t>HOG</t>
  </si>
  <si>
    <t>G65421G221</t>
  </si>
  <si>
    <t>JUEGO DE MESA</t>
  </si>
  <si>
    <t>ALIM</t>
  </si>
  <si>
    <t>FC6545651</t>
  </si>
  <si>
    <t>ALFOMBRA DE BAÑO</t>
  </si>
  <si>
    <t>B789877789</t>
  </si>
  <si>
    <t>TOALLA DE MANOS</t>
  </si>
  <si>
    <t>B54566V5</t>
  </si>
  <si>
    <t>MESA DE CENTRO</t>
  </si>
  <si>
    <t>C64456554</t>
  </si>
  <si>
    <t>V666646511</t>
  </si>
  <si>
    <t>CHOCOLATES</t>
  </si>
  <si>
    <t>RE654TR652</t>
  </si>
  <si>
    <t>BANCA DE JARDÍN</t>
  </si>
  <si>
    <t>GDF654B321</t>
  </si>
  <si>
    <t>JUGO DE UVA</t>
  </si>
  <si>
    <t>RR9898542</t>
  </si>
  <si>
    <t>MESA DE COCINA</t>
  </si>
  <si>
    <t>COLUMNA F</t>
  </si>
  <si>
    <t>COLUMNA G</t>
  </si>
  <si>
    <t>Precio de venta</t>
  </si>
  <si>
    <t>COLUMNA H</t>
  </si>
  <si>
    <t>Unir el tipo de producto con el código, separados por un guión</t>
  </si>
  <si>
    <t>COLUMNA I</t>
  </si>
  <si>
    <t>Precio de costo + Iva</t>
  </si>
  <si>
    <t>CAJA GALLETAS</t>
  </si>
  <si>
    <t>Cantidad</t>
  </si>
  <si>
    <t>No.</t>
  </si>
  <si>
    <t>Apellidos</t>
  </si>
  <si>
    <t>Nombres</t>
  </si>
  <si>
    <t>Edad</t>
  </si>
  <si>
    <t>Fecha de Ingreso</t>
  </si>
  <si>
    <t>Puesto</t>
  </si>
  <si>
    <t>Oficina</t>
  </si>
  <si>
    <t>Sueldo Base</t>
  </si>
  <si>
    <t>Bonificación</t>
  </si>
  <si>
    <t>Total</t>
  </si>
  <si>
    <t>Mazariegos</t>
  </si>
  <si>
    <t>Rene</t>
  </si>
  <si>
    <t>Cajero</t>
  </si>
  <si>
    <t>Ramirez</t>
  </si>
  <si>
    <t>Gladys</t>
  </si>
  <si>
    <t>Personal de servicio</t>
  </si>
  <si>
    <t>Ortiz</t>
  </si>
  <si>
    <t>Silvia</t>
  </si>
  <si>
    <t>Gerente T</t>
  </si>
  <si>
    <t>Alvarado</t>
  </si>
  <si>
    <t>Maria</t>
  </si>
  <si>
    <t>Perez</t>
  </si>
  <si>
    <t>Isabel</t>
  </si>
  <si>
    <t>Supervisor</t>
  </si>
  <si>
    <t>Mancilla</t>
  </si>
  <si>
    <t>Leonardo</t>
  </si>
  <si>
    <t>Lorenzana</t>
  </si>
  <si>
    <t>Cesar</t>
  </si>
  <si>
    <t>Alejandro</t>
  </si>
  <si>
    <t>Arevalo</t>
  </si>
  <si>
    <t>Daniel</t>
  </si>
  <si>
    <t>Morales</t>
  </si>
  <si>
    <t>Naomi</t>
  </si>
  <si>
    <t>Barrios</t>
  </si>
  <si>
    <t>Yolanda</t>
  </si>
  <si>
    <t>Paniagua</t>
  </si>
  <si>
    <t>Lisbeth</t>
  </si>
  <si>
    <t>Sandoval</t>
  </si>
  <si>
    <t>David</t>
  </si>
  <si>
    <t>Flores</t>
  </si>
  <si>
    <t>Hector</t>
  </si>
  <si>
    <t>Jacobo</t>
  </si>
  <si>
    <t>Amarilis</t>
  </si>
  <si>
    <t>Ceron</t>
  </si>
  <si>
    <t>Fabricio</t>
  </si>
  <si>
    <t>Paz</t>
  </si>
  <si>
    <t>Abigail</t>
  </si>
  <si>
    <t>Ruiz</t>
  </si>
  <si>
    <t>Miranda</t>
  </si>
  <si>
    <t>Andrea</t>
  </si>
  <si>
    <t>Rosa</t>
  </si>
  <si>
    <t>Pacheco</t>
  </si>
  <si>
    <t>Lucrecia</t>
  </si>
  <si>
    <t>Ardon</t>
  </si>
  <si>
    <t>Pablo</t>
  </si>
  <si>
    <t>Cetino</t>
  </si>
  <si>
    <t>Alvaro</t>
  </si>
  <si>
    <t>Contador</t>
  </si>
  <si>
    <t>Rios</t>
  </si>
  <si>
    <t>Jenner</t>
  </si>
  <si>
    <t>Medina</t>
  </si>
  <si>
    <t>Karla</t>
  </si>
  <si>
    <t>Bonilla</t>
  </si>
  <si>
    <t>Juan</t>
  </si>
  <si>
    <t>Carrillo</t>
  </si>
  <si>
    <t>Mario</t>
  </si>
  <si>
    <t>Fernández</t>
  </si>
  <si>
    <t>Magdalena</t>
  </si>
  <si>
    <t>Méndez</t>
  </si>
  <si>
    <t>Teresa</t>
  </si>
  <si>
    <t>Cortéz</t>
  </si>
  <si>
    <t>Leticia</t>
  </si>
  <si>
    <t>Gabriel</t>
  </si>
  <si>
    <t>Zambrano</t>
  </si>
  <si>
    <t>Gabriela</t>
  </si>
  <si>
    <t>Federico</t>
  </si>
  <si>
    <t>Ubeda</t>
  </si>
  <si>
    <t>Marta</t>
  </si>
  <si>
    <t>Claudia</t>
  </si>
  <si>
    <t>Cardona</t>
  </si>
  <si>
    <t>Olivia</t>
  </si>
  <si>
    <t>Perla</t>
  </si>
  <si>
    <t>Gerente G</t>
  </si>
  <si>
    <t>Pineda</t>
  </si>
  <si>
    <t>Molina</t>
  </si>
  <si>
    <t>Pedro</t>
  </si>
  <si>
    <t>Suarez</t>
  </si>
  <si>
    <t>Manolo</t>
  </si>
  <si>
    <t>Responder las siguientes preguntas en las celdas verdes utilizando fórmulas o funcines.</t>
  </si>
  <si>
    <t>¿Cuál es la moda de edad en la empresa?</t>
  </si>
  <si>
    <t>¿En qué fecha inició a trabajar en la empresa el empleado más antiguo?</t>
  </si>
  <si>
    <t>¿Cuánto suman las bonificaciones de todos los empleados?</t>
  </si>
  <si>
    <t>¿Qué edad tiene el empleado más joven de la empresa?</t>
  </si>
  <si>
    <t>¿Cuál es el sueldo total más bajo en la empresa?</t>
  </si>
  <si>
    <t>¿Cuál es el sueldo total más alto en la empresa?</t>
  </si>
  <si>
    <t>Igss</t>
  </si>
  <si>
    <t>Calcule la columna de Igss (4.83% del sueldo base)</t>
  </si>
  <si>
    <t>TOTALES</t>
  </si>
  <si>
    <t>Totalice las columnas con valores monetarios en las celdas grises</t>
  </si>
  <si>
    <t>¿Cuántos empleados son Cajeros?</t>
  </si>
  <si>
    <t>¿Cuál es el sueldo base promedio en la empresa?</t>
  </si>
  <si>
    <t>Calcular precio en quetzales, (tipo de cambio 7 quetzales por cada dólar)</t>
  </si>
  <si>
    <t>Calcular el 12% del precio en quetzales</t>
  </si>
  <si>
    <t>TIPO DE CAMBIA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</si>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</sst>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Q&quot;* #,##0.00_-;\-&quot;Q&quot;* #,##0.00_-;_-&quot;Q&quot;* &quot;-&quot;??_-;_-@_-"/>
    <numFmt numFmtId="164" formatCode="_(&quot;Q&quot;* #,##0.00_);_(&quot;Q&quot;* \(#,##0.00\);_(&quot;Q&quot;* &quot;-&quot;??_);_(@_)"/>
    <numFmt numFmtId="165" formatCode="_([$$-540A]* #,##0.00_);_([$$-540A]* \(#,##0.00\);_([$$-540A]* &quot;-&quot;??_);_(@_)"/>
    <numFmt numFmtId="166" formatCode="&quot;Tiene&quot;\ General\ &quot;años&quot;"/>
    <numFmt numFmtId="167" formatCode="[$-F800]dddd\,\ mmmm\ dd\,\ yyyy"/>
    <numFmt numFmtId="168" formatCode="_-[$$-540A]* #,##0.00_ ;_-[$$-540A]* \-#,##0.00\ ;_-[$$-540A]* &quot;-&quot;??_ ;_-@_ "/>
  </numFmts>
  <fonts count="12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6"/>
      <color rgb="FF00B0F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">
    <xf numFmtId="0" fontId="0" fillId="0" borderId="0"/>
    <xf numFmtId="0" fontId="4" fillId="2" borderId="3" applyNumberFormat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44" fontId="0" fillId="0" borderId="1" xfId="0" applyNumberFormat="1" applyBorder="1" applyProtection="1">
      <protection locked="0"/>
    </xf>
    <xf numFmtId="0" fontId="4" fillId="2" borderId="3" xfId="1" applyAlignment="1" applyProtection="1">
      <alignment horizontal="center"/>
    </xf>
    <xf numFmtId="0" fontId="0" fillId="3" borderId="0" xfId="0" applyFill="1" applyProtection="1"/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center"/>
    </xf>
    <xf numFmtId="165" fontId="0" fillId="4" borderId="1" xfId="0" applyNumberFormat="1" applyFill="1" applyBorder="1" applyProtection="1"/>
    <xf numFmtId="0" fontId="1" fillId="4" borderId="1" xfId="0" applyFont="1" applyFill="1" applyBorder="1" applyProtection="1"/>
    <xf numFmtId="44" fontId="0" fillId="3" borderId="0" xfId="0" applyNumberFormat="1" applyFill="1" applyBorder="1" applyProtection="1"/>
    <xf numFmtId="0" fontId="0" fillId="3" borderId="0" xfId="0" applyFill="1" applyBorder="1" applyAlignment="1" applyProtection="1">
      <alignment horizontal="center"/>
    </xf>
    <xf numFmtId="0" fontId="5" fillId="3" borderId="0" xfId="0" applyFont="1" applyFill="1" applyProtection="1"/>
    <xf numFmtId="0" fontId="5" fillId="3" borderId="1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1" fillId="3" borderId="0" xfId="0" applyFont="1" applyFill="1" applyProtection="1"/>
    <xf numFmtId="0" fontId="2" fillId="0" borderId="0" xfId="3"/>
    <xf numFmtId="166" fontId="2" fillId="0" borderId="0" xfId="3" applyNumberFormat="1"/>
    <xf numFmtId="14" fontId="2" fillId="0" borderId="0" xfId="3" applyNumberFormat="1"/>
    <xf numFmtId="164" fontId="2" fillId="0" borderId="0" xfId="3" applyNumberFormat="1"/>
    <xf numFmtId="167" fontId="2" fillId="0" borderId="0" xfId="3" applyNumberFormat="1"/>
    <xf numFmtId="0" fontId="6" fillId="0" borderId="0" xfId="3" applyFont="1"/>
    <xf numFmtId="0" fontId="2" fillId="0" borderId="1" xfId="3" applyBorder="1"/>
    <xf numFmtId="166" fontId="2" fillId="0" borderId="1" xfId="3" applyNumberFormat="1" applyBorder="1"/>
    <xf numFmtId="14" fontId="2" fillId="0" borderId="1" xfId="3" applyNumberFormat="1" applyBorder="1"/>
    <xf numFmtId="164" fontId="2" fillId="0" borderId="1" xfId="3" applyNumberFormat="1" applyBorder="1"/>
    <xf numFmtId="0" fontId="5" fillId="0" borderId="1" xfId="3" applyFont="1" applyBorder="1" applyAlignment="1">
      <alignment horizontal="center"/>
    </xf>
    <xf numFmtId="0" fontId="5" fillId="4" borderId="1" xfId="3" applyFont="1" applyFill="1" applyBorder="1"/>
    <xf numFmtId="0" fontId="7" fillId="0" borderId="0" xfId="3" applyFont="1"/>
    <xf numFmtId="0" fontId="8" fillId="0" borderId="0" xfId="3" applyFont="1" applyAlignment="1">
      <alignment horizontal="center"/>
    </xf>
    <xf numFmtId="0" fontId="3" fillId="0" borderId="0" xfId="3" applyFont="1"/>
    <xf numFmtId="164" fontId="2" fillId="0" borderId="1" xfId="3" applyNumberFormat="1" applyBorder="1" applyProtection="1">
      <protection locked="0"/>
    </xf>
    <xf numFmtId="164" fontId="5" fillId="4" borderId="1" xfId="3" applyNumberFormat="1" applyFont="1" applyFill="1" applyBorder="1" applyProtection="1">
      <protection locked="0"/>
    </xf>
    <xf numFmtId="164" fontId="9" fillId="5" borderId="2" xfId="3" applyNumberFormat="1" applyFont="1" applyFill="1" applyBorder="1" applyAlignment="1" applyProtection="1">
      <alignment horizontal="center"/>
      <protection locked="0"/>
    </xf>
    <xf numFmtId="0" fontId="9" fillId="5" borderId="2" xfId="3" applyFont="1" applyFill="1" applyBorder="1" applyAlignment="1" applyProtection="1">
      <alignment horizontal="center"/>
      <protection locked="0"/>
    </xf>
    <xf numFmtId="14" fontId="9" fillId="5" borderId="2" xfId="3" applyNumberFormat="1" applyFont="1" applyFill="1" applyBorder="1" applyAlignment="1" applyProtection="1">
      <alignment horizontal="center"/>
      <protection locked="0"/>
    </xf>
    <xf numFmtId="166" fontId="9" fillId="5" borderId="2" xfId="3" applyNumberFormat="1" applyFont="1" applyFill="1" applyBorder="1" applyAlignment="1" applyProtection="1">
      <alignment horizontal="center"/>
      <protection locked="0"/>
    </xf>
    <xf numFmtId="0" fontId="0" fillId="3" borderId="0" xfId="0" applyFill="1"/>
    <xf numFmtId="0" fontId="11" fillId="3" borderId="0" xfId="0" applyFont="1" applyFill="1"/>
    <xf numFmtId="0" fontId="4" fillId="2" borderId="4" xfId="1" applyBorder="1" applyAlignment="1" applyProtection="1">
      <alignment horizontal="center"/>
    </xf>
    <xf numFmtId="168" fontId="0" fillId="0" borderId="1" xfId="0" applyNumberFormat="1" applyBorder="1"/>
    <xf numFmtId="0" fontId="10" fillId="3" borderId="0" xfId="0" applyFont="1" applyFill="1" applyAlignment="1">
      <alignment horizontal="center" vertical="center"/>
    </xf>
    <xf numFmtId="9" fontId="0" fillId="3" borderId="0" xfId="0" applyNumberFormat="1" applyFill="1" applyProtection="1"/>
  </cellXfs>
  <cellStyles count="4">
    <cellStyle name="Celda de comprobación" xfId="1" builtinId="23"/>
    <cellStyle name="Moneda 2" xfId="2"/>
    <cellStyle name="Normal" xfId="0" builtinId="0"/>
    <cellStyle name="Normal 2" xfId="3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80008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80008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7"/>
  <sheetViews>
    <sheetView topLeftCell="A13" zoomScale="145" zoomScaleNormal="145" workbookViewId="0">
      <selection activeCell="I2" sqref="I2:I11"/>
    </sheetView>
  </sheetViews>
  <sheetFormatPr baseColWidth="10" defaultRowHeight="12.75" x14ac:dyDescent="0.2"/>
  <cols>
    <col min="1" max="1" width="13.7109375" customWidth="1"/>
    <col min="2" max="2" width="20.42578125" bestFit="1" customWidth="1"/>
    <col min="3" max="3" width="9.140625" customWidth="1"/>
    <col min="4" max="4" width="7.28515625" customWidth="1"/>
    <col min="5" max="5" width="11.28515625" customWidth="1"/>
    <col min="6" max="6" width="12" customWidth="1"/>
    <col min="7" max="7" width="11" customWidth="1"/>
    <col min="8" max="8" width="12.28515625" customWidth="1"/>
    <col min="9" max="9" width="19.5703125" customWidth="1"/>
    <col min="10" max="10" width="16.28515625" customWidth="1"/>
    <col min="12" max="43" width="11.42578125" style="36"/>
  </cols>
  <sheetData>
    <row r="1" spans="1:11" ht="16.5" thickTop="1" thickBot="1" x14ac:dyDescent="0.3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6"/>
      <c r="K1" s="4"/>
    </row>
    <row r="2" spans="1:11" ht="13.5" thickTop="1" x14ac:dyDescent="0.2">
      <c r="A2" s="5" t="s">
        <v>8</v>
      </c>
      <c r="B2" s="5" t="s">
        <v>9</v>
      </c>
      <c r="C2" s="6">
        <v>10</v>
      </c>
      <c r="D2" s="6" t="s">
        <v>10</v>
      </c>
      <c r="E2" s="7">
        <v>10</v>
      </c>
      <c r="F2" s="39">
        <f>E2*G$13</f>
        <v>70</v>
      </c>
      <c r="G2" s="2">
        <f>F2*G$14</f>
        <v>8.4</v>
      </c>
      <c r="H2" s="2">
        <f>F2+G2</f>
        <v>78.400000000000006</v>
      </c>
      <c r="I2" s="1" t="str">
        <f>D2&amp;"-"&amp;A2</f>
        <v>HOG-E0000SDD64</v>
      </c>
      <c r="J2" s="36"/>
      <c r="K2" s="4"/>
    </row>
    <row r="3" spans="1:11" x14ac:dyDescent="0.2">
      <c r="A3" s="5" t="s">
        <v>11</v>
      </c>
      <c r="B3" s="5" t="s">
        <v>12</v>
      </c>
      <c r="C3" s="6">
        <v>5</v>
      </c>
      <c r="D3" s="6" t="s">
        <v>13</v>
      </c>
      <c r="E3" s="7">
        <v>18</v>
      </c>
      <c r="F3" s="39">
        <f t="shared" ref="F3:F11" si="0">E3*G$13</f>
        <v>126</v>
      </c>
      <c r="G3" s="2">
        <f t="shared" ref="G3:G11" si="1">F3*G$14</f>
        <v>15.12</v>
      </c>
      <c r="H3" s="2">
        <f t="shared" ref="H3:H11" si="2">F3+G3</f>
        <v>141.12</v>
      </c>
      <c r="I3" s="1" t="str">
        <f t="shared" ref="I3:I11" si="3">D3&amp;"-"&amp;A3</f>
        <v>ALIM-G65421G221</v>
      </c>
      <c r="J3" s="36"/>
      <c r="K3" s="4"/>
    </row>
    <row r="4" spans="1:11" x14ac:dyDescent="0.2">
      <c r="A4" s="5" t="s">
        <v>14</v>
      </c>
      <c r="B4" s="8" t="s">
        <v>15</v>
      </c>
      <c r="C4" s="6">
        <v>8</v>
      </c>
      <c r="D4" s="6" t="s">
        <v>10</v>
      </c>
      <c r="E4" s="7">
        <v>5</v>
      </c>
      <c r="F4" s="39">
        <f t="shared" si="0"/>
        <v>35</v>
      </c>
      <c r="G4" s="2">
        <f t="shared" si="1"/>
        <v>4.2</v>
      </c>
      <c r="H4" s="2">
        <f t="shared" si="2"/>
        <v>39.200000000000003</v>
      </c>
      <c r="I4" s="1" t="str">
        <f t="shared" si="3"/>
        <v>HOG-FC6545651</v>
      </c>
      <c r="J4" s="36"/>
      <c r="K4" s="4"/>
    </row>
    <row r="5" spans="1:11" x14ac:dyDescent="0.2">
      <c r="A5" s="5" t="s">
        <v>16</v>
      </c>
      <c r="B5" s="5" t="s">
        <v>17</v>
      </c>
      <c r="C5" s="6">
        <v>4</v>
      </c>
      <c r="D5" s="6" t="s">
        <v>10</v>
      </c>
      <c r="E5" s="7">
        <v>3</v>
      </c>
      <c r="F5" s="39">
        <f t="shared" si="0"/>
        <v>21</v>
      </c>
      <c r="G5" s="2">
        <f t="shared" si="1"/>
        <v>2.52</v>
      </c>
      <c r="H5" s="2">
        <f t="shared" si="2"/>
        <v>23.52</v>
      </c>
      <c r="I5" s="1" t="str">
        <f t="shared" si="3"/>
        <v>HOG-B789877789</v>
      </c>
      <c r="J5" s="36"/>
      <c r="K5" s="4"/>
    </row>
    <row r="6" spans="1:11" x14ac:dyDescent="0.2">
      <c r="A6" s="5" t="s">
        <v>18</v>
      </c>
      <c r="B6" s="5" t="s">
        <v>19</v>
      </c>
      <c r="C6" s="6">
        <v>9</v>
      </c>
      <c r="D6" s="6" t="s">
        <v>10</v>
      </c>
      <c r="E6" s="7">
        <v>19</v>
      </c>
      <c r="F6" s="39">
        <f t="shared" si="0"/>
        <v>133</v>
      </c>
      <c r="G6" s="2">
        <f t="shared" si="1"/>
        <v>15.959999999999999</v>
      </c>
      <c r="H6" s="2">
        <f t="shared" si="2"/>
        <v>148.96</v>
      </c>
      <c r="I6" s="1" t="str">
        <f t="shared" si="3"/>
        <v>HOG-B54566V5</v>
      </c>
      <c r="J6" s="36"/>
      <c r="K6" s="4"/>
    </row>
    <row r="7" spans="1:11" x14ac:dyDescent="0.2">
      <c r="A7" s="5" t="s">
        <v>20</v>
      </c>
      <c r="B7" s="5" t="s">
        <v>36</v>
      </c>
      <c r="C7" s="6">
        <v>18</v>
      </c>
      <c r="D7" s="6" t="s">
        <v>13</v>
      </c>
      <c r="E7" s="7">
        <v>5.5</v>
      </c>
      <c r="F7" s="39">
        <f t="shared" si="0"/>
        <v>38.5</v>
      </c>
      <c r="G7" s="2">
        <f t="shared" si="1"/>
        <v>4.62</v>
      </c>
      <c r="H7" s="2">
        <f t="shared" si="2"/>
        <v>43.12</v>
      </c>
      <c r="I7" s="1" t="str">
        <f t="shared" si="3"/>
        <v>ALIM-C64456554</v>
      </c>
      <c r="J7" s="36"/>
      <c r="K7" s="4"/>
    </row>
    <row r="8" spans="1:11" x14ac:dyDescent="0.2">
      <c r="A8" s="5" t="s">
        <v>21</v>
      </c>
      <c r="B8" s="5" t="s">
        <v>22</v>
      </c>
      <c r="C8" s="6">
        <v>50</v>
      </c>
      <c r="D8" s="6" t="s">
        <v>13</v>
      </c>
      <c r="E8" s="7">
        <v>2</v>
      </c>
      <c r="F8" s="39">
        <f t="shared" si="0"/>
        <v>14</v>
      </c>
      <c r="G8" s="2">
        <f t="shared" si="1"/>
        <v>1.68</v>
      </c>
      <c r="H8" s="2">
        <f t="shared" si="2"/>
        <v>15.68</v>
      </c>
      <c r="I8" s="1" t="str">
        <f t="shared" si="3"/>
        <v>ALIM-V666646511</v>
      </c>
      <c r="J8" s="36"/>
      <c r="K8" s="4"/>
    </row>
    <row r="9" spans="1:11" x14ac:dyDescent="0.2">
      <c r="A9" s="5" t="s">
        <v>23</v>
      </c>
      <c r="B9" s="5" t="s">
        <v>24</v>
      </c>
      <c r="C9" s="6">
        <v>4</v>
      </c>
      <c r="D9" s="6" t="s">
        <v>10</v>
      </c>
      <c r="E9" s="7">
        <v>65</v>
      </c>
      <c r="F9" s="39">
        <f t="shared" si="0"/>
        <v>455</v>
      </c>
      <c r="G9" s="2">
        <f t="shared" si="1"/>
        <v>54.6</v>
      </c>
      <c r="H9" s="2">
        <f t="shared" si="2"/>
        <v>509.6</v>
      </c>
      <c r="I9" s="1" t="str">
        <f t="shared" si="3"/>
        <v>HOG-RE654TR652</v>
      </c>
      <c r="J9" s="36"/>
      <c r="K9" s="4"/>
    </row>
    <row r="10" spans="1:11" x14ac:dyDescent="0.2">
      <c r="A10" s="5" t="s">
        <v>25</v>
      </c>
      <c r="B10" s="5" t="s">
        <v>26</v>
      </c>
      <c r="C10" s="6">
        <v>125</v>
      </c>
      <c r="D10" s="6" t="s">
        <v>13</v>
      </c>
      <c r="E10" s="7">
        <v>7</v>
      </c>
      <c r="F10" s="39">
        <f t="shared" si="0"/>
        <v>49</v>
      </c>
      <c r="G10" s="2">
        <f t="shared" si="1"/>
        <v>5.88</v>
      </c>
      <c r="H10" s="2">
        <f t="shared" si="2"/>
        <v>54.88</v>
      </c>
      <c r="I10" s="1" t="str">
        <f t="shared" si="3"/>
        <v>ALIM-GDF654B321</v>
      </c>
      <c r="J10" s="36"/>
      <c r="K10" s="4"/>
    </row>
    <row r="11" spans="1:11" x14ac:dyDescent="0.2">
      <c r="A11" s="5" t="s">
        <v>27</v>
      </c>
      <c r="B11" s="5" t="s">
        <v>28</v>
      </c>
      <c r="C11" s="6">
        <v>3</v>
      </c>
      <c r="D11" s="6" t="s">
        <v>10</v>
      </c>
      <c r="E11" s="7">
        <v>150</v>
      </c>
      <c r="F11" s="39">
        <f t="shared" si="0"/>
        <v>1050</v>
      </c>
      <c r="G11" s="2">
        <f t="shared" si="1"/>
        <v>126</v>
      </c>
      <c r="H11" s="2">
        <f t="shared" si="2"/>
        <v>1176</v>
      </c>
      <c r="I11" s="1" t="str">
        <f t="shared" si="3"/>
        <v>HOG-RR9898542</v>
      </c>
      <c r="J11" s="36"/>
      <c r="K11" s="4"/>
    </row>
    <row r="12" spans="1:11" x14ac:dyDescent="0.2">
      <c r="A12" s="4"/>
      <c r="B12" s="4"/>
      <c r="C12" s="4"/>
      <c r="D12" s="4"/>
      <c r="E12" s="4"/>
      <c r="F12" s="9"/>
      <c r="G12" s="9"/>
      <c r="H12" s="9"/>
      <c r="I12" s="10"/>
      <c r="J12" s="36"/>
      <c r="K12" s="4"/>
    </row>
    <row r="13" spans="1:11" x14ac:dyDescent="0.2">
      <c r="A13" s="4"/>
      <c r="B13" s="4"/>
      <c r="C13" s="4"/>
      <c r="D13" s="4"/>
      <c r="E13" s="4"/>
      <c r="F13" s="4" t="s">
        <v>141</v>
      </c>
      <c r="G13" s="4">
        <v>7</v>
      </c>
      <c r="H13" s="4"/>
      <c r="I13" s="4"/>
      <c r="J13" s="4"/>
      <c r="K13" s="4"/>
    </row>
    <row r="14" spans="1:11" x14ac:dyDescent="0.2">
      <c r="A14" s="4"/>
      <c r="B14" s="4"/>
      <c r="C14" s="4"/>
      <c r="D14" s="4"/>
      <c r="E14" s="4"/>
      <c r="F14" s="4" t="s">
        <v>142</v>
      </c>
      <c r="G14" s="41">
        <v>0.12</v>
      </c>
      <c r="H14" s="4"/>
      <c r="I14" s="4"/>
      <c r="J14" s="4"/>
      <c r="K14" s="4"/>
    </row>
    <row r="15" spans="1:11" ht="15" x14ac:dyDescent="0.25">
      <c r="A15" s="11" t="s">
        <v>29</v>
      </c>
      <c r="B15" s="12" t="s">
        <v>4</v>
      </c>
      <c r="C15" s="13"/>
      <c r="D15" s="4" t="s">
        <v>139</v>
      </c>
      <c r="E15" s="4"/>
      <c r="F15" s="4"/>
      <c r="G15" s="4"/>
      <c r="H15" s="4"/>
      <c r="I15" s="4"/>
      <c r="J15" s="4"/>
      <c r="K15" s="4"/>
    </row>
    <row r="16" spans="1:11" ht="15" x14ac:dyDescent="0.25">
      <c r="A16" s="11" t="s">
        <v>30</v>
      </c>
      <c r="B16" s="12" t="s">
        <v>5</v>
      </c>
      <c r="C16" s="13"/>
      <c r="D16" s="4" t="s">
        <v>140</v>
      </c>
      <c r="E16" s="4"/>
      <c r="F16" s="4"/>
      <c r="G16" s="4"/>
      <c r="H16" s="4"/>
      <c r="I16" s="4"/>
      <c r="J16" s="4"/>
      <c r="K16" s="4"/>
    </row>
    <row r="17" spans="1:11" ht="15" x14ac:dyDescent="0.25">
      <c r="A17" s="11" t="s">
        <v>32</v>
      </c>
      <c r="B17" s="12" t="s">
        <v>31</v>
      </c>
      <c r="C17" s="13"/>
      <c r="D17" s="14" t="s">
        <v>35</v>
      </c>
      <c r="E17" s="4"/>
      <c r="F17" s="4"/>
      <c r="G17" s="4"/>
      <c r="H17" s="4"/>
      <c r="I17" s="4"/>
      <c r="J17" s="4"/>
      <c r="K17" s="4"/>
    </row>
    <row r="18" spans="1:11" ht="15" x14ac:dyDescent="0.25">
      <c r="A18" s="11" t="s">
        <v>34</v>
      </c>
      <c r="B18" s="12" t="s">
        <v>7</v>
      </c>
      <c r="C18" s="13"/>
      <c r="D18" s="4" t="s">
        <v>33</v>
      </c>
      <c r="E18" s="4"/>
      <c r="F18" s="4"/>
      <c r="G18" s="4"/>
      <c r="H18" s="4"/>
      <c r="I18" s="4"/>
      <c r="J18" s="4"/>
      <c r="K18" s="4"/>
    </row>
    <row r="19" spans="1:11" x14ac:dyDescent="0.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4"/>
    </row>
    <row r="20" spans="1:11" ht="15" x14ac:dyDescent="0.25">
      <c r="A20" s="11"/>
      <c r="B20" s="4"/>
      <c r="C20" s="4"/>
      <c r="D20" s="4"/>
      <c r="E20" s="4"/>
      <c r="F20" s="4"/>
      <c r="G20" s="4"/>
      <c r="H20" s="4"/>
      <c r="I20" s="36"/>
      <c r="J20" s="36"/>
      <c r="K20" s="4"/>
    </row>
    <row r="21" spans="1:11" ht="15" x14ac:dyDescent="0.25">
      <c r="A21" s="11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s="36" customFormat="1" x14ac:dyDescent="0.2"/>
    <row r="23" spans="1:11" s="36" customFormat="1" x14ac:dyDescent="0.2"/>
    <row r="24" spans="1:11" s="36" customFormat="1" x14ac:dyDescent="0.2"/>
    <row r="25" spans="1:11" s="36" customFormat="1" x14ac:dyDescent="0.2">
      <c r="B25" s="37">
        <f>IF(SUM(F2:F11)=1991.5,10,0)</f>
        <v>10</v>
      </c>
      <c r="E25" s="40">
        <f>IF(I10="","",IF(I10&lt;&gt;"",SUM(B25:B28)*100/40,0))</f>
        <v>100</v>
      </c>
      <c r="F25" s="40"/>
    </row>
    <row r="26" spans="1:11" s="36" customFormat="1" ht="12.75" customHeight="1" x14ac:dyDescent="0.2">
      <c r="B26" s="37">
        <f>IF(SUM(G2:G11)=238.98,10,0)</f>
        <v>10</v>
      </c>
      <c r="E26" s="40"/>
      <c r="F26" s="40"/>
    </row>
    <row r="27" spans="1:11" s="36" customFormat="1" ht="12.75" customHeight="1" x14ac:dyDescent="0.2">
      <c r="B27" s="37">
        <f>IF(SUM(H2:H11)=2230.48,10,0)</f>
        <v>10</v>
      </c>
      <c r="E27" s="40"/>
      <c r="F27" s="40"/>
    </row>
    <row r="28" spans="1:11" s="36" customFormat="1" x14ac:dyDescent="0.2">
      <c r="B28" s="37">
        <f>IF(I3="alim-g65421g221",10,0)</f>
        <v>10</v>
      </c>
    </row>
    <row r="29" spans="1:11" s="36" customFormat="1" x14ac:dyDescent="0.2">
      <c r="B29" s="37"/>
    </row>
    <row r="30" spans="1:11" s="36" customFormat="1" x14ac:dyDescent="0.2"/>
    <row r="31" spans="1:11" s="36" customFormat="1" x14ac:dyDescent="0.2"/>
    <row r="32" spans="1:11" s="36" customFormat="1" x14ac:dyDescent="0.2"/>
    <row r="33" s="36" customFormat="1" x14ac:dyDescent="0.2"/>
    <row r="34" s="36" customFormat="1" x14ac:dyDescent="0.2"/>
    <row r="35" s="36" customFormat="1" x14ac:dyDescent="0.2"/>
    <row r="36" s="36" customFormat="1" x14ac:dyDescent="0.2"/>
    <row r="37" s="36" customFormat="1" x14ac:dyDescent="0.2"/>
    <row r="38" s="36" customFormat="1" x14ac:dyDescent="0.2"/>
    <row r="39" s="36" customFormat="1" x14ac:dyDescent="0.2"/>
    <row r="40" s="36" customFormat="1" x14ac:dyDescent="0.2"/>
    <row r="41" s="36" customFormat="1" x14ac:dyDescent="0.2"/>
    <row r="42" s="36" customFormat="1" x14ac:dyDescent="0.2"/>
    <row r="43" s="36" customFormat="1" x14ac:dyDescent="0.2"/>
    <row r="44" s="36" customFormat="1" x14ac:dyDescent="0.2"/>
    <row r="45" s="36" customFormat="1" x14ac:dyDescent="0.2"/>
    <row r="46" s="36" customFormat="1" x14ac:dyDescent="0.2"/>
    <row r="47" s="36" customFormat="1" x14ac:dyDescent="0.2"/>
    <row r="48" s="36" customFormat="1" x14ac:dyDescent="0.2"/>
    <row r="49" s="36" customFormat="1" x14ac:dyDescent="0.2"/>
    <row r="50" s="36" customFormat="1" x14ac:dyDescent="0.2"/>
    <row r="51" s="36" customFormat="1" x14ac:dyDescent="0.2"/>
    <row r="52" s="36" customFormat="1" x14ac:dyDescent="0.2"/>
    <row r="53" s="36" customFormat="1" x14ac:dyDescent="0.2"/>
    <row r="54" s="36" customFormat="1" x14ac:dyDescent="0.2"/>
    <row r="55" s="36" customFormat="1" x14ac:dyDescent="0.2"/>
    <row r="56" s="36" customFormat="1" x14ac:dyDescent="0.2"/>
    <row r="57" s="36" customFormat="1" x14ac:dyDescent="0.2"/>
    <row r="58" s="36" customFormat="1" x14ac:dyDescent="0.2"/>
    <row r="59" s="36" customFormat="1" x14ac:dyDescent="0.2"/>
    <row r="60" s="36" customFormat="1" x14ac:dyDescent="0.2"/>
    <row r="61" s="36" customFormat="1" x14ac:dyDescent="0.2"/>
    <row r="62" s="36" customFormat="1" x14ac:dyDescent="0.2"/>
    <row r="63" s="36" customFormat="1" x14ac:dyDescent="0.2"/>
    <row r="64" s="36" customFormat="1" x14ac:dyDescent="0.2"/>
    <row r="65" s="36" customFormat="1" x14ac:dyDescent="0.2"/>
    <row r="66" s="36" customFormat="1" x14ac:dyDescent="0.2"/>
    <row r="67" s="36" customFormat="1" x14ac:dyDescent="0.2"/>
    <row r="68" s="36" customFormat="1" x14ac:dyDescent="0.2"/>
    <row r="69" s="36" customFormat="1" x14ac:dyDescent="0.2"/>
    <row r="70" s="36" customFormat="1" x14ac:dyDescent="0.2"/>
    <row r="71" s="36" customFormat="1" x14ac:dyDescent="0.2"/>
    <row r="72" s="36" customFormat="1" x14ac:dyDescent="0.2"/>
    <row r="73" s="36" customFormat="1" x14ac:dyDescent="0.2"/>
    <row r="74" s="36" customFormat="1" x14ac:dyDescent="0.2"/>
    <row r="75" s="36" customFormat="1" x14ac:dyDescent="0.2"/>
    <row r="76" s="36" customFormat="1" x14ac:dyDescent="0.2"/>
    <row r="77" s="36" customFormat="1" x14ac:dyDescent="0.2"/>
    <row r="78" s="36" customFormat="1" x14ac:dyDescent="0.2"/>
    <row r="79" s="36" customFormat="1" x14ac:dyDescent="0.2"/>
    <row r="80" s="36" customFormat="1" x14ac:dyDescent="0.2"/>
    <row r="81" s="36" customFormat="1" x14ac:dyDescent="0.2"/>
    <row r="82" s="36" customFormat="1" x14ac:dyDescent="0.2"/>
    <row r="83" s="36" customFormat="1" x14ac:dyDescent="0.2"/>
    <row r="84" s="36" customFormat="1" x14ac:dyDescent="0.2"/>
    <row r="85" s="36" customFormat="1" x14ac:dyDescent="0.2"/>
    <row r="86" s="36" customFormat="1" x14ac:dyDescent="0.2"/>
    <row r="87" s="36" customFormat="1" x14ac:dyDescent="0.2"/>
    <row r="88" s="36" customFormat="1" x14ac:dyDescent="0.2"/>
    <row r="89" s="36" customFormat="1" x14ac:dyDescent="0.2"/>
    <row r="90" s="36" customFormat="1" x14ac:dyDescent="0.2"/>
    <row r="91" s="36" customFormat="1" x14ac:dyDescent="0.2"/>
    <row r="92" s="36" customFormat="1" x14ac:dyDescent="0.2"/>
    <row r="93" s="36" customFormat="1" x14ac:dyDescent="0.2"/>
    <row r="94" s="36" customFormat="1" x14ac:dyDescent="0.2"/>
    <row r="95" s="36" customFormat="1" x14ac:dyDescent="0.2"/>
    <row r="96" s="36" customFormat="1" x14ac:dyDescent="0.2"/>
    <row r="97" s="36" customFormat="1" x14ac:dyDescent="0.2"/>
    <row r="98" s="36" customFormat="1" x14ac:dyDescent="0.2"/>
    <row r="99" s="36" customFormat="1" x14ac:dyDescent="0.2"/>
    <row r="100" s="36" customFormat="1" x14ac:dyDescent="0.2"/>
    <row r="101" s="36" customFormat="1" x14ac:dyDescent="0.2"/>
    <row r="102" s="36" customFormat="1" x14ac:dyDescent="0.2"/>
    <row r="103" s="36" customFormat="1" x14ac:dyDescent="0.2"/>
    <row r="104" s="36" customFormat="1" x14ac:dyDescent="0.2"/>
    <row r="105" s="36" customFormat="1" x14ac:dyDescent="0.2"/>
    <row r="106" s="36" customFormat="1" x14ac:dyDescent="0.2"/>
    <row r="107" s="36" customFormat="1" x14ac:dyDescent="0.2"/>
    <row r="108" s="36" customFormat="1" x14ac:dyDescent="0.2"/>
    <row r="109" s="36" customFormat="1" x14ac:dyDescent="0.2"/>
    <row r="110" s="36" customFormat="1" x14ac:dyDescent="0.2"/>
    <row r="111" s="36" customFormat="1" x14ac:dyDescent="0.2"/>
    <row r="112" s="36" customFormat="1" x14ac:dyDescent="0.2"/>
    <row r="113" s="36" customFormat="1" x14ac:dyDescent="0.2"/>
    <row r="114" s="36" customFormat="1" x14ac:dyDescent="0.2"/>
    <row r="115" s="36" customFormat="1" x14ac:dyDescent="0.2"/>
    <row r="116" s="36" customFormat="1" x14ac:dyDescent="0.2"/>
    <row r="117" s="36" customFormat="1" x14ac:dyDescent="0.2"/>
    <row r="118" s="36" customFormat="1" x14ac:dyDescent="0.2"/>
    <row r="119" s="36" customFormat="1" x14ac:dyDescent="0.2"/>
    <row r="120" s="36" customFormat="1" x14ac:dyDescent="0.2"/>
    <row r="121" s="36" customFormat="1" x14ac:dyDescent="0.2"/>
    <row r="122" s="36" customFormat="1" x14ac:dyDescent="0.2"/>
    <row r="123" s="36" customFormat="1" x14ac:dyDescent="0.2"/>
    <row r="124" s="36" customFormat="1" x14ac:dyDescent="0.2"/>
    <row r="125" s="36" customFormat="1" x14ac:dyDescent="0.2"/>
    <row r="126" s="36" customFormat="1" x14ac:dyDescent="0.2"/>
    <row r="127" s="36" customFormat="1" x14ac:dyDescent="0.2"/>
    <row r="128" s="36" customFormat="1" x14ac:dyDescent="0.2"/>
    <row r="129" s="36" customFormat="1" x14ac:dyDescent="0.2"/>
    <row r="130" s="36" customFormat="1" x14ac:dyDescent="0.2"/>
    <row r="131" s="36" customFormat="1" x14ac:dyDescent="0.2"/>
    <row r="132" s="36" customFormat="1" x14ac:dyDescent="0.2"/>
    <row r="133" s="36" customFormat="1" x14ac:dyDescent="0.2"/>
    <row r="134" s="36" customFormat="1" x14ac:dyDescent="0.2"/>
    <row r="135" s="36" customFormat="1" x14ac:dyDescent="0.2"/>
    <row r="136" s="36" customFormat="1" x14ac:dyDescent="0.2"/>
    <row r="137" s="36" customFormat="1" x14ac:dyDescent="0.2"/>
    <row r="138" s="36" customFormat="1" x14ac:dyDescent="0.2"/>
    <row r="139" s="36" customFormat="1" x14ac:dyDescent="0.2"/>
    <row r="140" s="36" customFormat="1" x14ac:dyDescent="0.2"/>
    <row r="141" s="36" customFormat="1" x14ac:dyDescent="0.2"/>
    <row r="142" s="36" customFormat="1" x14ac:dyDescent="0.2"/>
    <row r="143" s="36" customFormat="1" x14ac:dyDescent="0.2"/>
    <row r="144" s="36" customFormat="1" x14ac:dyDescent="0.2"/>
    <row r="145" s="36" customFormat="1" x14ac:dyDescent="0.2"/>
    <row r="146" s="36" customFormat="1" x14ac:dyDescent="0.2"/>
    <row r="147" s="36" customFormat="1" x14ac:dyDescent="0.2"/>
    <row r="148" s="36" customFormat="1" x14ac:dyDescent="0.2"/>
    <row r="149" s="36" customFormat="1" x14ac:dyDescent="0.2"/>
    <row r="150" s="36" customFormat="1" x14ac:dyDescent="0.2"/>
    <row r="151" s="36" customFormat="1" x14ac:dyDescent="0.2"/>
    <row r="152" s="36" customFormat="1" x14ac:dyDescent="0.2"/>
    <row r="153" s="36" customFormat="1" x14ac:dyDescent="0.2"/>
    <row r="154" s="36" customFormat="1" x14ac:dyDescent="0.2"/>
    <row r="155" s="36" customFormat="1" x14ac:dyDescent="0.2"/>
    <row r="156" s="36" customFormat="1" x14ac:dyDescent="0.2"/>
    <row r="157" s="36" customFormat="1" x14ac:dyDescent="0.2"/>
    <row r="158" s="36" customFormat="1" x14ac:dyDescent="0.2"/>
    <row r="159" s="36" customFormat="1" x14ac:dyDescent="0.2"/>
    <row r="160" s="36" customFormat="1" x14ac:dyDescent="0.2"/>
    <row r="161" s="36" customFormat="1" x14ac:dyDescent="0.2"/>
    <row r="162" s="36" customFormat="1" x14ac:dyDescent="0.2"/>
    <row r="163" s="36" customFormat="1" x14ac:dyDescent="0.2"/>
    <row r="164" s="36" customFormat="1" x14ac:dyDescent="0.2"/>
    <row r="165" s="36" customFormat="1" x14ac:dyDescent="0.2"/>
    <row r="166" s="36" customFormat="1" x14ac:dyDescent="0.2"/>
    <row r="167" s="36" customFormat="1" x14ac:dyDescent="0.2"/>
    <row r="168" s="36" customFormat="1" x14ac:dyDescent="0.2"/>
    <row r="169" s="36" customFormat="1" x14ac:dyDescent="0.2"/>
    <row r="170" s="36" customFormat="1" x14ac:dyDescent="0.2"/>
    <row r="171" s="36" customFormat="1" x14ac:dyDescent="0.2"/>
    <row r="172" s="36" customFormat="1" x14ac:dyDescent="0.2"/>
    <row r="173" s="36" customFormat="1" x14ac:dyDescent="0.2"/>
    <row r="174" s="36" customFormat="1" x14ac:dyDescent="0.2"/>
    <row r="175" s="36" customFormat="1" x14ac:dyDescent="0.2"/>
    <row r="176" s="36" customFormat="1" x14ac:dyDescent="0.2"/>
    <row r="177" s="36" customFormat="1" x14ac:dyDescent="0.2"/>
    <row r="178" s="36" customFormat="1" x14ac:dyDescent="0.2"/>
    <row r="179" s="36" customFormat="1" x14ac:dyDescent="0.2"/>
    <row r="180" s="36" customFormat="1" x14ac:dyDescent="0.2"/>
    <row r="181" s="36" customFormat="1" x14ac:dyDescent="0.2"/>
    <row r="182" s="36" customFormat="1" x14ac:dyDescent="0.2"/>
    <row r="183" s="36" customFormat="1" x14ac:dyDescent="0.2"/>
    <row r="184" s="36" customFormat="1" x14ac:dyDescent="0.2"/>
    <row r="185" s="36" customFormat="1" x14ac:dyDescent="0.2"/>
    <row r="186" s="36" customFormat="1" x14ac:dyDescent="0.2"/>
    <row r="187" s="36" customFormat="1" x14ac:dyDescent="0.2"/>
    <row r="188" s="36" customFormat="1" x14ac:dyDescent="0.2"/>
    <row r="189" s="36" customFormat="1" x14ac:dyDescent="0.2"/>
    <row r="190" s="36" customFormat="1" x14ac:dyDescent="0.2"/>
    <row r="191" s="36" customFormat="1" x14ac:dyDescent="0.2"/>
    <row r="192" s="36" customFormat="1" x14ac:dyDescent="0.2"/>
    <row r="193" s="36" customFormat="1" x14ac:dyDescent="0.2"/>
    <row r="194" s="36" customFormat="1" x14ac:dyDescent="0.2"/>
    <row r="195" s="36" customFormat="1" x14ac:dyDescent="0.2"/>
    <row r="196" s="36" customFormat="1" x14ac:dyDescent="0.2"/>
    <row r="197" s="36" customFormat="1" x14ac:dyDescent="0.2"/>
    <row r="198" s="36" customFormat="1" x14ac:dyDescent="0.2"/>
    <row r="199" s="36" customFormat="1" x14ac:dyDescent="0.2"/>
    <row r="200" s="36" customFormat="1" x14ac:dyDescent="0.2"/>
    <row r="201" s="36" customFormat="1" x14ac:dyDescent="0.2"/>
    <row r="202" s="36" customFormat="1" x14ac:dyDescent="0.2"/>
    <row r="203" s="36" customFormat="1" x14ac:dyDescent="0.2"/>
    <row r="204" s="36" customFormat="1" x14ac:dyDescent="0.2"/>
    <row r="205" s="36" customFormat="1" x14ac:dyDescent="0.2"/>
    <row r="206" s="36" customFormat="1" x14ac:dyDescent="0.2"/>
    <row r="207" s="36" customFormat="1" x14ac:dyDescent="0.2"/>
    <row r="208" s="36" customFormat="1" x14ac:dyDescent="0.2"/>
    <row r="209" s="36" customFormat="1" x14ac:dyDescent="0.2"/>
    <row r="210" s="36" customFormat="1" x14ac:dyDescent="0.2"/>
    <row r="211" s="36" customFormat="1" x14ac:dyDescent="0.2"/>
    <row r="212" s="36" customFormat="1" x14ac:dyDescent="0.2"/>
    <row r="213" s="36" customFormat="1" x14ac:dyDescent="0.2"/>
    <row r="214" s="36" customFormat="1" x14ac:dyDescent="0.2"/>
    <row r="215" s="36" customFormat="1" x14ac:dyDescent="0.2"/>
    <row r="216" s="36" customFormat="1" x14ac:dyDescent="0.2"/>
    <row r="217" s="36" customFormat="1" x14ac:dyDescent="0.2"/>
    <row r="218" s="36" customFormat="1" x14ac:dyDescent="0.2"/>
    <row r="219" s="36" customFormat="1" x14ac:dyDescent="0.2"/>
    <row r="220" s="36" customFormat="1" x14ac:dyDescent="0.2"/>
    <row r="221" s="36" customFormat="1" x14ac:dyDescent="0.2"/>
    <row r="222" s="36" customFormat="1" x14ac:dyDescent="0.2"/>
    <row r="223" s="36" customFormat="1" x14ac:dyDescent="0.2"/>
    <row r="224" s="36" customFormat="1" x14ac:dyDescent="0.2"/>
    <row r="225" s="36" customFormat="1" x14ac:dyDescent="0.2"/>
    <row r="226" s="36" customFormat="1" x14ac:dyDescent="0.2"/>
    <row r="227" s="36" customFormat="1" x14ac:dyDescent="0.2"/>
    <row r="228" s="36" customFormat="1" x14ac:dyDescent="0.2"/>
    <row r="229" s="36" customFormat="1" x14ac:dyDescent="0.2"/>
    <row r="230" s="36" customFormat="1" x14ac:dyDescent="0.2"/>
    <row r="231" s="36" customFormat="1" x14ac:dyDescent="0.2"/>
    <row r="232" s="36" customFormat="1" x14ac:dyDescent="0.2"/>
    <row r="233" s="36" customFormat="1" x14ac:dyDescent="0.2"/>
    <row r="234" s="36" customFormat="1" x14ac:dyDescent="0.2"/>
    <row r="235" s="36" customFormat="1" x14ac:dyDescent="0.2"/>
    <row r="236" s="36" customFormat="1" x14ac:dyDescent="0.2"/>
    <row r="237" s="36" customFormat="1" x14ac:dyDescent="0.2"/>
    <row r="238" s="36" customFormat="1" x14ac:dyDescent="0.2"/>
    <row r="239" s="36" customFormat="1" x14ac:dyDescent="0.2"/>
    <row r="240" s="36" customFormat="1" x14ac:dyDescent="0.2"/>
    <row r="241" s="36" customFormat="1" x14ac:dyDescent="0.2"/>
    <row r="242" s="36" customFormat="1" x14ac:dyDescent="0.2"/>
    <row r="243" s="36" customFormat="1" x14ac:dyDescent="0.2"/>
    <row r="244" s="36" customFormat="1" x14ac:dyDescent="0.2"/>
    <row r="245" s="36" customFormat="1" x14ac:dyDescent="0.2"/>
    <row r="246" s="36" customFormat="1" x14ac:dyDescent="0.2"/>
    <row r="247" s="36" customFormat="1" x14ac:dyDescent="0.2"/>
    <row r="248" s="36" customFormat="1" x14ac:dyDescent="0.2"/>
    <row r="249" s="36" customFormat="1" x14ac:dyDescent="0.2"/>
    <row r="250" s="36" customFormat="1" x14ac:dyDescent="0.2"/>
    <row r="251" s="36" customFormat="1" x14ac:dyDescent="0.2"/>
    <row r="252" s="36" customFormat="1" x14ac:dyDescent="0.2"/>
    <row r="253" s="36" customFormat="1" x14ac:dyDescent="0.2"/>
    <row r="254" s="36" customFormat="1" x14ac:dyDescent="0.2"/>
    <row r="255" s="36" customFormat="1" x14ac:dyDescent="0.2"/>
    <row r="256" s="36" customFormat="1" x14ac:dyDescent="0.2"/>
    <row r="257" s="36" customFormat="1" x14ac:dyDescent="0.2"/>
    <row r="258" s="36" customFormat="1" x14ac:dyDescent="0.2"/>
    <row r="259" s="36" customFormat="1" x14ac:dyDescent="0.2"/>
    <row r="260" s="36" customFormat="1" x14ac:dyDescent="0.2"/>
    <row r="261" s="36" customFormat="1" x14ac:dyDescent="0.2"/>
    <row r="262" s="36" customFormat="1" x14ac:dyDescent="0.2"/>
    <row r="263" s="36" customFormat="1" x14ac:dyDescent="0.2"/>
    <row r="264" s="36" customFormat="1" x14ac:dyDescent="0.2"/>
    <row r="265" s="36" customFormat="1" x14ac:dyDescent="0.2"/>
    <row r="266" s="36" customFormat="1" x14ac:dyDescent="0.2"/>
    <row r="267" s="36" customFormat="1" x14ac:dyDescent="0.2"/>
    <row r="268" s="36" customFormat="1" x14ac:dyDescent="0.2"/>
    <row r="269" s="36" customFormat="1" x14ac:dyDescent="0.2"/>
    <row r="270" s="36" customFormat="1" x14ac:dyDescent="0.2"/>
    <row r="271" s="36" customFormat="1" x14ac:dyDescent="0.2"/>
    <row r="272" s="36" customFormat="1" x14ac:dyDescent="0.2"/>
    <row r="273" s="36" customFormat="1" x14ac:dyDescent="0.2"/>
    <row r="274" s="36" customFormat="1" x14ac:dyDescent="0.2"/>
    <row r="275" s="36" customFormat="1" x14ac:dyDescent="0.2"/>
    <row r="276" s="36" customFormat="1" x14ac:dyDescent="0.2"/>
    <row r="277" s="36" customFormat="1" x14ac:dyDescent="0.2"/>
    <row r="278" s="36" customFormat="1" x14ac:dyDescent="0.2"/>
    <row r="279" s="36" customFormat="1" x14ac:dyDescent="0.2"/>
    <row r="280" s="36" customFormat="1" x14ac:dyDescent="0.2"/>
    <row r="281" s="36" customFormat="1" x14ac:dyDescent="0.2"/>
    <row r="282" s="36" customFormat="1" x14ac:dyDescent="0.2"/>
    <row r="283" s="36" customFormat="1" x14ac:dyDescent="0.2"/>
    <row r="284" s="36" customFormat="1" x14ac:dyDescent="0.2"/>
    <row r="285" s="36" customFormat="1" x14ac:dyDescent="0.2"/>
    <row r="286" s="36" customFormat="1" x14ac:dyDescent="0.2"/>
    <row r="287" s="36" customFormat="1" x14ac:dyDescent="0.2"/>
    <row r="288" s="36" customFormat="1" x14ac:dyDescent="0.2"/>
    <row r="289" s="36" customFormat="1" x14ac:dyDescent="0.2"/>
    <row r="290" s="36" customFormat="1" x14ac:dyDescent="0.2"/>
    <row r="291" s="36" customFormat="1" x14ac:dyDescent="0.2"/>
    <row r="292" s="36" customFormat="1" x14ac:dyDescent="0.2"/>
    <row r="293" s="36" customFormat="1" x14ac:dyDescent="0.2"/>
    <row r="294" s="36" customFormat="1" x14ac:dyDescent="0.2"/>
    <row r="295" s="36" customFormat="1" x14ac:dyDescent="0.2"/>
    <row r="296" s="36" customFormat="1" x14ac:dyDescent="0.2"/>
    <row r="297" s="36" customFormat="1" x14ac:dyDescent="0.2"/>
    <row r="298" s="36" customFormat="1" x14ac:dyDescent="0.2"/>
    <row r="299" s="36" customFormat="1" x14ac:dyDescent="0.2"/>
    <row r="300" s="36" customFormat="1" x14ac:dyDescent="0.2"/>
    <row r="301" s="36" customFormat="1" x14ac:dyDescent="0.2"/>
    <row r="302" s="36" customFormat="1" x14ac:dyDescent="0.2"/>
    <row r="303" s="36" customFormat="1" x14ac:dyDescent="0.2"/>
    <row r="304" s="36" customFormat="1" x14ac:dyDescent="0.2"/>
    <row r="305" s="36" customFormat="1" x14ac:dyDescent="0.2"/>
    <row r="306" s="36" customFormat="1" x14ac:dyDescent="0.2"/>
    <row r="307" s="36" customFormat="1" x14ac:dyDescent="0.2"/>
    <row r="308" s="36" customFormat="1" x14ac:dyDescent="0.2"/>
    <row r="309" s="36" customFormat="1" x14ac:dyDescent="0.2"/>
    <row r="310" s="36" customFormat="1" x14ac:dyDescent="0.2"/>
    <row r="311" s="36" customFormat="1" x14ac:dyDescent="0.2"/>
    <row r="312" s="36" customFormat="1" x14ac:dyDescent="0.2"/>
    <row r="313" s="36" customFormat="1" x14ac:dyDescent="0.2"/>
    <row r="314" s="36" customFormat="1" x14ac:dyDescent="0.2"/>
    <row r="315" s="36" customFormat="1" x14ac:dyDescent="0.2"/>
    <row r="316" s="36" customFormat="1" x14ac:dyDescent="0.2"/>
    <row r="317" s="36" customFormat="1" x14ac:dyDescent="0.2"/>
    <row r="318" s="36" customFormat="1" x14ac:dyDescent="0.2"/>
    <row r="319" s="36" customFormat="1" x14ac:dyDescent="0.2"/>
    <row r="320" s="36" customFormat="1" x14ac:dyDescent="0.2"/>
    <row r="321" s="36" customFormat="1" x14ac:dyDescent="0.2"/>
    <row r="322" s="36" customFormat="1" x14ac:dyDescent="0.2"/>
    <row r="323" s="36" customFormat="1" x14ac:dyDescent="0.2"/>
    <row r="324" s="36" customFormat="1" x14ac:dyDescent="0.2"/>
    <row r="325" s="36" customFormat="1" x14ac:dyDescent="0.2"/>
    <row r="326" s="36" customFormat="1" x14ac:dyDescent="0.2"/>
    <row r="327" s="36" customFormat="1" x14ac:dyDescent="0.2"/>
    <row r="328" s="36" customFormat="1" x14ac:dyDescent="0.2"/>
    <row r="329" s="36" customFormat="1" x14ac:dyDescent="0.2"/>
    <row r="330" s="36" customFormat="1" x14ac:dyDescent="0.2"/>
    <row r="331" s="36" customFormat="1" x14ac:dyDescent="0.2"/>
    <row r="332" s="36" customFormat="1" x14ac:dyDescent="0.2"/>
    <row r="333" s="36" customFormat="1" x14ac:dyDescent="0.2"/>
    <row r="334" s="36" customFormat="1" x14ac:dyDescent="0.2"/>
    <row r="335" s="36" customFormat="1" x14ac:dyDescent="0.2"/>
    <row r="336" s="36" customFormat="1" x14ac:dyDescent="0.2"/>
    <row r="337" s="36" customFormat="1" x14ac:dyDescent="0.2"/>
    <row r="338" s="36" customFormat="1" x14ac:dyDescent="0.2"/>
    <row r="339" s="36" customFormat="1" x14ac:dyDescent="0.2"/>
    <row r="340" s="36" customFormat="1" x14ac:dyDescent="0.2"/>
    <row r="341" s="36" customFormat="1" x14ac:dyDescent="0.2"/>
    <row r="342" s="36" customFormat="1" x14ac:dyDescent="0.2"/>
    <row r="343" s="36" customFormat="1" x14ac:dyDescent="0.2"/>
    <row r="344" s="36" customFormat="1" x14ac:dyDescent="0.2"/>
    <row r="345" s="36" customFormat="1" x14ac:dyDescent="0.2"/>
    <row r="346" s="36" customFormat="1" x14ac:dyDescent="0.2"/>
    <row r="347" s="36" customFormat="1" x14ac:dyDescent="0.2"/>
    <row r="348" s="36" customFormat="1" x14ac:dyDescent="0.2"/>
    <row r="349" s="36" customFormat="1" x14ac:dyDescent="0.2"/>
    <row r="350" s="36" customFormat="1" x14ac:dyDescent="0.2"/>
    <row r="351" s="36" customFormat="1" x14ac:dyDescent="0.2"/>
    <row r="352" s="36" customFormat="1" x14ac:dyDescent="0.2"/>
    <row r="353" s="36" customFormat="1" x14ac:dyDescent="0.2"/>
    <row r="354" s="36" customFormat="1" x14ac:dyDescent="0.2"/>
    <row r="355" s="36" customFormat="1" x14ac:dyDescent="0.2"/>
    <row r="356" s="36" customFormat="1" x14ac:dyDescent="0.2"/>
    <row r="357" s="36" customFormat="1" x14ac:dyDescent="0.2"/>
  </sheetData>
  <mergeCells count="1">
    <mergeCell ref="E25:F27"/>
  </mergeCells>
  <conditionalFormatting sqref="H1">
    <cfRule type="aboveAverage" dxfId="0" priority="1" stopIfTrue="1" aboveAverage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57"/>
  <sheetViews>
    <sheetView tabSelected="1" topLeftCell="A37" zoomScaleNormal="100" workbookViewId="0">
      <selection activeCell="H42" sqref="H42:K42"/>
    </sheetView>
  </sheetViews>
  <sheetFormatPr baseColWidth="10" defaultRowHeight="15" x14ac:dyDescent="0.25"/>
  <cols>
    <col min="1" max="1" width="4.140625" style="15" bestFit="1" customWidth="1"/>
    <col min="2" max="2" width="11.42578125" style="15"/>
    <col min="3" max="3" width="10.7109375" style="15" bestFit="1" customWidth="1"/>
    <col min="4" max="4" width="13" style="15" bestFit="1" customWidth="1"/>
    <col min="5" max="5" width="15.85546875" style="15" bestFit="1" customWidth="1"/>
    <col min="6" max="6" width="18.85546875" style="15" bestFit="1" customWidth="1"/>
    <col min="7" max="7" width="13.28515625" style="15" customWidth="1"/>
    <col min="8" max="8" width="15" style="15" customWidth="1"/>
    <col min="9" max="9" width="13.7109375" style="15" customWidth="1"/>
    <col min="10" max="10" width="16.85546875" style="15" customWidth="1"/>
    <col min="11" max="11" width="15.42578125" style="15" customWidth="1"/>
    <col min="12" max="12" width="11.42578125" style="15"/>
    <col min="13" max="13" width="27.28515625" style="15" bestFit="1" customWidth="1"/>
    <col min="14" max="16384" width="11.42578125" style="15"/>
  </cols>
  <sheetData>
    <row r="1" spans="1:13" x14ac:dyDescent="0.25">
      <c r="A1" s="25" t="s">
        <v>38</v>
      </c>
      <c r="B1" s="25" t="s">
        <v>39</v>
      </c>
      <c r="C1" s="25" t="s">
        <v>40</v>
      </c>
      <c r="D1" s="25" t="s">
        <v>41</v>
      </c>
      <c r="E1" s="25" t="s">
        <v>42</v>
      </c>
      <c r="F1" s="25" t="s">
        <v>43</v>
      </c>
      <c r="G1" s="25" t="s">
        <v>44</v>
      </c>
      <c r="H1" s="25" t="s">
        <v>45</v>
      </c>
      <c r="I1" s="25" t="s">
        <v>46</v>
      </c>
      <c r="J1" s="25" t="s">
        <v>133</v>
      </c>
      <c r="K1" s="25" t="s">
        <v>47</v>
      </c>
    </row>
    <row r="2" spans="1:13" x14ac:dyDescent="0.25">
      <c r="A2" s="21">
        <v>1</v>
      </c>
      <c r="B2" s="21" t="s">
        <v>48</v>
      </c>
      <c r="C2" s="21" t="s">
        <v>49</v>
      </c>
      <c r="D2" s="22">
        <v>19</v>
      </c>
      <c r="E2" s="23">
        <v>39083</v>
      </c>
      <c r="F2" s="21" t="s">
        <v>50</v>
      </c>
      <c r="G2" s="21">
        <v>105</v>
      </c>
      <c r="H2" s="24">
        <v>2400</v>
      </c>
      <c r="I2" s="24">
        <v>250</v>
      </c>
      <c r="J2" s="30">
        <f>H2*4.83%</f>
        <v>115.92</v>
      </c>
      <c r="K2" s="24">
        <f>H2+I2-J2</f>
        <v>2534.08</v>
      </c>
    </row>
    <row r="3" spans="1:13" x14ac:dyDescent="0.25">
      <c r="A3" s="21">
        <v>2</v>
      </c>
      <c r="B3" s="21" t="s">
        <v>51</v>
      </c>
      <c r="C3" s="21" t="s">
        <v>52</v>
      </c>
      <c r="D3" s="22">
        <v>35</v>
      </c>
      <c r="E3" s="23">
        <v>39448</v>
      </c>
      <c r="F3" s="21" t="s">
        <v>53</v>
      </c>
      <c r="G3" s="21">
        <v>107</v>
      </c>
      <c r="H3" s="24">
        <v>2300</v>
      </c>
      <c r="I3" s="24">
        <v>250</v>
      </c>
      <c r="J3" s="30">
        <f t="shared" ref="J3:J41" si="0">H3*4.83%</f>
        <v>111.09</v>
      </c>
      <c r="K3" s="24">
        <f t="shared" ref="K3:K41" si="1">H3+I3-J3</f>
        <v>2438.91</v>
      </c>
    </row>
    <row r="4" spans="1:13" x14ac:dyDescent="0.25">
      <c r="A4" s="21">
        <v>3</v>
      </c>
      <c r="B4" s="21" t="s">
        <v>54</v>
      </c>
      <c r="C4" s="21" t="s">
        <v>55</v>
      </c>
      <c r="D4" s="22">
        <v>42</v>
      </c>
      <c r="E4" s="23">
        <v>39600</v>
      </c>
      <c r="F4" s="21" t="s">
        <v>56</v>
      </c>
      <c r="G4" s="21">
        <v>302</v>
      </c>
      <c r="H4" s="24">
        <v>3500</v>
      </c>
      <c r="I4" s="24">
        <v>250</v>
      </c>
      <c r="J4" s="30">
        <f t="shared" si="0"/>
        <v>169.05</v>
      </c>
      <c r="K4" s="24">
        <f t="shared" si="1"/>
        <v>3580.95</v>
      </c>
      <c r="M4" s="17"/>
    </row>
    <row r="5" spans="1:13" x14ac:dyDescent="0.25">
      <c r="A5" s="21">
        <v>4</v>
      </c>
      <c r="B5" s="21" t="s">
        <v>57</v>
      </c>
      <c r="C5" s="21" t="s">
        <v>58</v>
      </c>
      <c r="D5" s="22">
        <v>22</v>
      </c>
      <c r="E5" s="23">
        <v>39636</v>
      </c>
      <c r="F5" s="21" t="s">
        <v>53</v>
      </c>
      <c r="G5" s="21">
        <v>107</v>
      </c>
      <c r="H5" s="24">
        <v>2300</v>
      </c>
      <c r="I5" s="24">
        <v>250</v>
      </c>
      <c r="J5" s="30">
        <f t="shared" si="0"/>
        <v>111.09</v>
      </c>
      <c r="K5" s="24">
        <f t="shared" si="1"/>
        <v>2438.91</v>
      </c>
    </row>
    <row r="6" spans="1:13" x14ac:dyDescent="0.25">
      <c r="A6" s="21">
        <v>5</v>
      </c>
      <c r="B6" s="21" t="s">
        <v>59</v>
      </c>
      <c r="C6" s="21" t="s">
        <v>60</v>
      </c>
      <c r="D6" s="22">
        <v>38</v>
      </c>
      <c r="E6" s="23">
        <v>39791</v>
      </c>
      <c r="F6" s="21" t="s">
        <v>61</v>
      </c>
      <c r="G6" s="21">
        <v>205</v>
      </c>
      <c r="H6" s="24">
        <v>2900</v>
      </c>
      <c r="I6" s="24">
        <v>250</v>
      </c>
      <c r="J6" s="30">
        <f t="shared" si="0"/>
        <v>140.07000000000002</v>
      </c>
      <c r="K6" s="24">
        <f t="shared" si="1"/>
        <v>3009.93</v>
      </c>
      <c r="M6" s="19"/>
    </row>
    <row r="7" spans="1:13" x14ac:dyDescent="0.25">
      <c r="A7" s="21">
        <v>6</v>
      </c>
      <c r="B7" s="21" t="s">
        <v>62</v>
      </c>
      <c r="C7" s="21" t="s">
        <v>63</v>
      </c>
      <c r="D7" s="22">
        <v>29</v>
      </c>
      <c r="E7" s="23">
        <v>39814</v>
      </c>
      <c r="F7" s="21" t="s">
        <v>50</v>
      </c>
      <c r="G7" s="21">
        <v>105</v>
      </c>
      <c r="H7" s="24">
        <v>2200</v>
      </c>
      <c r="I7" s="24">
        <v>250</v>
      </c>
      <c r="J7" s="30">
        <f t="shared" si="0"/>
        <v>106.26</v>
      </c>
      <c r="K7" s="24">
        <f t="shared" si="1"/>
        <v>2343.7399999999998</v>
      </c>
    </row>
    <row r="8" spans="1:13" x14ac:dyDescent="0.25">
      <c r="A8" s="21">
        <v>7</v>
      </c>
      <c r="B8" s="21" t="s">
        <v>64</v>
      </c>
      <c r="C8" s="21" t="s">
        <v>65</v>
      </c>
      <c r="D8" s="22">
        <v>37</v>
      </c>
      <c r="E8" s="23">
        <v>39448</v>
      </c>
      <c r="F8" s="21" t="s">
        <v>61</v>
      </c>
      <c r="G8" s="21">
        <v>208</v>
      </c>
      <c r="H8" s="24">
        <v>2800</v>
      </c>
      <c r="I8" s="24">
        <v>250</v>
      </c>
      <c r="J8" s="30">
        <f t="shared" si="0"/>
        <v>135.24</v>
      </c>
      <c r="K8" s="24">
        <f t="shared" si="1"/>
        <v>2914.76</v>
      </c>
    </row>
    <row r="9" spans="1:13" x14ac:dyDescent="0.25">
      <c r="A9" s="21">
        <v>8</v>
      </c>
      <c r="B9" s="21" t="s">
        <v>54</v>
      </c>
      <c r="C9" s="21" t="s">
        <v>66</v>
      </c>
      <c r="D9" s="22">
        <v>25</v>
      </c>
      <c r="E9" s="23">
        <v>40148</v>
      </c>
      <c r="F9" s="21" t="s">
        <v>53</v>
      </c>
      <c r="G9" s="21">
        <v>108</v>
      </c>
      <c r="H9" s="24">
        <v>2200</v>
      </c>
      <c r="I9" s="24">
        <v>250</v>
      </c>
      <c r="J9" s="30">
        <f t="shared" si="0"/>
        <v>106.26</v>
      </c>
      <c r="K9" s="24">
        <f t="shared" si="1"/>
        <v>2343.7399999999998</v>
      </c>
    </row>
    <row r="10" spans="1:13" x14ac:dyDescent="0.25">
      <c r="A10" s="21">
        <v>9</v>
      </c>
      <c r="B10" s="21" t="s">
        <v>67</v>
      </c>
      <c r="C10" s="21" t="s">
        <v>68</v>
      </c>
      <c r="D10" s="22">
        <v>24</v>
      </c>
      <c r="E10" s="23">
        <v>39965</v>
      </c>
      <c r="F10" s="21" t="s">
        <v>53</v>
      </c>
      <c r="G10" s="21">
        <v>107</v>
      </c>
      <c r="H10" s="24">
        <v>2200</v>
      </c>
      <c r="I10" s="24">
        <v>250</v>
      </c>
      <c r="J10" s="30">
        <f t="shared" si="0"/>
        <v>106.26</v>
      </c>
      <c r="K10" s="24">
        <f t="shared" si="1"/>
        <v>2343.7399999999998</v>
      </c>
    </row>
    <row r="11" spans="1:13" x14ac:dyDescent="0.25">
      <c r="A11" s="21">
        <v>10</v>
      </c>
      <c r="B11" s="21" t="s">
        <v>69</v>
      </c>
      <c r="C11" s="21" t="s">
        <v>70</v>
      </c>
      <c r="D11" s="22">
        <v>25</v>
      </c>
      <c r="E11" s="23">
        <v>39965</v>
      </c>
      <c r="F11" s="21" t="s">
        <v>53</v>
      </c>
      <c r="G11" s="21">
        <v>108</v>
      </c>
      <c r="H11" s="24">
        <v>2200</v>
      </c>
      <c r="I11" s="24">
        <v>250</v>
      </c>
      <c r="J11" s="30">
        <f t="shared" si="0"/>
        <v>106.26</v>
      </c>
      <c r="K11" s="24">
        <f t="shared" si="1"/>
        <v>2343.7399999999998</v>
      </c>
    </row>
    <row r="12" spans="1:13" x14ac:dyDescent="0.25">
      <c r="A12" s="21">
        <v>11</v>
      </c>
      <c r="B12" s="21" t="s">
        <v>71</v>
      </c>
      <c r="C12" s="21" t="s">
        <v>72</v>
      </c>
      <c r="D12" s="22">
        <v>19</v>
      </c>
      <c r="E12" s="23">
        <v>40179</v>
      </c>
      <c r="F12" s="21" t="s">
        <v>50</v>
      </c>
      <c r="G12" s="21">
        <v>105</v>
      </c>
      <c r="H12" s="24">
        <v>2200</v>
      </c>
      <c r="I12" s="24">
        <v>250</v>
      </c>
      <c r="J12" s="30">
        <f t="shared" si="0"/>
        <v>106.26</v>
      </c>
      <c r="K12" s="24">
        <f t="shared" si="1"/>
        <v>2343.7399999999998</v>
      </c>
    </row>
    <row r="13" spans="1:13" x14ac:dyDescent="0.25">
      <c r="A13" s="21">
        <v>12</v>
      </c>
      <c r="B13" s="21" t="s">
        <v>73</v>
      </c>
      <c r="C13" s="21" t="s">
        <v>74</v>
      </c>
      <c r="D13" s="22">
        <v>21</v>
      </c>
      <c r="E13" s="23">
        <v>40544</v>
      </c>
      <c r="F13" s="21" t="s">
        <v>53</v>
      </c>
      <c r="G13" s="21">
        <v>108</v>
      </c>
      <c r="H13" s="24">
        <v>2200</v>
      </c>
      <c r="I13" s="24">
        <v>250</v>
      </c>
      <c r="J13" s="30">
        <f t="shared" si="0"/>
        <v>106.26</v>
      </c>
      <c r="K13" s="24">
        <f t="shared" si="1"/>
        <v>2343.7399999999998</v>
      </c>
    </row>
    <row r="14" spans="1:13" x14ac:dyDescent="0.25">
      <c r="A14" s="21">
        <v>13</v>
      </c>
      <c r="B14" s="21" t="s">
        <v>75</v>
      </c>
      <c r="C14" s="21" t="s">
        <v>76</v>
      </c>
      <c r="D14" s="22">
        <v>22</v>
      </c>
      <c r="E14" s="23">
        <v>39965</v>
      </c>
      <c r="F14" s="21" t="s">
        <v>50</v>
      </c>
      <c r="G14" s="21">
        <v>105</v>
      </c>
      <c r="H14" s="24">
        <v>2200</v>
      </c>
      <c r="I14" s="24">
        <v>250</v>
      </c>
      <c r="J14" s="30">
        <f t="shared" si="0"/>
        <v>106.26</v>
      </c>
      <c r="K14" s="24">
        <f t="shared" si="1"/>
        <v>2343.7399999999998</v>
      </c>
    </row>
    <row r="15" spans="1:13" x14ac:dyDescent="0.25">
      <c r="A15" s="21">
        <v>14</v>
      </c>
      <c r="B15" s="21" t="s">
        <v>77</v>
      </c>
      <c r="C15" s="21" t="s">
        <v>78</v>
      </c>
      <c r="D15" s="22">
        <v>18</v>
      </c>
      <c r="E15" s="23">
        <v>40179</v>
      </c>
      <c r="F15" s="21" t="s">
        <v>53</v>
      </c>
      <c r="G15" s="21">
        <v>108</v>
      </c>
      <c r="H15" s="24">
        <v>2200</v>
      </c>
      <c r="I15" s="24">
        <v>250</v>
      </c>
      <c r="J15" s="30">
        <f t="shared" si="0"/>
        <v>106.26</v>
      </c>
      <c r="K15" s="24">
        <f t="shared" si="1"/>
        <v>2343.7399999999998</v>
      </c>
    </row>
    <row r="16" spans="1:13" x14ac:dyDescent="0.25">
      <c r="A16" s="21">
        <v>15</v>
      </c>
      <c r="B16" s="21" t="s">
        <v>79</v>
      </c>
      <c r="C16" s="21" t="s">
        <v>80</v>
      </c>
      <c r="D16" s="22">
        <v>39</v>
      </c>
      <c r="E16" s="23">
        <v>39600</v>
      </c>
      <c r="F16" s="21" t="s">
        <v>56</v>
      </c>
      <c r="G16" s="21">
        <v>302</v>
      </c>
      <c r="H16" s="24">
        <v>3500</v>
      </c>
      <c r="I16" s="24">
        <v>250</v>
      </c>
      <c r="J16" s="30">
        <f t="shared" si="0"/>
        <v>169.05</v>
      </c>
      <c r="K16" s="24">
        <f t="shared" si="1"/>
        <v>3580.95</v>
      </c>
    </row>
    <row r="17" spans="1:11" x14ac:dyDescent="0.25">
      <c r="A17" s="21">
        <v>16</v>
      </c>
      <c r="B17" s="21" t="s">
        <v>81</v>
      </c>
      <c r="C17" s="21" t="s">
        <v>82</v>
      </c>
      <c r="D17" s="22">
        <v>22</v>
      </c>
      <c r="E17" s="23">
        <v>40817</v>
      </c>
      <c r="F17" s="21" t="s">
        <v>53</v>
      </c>
      <c r="G17" s="21">
        <v>107</v>
      </c>
      <c r="H17" s="24">
        <v>2200</v>
      </c>
      <c r="I17" s="24">
        <v>250</v>
      </c>
      <c r="J17" s="30">
        <f t="shared" si="0"/>
        <v>106.26</v>
      </c>
      <c r="K17" s="24">
        <f t="shared" si="1"/>
        <v>2343.7399999999998</v>
      </c>
    </row>
    <row r="18" spans="1:11" x14ac:dyDescent="0.25">
      <c r="A18" s="21">
        <v>17</v>
      </c>
      <c r="B18" s="21" t="s">
        <v>83</v>
      </c>
      <c r="C18" s="21" t="s">
        <v>84</v>
      </c>
      <c r="D18" s="22">
        <v>21</v>
      </c>
      <c r="E18" s="23">
        <v>39814</v>
      </c>
      <c r="F18" s="21" t="s">
        <v>53</v>
      </c>
      <c r="G18" s="21">
        <v>108</v>
      </c>
      <c r="H18" s="24">
        <v>2200</v>
      </c>
      <c r="I18" s="24">
        <v>250</v>
      </c>
      <c r="J18" s="30">
        <f t="shared" si="0"/>
        <v>106.26</v>
      </c>
      <c r="K18" s="24">
        <f t="shared" si="1"/>
        <v>2343.7399999999998</v>
      </c>
    </row>
    <row r="19" spans="1:11" x14ac:dyDescent="0.25">
      <c r="A19" s="21">
        <v>18</v>
      </c>
      <c r="B19" s="21" t="s">
        <v>85</v>
      </c>
      <c r="C19" s="21" t="s">
        <v>58</v>
      </c>
      <c r="D19" s="22">
        <v>28</v>
      </c>
      <c r="E19" s="23">
        <v>40148</v>
      </c>
      <c r="F19" s="21" t="s">
        <v>53</v>
      </c>
      <c r="G19" s="21">
        <v>107</v>
      </c>
      <c r="H19" s="24">
        <v>2200</v>
      </c>
      <c r="I19" s="24">
        <v>250</v>
      </c>
      <c r="J19" s="30">
        <f t="shared" si="0"/>
        <v>106.26</v>
      </c>
      <c r="K19" s="24">
        <f t="shared" si="1"/>
        <v>2343.7399999999998</v>
      </c>
    </row>
    <row r="20" spans="1:11" x14ac:dyDescent="0.25">
      <c r="A20" s="21">
        <v>19</v>
      </c>
      <c r="B20" s="21" t="s">
        <v>86</v>
      </c>
      <c r="C20" s="21" t="s">
        <v>87</v>
      </c>
      <c r="D20" s="22">
        <v>31</v>
      </c>
      <c r="E20" s="23">
        <v>39965</v>
      </c>
      <c r="F20" s="21" t="s">
        <v>53</v>
      </c>
      <c r="G20" s="21">
        <v>108</v>
      </c>
      <c r="H20" s="24">
        <v>2200</v>
      </c>
      <c r="I20" s="24">
        <v>250</v>
      </c>
      <c r="J20" s="30">
        <f t="shared" si="0"/>
        <v>106.26</v>
      </c>
      <c r="K20" s="24">
        <f t="shared" si="1"/>
        <v>2343.7399999999998</v>
      </c>
    </row>
    <row r="21" spans="1:11" x14ac:dyDescent="0.25">
      <c r="A21" s="21">
        <v>20</v>
      </c>
      <c r="B21" s="21" t="s">
        <v>71</v>
      </c>
      <c r="C21" s="21" t="s">
        <v>88</v>
      </c>
      <c r="D21" s="22">
        <v>19</v>
      </c>
      <c r="E21" s="23">
        <v>39448</v>
      </c>
      <c r="F21" s="21" t="s">
        <v>50</v>
      </c>
      <c r="G21" s="21">
        <v>105</v>
      </c>
      <c r="H21" s="24">
        <v>2300</v>
      </c>
      <c r="I21" s="24">
        <v>250</v>
      </c>
      <c r="J21" s="30">
        <f t="shared" si="0"/>
        <v>111.09</v>
      </c>
      <c r="K21" s="24">
        <f t="shared" si="1"/>
        <v>2438.91</v>
      </c>
    </row>
    <row r="22" spans="1:11" x14ac:dyDescent="0.25">
      <c r="A22" s="21">
        <v>21</v>
      </c>
      <c r="B22" s="21" t="s">
        <v>89</v>
      </c>
      <c r="C22" s="21" t="s">
        <v>90</v>
      </c>
      <c r="D22" s="22">
        <v>35</v>
      </c>
      <c r="E22" s="23">
        <v>39791</v>
      </c>
      <c r="F22" s="21" t="s">
        <v>61</v>
      </c>
      <c r="G22" s="21">
        <v>205</v>
      </c>
      <c r="H22" s="24">
        <v>2900</v>
      </c>
      <c r="I22" s="24">
        <v>250</v>
      </c>
      <c r="J22" s="30">
        <f t="shared" si="0"/>
        <v>140.07000000000002</v>
      </c>
      <c r="K22" s="24">
        <f t="shared" si="1"/>
        <v>3009.93</v>
      </c>
    </row>
    <row r="23" spans="1:11" x14ac:dyDescent="0.25">
      <c r="A23" s="21">
        <v>22</v>
      </c>
      <c r="B23" s="21" t="s">
        <v>91</v>
      </c>
      <c r="C23" s="21" t="s">
        <v>92</v>
      </c>
      <c r="D23" s="22">
        <v>22</v>
      </c>
      <c r="E23" s="23">
        <v>39814</v>
      </c>
      <c r="F23" s="21" t="s">
        <v>53</v>
      </c>
      <c r="G23" s="21">
        <v>107</v>
      </c>
      <c r="H23" s="24">
        <v>2200</v>
      </c>
      <c r="I23" s="24">
        <v>250</v>
      </c>
      <c r="J23" s="30">
        <f t="shared" si="0"/>
        <v>106.26</v>
      </c>
      <c r="K23" s="24">
        <f t="shared" si="1"/>
        <v>2343.7399999999998</v>
      </c>
    </row>
    <row r="24" spans="1:11" x14ac:dyDescent="0.25">
      <c r="A24" s="21">
        <v>23</v>
      </c>
      <c r="B24" s="21" t="s">
        <v>93</v>
      </c>
      <c r="C24" s="21" t="s">
        <v>94</v>
      </c>
      <c r="D24" s="22">
        <v>30</v>
      </c>
      <c r="E24" s="23">
        <v>39636</v>
      </c>
      <c r="F24" s="21" t="s">
        <v>95</v>
      </c>
      <c r="G24" s="21">
        <v>202</v>
      </c>
      <c r="H24" s="24">
        <v>2500</v>
      </c>
      <c r="I24" s="24">
        <v>250</v>
      </c>
      <c r="J24" s="30">
        <f t="shared" si="0"/>
        <v>120.75</v>
      </c>
      <c r="K24" s="24">
        <f t="shared" si="1"/>
        <v>2629.25</v>
      </c>
    </row>
    <row r="25" spans="1:11" x14ac:dyDescent="0.25">
      <c r="A25" s="21">
        <v>24</v>
      </c>
      <c r="B25" s="21" t="s">
        <v>96</v>
      </c>
      <c r="C25" s="21" t="s">
        <v>97</v>
      </c>
      <c r="D25" s="22">
        <v>32</v>
      </c>
      <c r="E25" s="23">
        <v>39600</v>
      </c>
      <c r="F25" s="21" t="s">
        <v>95</v>
      </c>
      <c r="G25" s="21">
        <v>202</v>
      </c>
      <c r="H25" s="24">
        <v>2500</v>
      </c>
      <c r="I25" s="24">
        <v>250</v>
      </c>
      <c r="J25" s="30">
        <f t="shared" si="0"/>
        <v>120.75</v>
      </c>
      <c r="K25" s="24">
        <f t="shared" si="1"/>
        <v>2629.25</v>
      </c>
    </row>
    <row r="26" spans="1:11" x14ac:dyDescent="0.25">
      <c r="A26" s="21">
        <v>25</v>
      </c>
      <c r="B26" s="21" t="s">
        <v>98</v>
      </c>
      <c r="C26" s="21" t="s">
        <v>99</v>
      </c>
      <c r="D26" s="22">
        <v>38</v>
      </c>
      <c r="E26" s="23">
        <v>39083</v>
      </c>
      <c r="F26" s="21" t="s">
        <v>56</v>
      </c>
      <c r="G26" s="21">
        <v>303</v>
      </c>
      <c r="H26" s="24">
        <v>4000</v>
      </c>
      <c r="I26" s="24">
        <v>250</v>
      </c>
      <c r="J26" s="30">
        <f t="shared" si="0"/>
        <v>193.20000000000002</v>
      </c>
      <c r="K26" s="24">
        <f t="shared" si="1"/>
        <v>4056.8</v>
      </c>
    </row>
    <row r="27" spans="1:11" x14ac:dyDescent="0.25">
      <c r="A27" s="21">
        <v>26</v>
      </c>
      <c r="B27" s="21" t="s">
        <v>100</v>
      </c>
      <c r="C27" s="21" t="s">
        <v>101</v>
      </c>
      <c r="D27" s="22">
        <v>21</v>
      </c>
      <c r="E27" s="23">
        <v>39636</v>
      </c>
      <c r="F27" s="21" t="s">
        <v>53</v>
      </c>
      <c r="G27" s="21">
        <v>107</v>
      </c>
      <c r="H27" s="24">
        <v>2300</v>
      </c>
      <c r="I27" s="24">
        <v>250</v>
      </c>
      <c r="J27" s="30">
        <f t="shared" si="0"/>
        <v>111.09</v>
      </c>
      <c r="K27" s="24">
        <f t="shared" si="1"/>
        <v>2438.91</v>
      </c>
    </row>
    <row r="28" spans="1:11" x14ac:dyDescent="0.25">
      <c r="A28" s="21">
        <v>27</v>
      </c>
      <c r="B28" s="21" t="s">
        <v>102</v>
      </c>
      <c r="C28" s="21" t="s">
        <v>103</v>
      </c>
      <c r="D28" s="22">
        <v>34</v>
      </c>
      <c r="E28" s="23">
        <v>39791</v>
      </c>
      <c r="F28" s="21" t="s">
        <v>61</v>
      </c>
      <c r="G28" s="21">
        <v>205</v>
      </c>
      <c r="H28" s="24">
        <v>2900</v>
      </c>
      <c r="I28" s="24">
        <v>250</v>
      </c>
      <c r="J28" s="30">
        <f t="shared" si="0"/>
        <v>140.07000000000002</v>
      </c>
      <c r="K28" s="24">
        <f t="shared" si="1"/>
        <v>3009.93</v>
      </c>
    </row>
    <row r="29" spans="1:11" x14ac:dyDescent="0.25">
      <c r="A29" s="21">
        <v>28</v>
      </c>
      <c r="B29" s="21" t="s">
        <v>104</v>
      </c>
      <c r="C29" s="21" t="s">
        <v>105</v>
      </c>
      <c r="D29" s="22">
        <v>20</v>
      </c>
      <c r="E29" s="23">
        <v>39814</v>
      </c>
      <c r="F29" s="21" t="s">
        <v>50</v>
      </c>
      <c r="G29" s="21">
        <v>105</v>
      </c>
      <c r="H29" s="24">
        <v>2200</v>
      </c>
      <c r="I29" s="24">
        <v>250</v>
      </c>
      <c r="J29" s="30">
        <f t="shared" si="0"/>
        <v>106.26</v>
      </c>
      <c r="K29" s="24">
        <f t="shared" si="1"/>
        <v>2343.7399999999998</v>
      </c>
    </row>
    <row r="30" spans="1:11" x14ac:dyDescent="0.25">
      <c r="A30" s="21">
        <v>29</v>
      </c>
      <c r="B30" s="21" t="s">
        <v>106</v>
      </c>
      <c r="C30" s="21" t="s">
        <v>107</v>
      </c>
      <c r="D30" s="22">
        <v>34</v>
      </c>
      <c r="E30" s="23">
        <v>39448</v>
      </c>
      <c r="F30" s="21" t="s">
        <v>61</v>
      </c>
      <c r="G30" s="21">
        <v>208</v>
      </c>
      <c r="H30" s="24">
        <v>2800</v>
      </c>
      <c r="I30" s="24">
        <v>250</v>
      </c>
      <c r="J30" s="30">
        <f t="shared" si="0"/>
        <v>135.24</v>
      </c>
      <c r="K30" s="24">
        <f t="shared" si="1"/>
        <v>2914.76</v>
      </c>
    </row>
    <row r="31" spans="1:11" x14ac:dyDescent="0.25">
      <c r="A31" s="21">
        <v>30</v>
      </c>
      <c r="B31" s="21" t="s">
        <v>108</v>
      </c>
      <c r="C31" s="21" t="s">
        <v>109</v>
      </c>
      <c r="D31" s="22">
        <v>22</v>
      </c>
      <c r="E31" s="23">
        <v>40148</v>
      </c>
      <c r="F31" s="21" t="s">
        <v>53</v>
      </c>
      <c r="G31" s="21">
        <v>108</v>
      </c>
      <c r="H31" s="24">
        <v>2200</v>
      </c>
      <c r="I31" s="24">
        <v>250</v>
      </c>
      <c r="J31" s="30">
        <f t="shared" si="0"/>
        <v>106.26</v>
      </c>
      <c r="K31" s="24">
        <f t="shared" si="1"/>
        <v>2343.7399999999998</v>
      </c>
    </row>
    <row r="32" spans="1:11" x14ac:dyDescent="0.25">
      <c r="A32" s="21">
        <v>31</v>
      </c>
      <c r="B32" s="21" t="s">
        <v>54</v>
      </c>
      <c r="C32" s="21" t="s">
        <v>110</v>
      </c>
      <c r="D32" s="22">
        <v>27</v>
      </c>
      <c r="E32" s="23">
        <v>39965</v>
      </c>
      <c r="F32" s="21" t="s">
        <v>53</v>
      </c>
      <c r="G32" s="21">
        <v>107</v>
      </c>
      <c r="H32" s="24">
        <v>2200</v>
      </c>
      <c r="I32" s="24">
        <v>250</v>
      </c>
      <c r="J32" s="30">
        <f t="shared" si="0"/>
        <v>106.26</v>
      </c>
      <c r="K32" s="24">
        <f t="shared" si="1"/>
        <v>2343.7399999999998</v>
      </c>
    </row>
    <row r="33" spans="1:11" x14ac:dyDescent="0.25">
      <c r="A33" s="21">
        <v>32</v>
      </c>
      <c r="B33" s="21" t="s">
        <v>111</v>
      </c>
      <c r="C33" s="21" t="s">
        <v>112</v>
      </c>
      <c r="D33" s="22">
        <v>25</v>
      </c>
      <c r="E33" s="23">
        <v>39965</v>
      </c>
      <c r="F33" s="21" t="s">
        <v>53</v>
      </c>
      <c r="G33" s="21">
        <v>108</v>
      </c>
      <c r="H33" s="24">
        <v>2200</v>
      </c>
      <c r="I33" s="24">
        <v>250</v>
      </c>
      <c r="J33" s="30">
        <f t="shared" si="0"/>
        <v>106.26</v>
      </c>
      <c r="K33" s="24">
        <f t="shared" si="1"/>
        <v>2343.7399999999998</v>
      </c>
    </row>
    <row r="34" spans="1:11" x14ac:dyDescent="0.25">
      <c r="A34" s="21">
        <v>33</v>
      </c>
      <c r="B34" s="21" t="s">
        <v>71</v>
      </c>
      <c r="C34" s="21" t="s">
        <v>113</v>
      </c>
      <c r="D34" s="22">
        <v>23</v>
      </c>
      <c r="E34" s="23">
        <v>40179</v>
      </c>
      <c r="F34" s="21" t="s">
        <v>50</v>
      </c>
      <c r="G34" s="21">
        <v>105</v>
      </c>
      <c r="H34" s="24">
        <v>2200</v>
      </c>
      <c r="I34" s="24">
        <v>250</v>
      </c>
      <c r="J34" s="30">
        <f t="shared" si="0"/>
        <v>106.26</v>
      </c>
      <c r="K34" s="24">
        <f t="shared" si="1"/>
        <v>2343.7399999999998</v>
      </c>
    </row>
    <row r="35" spans="1:11" x14ac:dyDescent="0.25">
      <c r="A35" s="21">
        <v>34</v>
      </c>
      <c r="B35" s="21" t="s">
        <v>114</v>
      </c>
      <c r="C35" s="21" t="s">
        <v>115</v>
      </c>
      <c r="D35" s="22">
        <v>24</v>
      </c>
      <c r="E35" s="23">
        <v>40544</v>
      </c>
      <c r="F35" s="21" t="s">
        <v>53</v>
      </c>
      <c r="G35" s="21">
        <v>108</v>
      </c>
      <c r="H35" s="24">
        <v>2200</v>
      </c>
      <c r="I35" s="24">
        <v>250</v>
      </c>
      <c r="J35" s="30">
        <f t="shared" si="0"/>
        <v>106.26</v>
      </c>
      <c r="K35" s="24">
        <f t="shared" si="1"/>
        <v>2343.7399999999998</v>
      </c>
    </row>
    <row r="36" spans="1:11" x14ac:dyDescent="0.25">
      <c r="A36" s="21">
        <v>35</v>
      </c>
      <c r="B36" s="21" t="s">
        <v>71</v>
      </c>
      <c r="C36" s="21" t="s">
        <v>116</v>
      </c>
      <c r="D36" s="22">
        <v>25</v>
      </c>
      <c r="E36" s="23">
        <v>39965</v>
      </c>
      <c r="F36" s="21" t="s">
        <v>50</v>
      </c>
      <c r="G36" s="21">
        <v>105</v>
      </c>
      <c r="H36" s="24">
        <v>2200</v>
      </c>
      <c r="I36" s="24">
        <v>250</v>
      </c>
      <c r="J36" s="30">
        <f t="shared" si="0"/>
        <v>106.26</v>
      </c>
      <c r="K36" s="24">
        <f t="shared" si="1"/>
        <v>2343.7399999999998</v>
      </c>
    </row>
    <row r="37" spans="1:11" x14ac:dyDescent="0.25">
      <c r="A37" s="21">
        <v>36</v>
      </c>
      <c r="B37" s="21" t="s">
        <v>117</v>
      </c>
      <c r="C37" s="21" t="s">
        <v>118</v>
      </c>
      <c r="D37" s="22">
        <v>30</v>
      </c>
      <c r="E37" s="23">
        <v>40179</v>
      </c>
      <c r="F37" s="21" t="s">
        <v>53</v>
      </c>
      <c r="G37" s="21">
        <v>108</v>
      </c>
      <c r="H37" s="24">
        <v>2200</v>
      </c>
      <c r="I37" s="24">
        <v>250</v>
      </c>
      <c r="J37" s="30">
        <f t="shared" si="0"/>
        <v>106.26</v>
      </c>
      <c r="K37" s="24">
        <f t="shared" si="1"/>
        <v>2343.7399999999998</v>
      </c>
    </row>
    <row r="38" spans="1:11" x14ac:dyDescent="0.25">
      <c r="A38" s="21">
        <v>37</v>
      </c>
      <c r="B38" s="21" t="s">
        <v>69</v>
      </c>
      <c r="C38" s="21" t="s">
        <v>119</v>
      </c>
      <c r="D38" s="22">
        <v>39</v>
      </c>
      <c r="E38" s="23">
        <v>38718</v>
      </c>
      <c r="F38" s="21" t="s">
        <v>120</v>
      </c>
      <c r="G38" s="21">
        <v>307</v>
      </c>
      <c r="H38" s="24">
        <v>5200</v>
      </c>
      <c r="I38" s="24">
        <v>250</v>
      </c>
      <c r="J38" s="30">
        <f t="shared" si="0"/>
        <v>251.16000000000003</v>
      </c>
      <c r="K38" s="24">
        <f t="shared" si="1"/>
        <v>5198.84</v>
      </c>
    </row>
    <row r="39" spans="1:11" x14ac:dyDescent="0.25">
      <c r="A39" s="21">
        <v>38</v>
      </c>
      <c r="B39" s="21" t="s">
        <v>121</v>
      </c>
      <c r="C39" s="21" t="s">
        <v>101</v>
      </c>
      <c r="D39" s="22">
        <v>21</v>
      </c>
      <c r="E39" s="23">
        <v>40831</v>
      </c>
      <c r="F39" s="21" t="s">
        <v>50</v>
      </c>
      <c r="G39" s="21">
        <v>105</v>
      </c>
      <c r="H39" s="24">
        <v>2200</v>
      </c>
      <c r="I39" s="24">
        <v>250</v>
      </c>
      <c r="J39" s="30">
        <f t="shared" si="0"/>
        <v>106.26</v>
      </c>
      <c r="K39" s="24">
        <f t="shared" si="1"/>
        <v>2343.7399999999998</v>
      </c>
    </row>
    <row r="40" spans="1:11" x14ac:dyDescent="0.25">
      <c r="A40" s="21">
        <v>39</v>
      </c>
      <c r="B40" s="21" t="s">
        <v>122</v>
      </c>
      <c r="C40" s="21" t="s">
        <v>123</v>
      </c>
      <c r="D40" s="22">
        <v>36</v>
      </c>
      <c r="E40" s="23">
        <v>39448</v>
      </c>
      <c r="F40" s="21" t="s">
        <v>61</v>
      </c>
      <c r="G40" s="21">
        <v>208</v>
      </c>
      <c r="H40" s="24">
        <v>2800</v>
      </c>
      <c r="I40" s="24">
        <v>250</v>
      </c>
      <c r="J40" s="30">
        <f t="shared" si="0"/>
        <v>135.24</v>
      </c>
      <c r="K40" s="24">
        <f t="shared" si="1"/>
        <v>2914.76</v>
      </c>
    </row>
    <row r="41" spans="1:11" x14ac:dyDescent="0.25">
      <c r="A41" s="21">
        <v>40</v>
      </c>
      <c r="B41" s="21" t="s">
        <v>124</v>
      </c>
      <c r="C41" s="21" t="s">
        <v>125</v>
      </c>
      <c r="D41" s="22">
        <v>20</v>
      </c>
      <c r="E41" s="23">
        <v>40148</v>
      </c>
      <c r="F41" s="21" t="s">
        <v>53</v>
      </c>
      <c r="G41" s="21">
        <v>108</v>
      </c>
      <c r="H41" s="24">
        <v>2200</v>
      </c>
      <c r="I41" s="24">
        <v>250</v>
      </c>
      <c r="J41" s="30">
        <f t="shared" si="0"/>
        <v>106.26</v>
      </c>
      <c r="K41" s="24">
        <f t="shared" si="1"/>
        <v>2343.7399999999998</v>
      </c>
    </row>
    <row r="42" spans="1:11" x14ac:dyDescent="0.25">
      <c r="D42" s="16"/>
      <c r="E42" s="17"/>
      <c r="G42" s="26" t="s">
        <v>135</v>
      </c>
      <c r="H42" s="31">
        <f>SUM(H2:H41)</f>
        <v>100500</v>
      </c>
      <c r="I42" s="31">
        <f t="shared" ref="I42:K42" si="2">SUM(I2:I41)</f>
        <v>10000</v>
      </c>
      <c r="J42" s="31">
        <f t="shared" si="2"/>
        <v>4854.1500000000024</v>
      </c>
      <c r="K42" s="31">
        <f t="shared" si="2"/>
        <v>105645.85</v>
      </c>
    </row>
    <row r="43" spans="1:11" x14ac:dyDescent="0.25">
      <c r="D43" s="16"/>
      <c r="E43" s="17"/>
      <c r="H43" s="18"/>
      <c r="I43" s="18"/>
      <c r="K43" s="18"/>
    </row>
    <row r="45" spans="1:11" ht="15.75" x14ac:dyDescent="0.25">
      <c r="A45" s="20" t="s">
        <v>126</v>
      </c>
    </row>
    <row r="46" spans="1:11" ht="15.75" thickBot="1" x14ac:dyDescent="0.3"/>
    <row r="47" spans="1:11" ht="16.5" thickBot="1" x14ac:dyDescent="0.3">
      <c r="A47" s="15">
        <v>1</v>
      </c>
      <c r="B47" s="15" t="s">
        <v>138</v>
      </c>
      <c r="F47" s="32">
        <f>AVERAGE(H2:H41)</f>
        <v>2512.5</v>
      </c>
      <c r="I47" s="29">
        <f>IF(F47=2512.5,10,0)</f>
        <v>10</v>
      </c>
    </row>
    <row r="48" spans="1:11" ht="16.5" thickBot="1" x14ac:dyDescent="0.3">
      <c r="A48" s="15">
        <v>2</v>
      </c>
      <c r="B48" s="15" t="s">
        <v>127</v>
      </c>
      <c r="F48" s="33">
        <f>_xlfn.MODE.SNGL(D2:D41)</f>
        <v>22</v>
      </c>
      <c r="I48" s="29">
        <f>IF(F48=22,10,0)</f>
        <v>10</v>
      </c>
    </row>
    <row r="49" spans="1:9" ht="16.5" thickBot="1" x14ac:dyDescent="0.3">
      <c r="A49" s="15">
        <v>3</v>
      </c>
      <c r="B49" s="15" t="s">
        <v>128</v>
      </c>
      <c r="G49" s="34">
        <f>MIN(E2:E41)</f>
        <v>38718</v>
      </c>
      <c r="I49" s="29">
        <f>IF(G49=38718,10,0)</f>
        <v>10</v>
      </c>
    </row>
    <row r="50" spans="1:9" ht="16.5" thickBot="1" x14ac:dyDescent="0.3">
      <c r="A50" s="15">
        <v>4</v>
      </c>
      <c r="B50" s="15" t="s">
        <v>129</v>
      </c>
      <c r="G50" s="32">
        <f>SUM(I2:I41)</f>
        <v>10000</v>
      </c>
      <c r="I50" s="29">
        <f>IF(G50=10000,10,0)</f>
        <v>10</v>
      </c>
    </row>
    <row r="51" spans="1:9" ht="16.5" thickBot="1" x14ac:dyDescent="0.3">
      <c r="A51" s="15">
        <v>5</v>
      </c>
      <c r="B51" s="15" t="s">
        <v>130</v>
      </c>
      <c r="F51" s="35">
        <f>MIN(D2:D41)</f>
        <v>18</v>
      </c>
      <c r="I51" s="29">
        <f>IF(F51=18,10,0)</f>
        <v>10</v>
      </c>
    </row>
    <row r="52" spans="1:9" ht="16.5" thickBot="1" x14ac:dyDescent="0.3">
      <c r="A52" s="27">
        <v>6</v>
      </c>
      <c r="B52" s="27" t="s">
        <v>134</v>
      </c>
      <c r="I52" s="29">
        <f>IF(J40=135.24,10,0)</f>
        <v>10</v>
      </c>
    </row>
    <row r="53" spans="1:9" ht="16.5" thickBot="1" x14ac:dyDescent="0.3">
      <c r="A53" s="15">
        <v>7</v>
      </c>
      <c r="B53" s="15" t="s">
        <v>132</v>
      </c>
      <c r="F53" s="32">
        <f>MAX(K2:K41)</f>
        <v>5198.84</v>
      </c>
      <c r="I53" s="29">
        <f>IF(F53=5198.84,10,0)</f>
        <v>10</v>
      </c>
    </row>
    <row r="54" spans="1:9" ht="16.5" thickBot="1" x14ac:dyDescent="0.3">
      <c r="A54" s="15">
        <v>8</v>
      </c>
      <c r="B54" s="15" t="s">
        <v>131</v>
      </c>
      <c r="F54" s="32">
        <f>MIN(K2:K41)</f>
        <v>2343.7399999999998</v>
      </c>
      <c r="I54" s="29">
        <f>IF(F54=2343.74,10,0)</f>
        <v>10</v>
      </c>
    </row>
    <row r="55" spans="1:9" ht="16.5" thickBot="1" x14ac:dyDescent="0.3">
      <c r="A55" s="15">
        <v>9</v>
      </c>
      <c r="B55" s="15" t="s">
        <v>137</v>
      </c>
      <c r="E55" s="33">
        <f>COUNTIF(F2:F41,"CAJERO")</f>
        <v>9</v>
      </c>
      <c r="I55" s="29">
        <f>IF(E55=9,10,0)</f>
        <v>10</v>
      </c>
    </row>
    <row r="56" spans="1:9" ht="15.75" x14ac:dyDescent="0.25">
      <c r="A56" s="27">
        <v>10</v>
      </c>
      <c r="B56" s="27" t="s">
        <v>136</v>
      </c>
      <c r="C56" s="27"/>
      <c r="D56" s="27"/>
      <c r="I56" s="29">
        <f>IF(AND(H42=100500,I42=10000),10,0)</f>
        <v>10</v>
      </c>
    </row>
    <row r="57" spans="1:9" ht="28.5" x14ac:dyDescent="0.45">
      <c r="A57" s="27"/>
      <c r="B57" s="27"/>
      <c r="C57" s="27"/>
      <c r="D57" s="27"/>
      <c r="I57" s="28">
        <f>SUM(I47:I56)</f>
        <v>100</v>
      </c>
    </row>
  </sheetData>
  <sheetProtection password="DD65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 básicas</vt:lpstr>
      <vt:lpstr>Otras operaciones</vt:lpstr>
    </vt:vector>
  </TitlesOfParts>
  <Company>AMERICA LATINA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EVANGELICO</dc:creator>
  <cp:lastModifiedBy>SID</cp:lastModifiedBy>
  <cp:lastPrinted>2008-10-24T19:49:01Z</cp:lastPrinted>
  <dcterms:created xsi:type="dcterms:W3CDTF">2001-01-16T22:12:57Z</dcterms:created>
  <dcterms:modified xsi:type="dcterms:W3CDTF">2021-05-22T23:13:15Z</dcterms:modified>
</cp:coreProperties>
</file>