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defaultThemeVersion="124226"/>
  <xr:revisionPtr revIDLastSave="0" documentId="13_ncr:1_{8310F39D-A145-4D40-B927-B5D80D5A49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74" i="1"/>
  <c r="J74" i="1"/>
  <c r="L74" i="1" s="1"/>
  <c r="G8" i="2"/>
  <c r="G7" i="2"/>
  <c r="G6" i="2"/>
  <c r="G5" i="2"/>
  <c r="G4" i="2"/>
  <c r="G3" i="2"/>
  <c r="G2" i="2"/>
  <c r="I8" i="2"/>
  <c r="I7" i="2"/>
  <c r="I6" i="2"/>
  <c r="I5" i="2"/>
  <c r="I4" i="2"/>
  <c r="I3" i="2"/>
  <c r="I2" i="2"/>
  <c r="H3" i="1"/>
  <c r="J3" i="1" s="1"/>
  <c r="L3" i="1" s="1"/>
  <c r="H4" i="1"/>
  <c r="J4" i="1" s="1"/>
  <c r="L4" i="1" s="1"/>
  <c r="H5" i="1"/>
  <c r="J5" i="1" s="1"/>
  <c r="L5" i="1" s="1"/>
  <c r="H6" i="1"/>
  <c r="J6" i="1" s="1"/>
  <c r="L6" i="1" s="1"/>
  <c r="H7" i="1"/>
  <c r="J7" i="1" s="1"/>
  <c r="L7" i="1" s="1"/>
  <c r="H8" i="1"/>
  <c r="J8" i="1" s="1"/>
  <c r="L8" i="1" s="1"/>
  <c r="H2" i="1"/>
  <c r="J2" i="1" s="1"/>
  <c r="L2" i="1" s="1"/>
  <c r="H93" i="1"/>
  <c r="J93" i="1" s="1"/>
  <c r="L93" i="1" s="1"/>
  <c r="H94" i="1"/>
  <c r="J94" i="1" s="1"/>
  <c r="L94" i="1" s="1"/>
  <c r="H95" i="1"/>
  <c r="J95" i="1" s="1"/>
  <c r="L95" i="1" s="1"/>
  <c r="H92" i="1"/>
  <c r="J92" i="1" s="1"/>
  <c r="L92" i="1" s="1"/>
  <c r="H89" i="1"/>
  <c r="J89" i="1" s="1"/>
  <c r="L89" i="1" s="1"/>
  <c r="H90" i="1"/>
  <c r="J90" i="1" s="1"/>
  <c r="L90" i="1" s="1"/>
  <c r="H91" i="1"/>
  <c r="J91" i="1" s="1"/>
  <c r="L91" i="1" s="1"/>
  <c r="H88" i="1"/>
  <c r="J88" i="1" s="1"/>
  <c r="L88" i="1" s="1"/>
  <c r="H84" i="1"/>
  <c r="J84" i="1" s="1"/>
  <c r="L84" i="1" s="1"/>
  <c r="H85" i="1"/>
  <c r="J85" i="1" s="1"/>
  <c r="L85" i="1" s="1"/>
  <c r="H86" i="1"/>
  <c r="J86" i="1" s="1"/>
  <c r="L86" i="1" s="1"/>
  <c r="H87" i="1"/>
  <c r="J87" i="1" s="1"/>
  <c r="L87" i="1" s="1"/>
  <c r="H83" i="1"/>
  <c r="J83" i="1" s="1"/>
  <c r="L83" i="1" s="1"/>
  <c r="H80" i="1"/>
  <c r="J80" i="1" s="1"/>
  <c r="L80" i="1" s="1"/>
  <c r="H81" i="1"/>
  <c r="J81" i="1" s="1"/>
  <c r="L81" i="1" s="1"/>
  <c r="H82" i="1"/>
  <c r="J82" i="1" s="1"/>
  <c r="L82" i="1" s="1"/>
  <c r="H79" i="1"/>
  <c r="J79" i="1" s="1"/>
  <c r="L79" i="1" s="1"/>
  <c r="H77" i="1"/>
  <c r="J77" i="1" s="1"/>
  <c r="L77" i="1" s="1"/>
  <c r="H78" i="1"/>
  <c r="J78" i="1" s="1"/>
  <c r="L78" i="1" s="1"/>
  <c r="H76" i="1"/>
  <c r="J76" i="1" s="1"/>
  <c r="L76" i="1" s="1"/>
  <c r="H75" i="1"/>
  <c r="J75" i="1" s="1"/>
  <c r="L75" i="1" s="1"/>
  <c r="J73" i="1"/>
  <c r="L73" i="1" s="1"/>
  <c r="H71" i="1"/>
  <c r="J71" i="1" s="1"/>
  <c r="L71" i="1" s="1"/>
  <c r="H72" i="1"/>
  <c r="J72" i="1" s="1"/>
  <c r="L72" i="1" s="1"/>
  <c r="H70" i="1"/>
  <c r="J70" i="1" s="1"/>
  <c r="L70" i="1" s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65" i="1"/>
  <c r="J65" i="1" s="1"/>
  <c r="L65" i="1" s="1"/>
  <c r="H63" i="1"/>
  <c r="J63" i="1" s="1"/>
  <c r="L63" i="1" s="1"/>
  <c r="H64" i="1"/>
  <c r="J64" i="1" s="1"/>
  <c r="L64" i="1" s="1"/>
  <c r="H62" i="1"/>
  <c r="J62" i="1" s="1"/>
  <c r="L62" i="1" s="1"/>
  <c r="H59" i="1"/>
  <c r="J59" i="1" s="1"/>
  <c r="L59" i="1" s="1"/>
  <c r="H60" i="1"/>
  <c r="J60" i="1" s="1"/>
  <c r="L60" i="1" s="1"/>
  <c r="H61" i="1"/>
  <c r="J61" i="1" s="1"/>
  <c r="L61" i="1" s="1"/>
  <c r="H58" i="1"/>
  <c r="J58" i="1" s="1"/>
  <c r="L58" i="1" s="1"/>
  <c r="H57" i="1"/>
  <c r="J57" i="1" s="1"/>
  <c r="L57" i="1" s="1"/>
  <c r="H56" i="1"/>
  <c r="J56" i="1" s="1"/>
  <c r="L56" i="1" s="1"/>
  <c r="H53" i="1"/>
  <c r="J53" i="1" s="1"/>
  <c r="L53" i="1" s="1"/>
  <c r="H54" i="1"/>
  <c r="J54" i="1" s="1"/>
  <c r="L54" i="1" s="1"/>
  <c r="H55" i="1"/>
  <c r="J55" i="1" s="1"/>
  <c r="L55" i="1" s="1"/>
  <c r="H52" i="1"/>
  <c r="J52" i="1" s="1"/>
  <c r="L52" i="1" s="1"/>
  <c r="H48" i="1"/>
  <c r="J48" i="1" s="1"/>
  <c r="L48" i="1" s="1"/>
  <c r="H49" i="1"/>
  <c r="J49" i="1" s="1"/>
  <c r="L49" i="1" s="1"/>
  <c r="H50" i="1"/>
  <c r="J50" i="1" s="1"/>
  <c r="L50" i="1" s="1"/>
  <c r="H51" i="1"/>
  <c r="J51" i="1" s="1"/>
  <c r="L51" i="1" s="1"/>
  <c r="H47" i="1"/>
  <c r="J47" i="1" s="1"/>
  <c r="L47" i="1" s="1"/>
  <c r="H46" i="1"/>
  <c r="J46" i="1" s="1"/>
  <c r="L46" i="1" s="1"/>
  <c r="H45" i="1"/>
  <c r="J45" i="1" s="1"/>
  <c r="L45" i="1" s="1"/>
  <c r="H41" i="1"/>
  <c r="J41" i="1" s="1"/>
  <c r="L41" i="1" s="1"/>
  <c r="H42" i="1"/>
  <c r="J42" i="1" s="1"/>
  <c r="L42" i="1" s="1"/>
  <c r="H43" i="1"/>
  <c r="J43" i="1" s="1"/>
  <c r="L43" i="1" s="1"/>
  <c r="H44" i="1"/>
  <c r="J44" i="1" s="1"/>
  <c r="L44" i="1" s="1"/>
  <c r="H40" i="1"/>
  <c r="J40" i="1" s="1"/>
  <c r="L40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 s="1"/>
  <c r="L39" i="1" s="1"/>
  <c r="H35" i="1"/>
  <c r="J35" i="1" s="1"/>
  <c r="L35" i="1" s="1"/>
  <c r="H31" i="1"/>
  <c r="J31" i="1" s="1"/>
  <c r="L31" i="1" s="1"/>
  <c r="H32" i="1"/>
  <c r="J32" i="1" s="1"/>
  <c r="L32" i="1" s="1"/>
  <c r="H33" i="1"/>
  <c r="J33" i="1" s="1"/>
  <c r="L33" i="1" s="1"/>
  <c r="H34" i="1"/>
  <c r="J34" i="1" s="1"/>
  <c r="L34" i="1" s="1"/>
  <c r="H30" i="1"/>
  <c r="J30" i="1" s="1"/>
  <c r="L30" i="1" s="1"/>
  <c r="H27" i="1"/>
  <c r="J27" i="1" s="1"/>
  <c r="L27" i="1" s="1"/>
  <c r="H28" i="1"/>
  <c r="J28" i="1" s="1"/>
  <c r="L28" i="1" s="1"/>
  <c r="H29" i="1"/>
  <c r="J29" i="1" s="1"/>
  <c r="L29" i="1" s="1"/>
  <c r="H26" i="1"/>
  <c r="J26" i="1" s="1"/>
  <c r="L26" i="1" s="1"/>
  <c r="H23" i="1"/>
  <c r="J23" i="1" s="1"/>
  <c r="L23" i="1" s="1"/>
  <c r="H24" i="1"/>
  <c r="J24" i="1" s="1"/>
  <c r="L24" i="1" s="1"/>
  <c r="H25" i="1"/>
  <c r="J25" i="1" s="1"/>
  <c r="L25" i="1" s="1"/>
  <c r="H22" i="1"/>
  <c r="J22" i="1" s="1"/>
  <c r="L22" i="1" s="1"/>
  <c r="H20" i="1"/>
  <c r="J20" i="1" s="1"/>
  <c r="L20" i="1" s="1"/>
  <c r="H21" i="1"/>
  <c r="J21" i="1" s="1"/>
  <c r="L21" i="1" s="1"/>
  <c r="H19" i="1"/>
  <c r="J19" i="1" s="1"/>
  <c r="L19" i="1" s="1"/>
  <c r="H16" i="1"/>
  <c r="J16" i="1" s="1"/>
  <c r="L16" i="1" s="1"/>
  <c r="H17" i="1"/>
  <c r="J17" i="1" s="1"/>
  <c r="L17" i="1" s="1"/>
  <c r="H18" i="1"/>
  <c r="J18" i="1" s="1"/>
  <c r="L18" i="1" s="1"/>
  <c r="H15" i="1"/>
  <c r="J15" i="1" s="1"/>
  <c r="L15" i="1" s="1"/>
  <c r="H14" i="1"/>
  <c r="J14" i="1" s="1"/>
  <c r="L14" i="1" s="1"/>
  <c r="J13" i="1"/>
  <c r="L13" i="1" s="1"/>
  <c r="H10" i="1"/>
  <c r="J10" i="1" s="1"/>
  <c r="L10" i="1" s="1"/>
  <c r="H11" i="1"/>
  <c r="J11" i="1" s="1"/>
  <c r="L11" i="1" s="1"/>
  <c r="H12" i="1"/>
  <c r="J12" i="1" s="1"/>
  <c r="L12" i="1" s="1"/>
  <c r="H9" i="1"/>
  <c r="J9" i="1" s="1"/>
  <c r="L9" i="1" s="1"/>
  <c r="F41" i="1"/>
  <c r="F42" i="1"/>
  <c r="F43" i="1"/>
  <c r="F44" i="1"/>
  <c r="F40" i="1"/>
  <c r="E41" i="1"/>
  <c r="E42" i="1"/>
  <c r="E43" i="1"/>
  <c r="E44" i="1"/>
  <c r="E40" i="1"/>
  <c r="F93" i="1" l="1"/>
  <c r="F94" i="1"/>
  <c r="F95" i="1"/>
  <c r="F92" i="1"/>
  <c r="E93" i="1"/>
  <c r="E94" i="1"/>
  <c r="E95" i="1"/>
  <c r="E92" i="1"/>
  <c r="F89" i="1"/>
  <c r="F90" i="1"/>
  <c r="F91" i="1"/>
  <c r="F88" i="1"/>
  <c r="E89" i="1"/>
  <c r="E90" i="1"/>
  <c r="E91" i="1"/>
  <c r="E88" i="1"/>
  <c r="F84" i="1"/>
  <c r="F85" i="1"/>
  <c r="F86" i="1"/>
  <c r="F87" i="1"/>
  <c r="F83" i="1"/>
  <c r="E84" i="1"/>
  <c r="E85" i="1"/>
  <c r="E86" i="1"/>
  <c r="E87" i="1"/>
  <c r="E83" i="1"/>
  <c r="F80" i="1"/>
  <c r="F81" i="1"/>
  <c r="F82" i="1"/>
  <c r="F79" i="1"/>
  <c r="E80" i="1"/>
  <c r="E81" i="1"/>
  <c r="E82" i="1"/>
  <c r="E79" i="1"/>
  <c r="F77" i="1"/>
  <c r="F78" i="1"/>
  <c r="F76" i="1"/>
  <c r="E77" i="1"/>
  <c r="E78" i="1"/>
  <c r="E76" i="1"/>
  <c r="F74" i="1"/>
  <c r="F75" i="1"/>
  <c r="F73" i="1"/>
  <c r="E74" i="1"/>
  <c r="E75" i="1"/>
  <c r="E73" i="1"/>
  <c r="F71" i="1"/>
  <c r="F72" i="1"/>
  <c r="F70" i="1"/>
  <c r="E71" i="1"/>
  <c r="E72" i="1"/>
  <c r="E70" i="1"/>
  <c r="F66" i="1"/>
  <c r="F67" i="1"/>
  <c r="F68" i="1"/>
  <c r="F69" i="1"/>
  <c r="F65" i="1"/>
  <c r="E66" i="1"/>
  <c r="E67" i="1"/>
  <c r="E68" i="1"/>
  <c r="E69" i="1"/>
  <c r="E65" i="1"/>
  <c r="F63" i="1"/>
  <c r="F64" i="1"/>
  <c r="F62" i="1"/>
  <c r="E63" i="1"/>
  <c r="E64" i="1"/>
  <c r="E62" i="1"/>
  <c r="F59" i="1"/>
  <c r="F60" i="1"/>
  <c r="F61" i="1"/>
  <c r="F58" i="1"/>
  <c r="E59" i="1"/>
  <c r="E60" i="1"/>
  <c r="E61" i="1"/>
  <c r="E58" i="1"/>
  <c r="F57" i="1"/>
  <c r="F56" i="1"/>
  <c r="E57" i="1"/>
  <c r="E56" i="1"/>
  <c r="F53" i="1"/>
  <c r="F54" i="1"/>
  <c r="F55" i="1"/>
  <c r="F52" i="1"/>
  <c r="E53" i="1"/>
  <c r="E54" i="1"/>
  <c r="E55" i="1"/>
  <c r="E52" i="1"/>
  <c r="F48" i="1"/>
  <c r="F49" i="1"/>
  <c r="F50" i="1"/>
  <c r="F51" i="1"/>
  <c r="F47" i="1"/>
  <c r="E48" i="1"/>
  <c r="E49" i="1"/>
  <c r="E50" i="1"/>
  <c r="E51" i="1"/>
  <c r="E47" i="1"/>
  <c r="F46" i="1"/>
  <c r="F45" i="1"/>
  <c r="E46" i="1"/>
  <c r="E45" i="1"/>
  <c r="F36" i="1"/>
  <c r="F37" i="1"/>
  <c r="F38" i="1"/>
  <c r="F39" i="1"/>
  <c r="F35" i="1"/>
  <c r="E36" i="1"/>
  <c r="E37" i="1"/>
  <c r="E38" i="1"/>
  <c r="E39" i="1"/>
  <c r="E35" i="1"/>
  <c r="F31" i="1"/>
  <c r="F32" i="1"/>
  <c r="F33" i="1"/>
  <c r="F34" i="1"/>
  <c r="F30" i="1"/>
  <c r="E31" i="1"/>
  <c r="E32" i="1"/>
  <c r="E33" i="1"/>
  <c r="E34" i="1"/>
  <c r="E30" i="1"/>
  <c r="F27" i="1"/>
  <c r="F28" i="1"/>
  <c r="F29" i="1"/>
  <c r="F26" i="1"/>
  <c r="E27" i="1"/>
  <c r="E28" i="1"/>
  <c r="E29" i="1"/>
  <c r="E26" i="1"/>
</calcChain>
</file>

<file path=xl/sharedStrings.xml><?xml version="1.0" encoding="utf-8"?>
<sst xmlns="http://schemas.openxmlformats.org/spreadsheetml/2006/main" count="89" uniqueCount="86">
  <si>
    <t>DIESEL</t>
  </si>
  <si>
    <t>CNSL</t>
  </si>
  <si>
    <t>BUTANOL10</t>
  </si>
  <si>
    <t>BUTANOL20</t>
  </si>
  <si>
    <t>BUTANOL30</t>
  </si>
  <si>
    <t>FUEL</t>
  </si>
  <si>
    <t>BUTANOL40</t>
  </si>
  <si>
    <t>METHANOL30</t>
  </si>
  <si>
    <t>ETHANOL20</t>
  </si>
  <si>
    <t>COCO20</t>
  </si>
  <si>
    <t>COCO30</t>
  </si>
  <si>
    <t>COT20</t>
  </si>
  <si>
    <t>COT30</t>
  </si>
  <si>
    <t>OP20</t>
  </si>
  <si>
    <t>OP30</t>
  </si>
  <si>
    <t>DMC10</t>
  </si>
  <si>
    <t>CM20</t>
  </si>
  <si>
    <t>CM30</t>
  </si>
  <si>
    <t>DEE20</t>
  </si>
  <si>
    <t>DEE30</t>
  </si>
  <si>
    <t>DIESEL20</t>
  </si>
  <si>
    <t>DIESEL30</t>
  </si>
  <si>
    <t>(Parent Fuel)</t>
  </si>
  <si>
    <t>(Reference Fuel 2)</t>
  </si>
  <si>
    <t>(CNSL 90 % + BUTANOL 10%)</t>
  </si>
  <si>
    <t>(CNSL 80% + BUTANOL 20%)</t>
  </si>
  <si>
    <t>Calorific value (kJ/kg)</t>
  </si>
  <si>
    <t>Fuel 1  (CC/min)</t>
  </si>
  <si>
    <t>Fuel 2  (CC/min)</t>
  </si>
  <si>
    <t>Air (mmWC)</t>
  </si>
  <si>
    <t>Peak Pressure (Bar)</t>
  </si>
  <si>
    <t>CO2 (%)</t>
  </si>
  <si>
    <t>NO (ppm)</t>
  </si>
  <si>
    <t>Load (kg)</t>
  </si>
  <si>
    <t>METHANOL 10</t>
  </si>
  <si>
    <t>ETHANOL 30</t>
  </si>
  <si>
    <t>(CNSL 70 % + BUTANOL 30%)</t>
  </si>
  <si>
    <t>(CNSL 60 % + BUTANOL 40%)</t>
  </si>
  <si>
    <t>(CNSL 70 % + METHANOL 30%)</t>
  </si>
  <si>
    <t>(CNSL 90 % + METHANOL 10%)</t>
  </si>
  <si>
    <t>(CNSL 80 % + ETHANOL 20%)</t>
  </si>
  <si>
    <t>(CNSL 70 % + ETHANOL 30%)</t>
  </si>
  <si>
    <t>(CNSL 80 % + COCONUT OIL 20%)</t>
  </si>
  <si>
    <t>(CNSL 70 % + COCONUT OIL 30%)</t>
  </si>
  <si>
    <t>(CNSL 80 % + COTTON SEED OIL 20%)</t>
  </si>
  <si>
    <t>(CNSL 70 % + COTTON SEED OIL 30%)</t>
  </si>
  <si>
    <t>(CNSL 80 % + ORANGE PEEL OIL 20%)</t>
  </si>
  <si>
    <t>(CNSL 70 % + ORANGE PEEL OIL 30%)</t>
  </si>
  <si>
    <t>(CNSL 90 % + DI METYL CARBONATE 10%)</t>
  </si>
  <si>
    <t>(CNSL 80 % + CAMPHOR OIL 20%)</t>
  </si>
  <si>
    <t>(CNSL 70 % + CAMPHOR OIL 30%)</t>
  </si>
  <si>
    <t>(CNSL 80 % + DI ETHYL ETHER 20%)</t>
  </si>
  <si>
    <t>(CNSL 70 % + DI ETHYL ETHER 30%)</t>
  </si>
  <si>
    <t>(CNSL 80 % + DIESEL 20%)</t>
  </si>
  <si>
    <t>(CNSL 70 % + DIESEL 30%)</t>
  </si>
  <si>
    <t>CNSOME</t>
  </si>
  <si>
    <t xml:space="preserve">Calorific value </t>
  </si>
  <si>
    <t>Heat Input (kW)</t>
  </si>
  <si>
    <t>Brake Thermal Efficiency (%)</t>
  </si>
  <si>
    <t>Experiments</t>
  </si>
  <si>
    <t>Brake Power (KW)</t>
  </si>
  <si>
    <t>Total Volume of Fuel  (CC/min)</t>
  </si>
  <si>
    <t>Mass of Fuel (Kg/sec)</t>
  </si>
  <si>
    <t>Calorific_value</t>
  </si>
  <si>
    <t>Fuel1</t>
  </si>
  <si>
    <t>Fuel2</t>
  </si>
  <si>
    <t>Total_Fuel</t>
  </si>
  <si>
    <t>Mass_of_Fuel</t>
  </si>
  <si>
    <t>Load</t>
  </si>
  <si>
    <t>Heat_Input</t>
  </si>
  <si>
    <t>Brake_Power</t>
  </si>
  <si>
    <t>BTE</t>
  </si>
  <si>
    <t>Name of the Fuel</t>
  </si>
  <si>
    <t>Density (kg/cubic meter</t>
  </si>
  <si>
    <t>Calorific Value (kJ/kg)</t>
  </si>
  <si>
    <t>Diesel</t>
  </si>
  <si>
    <t>CNSO</t>
  </si>
  <si>
    <t>DEE</t>
  </si>
  <si>
    <t>DME</t>
  </si>
  <si>
    <t>METHANOL</t>
  </si>
  <si>
    <t>ETHANOL</t>
  </si>
  <si>
    <t>n- BUTANOL</t>
  </si>
  <si>
    <t>CAMPHOR OIL</t>
  </si>
  <si>
    <t>COTTON SEED OIL</t>
  </si>
  <si>
    <t>ORANGE PEEL OIL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</si>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</sst>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B0F0"/>
      <name val="Calibri"/>
      <family val="2"/>
      <scheme val="minor"/>
    </font>
    <font>
      <sz val="10"/>
      <color rgb="FF00B0F0"/>
      <name val="MS Sans Serif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MS Sans Serif"/>
    </font>
    <font>
      <sz val="11"/>
      <color rgb="FFC00000"/>
      <name val="Calibri"/>
      <family val="2"/>
      <scheme val="minor"/>
    </font>
    <font>
      <sz val="10"/>
      <color rgb="FFC00000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1"/>
    <xf numFmtId="0" fontId="0" fillId="0" borderId="0" xfId="0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0" fillId="0" borderId="2" xfId="0" quotePrefix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1" quotePrefix="1" applyFont="1" applyBorder="1" applyAlignment="1">
      <alignment horizontal="left"/>
    </xf>
    <xf numFmtId="0" fontId="1" fillId="0" borderId="2" xfId="1" applyBorder="1" applyAlignment="1">
      <alignment horizontal="left"/>
    </xf>
    <xf numFmtId="0" fontId="6" fillId="0" borderId="2" xfId="1" quotePrefix="1" applyFont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8" fillId="0" borderId="2" xfId="1" quotePrefix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429500</xdr:colOff>
      <xdr:row>0</xdr:row>
      <xdr:rowOff>495360</xdr:rowOff>
    </xdr:from>
    <xdr:to>
      <xdr:col>7</xdr:col>
      <xdr:colOff>482780</xdr:colOff>
      <xdr:row>0</xdr:row>
      <xdr:rowOff>539640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A9F205F-AEEC-26FE-540D-63D1AE1C9BD0}"/>
                </a:ext>
              </a:extLst>
            </xdr14:cNvPr>
            <xdr14:cNvContentPartPr/>
          </xdr14:nvContentPartPr>
          <xdr14:nvPr macro=""/>
          <xdr14:xfrm>
            <a:off x="5776200" y="495360"/>
            <a:ext cx="53280" cy="442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A9F205F-AEEC-26FE-540D-63D1AE1C9B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67200" y="486720"/>
              <a:ext cx="70920" cy="61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07T04:55:26.9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112 9 96 0 0,'-4'0'0'0'0,"1"-1"0"0"0,-1-1 0 0 0,0 1 0 0 0,0 1 0 0 0,0-2 0 0 0,1 2 0 0 0,3-2 0 0 0,-2 2 0 0 0,-1 0 0 0 0,2 4 0 0 0,-2 0 0 0 0,1 0 0 0 0,0 0 0 0 0,-2 0 0 0 0,-10 19 43 0 0,-1 8 274 0 0,-25 16 1412 0 0,43-47-1612 0 0,0-1 0 0 0,0 0 0 0 0,-1 0 0 0 0,1 0 0 0 0,0 0 0 0 0,-1-1 0 0 0,1 1 0 0 0,-1-1 0 0 0,0 1 0 0 0,1-1 0 0 0,-1 0 0 0 0,0 0-1 0 0,0 0 1 0 0,0 0 0 0 0,0 0 0 0 0,1-3 0 0 0,0 2 22 0 0,-1 0 0 0 0,1 1 0 0 0,0-1-1 0 0,0 1 1 0 0,0 0 0 0 0,6-4 0 0 0,14-10 409 0 0,-23 16-543 0 0,6-2 131 0 0,18 4-34 0 0,-23-2-105 0 0,-1 0 0 0 0,1 0 1 0 0,0 0-1 0 0,-1 0 0 0 0,1 0 1 0 0,0 0-1 0 0,-1 1 0 0 0,1-1 0 0 0,0 0 1 0 0,-1 1-1 0 0,1-1 0 0 0,-1 0 0 0 0,1 1 1 0 0,-1-1-1 0 0,1 1 0 0 0,-1-1 1 0 0,1 1-1 0 0,-1-1 0 0 0,1 1 0 0 0,-1-1 1 0 0,0 1-1 0 0,1-1 0 0 0,-1 1 1 0 0,0-1-1 0 0,1 1 0 0 0,-1 0 0 0 0,0-1 1 0 0,0 1-1 0 0,0 0 0 0 0,0-1 1 0 0,1 1-1 0 0,-1 0 0 0 0,0-1 0 0 0,0 1 1 0 0,0-1-1 0 0,0 1 0 0 0,-1 1 0 0 0,1-2 1 0 0,0 1 0 0 0,0-1-1 0 0,0 1 1 0 0,0-1-1 0 0,0 1 1 0 0,0-1-1 0 0,0 1 1 0 0,0 0 0 0 0,0-1-1 0 0,0 1 1 0 0,0-1-1 0 0,1 1 1 0 0,-1-1 0 0 0,0 0-1 0 0,0 1 1 0 0,0-1-1 0 0,1 1 1 0 0,-1-1-1 0 0,0 1 1 0 0,0-1 0 0 0,1 1-1 0 0,-1-1 1 0 0,1 0-1 0 0,-1 1 1 0 0,0-1-1 0 0,1 0 1 0 0,-1 1 0 0 0,1-1-1 0 0,-1 0 1 0 0,0 0-1 0 0,1 1 1 0 0,-1-1-1 0 0,1 0 1 0 0,-1 0 0 0 0,2 0-1 0 0,0 0-195 0 0,-6 1 7 0 0,4-1 182 0 0,-1 0 1 0 0,1 0-1 0 0,-1 0 0 0 0,1 0 0 0 0,-1 1 0 0 0,1-1 0 0 0,-1 0 0 0 0,1 0 0 0 0,0 1 0 0 0,-1-1 0 0 0,1 0 0 0 0,0 1 0 0 0,-1-1 0 0 0,1 0 1 0 0,0 1-1 0 0,-1-1 0 0 0,1 0 0 0 0,0 1 0 0 0,-1-1 0 0 0,1 1 0 0 0,0-1 0 0 0,0 1 0 0 0,0-1 0 0 0,0 0 0 0 0,-1 1 0 0 0,1-1 1 0 0,0 1-1 0 0,0-1 0 0 0,0 1 0 0 0,0 0 0 0 0,0-1-55 0 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"/>
  <sheetViews>
    <sheetView tabSelected="1" zoomScaleNormal="100" workbookViewId="0">
      <selection activeCell="H13" sqref="H13"/>
    </sheetView>
  </sheetViews>
  <sheetFormatPr defaultRowHeight="14.5" x14ac:dyDescent="0.35"/>
  <cols>
    <col min="1" max="1" width="11.453125" customWidth="1"/>
    <col min="2" max="2" width="13.453125" customWidth="1"/>
    <col min="3" max="3" width="9.81640625" customWidth="1"/>
    <col min="4" max="4" width="12.08984375" style="3" customWidth="1"/>
    <col min="5" max="5" width="9.81640625" customWidth="1"/>
    <col min="6" max="6" width="9.54296875" customWidth="1"/>
    <col min="7" max="11" width="10.36328125" customWidth="1"/>
    <col min="12" max="12" width="15.1796875" customWidth="1"/>
    <col min="13" max="14" width="14.81640625" customWidth="1"/>
    <col min="15" max="15" width="13.08984375" customWidth="1"/>
  </cols>
  <sheetData>
    <row r="1" spans="1:22" ht="58" x14ac:dyDescent="0.35">
      <c r="A1" s="4" t="s">
        <v>59</v>
      </c>
      <c r="B1" s="5" t="s">
        <v>5</v>
      </c>
      <c r="C1" s="4" t="s">
        <v>26</v>
      </c>
      <c r="D1" s="5" t="s">
        <v>33</v>
      </c>
      <c r="E1" s="4" t="s">
        <v>27</v>
      </c>
      <c r="F1" s="4" t="s">
        <v>28</v>
      </c>
      <c r="G1" s="6" t="s">
        <v>61</v>
      </c>
      <c r="H1" s="6" t="s">
        <v>62</v>
      </c>
      <c r="I1" s="6" t="s">
        <v>56</v>
      </c>
      <c r="J1" s="6" t="s">
        <v>57</v>
      </c>
      <c r="K1" s="4" t="s">
        <v>60</v>
      </c>
      <c r="L1" s="6" t="s">
        <v>58</v>
      </c>
      <c r="M1" s="7" t="s">
        <v>58</v>
      </c>
      <c r="N1" s="4" t="s">
        <v>29</v>
      </c>
      <c r="O1" s="21" t="s">
        <v>30</v>
      </c>
      <c r="P1" s="21" t="s">
        <v>31</v>
      </c>
      <c r="Q1" s="21" t="s">
        <v>32</v>
      </c>
    </row>
    <row r="2" spans="1:22" ht="43.5" x14ac:dyDescent="0.35">
      <c r="A2" s="5">
        <v>1</v>
      </c>
      <c r="B2" s="5" t="s">
        <v>0</v>
      </c>
      <c r="C2" s="5">
        <v>42500</v>
      </c>
      <c r="D2" s="5">
        <v>5.8</v>
      </c>
      <c r="E2" s="8">
        <v>16.46</v>
      </c>
      <c r="F2" s="5">
        <v>0</v>
      </c>
      <c r="G2" s="9">
        <v>16.46</v>
      </c>
      <c r="H2" s="9">
        <f>0.00000001667*840*G2</f>
        <v>2.3048608799999999E-4</v>
      </c>
      <c r="I2" s="5">
        <v>42500</v>
      </c>
      <c r="J2" s="5">
        <f>H2*I2</f>
        <v>9.7956587400000004</v>
      </c>
      <c r="K2" s="8">
        <v>1.85</v>
      </c>
      <c r="L2" s="5">
        <f>(K2/J2)*100</f>
        <v>18.885917211934235</v>
      </c>
      <c r="M2" s="8">
        <v>18.86</v>
      </c>
      <c r="N2" s="8">
        <v>45.02</v>
      </c>
      <c r="O2" s="5">
        <v>75.64</v>
      </c>
      <c r="P2" s="5">
        <v>5.4</v>
      </c>
      <c r="Q2" s="5">
        <v>546</v>
      </c>
      <c r="T2" s="23" t="s">
        <v>72</v>
      </c>
      <c r="U2" s="23" t="s">
        <v>73</v>
      </c>
      <c r="V2" s="23" t="s">
        <v>74</v>
      </c>
    </row>
    <row r="3" spans="1:22" x14ac:dyDescent="0.35">
      <c r="A3" s="5">
        <v>1</v>
      </c>
      <c r="B3" s="4"/>
      <c r="C3" s="5">
        <v>42500</v>
      </c>
      <c r="D3" s="5">
        <v>10.44</v>
      </c>
      <c r="E3" s="8">
        <v>20.11</v>
      </c>
      <c r="F3" s="5">
        <v>0</v>
      </c>
      <c r="G3" s="9">
        <v>20.11</v>
      </c>
      <c r="H3" s="9">
        <f t="shared" ref="H3:H8" si="0">0.00000001667*840*G3</f>
        <v>2.8159630799999997E-4</v>
      </c>
      <c r="I3" s="5">
        <v>42500</v>
      </c>
      <c r="J3" s="5">
        <f t="shared" ref="J3:J54" si="1">H3*I3</f>
        <v>11.967843089999999</v>
      </c>
      <c r="K3" s="8">
        <v>3.28</v>
      </c>
      <c r="L3" s="5">
        <f t="shared" ref="L3:L54" si="2">(K3/J3)*100</f>
        <v>27.406776436939399</v>
      </c>
      <c r="M3" s="8">
        <v>27.39</v>
      </c>
      <c r="N3" s="8">
        <v>31.93</v>
      </c>
      <c r="O3" s="5">
        <v>75.64</v>
      </c>
      <c r="P3" s="5">
        <v>9.6999999999999993</v>
      </c>
      <c r="Q3" s="5">
        <v>784</v>
      </c>
      <c r="T3" s="3" t="s">
        <v>75</v>
      </c>
      <c r="U3" s="3">
        <v>840</v>
      </c>
      <c r="V3" s="3">
        <v>42500</v>
      </c>
    </row>
    <row r="4" spans="1:22" x14ac:dyDescent="0.35">
      <c r="A4" s="5">
        <v>1</v>
      </c>
      <c r="B4" s="5"/>
      <c r="C4" s="5">
        <v>42500</v>
      </c>
      <c r="D4" s="5">
        <v>16.690000000000001</v>
      </c>
      <c r="E4" s="8">
        <v>28.18</v>
      </c>
      <c r="F4" s="5">
        <v>0</v>
      </c>
      <c r="G4" s="9">
        <v>28.18</v>
      </c>
      <c r="H4" s="9">
        <f t="shared" si="0"/>
        <v>3.9459890399999998E-4</v>
      </c>
      <c r="I4" s="5">
        <v>42500</v>
      </c>
      <c r="J4" s="5">
        <f t="shared" si="1"/>
        <v>16.770453419999999</v>
      </c>
      <c r="K4" s="8">
        <v>5.07</v>
      </c>
      <c r="L4" s="5">
        <f t="shared" si="2"/>
        <v>30.231740746816378</v>
      </c>
      <c r="M4" s="8">
        <v>30.24</v>
      </c>
      <c r="N4" s="8">
        <v>13.51</v>
      </c>
      <c r="O4" s="5">
        <v>75.64</v>
      </c>
      <c r="P4" s="5">
        <v>10.6</v>
      </c>
      <c r="Q4" s="5">
        <v>1118</v>
      </c>
      <c r="T4" s="3" t="s">
        <v>76</v>
      </c>
      <c r="U4" s="3">
        <v>958</v>
      </c>
      <c r="V4" s="3">
        <v>35800</v>
      </c>
    </row>
    <row r="5" spans="1:22" x14ac:dyDescent="0.35">
      <c r="A5" s="5">
        <v>1</v>
      </c>
      <c r="B5" s="5"/>
      <c r="C5" s="5">
        <v>42500</v>
      </c>
      <c r="D5" s="5">
        <v>3.85</v>
      </c>
      <c r="E5" s="8">
        <v>18.05</v>
      </c>
      <c r="F5" s="5">
        <v>0</v>
      </c>
      <c r="G5" s="9">
        <v>18.05</v>
      </c>
      <c r="H5" s="9">
        <f t="shared" si="0"/>
        <v>2.5275054E-4</v>
      </c>
      <c r="I5" s="5">
        <v>42500</v>
      </c>
      <c r="J5" s="5">
        <f t="shared" si="1"/>
        <v>10.74189795</v>
      </c>
      <c r="K5" s="8">
        <v>1.1100000000000001</v>
      </c>
      <c r="L5" s="5">
        <f t="shared" si="2"/>
        <v>10.33336943961565</v>
      </c>
      <c r="M5" s="8">
        <v>10.36</v>
      </c>
      <c r="N5" s="8">
        <v>29.49</v>
      </c>
      <c r="O5" s="5">
        <v>69.239999999999995</v>
      </c>
      <c r="P5" s="5">
        <v>5.4</v>
      </c>
      <c r="Q5" s="5">
        <v>918</v>
      </c>
      <c r="T5" s="3" t="s">
        <v>55</v>
      </c>
      <c r="U5" s="3">
        <v>906.4</v>
      </c>
      <c r="V5" s="3">
        <v>38400</v>
      </c>
    </row>
    <row r="6" spans="1:22" x14ac:dyDescent="0.35">
      <c r="A6" s="5">
        <v>1</v>
      </c>
      <c r="B6" s="5"/>
      <c r="C6" s="5">
        <v>42500</v>
      </c>
      <c r="D6" s="5">
        <v>7.29</v>
      </c>
      <c r="E6" s="8">
        <v>20.49</v>
      </c>
      <c r="F6" s="5">
        <v>0</v>
      </c>
      <c r="G6" s="9">
        <v>20.49</v>
      </c>
      <c r="H6" s="9">
        <f t="shared" si="0"/>
        <v>2.8691737199999995E-4</v>
      </c>
      <c r="I6" s="5">
        <v>42500</v>
      </c>
      <c r="J6" s="5">
        <f t="shared" si="1"/>
        <v>12.193988309999998</v>
      </c>
      <c r="K6" s="8">
        <v>2.06</v>
      </c>
      <c r="L6" s="5">
        <f t="shared" si="2"/>
        <v>16.893570402315731</v>
      </c>
      <c r="M6" s="8">
        <v>16.89</v>
      </c>
      <c r="N6" s="8">
        <v>18.27</v>
      </c>
      <c r="O6" s="5">
        <v>74.930000000000007</v>
      </c>
      <c r="P6" s="5">
        <v>7.1</v>
      </c>
      <c r="Q6" s="5">
        <v>1265</v>
      </c>
      <c r="T6" s="3" t="s">
        <v>77</v>
      </c>
      <c r="U6" s="3">
        <v>713</v>
      </c>
      <c r="V6" s="3">
        <v>39000</v>
      </c>
    </row>
    <row r="7" spans="1:22" x14ac:dyDescent="0.35">
      <c r="A7" s="5">
        <v>1</v>
      </c>
      <c r="B7" s="5"/>
      <c r="C7" s="5">
        <v>42500</v>
      </c>
      <c r="D7" s="5">
        <v>11.61</v>
      </c>
      <c r="E7" s="8">
        <v>27.43</v>
      </c>
      <c r="F7" s="5">
        <v>0</v>
      </c>
      <c r="G7" s="9">
        <v>27.43</v>
      </c>
      <c r="H7" s="9">
        <f t="shared" si="0"/>
        <v>3.8409680399999999E-4</v>
      </c>
      <c r="I7" s="5">
        <v>42500</v>
      </c>
      <c r="J7" s="5">
        <f t="shared" si="1"/>
        <v>16.324114169999998</v>
      </c>
      <c r="K7" s="8">
        <v>3.22</v>
      </c>
      <c r="L7" s="5">
        <f t="shared" si="2"/>
        <v>19.725419501890194</v>
      </c>
      <c r="M7" s="8">
        <v>19.71</v>
      </c>
      <c r="N7" s="8">
        <v>3.76</v>
      </c>
      <c r="O7" s="5">
        <v>74.53</v>
      </c>
      <c r="P7" s="5">
        <v>9.6999999999999993</v>
      </c>
      <c r="Q7" s="5">
        <v>1405</v>
      </c>
      <c r="T7" s="3" t="s">
        <v>78</v>
      </c>
      <c r="U7" s="3">
        <v>1073</v>
      </c>
      <c r="V7" s="3">
        <v>35000</v>
      </c>
    </row>
    <row r="8" spans="1:22" x14ac:dyDescent="0.35">
      <c r="A8" s="5">
        <v>1</v>
      </c>
      <c r="B8" s="5"/>
      <c r="C8" s="5">
        <v>42500</v>
      </c>
      <c r="D8" s="5">
        <v>15.13</v>
      </c>
      <c r="E8" s="8">
        <v>41.24</v>
      </c>
      <c r="F8" s="5">
        <v>0</v>
      </c>
      <c r="G8" s="9">
        <v>41.24</v>
      </c>
      <c r="H8" s="9">
        <f t="shared" si="0"/>
        <v>5.7747547199999999E-4</v>
      </c>
      <c r="I8" s="5">
        <v>42500</v>
      </c>
      <c r="J8" s="5">
        <f t="shared" si="1"/>
        <v>24.54270756</v>
      </c>
      <c r="K8" s="8">
        <v>4.04</v>
      </c>
      <c r="L8" s="5">
        <f t="shared" si="2"/>
        <v>16.461101490629503</v>
      </c>
      <c r="M8" s="8">
        <v>16.47</v>
      </c>
      <c r="N8" s="8">
        <v>11.21</v>
      </c>
      <c r="O8" s="5">
        <v>75.64</v>
      </c>
      <c r="P8" s="5">
        <v>10.6</v>
      </c>
      <c r="Q8" s="5">
        <v>1079</v>
      </c>
      <c r="T8" s="3" t="s">
        <v>79</v>
      </c>
      <c r="U8" s="3">
        <v>776</v>
      </c>
      <c r="V8" s="3">
        <v>20000</v>
      </c>
    </row>
    <row r="9" spans="1:22" x14ac:dyDescent="0.35">
      <c r="A9" s="5">
        <v>2</v>
      </c>
      <c r="B9" s="5" t="s">
        <v>1</v>
      </c>
      <c r="C9" s="5">
        <v>35800</v>
      </c>
      <c r="D9" s="5">
        <v>3.31</v>
      </c>
      <c r="E9" s="8">
        <v>12.81</v>
      </c>
      <c r="F9" s="5">
        <v>0</v>
      </c>
      <c r="G9" s="9">
        <v>12.81</v>
      </c>
      <c r="H9" s="9">
        <f>0.00000001667*958*G9</f>
        <v>2.0457390659999998E-4</v>
      </c>
      <c r="I9" s="5">
        <v>35800</v>
      </c>
      <c r="J9" s="5">
        <f t="shared" si="1"/>
        <v>7.3237458562799995</v>
      </c>
      <c r="K9" s="8">
        <v>1.0900000000000001</v>
      </c>
      <c r="L9" s="5">
        <f t="shared" si="2"/>
        <v>14.88309427156517</v>
      </c>
      <c r="M9" s="8">
        <v>15.92</v>
      </c>
      <c r="N9" s="8">
        <v>67.430000000000007</v>
      </c>
      <c r="O9" s="5">
        <v>68.02</v>
      </c>
      <c r="P9" s="5">
        <v>1.21</v>
      </c>
      <c r="Q9" s="5">
        <v>409</v>
      </c>
      <c r="T9" s="3" t="s">
        <v>80</v>
      </c>
      <c r="U9" s="3">
        <v>790</v>
      </c>
      <c r="V9" s="3">
        <v>26700</v>
      </c>
    </row>
    <row r="10" spans="1:22" x14ac:dyDescent="0.35">
      <c r="A10" s="5">
        <v>2</v>
      </c>
      <c r="B10" s="5" t="s">
        <v>22</v>
      </c>
      <c r="C10" s="5">
        <v>35800</v>
      </c>
      <c r="D10" s="5">
        <v>7.7</v>
      </c>
      <c r="E10" s="8">
        <v>19.13</v>
      </c>
      <c r="F10" s="5">
        <v>0</v>
      </c>
      <c r="G10" s="9">
        <v>19.13</v>
      </c>
      <c r="H10" s="9">
        <f t="shared" ref="H10:H12" si="3">0.00000001667*958*G10</f>
        <v>3.0550342179999998E-4</v>
      </c>
      <c r="I10" s="5">
        <v>35800</v>
      </c>
      <c r="J10" s="5">
        <f t="shared" si="1"/>
        <v>10.937022500439999</v>
      </c>
      <c r="K10" s="8">
        <v>2.4900000000000002</v>
      </c>
      <c r="L10" s="5">
        <f t="shared" si="2"/>
        <v>22.766708214231311</v>
      </c>
      <c r="M10" s="8">
        <v>24.37</v>
      </c>
      <c r="N10" s="8">
        <v>67.14</v>
      </c>
      <c r="O10" s="5">
        <v>74.930000000000007</v>
      </c>
      <c r="P10" s="5">
        <v>2.17</v>
      </c>
      <c r="Q10" s="5">
        <v>512</v>
      </c>
      <c r="T10" s="3" t="s">
        <v>81</v>
      </c>
      <c r="U10" s="3">
        <v>811.6</v>
      </c>
      <c r="V10" s="3">
        <v>33100</v>
      </c>
    </row>
    <row r="11" spans="1:22" x14ac:dyDescent="0.35">
      <c r="A11" s="5">
        <v>2</v>
      </c>
      <c r="B11" s="5"/>
      <c r="C11" s="5">
        <v>35800</v>
      </c>
      <c r="D11" s="5">
        <v>14.76</v>
      </c>
      <c r="E11" s="8">
        <v>8.91</v>
      </c>
      <c r="F11" s="5">
        <v>0</v>
      </c>
      <c r="G11" s="9">
        <v>8.91</v>
      </c>
      <c r="H11" s="9">
        <f t="shared" si="3"/>
        <v>1.422914526E-4</v>
      </c>
      <c r="I11" s="5">
        <v>35800</v>
      </c>
      <c r="J11" s="5">
        <f t="shared" si="1"/>
        <v>5.09403400308</v>
      </c>
      <c r="K11" s="8">
        <v>4.63</v>
      </c>
      <c r="L11" s="10">
        <f t="shared" si="2"/>
        <v>90.890637895243103</v>
      </c>
      <c r="M11" s="8">
        <v>27.37</v>
      </c>
      <c r="N11" s="8">
        <v>67.260000000000005</v>
      </c>
      <c r="O11" s="5">
        <v>75.64</v>
      </c>
      <c r="P11" s="5">
        <v>4.38</v>
      </c>
      <c r="Q11" s="5">
        <v>663</v>
      </c>
      <c r="T11" s="3" t="s">
        <v>82</v>
      </c>
      <c r="U11" s="3">
        <v>894.2</v>
      </c>
      <c r="V11" s="3">
        <v>38200</v>
      </c>
    </row>
    <row r="12" spans="1:22" x14ac:dyDescent="0.35">
      <c r="A12" s="5">
        <v>2</v>
      </c>
      <c r="B12" s="5"/>
      <c r="C12" s="5">
        <v>35800</v>
      </c>
      <c r="D12" s="5">
        <v>18.23</v>
      </c>
      <c r="E12" s="8">
        <v>8.3699999999999992</v>
      </c>
      <c r="F12" s="5">
        <v>0</v>
      </c>
      <c r="G12" s="9">
        <v>8.3699999999999992</v>
      </c>
      <c r="H12" s="9">
        <f t="shared" si="3"/>
        <v>1.3366772819999997E-4</v>
      </c>
      <c r="I12" s="5">
        <v>35800</v>
      </c>
      <c r="J12" s="5">
        <f t="shared" si="1"/>
        <v>4.7853046695599986</v>
      </c>
      <c r="K12" s="8">
        <v>5.53</v>
      </c>
      <c r="L12" s="10">
        <f t="shared" si="2"/>
        <v>115.56212993452881</v>
      </c>
      <c r="M12" s="8">
        <v>23.14</v>
      </c>
      <c r="N12" s="8">
        <v>67.040000000000006</v>
      </c>
      <c r="O12" s="5">
        <v>75.64</v>
      </c>
      <c r="P12" s="5">
        <v>6.92</v>
      </c>
      <c r="Q12" s="5">
        <v>963</v>
      </c>
      <c r="T12" s="3" t="s">
        <v>83</v>
      </c>
      <c r="U12" s="3">
        <v>909.8</v>
      </c>
      <c r="V12" s="3">
        <v>40400</v>
      </c>
    </row>
    <row r="13" spans="1:22" x14ac:dyDescent="0.35">
      <c r="A13" s="5">
        <v>3</v>
      </c>
      <c r="B13" s="5" t="s">
        <v>55</v>
      </c>
      <c r="C13" s="5">
        <v>38400</v>
      </c>
      <c r="D13" s="5">
        <v>1</v>
      </c>
      <c r="E13" s="8">
        <v>26.28</v>
      </c>
      <c r="F13" s="5">
        <v>0</v>
      </c>
      <c r="G13" s="9">
        <v>26.28</v>
      </c>
      <c r="H13" s="9">
        <f>0.00000001667*906.4*G13</f>
        <v>3.9708260064000002E-4</v>
      </c>
      <c r="I13" s="5">
        <v>38400</v>
      </c>
      <c r="J13" s="5">
        <f t="shared" si="1"/>
        <v>15.247971864576002</v>
      </c>
      <c r="K13" s="5">
        <v>1.1000000000000001</v>
      </c>
      <c r="L13" s="5">
        <f t="shared" si="2"/>
        <v>7.2140741717625652</v>
      </c>
      <c r="M13" s="5">
        <v>9.6</v>
      </c>
      <c r="N13" s="8">
        <v>68.47</v>
      </c>
      <c r="O13" s="5">
        <v>87.7</v>
      </c>
      <c r="P13" s="5">
        <v>1.7</v>
      </c>
      <c r="Q13" s="5">
        <v>202</v>
      </c>
      <c r="T13" s="3" t="s">
        <v>84</v>
      </c>
      <c r="U13" s="3">
        <v>816.9</v>
      </c>
      <c r="V13" s="3">
        <v>39000</v>
      </c>
    </row>
    <row r="14" spans="1:22" ht="29" x14ac:dyDescent="0.35">
      <c r="A14" s="5">
        <v>3</v>
      </c>
      <c r="B14" s="4" t="s">
        <v>23</v>
      </c>
      <c r="C14" s="5">
        <v>38400</v>
      </c>
      <c r="D14" s="5">
        <v>1.23</v>
      </c>
      <c r="E14" s="8">
        <v>33.83</v>
      </c>
      <c r="F14" s="5">
        <v>0</v>
      </c>
      <c r="G14" s="9">
        <v>33.83</v>
      </c>
      <c r="H14" s="9">
        <f>0.00000001667*906.4*G14</f>
        <v>5.1116074503999994E-4</v>
      </c>
      <c r="I14" s="5">
        <v>38400</v>
      </c>
      <c r="J14" s="5">
        <f t="shared" si="1"/>
        <v>19.628572609535997</v>
      </c>
      <c r="K14" s="5">
        <v>2.1</v>
      </c>
      <c r="L14" s="5">
        <f t="shared" si="2"/>
        <v>10.69868931263893</v>
      </c>
      <c r="M14" s="5">
        <v>10.52</v>
      </c>
      <c r="N14" s="8">
        <v>68.94</v>
      </c>
      <c r="O14" s="5">
        <v>75.3</v>
      </c>
      <c r="P14" s="5">
        <v>1.4</v>
      </c>
      <c r="Q14" s="5">
        <v>324</v>
      </c>
      <c r="T14" s="3" t="s">
        <v>85</v>
      </c>
      <c r="U14" s="3">
        <v>915.1</v>
      </c>
      <c r="V14" s="3">
        <v>37100</v>
      </c>
    </row>
    <row r="15" spans="1:22" x14ac:dyDescent="0.35">
      <c r="A15" s="5">
        <v>4</v>
      </c>
      <c r="B15" s="4" t="s">
        <v>2</v>
      </c>
      <c r="C15" s="4">
        <v>34500</v>
      </c>
      <c r="D15" s="11">
        <v>4.1900000000000004</v>
      </c>
      <c r="E15" s="4">
        <v>17.658000000000001</v>
      </c>
      <c r="F15" s="4">
        <v>1.962</v>
      </c>
      <c r="G15" s="12">
        <v>19.62</v>
      </c>
      <c r="H15" s="12">
        <f>0.00000001667*951.8*G15</f>
        <v>3.1130084771999997E-4</v>
      </c>
      <c r="I15" s="4">
        <v>34500</v>
      </c>
      <c r="J15" s="5">
        <f t="shared" si="1"/>
        <v>10.739879246339999</v>
      </c>
      <c r="K15" s="11">
        <v>1.22</v>
      </c>
      <c r="L15" s="5">
        <f t="shared" si="2"/>
        <v>11.359531816111982</v>
      </c>
      <c r="M15" s="11">
        <v>10.47</v>
      </c>
      <c r="N15" s="11">
        <v>70.709999999999994</v>
      </c>
      <c r="O15" s="13">
        <v>87.7</v>
      </c>
      <c r="P15" s="5">
        <v>6.8</v>
      </c>
      <c r="Q15" s="5">
        <v>1360</v>
      </c>
      <c r="T15" s="3"/>
      <c r="U15" s="3"/>
      <c r="V15" s="3"/>
    </row>
    <row r="16" spans="1:22" ht="29" x14ac:dyDescent="0.35">
      <c r="A16" s="5">
        <v>4</v>
      </c>
      <c r="B16" s="4" t="s">
        <v>24</v>
      </c>
      <c r="C16" s="4">
        <v>34500</v>
      </c>
      <c r="D16" s="11">
        <v>6.63</v>
      </c>
      <c r="E16" s="5">
        <v>22.041</v>
      </c>
      <c r="F16" s="5">
        <v>2.4489999999999998</v>
      </c>
      <c r="G16" s="12">
        <v>24.49</v>
      </c>
      <c r="H16" s="12">
        <f t="shared" ref="H16:H18" si="4">0.00000001667*951.8*G16</f>
        <v>3.885707319399999E-4</v>
      </c>
      <c r="I16" s="4">
        <v>34500</v>
      </c>
      <c r="J16" s="5">
        <f t="shared" si="1"/>
        <v>13.405690251929997</v>
      </c>
      <c r="K16" s="11">
        <v>1.92</v>
      </c>
      <c r="L16" s="5">
        <f t="shared" si="2"/>
        <v>14.322276316384233</v>
      </c>
      <c r="M16" s="11">
        <v>13.16</v>
      </c>
      <c r="N16" s="11">
        <v>69.28</v>
      </c>
      <c r="O16" s="13">
        <v>87.7</v>
      </c>
      <c r="P16" s="5">
        <v>8.5</v>
      </c>
      <c r="Q16" s="5">
        <v>1844</v>
      </c>
    </row>
    <row r="17" spans="1:17" x14ac:dyDescent="0.35">
      <c r="A17" s="5">
        <v>4</v>
      </c>
      <c r="B17" s="5"/>
      <c r="C17" s="4">
        <v>34500</v>
      </c>
      <c r="D17" s="11">
        <v>11.12</v>
      </c>
      <c r="E17" s="5">
        <v>27.756</v>
      </c>
      <c r="F17" s="5">
        <v>3.0840000000000001</v>
      </c>
      <c r="G17" s="12">
        <v>30.84</v>
      </c>
      <c r="H17" s="12">
        <f t="shared" si="4"/>
        <v>4.8932304503999989E-4</v>
      </c>
      <c r="I17" s="4">
        <v>34500</v>
      </c>
      <c r="J17" s="5">
        <f t="shared" si="1"/>
        <v>16.881645053879996</v>
      </c>
      <c r="K17" s="11">
        <v>3.16</v>
      </c>
      <c r="L17" s="5">
        <f t="shared" si="2"/>
        <v>18.718554915201945</v>
      </c>
      <c r="M17" s="11">
        <v>17.170000000000002</v>
      </c>
      <c r="N17" s="11">
        <v>70.209999999999994</v>
      </c>
      <c r="O17" s="13">
        <v>87.7</v>
      </c>
      <c r="P17" s="5">
        <v>10.5</v>
      </c>
      <c r="Q17" s="5">
        <v>1771</v>
      </c>
    </row>
    <row r="18" spans="1:17" x14ac:dyDescent="0.35">
      <c r="A18" s="5">
        <v>4</v>
      </c>
      <c r="B18" s="5"/>
      <c r="C18" s="4">
        <v>34500</v>
      </c>
      <c r="D18" s="11">
        <v>13.44</v>
      </c>
      <c r="E18" s="5">
        <v>26.954999999999998</v>
      </c>
      <c r="F18" s="5">
        <v>2.9950000000000001</v>
      </c>
      <c r="G18" s="12">
        <v>29.95</v>
      </c>
      <c r="H18" s="12">
        <f t="shared" si="4"/>
        <v>4.7520185469999992E-4</v>
      </c>
      <c r="I18" s="4">
        <v>34500</v>
      </c>
      <c r="J18" s="5">
        <f t="shared" si="1"/>
        <v>16.394463987149997</v>
      </c>
      <c r="K18" s="11">
        <v>3.78</v>
      </c>
      <c r="L18" s="5">
        <f t="shared" si="2"/>
        <v>23.056563501940467</v>
      </c>
      <c r="M18" s="11">
        <v>21.16</v>
      </c>
      <c r="N18" s="11">
        <v>69.97</v>
      </c>
      <c r="O18" s="13">
        <v>87.7</v>
      </c>
      <c r="P18" s="5">
        <v>10.7</v>
      </c>
      <c r="Q18" s="5">
        <v>1323</v>
      </c>
    </row>
    <row r="19" spans="1:17" x14ac:dyDescent="0.35">
      <c r="A19" s="5">
        <v>5</v>
      </c>
      <c r="B19" s="5" t="s">
        <v>3</v>
      </c>
      <c r="C19" s="5">
        <v>34200</v>
      </c>
      <c r="D19" s="11">
        <v>3.48</v>
      </c>
      <c r="E19" s="5">
        <v>15.263999999999999</v>
      </c>
      <c r="F19" s="5">
        <v>3.8159999999999998</v>
      </c>
      <c r="G19" s="12">
        <v>19.079999999999998</v>
      </c>
      <c r="H19" s="12">
        <f>0.00000001667*937.6*G19</f>
        <v>2.9821643135999993E-4</v>
      </c>
      <c r="I19" s="5">
        <v>34200</v>
      </c>
      <c r="J19" s="5">
        <f t="shared" si="1"/>
        <v>10.199001952511997</v>
      </c>
      <c r="K19" s="11">
        <v>1.03</v>
      </c>
      <c r="L19" s="5">
        <f t="shared" si="2"/>
        <v>10.099027383226579</v>
      </c>
      <c r="M19" s="11">
        <v>9.36</v>
      </c>
      <c r="N19" s="11">
        <v>16.989999999999998</v>
      </c>
      <c r="O19" s="13">
        <v>87.7</v>
      </c>
      <c r="P19" s="5">
        <v>8.75</v>
      </c>
      <c r="Q19" s="5">
        <v>1700</v>
      </c>
    </row>
    <row r="20" spans="1:17" ht="29" x14ac:dyDescent="0.35">
      <c r="A20" s="5">
        <v>5</v>
      </c>
      <c r="B20" s="4" t="s">
        <v>25</v>
      </c>
      <c r="C20" s="5">
        <v>34200</v>
      </c>
      <c r="D20" s="11">
        <v>7.36</v>
      </c>
      <c r="E20" s="5">
        <v>18.224</v>
      </c>
      <c r="F20" s="5">
        <v>4.556</v>
      </c>
      <c r="G20" s="12">
        <v>22.78</v>
      </c>
      <c r="H20" s="12">
        <f t="shared" ref="H20:H21" si="5">0.00000001667*937.6*G20</f>
        <v>3.5604666175999999E-4</v>
      </c>
      <c r="I20" s="5">
        <v>34200</v>
      </c>
      <c r="J20" s="5">
        <f t="shared" si="1"/>
        <v>12.176795832191999</v>
      </c>
      <c r="K20" s="11">
        <v>2.14</v>
      </c>
      <c r="L20" s="5">
        <f t="shared" si="2"/>
        <v>17.574409799517589</v>
      </c>
      <c r="M20" s="11">
        <v>16.2</v>
      </c>
      <c r="N20" s="11">
        <v>68.180000000000007</v>
      </c>
      <c r="O20" s="13">
        <v>87.7</v>
      </c>
      <c r="P20" s="5">
        <v>10.8</v>
      </c>
      <c r="Q20" s="5">
        <v>1800</v>
      </c>
    </row>
    <row r="21" spans="1:17" x14ac:dyDescent="0.35">
      <c r="A21" s="5">
        <v>5</v>
      </c>
      <c r="B21" s="5"/>
      <c r="C21" s="5">
        <v>34200</v>
      </c>
      <c r="D21" s="11">
        <v>11.05</v>
      </c>
      <c r="E21" s="5">
        <v>22.4</v>
      </c>
      <c r="F21" s="5">
        <v>5.6</v>
      </c>
      <c r="G21" s="12">
        <v>28</v>
      </c>
      <c r="H21" s="12">
        <f t="shared" si="5"/>
        <v>4.3763417599999995E-4</v>
      </c>
      <c r="I21" s="5">
        <v>34200</v>
      </c>
      <c r="J21" s="5">
        <f t="shared" si="1"/>
        <v>14.967088819199999</v>
      </c>
      <c r="K21" s="11">
        <v>3.16</v>
      </c>
      <c r="L21" s="5">
        <f t="shared" si="2"/>
        <v>21.112990229244222</v>
      </c>
      <c r="M21" s="11">
        <v>19.48</v>
      </c>
      <c r="N21" s="11">
        <v>69.48</v>
      </c>
      <c r="O21" s="13">
        <v>87.7</v>
      </c>
      <c r="P21" s="5">
        <v>11.3</v>
      </c>
      <c r="Q21" s="5">
        <v>1423</v>
      </c>
    </row>
    <row r="22" spans="1:17" x14ac:dyDescent="0.35">
      <c r="A22" s="5">
        <v>6</v>
      </c>
      <c r="B22" s="5" t="s">
        <v>4</v>
      </c>
      <c r="C22" s="5">
        <v>33800</v>
      </c>
      <c r="D22" s="11">
        <v>5.34</v>
      </c>
      <c r="E22" s="5">
        <v>16.911999999999999</v>
      </c>
      <c r="F22" s="5">
        <v>7.2480000000000002</v>
      </c>
      <c r="G22" s="12">
        <v>24.16</v>
      </c>
      <c r="H22" s="12">
        <f>0.00000001667*924.5*G22</f>
        <v>3.7233978640000004E-4</v>
      </c>
      <c r="I22" s="5">
        <v>33800</v>
      </c>
      <c r="J22" s="5">
        <f t="shared" si="1"/>
        <v>12.585084780320001</v>
      </c>
      <c r="K22" s="11">
        <v>1.56</v>
      </c>
      <c r="L22" s="5">
        <f t="shared" si="2"/>
        <v>12.395625673014608</v>
      </c>
      <c r="M22" s="11">
        <v>11.38</v>
      </c>
      <c r="N22" s="11">
        <v>17.28</v>
      </c>
      <c r="O22" s="13">
        <v>87.7</v>
      </c>
      <c r="P22" s="5">
        <v>7.8</v>
      </c>
      <c r="Q22" s="5">
        <v>1686</v>
      </c>
    </row>
    <row r="23" spans="1:17" ht="29" x14ac:dyDescent="0.35">
      <c r="A23" s="5">
        <v>6</v>
      </c>
      <c r="B23" s="4" t="s">
        <v>36</v>
      </c>
      <c r="C23" s="5">
        <v>33800</v>
      </c>
      <c r="D23" s="11">
        <v>7.41</v>
      </c>
      <c r="E23" s="5">
        <v>18.648</v>
      </c>
      <c r="F23" s="5">
        <v>7.992</v>
      </c>
      <c r="G23" s="12">
        <v>26.64</v>
      </c>
      <c r="H23" s="12">
        <f t="shared" ref="H23:H25" si="6">0.00000001667*924.5*G23</f>
        <v>4.105600956E-4</v>
      </c>
      <c r="I23" s="5">
        <v>33800</v>
      </c>
      <c r="J23" s="5">
        <f t="shared" si="1"/>
        <v>13.87693123128</v>
      </c>
      <c r="K23" s="11">
        <v>2.14</v>
      </c>
      <c r="L23" s="5">
        <f t="shared" si="2"/>
        <v>15.421276969192041</v>
      </c>
      <c r="M23" s="11">
        <v>14.18</v>
      </c>
      <c r="N23" s="11">
        <v>13.92</v>
      </c>
      <c r="O23" s="13">
        <v>87.7</v>
      </c>
      <c r="P23" s="5">
        <v>8.9</v>
      </c>
      <c r="Q23" s="5">
        <v>1805</v>
      </c>
    </row>
    <row r="24" spans="1:17" x14ac:dyDescent="0.35">
      <c r="A24" s="5">
        <v>6</v>
      </c>
      <c r="B24" s="5"/>
      <c r="C24" s="5">
        <v>33800</v>
      </c>
      <c r="D24" s="11">
        <v>11.15</v>
      </c>
      <c r="E24" s="5">
        <v>23.428999999999998</v>
      </c>
      <c r="F24" s="5">
        <v>10.041</v>
      </c>
      <c r="G24" s="12">
        <v>33.47</v>
      </c>
      <c r="H24" s="12">
        <f t="shared" si="6"/>
        <v>5.1582006004999997E-4</v>
      </c>
      <c r="I24" s="5">
        <v>33800</v>
      </c>
      <c r="J24" s="5">
        <f t="shared" si="1"/>
        <v>17.43471802969</v>
      </c>
      <c r="K24" s="11">
        <v>3.17</v>
      </c>
      <c r="L24" s="5">
        <f t="shared" si="2"/>
        <v>18.182112234919607</v>
      </c>
      <c r="M24" s="11">
        <v>16.760000000000002</v>
      </c>
      <c r="N24" s="11">
        <v>11.18</v>
      </c>
      <c r="O24" s="13">
        <v>87.7</v>
      </c>
      <c r="P24" s="5">
        <v>11.2</v>
      </c>
      <c r="Q24" s="5">
        <v>1829</v>
      </c>
    </row>
    <row r="25" spans="1:17" x14ac:dyDescent="0.35">
      <c r="A25" s="5">
        <v>6</v>
      </c>
      <c r="B25" s="5"/>
      <c r="C25" s="5">
        <v>33800</v>
      </c>
      <c r="D25" s="11">
        <v>12</v>
      </c>
      <c r="E25" s="5">
        <v>9.3239999999999998</v>
      </c>
      <c r="F25" s="5">
        <v>3.996</v>
      </c>
      <c r="G25" s="12">
        <v>13.32</v>
      </c>
      <c r="H25" s="12">
        <f t="shared" si="6"/>
        <v>2.052800478E-4</v>
      </c>
      <c r="I25" s="5">
        <v>33800</v>
      </c>
      <c r="J25" s="5">
        <f t="shared" si="1"/>
        <v>6.9384656156400002</v>
      </c>
      <c r="K25" s="11">
        <v>3.35</v>
      </c>
      <c r="L25" s="10">
        <f t="shared" si="2"/>
        <v>48.281568081115267</v>
      </c>
      <c r="M25" s="14">
        <v>44.52</v>
      </c>
      <c r="N25" s="11">
        <v>5.0199999999999996</v>
      </c>
      <c r="O25" s="13">
        <v>87.7</v>
      </c>
      <c r="P25" s="5">
        <v>11.8</v>
      </c>
      <c r="Q25" s="5">
        <v>1622</v>
      </c>
    </row>
    <row r="26" spans="1:17" x14ac:dyDescent="0.35">
      <c r="A26" s="5">
        <v>7</v>
      </c>
      <c r="B26" s="5" t="s">
        <v>6</v>
      </c>
      <c r="C26" s="5">
        <v>33500</v>
      </c>
      <c r="D26" s="11">
        <v>4.6500000000000004</v>
      </c>
      <c r="E26" s="5">
        <f>PRODUCT(G26*0.6)</f>
        <v>11.993999999999998</v>
      </c>
      <c r="F26" s="5">
        <f>PRODUCT(G26*0.4)</f>
        <v>7.9959999999999996</v>
      </c>
      <c r="G26" s="12">
        <v>19.989999999999998</v>
      </c>
      <c r="H26" s="12">
        <f>0.00000001667*909*G26</f>
        <v>3.0290906969999997E-4</v>
      </c>
      <c r="I26" s="5">
        <v>33500</v>
      </c>
      <c r="J26" s="5">
        <f t="shared" si="1"/>
        <v>10.147453834949999</v>
      </c>
      <c r="K26" s="11">
        <v>1.36</v>
      </c>
      <c r="L26" s="5">
        <f t="shared" si="2"/>
        <v>13.402376814131141</v>
      </c>
      <c r="M26" s="11">
        <v>12.36</v>
      </c>
      <c r="N26" s="11">
        <v>68.66</v>
      </c>
      <c r="O26" s="13">
        <v>87.7</v>
      </c>
      <c r="P26" s="5">
        <v>6.9</v>
      </c>
      <c r="Q26" s="5">
        <v>1523</v>
      </c>
    </row>
    <row r="27" spans="1:17" ht="29" x14ac:dyDescent="0.35">
      <c r="A27" s="5">
        <v>7</v>
      </c>
      <c r="B27" s="4" t="s">
        <v>37</v>
      </c>
      <c r="C27" s="5">
        <v>33500</v>
      </c>
      <c r="D27" s="11">
        <v>7.39</v>
      </c>
      <c r="E27" s="5">
        <f t="shared" ref="E27:E29" si="7">PRODUCT(G27*0.6)</f>
        <v>14.681999999999999</v>
      </c>
      <c r="F27" s="5">
        <f t="shared" ref="F27:F29" si="8">PRODUCT(G27*0.4)</f>
        <v>9.7880000000000003</v>
      </c>
      <c r="G27" s="12">
        <v>24.47</v>
      </c>
      <c r="H27" s="12">
        <f t="shared" ref="H27:H29" si="9">0.00000001667*909*G27</f>
        <v>3.7079464409999998E-4</v>
      </c>
      <c r="I27" s="5">
        <v>33500</v>
      </c>
      <c r="J27" s="5">
        <f t="shared" si="1"/>
        <v>12.42162057735</v>
      </c>
      <c r="K27" s="11">
        <v>2.12</v>
      </c>
      <c r="L27" s="5">
        <f t="shared" si="2"/>
        <v>17.067016230278998</v>
      </c>
      <c r="M27" s="11">
        <v>15.82</v>
      </c>
      <c r="N27" s="11">
        <v>69.63</v>
      </c>
      <c r="O27" s="13">
        <v>87.7</v>
      </c>
      <c r="P27" s="5">
        <v>9</v>
      </c>
      <c r="Q27" s="5">
        <v>1728</v>
      </c>
    </row>
    <row r="28" spans="1:17" x14ac:dyDescent="0.35">
      <c r="A28" s="5">
        <v>7</v>
      </c>
      <c r="B28" s="5"/>
      <c r="C28" s="5">
        <v>33500</v>
      </c>
      <c r="D28" s="11">
        <v>11.17</v>
      </c>
      <c r="E28" s="5">
        <f t="shared" si="7"/>
        <v>17.603999999999999</v>
      </c>
      <c r="F28" s="5">
        <f t="shared" si="8"/>
        <v>11.736000000000001</v>
      </c>
      <c r="G28" s="12">
        <v>29.34</v>
      </c>
      <c r="H28" s="12">
        <f t="shared" si="9"/>
        <v>4.4458990019999995E-4</v>
      </c>
      <c r="I28" s="5">
        <v>33500</v>
      </c>
      <c r="J28" s="5">
        <f t="shared" si="1"/>
        <v>14.893761656699999</v>
      </c>
      <c r="K28" s="11">
        <v>3.15</v>
      </c>
      <c r="L28" s="5">
        <f t="shared" si="2"/>
        <v>21.149794609362264</v>
      </c>
      <c r="M28" s="11">
        <v>19.59</v>
      </c>
      <c r="N28" s="11">
        <v>69.12</v>
      </c>
      <c r="O28" s="13">
        <v>87.7</v>
      </c>
      <c r="P28" s="5">
        <v>10.9</v>
      </c>
      <c r="Q28" s="5">
        <v>1753</v>
      </c>
    </row>
    <row r="29" spans="1:17" x14ac:dyDescent="0.35">
      <c r="A29" s="5">
        <v>7</v>
      </c>
      <c r="B29" s="5"/>
      <c r="C29" s="5">
        <v>33500</v>
      </c>
      <c r="D29" s="11">
        <v>12.64</v>
      </c>
      <c r="E29" s="5">
        <f t="shared" si="7"/>
        <v>21.521999999999998</v>
      </c>
      <c r="F29" s="5">
        <f t="shared" si="8"/>
        <v>14.347999999999999</v>
      </c>
      <c r="G29" s="12">
        <v>35.869999999999997</v>
      </c>
      <c r="H29" s="12">
        <f t="shared" si="9"/>
        <v>5.4353918609999989E-4</v>
      </c>
      <c r="I29" s="5">
        <v>33500</v>
      </c>
      <c r="J29" s="5">
        <f t="shared" si="1"/>
        <v>18.208562734349997</v>
      </c>
      <c r="K29" s="11">
        <v>3.54</v>
      </c>
      <c r="L29" s="5">
        <f t="shared" si="2"/>
        <v>19.441402661187965</v>
      </c>
      <c r="M29" s="11">
        <v>18.010000000000002</v>
      </c>
      <c r="N29" s="11">
        <v>68.59</v>
      </c>
      <c r="O29" s="13">
        <v>87.7</v>
      </c>
      <c r="P29" s="5">
        <v>11.3</v>
      </c>
      <c r="Q29" s="5">
        <v>1380</v>
      </c>
    </row>
    <row r="30" spans="1:17" x14ac:dyDescent="0.35">
      <c r="A30" s="5">
        <v>8</v>
      </c>
      <c r="B30" s="5" t="s">
        <v>7</v>
      </c>
      <c r="C30" s="5">
        <v>32000</v>
      </c>
      <c r="D30" s="5">
        <v>3.41</v>
      </c>
      <c r="E30" s="5">
        <f>PRODUCT(G30*0.7)</f>
        <v>6.9089999999999989</v>
      </c>
      <c r="F30" s="5">
        <f>PRODUCT(G30*0.3)</f>
        <v>2.9609999999999999</v>
      </c>
      <c r="G30" s="12">
        <v>9.8699999999999992</v>
      </c>
      <c r="H30" s="12">
        <f>0.00000001667*912.1*G30</f>
        <v>1.5007045808999999E-4</v>
      </c>
      <c r="I30" s="5">
        <v>32000</v>
      </c>
      <c r="J30" s="5">
        <f t="shared" si="1"/>
        <v>4.8022546588799999</v>
      </c>
      <c r="K30" s="11">
        <v>1.1200000000000001</v>
      </c>
      <c r="L30" s="5">
        <f t="shared" si="2"/>
        <v>23.322378331789899</v>
      </c>
      <c r="M30" s="11">
        <v>18.989999999999998</v>
      </c>
      <c r="N30" s="11">
        <v>35.61</v>
      </c>
      <c r="O30" s="13">
        <v>71.430000000000007</v>
      </c>
      <c r="P30" s="13">
        <v>4.8</v>
      </c>
      <c r="Q30" s="13">
        <v>983</v>
      </c>
    </row>
    <row r="31" spans="1:17" ht="43.5" x14ac:dyDescent="0.35">
      <c r="A31" s="5">
        <v>8</v>
      </c>
      <c r="B31" s="4" t="s">
        <v>38</v>
      </c>
      <c r="C31" s="5">
        <v>32000</v>
      </c>
      <c r="D31" s="5">
        <v>7.31</v>
      </c>
      <c r="E31" s="5">
        <f t="shared" ref="E31:E34" si="10">PRODUCT(G31*0.7)</f>
        <v>17.094000000000001</v>
      </c>
      <c r="F31" s="5">
        <f t="shared" ref="F31:F34" si="11">PRODUCT(G31*0.3)</f>
        <v>7.3260000000000005</v>
      </c>
      <c r="G31" s="12">
        <v>24.42</v>
      </c>
      <c r="H31" s="12">
        <f t="shared" ref="H31:H34" si="12">0.00000001667*912.1*G31</f>
        <v>3.7129894493999999E-4</v>
      </c>
      <c r="I31" s="5">
        <v>32000</v>
      </c>
      <c r="J31" s="5">
        <f t="shared" si="1"/>
        <v>11.88156623808</v>
      </c>
      <c r="K31" s="11">
        <v>2.34</v>
      </c>
      <c r="L31" s="5">
        <f t="shared" si="2"/>
        <v>19.694373225815824</v>
      </c>
      <c r="M31" s="11">
        <v>16.12</v>
      </c>
      <c r="N31" s="11">
        <v>32.74</v>
      </c>
      <c r="O31" s="13">
        <v>75.64</v>
      </c>
      <c r="P31" s="13">
        <v>6.2</v>
      </c>
      <c r="Q31" s="13">
        <v>1052</v>
      </c>
    </row>
    <row r="32" spans="1:17" x14ac:dyDescent="0.35">
      <c r="A32" s="5">
        <v>8</v>
      </c>
      <c r="B32" s="5"/>
      <c r="C32" s="5">
        <v>32000</v>
      </c>
      <c r="D32" s="5">
        <v>9.66</v>
      </c>
      <c r="E32" s="5">
        <f t="shared" si="10"/>
        <v>20.86</v>
      </c>
      <c r="F32" s="5">
        <f t="shared" si="11"/>
        <v>8.94</v>
      </c>
      <c r="G32" s="12">
        <v>29.8</v>
      </c>
      <c r="H32" s="12">
        <f t="shared" si="12"/>
        <v>4.531002686E-4</v>
      </c>
      <c r="I32" s="5">
        <v>32000</v>
      </c>
      <c r="J32" s="5">
        <f t="shared" si="1"/>
        <v>14.499208595200001</v>
      </c>
      <c r="K32" s="11">
        <v>3.05</v>
      </c>
      <c r="L32" s="5">
        <f t="shared" si="2"/>
        <v>21.035630875810078</v>
      </c>
      <c r="M32" s="11">
        <v>17.2</v>
      </c>
      <c r="N32" s="11">
        <v>32.090000000000003</v>
      </c>
      <c r="O32" s="13">
        <v>75.64</v>
      </c>
      <c r="P32" s="13">
        <v>9.6999999999999993</v>
      </c>
      <c r="Q32" s="13">
        <v>1190</v>
      </c>
    </row>
    <row r="33" spans="1:17" x14ac:dyDescent="0.35">
      <c r="A33" s="5">
        <v>8</v>
      </c>
      <c r="B33" s="5"/>
      <c r="C33" s="5">
        <v>32000</v>
      </c>
      <c r="D33" s="5">
        <v>13.52</v>
      </c>
      <c r="E33" s="5">
        <f t="shared" si="10"/>
        <v>28.041999999999998</v>
      </c>
      <c r="F33" s="5">
        <f t="shared" si="11"/>
        <v>12.018000000000001</v>
      </c>
      <c r="G33" s="12">
        <v>40.06</v>
      </c>
      <c r="H33" s="12">
        <f t="shared" si="12"/>
        <v>6.0910056242000001E-4</v>
      </c>
      <c r="I33" s="5">
        <v>32000</v>
      </c>
      <c r="J33" s="5">
        <f t="shared" si="1"/>
        <v>19.49121799744</v>
      </c>
      <c r="K33" s="11">
        <v>4.1399999999999997</v>
      </c>
      <c r="L33" s="5">
        <f t="shared" si="2"/>
        <v>21.240335009047421</v>
      </c>
      <c r="M33" s="11">
        <v>17.36</v>
      </c>
      <c r="N33" s="11">
        <v>29.64</v>
      </c>
      <c r="O33" s="13">
        <v>75.64</v>
      </c>
      <c r="P33" s="13">
        <v>10.4</v>
      </c>
      <c r="Q33" s="13">
        <v>1382</v>
      </c>
    </row>
    <row r="34" spans="1:17" x14ac:dyDescent="0.35">
      <c r="A34" s="5">
        <v>8</v>
      </c>
      <c r="B34" s="5"/>
      <c r="C34" s="5">
        <v>32000</v>
      </c>
      <c r="D34" s="5">
        <v>15.18</v>
      </c>
      <c r="E34" s="5">
        <f t="shared" si="10"/>
        <v>35.945</v>
      </c>
      <c r="F34" s="5">
        <f t="shared" si="11"/>
        <v>15.404999999999999</v>
      </c>
      <c r="G34" s="12">
        <v>51.35</v>
      </c>
      <c r="H34" s="12">
        <f t="shared" si="12"/>
        <v>7.8076170445E-4</v>
      </c>
      <c r="I34" s="5">
        <v>32000</v>
      </c>
      <c r="J34" s="5">
        <f t="shared" si="1"/>
        <v>24.984374542400001</v>
      </c>
      <c r="K34" s="11">
        <v>3.97</v>
      </c>
      <c r="L34" s="5">
        <f t="shared" si="2"/>
        <v>15.889931498035578</v>
      </c>
      <c r="M34" s="11">
        <v>13.01</v>
      </c>
      <c r="N34" s="11">
        <v>24.76</v>
      </c>
      <c r="O34" s="13">
        <v>75.64</v>
      </c>
      <c r="P34" s="13">
        <v>10.199999999999999</v>
      </c>
      <c r="Q34" s="13">
        <v>1246</v>
      </c>
    </row>
    <row r="35" spans="1:17" x14ac:dyDescent="0.35">
      <c r="A35" s="5">
        <v>9</v>
      </c>
      <c r="B35" s="5" t="s">
        <v>8</v>
      </c>
      <c r="C35" s="5">
        <v>35300</v>
      </c>
      <c r="D35" s="5">
        <v>3.09</v>
      </c>
      <c r="E35" s="5">
        <f>PRODUCT(G35*0.8)</f>
        <v>13.991999999999999</v>
      </c>
      <c r="F35" s="5">
        <f>PRODUCT(G35*0.2)</f>
        <v>3.4979999999999998</v>
      </c>
      <c r="G35" s="9">
        <v>17.489999999999998</v>
      </c>
      <c r="H35" s="9">
        <f>0.00000001667*934.1*G35</f>
        <v>2.7234460802999999E-4</v>
      </c>
      <c r="I35" s="5">
        <v>35300</v>
      </c>
      <c r="J35" s="5">
        <f t="shared" si="1"/>
        <v>9.6137646634589995</v>
      </c>
      <c r="K35" s="8">
        <v>1</v>
      </c>
      <c r="L35" s="5">
        <f t="shared" si="2"/>
        <v>10.401752435244275</v>
      </c>
      <c r="M35" s="8">
        <v>10.76</v>
      </c>
      <c r="N35" s="8">
        <v>47.83</v>
      </c>
      <c r="O35" s="13">
        <v>72.94</v>
      </c>
      <c r="P35" s="13">
        <v>5.2</v>
      </c>
      <c r="Q35" s="13">
        <v>936</v>
      </c>
    </row>
    <row r="36" spans="1:17" ht="29" x14ac:dyDescent="0.35">
      <c r="A36" s="5">
        <v>9</v>
      </c>
      <c r="B36" s="4" t="s">
        <v>40</v>
      </c>
      <c r="C36" s="5">
        <v>35300</v>
      </c>
      <c r="D36" s="5">
        <v>5.82</v>
      </c>
      <c r="E36" s="5">
        <f t="shared" ref="E36:E39" si="13">PRODUCT(G36*0.8)</f>
        <v>15.432</v>
      </c>
      <c r="F36" s="5">
        <f t="shared" ref="F36:F39" si="14">PRODUCT(G36*0.2)</f>
        <v>3.8580000000000001</v>
      </c>
      <c r="G36" s="9">
        <v>19.29</v>
      </c>
      <c r="H36" s="9">
        <f t="shared" ref="H36:H39" si="15">0.00000001667*934.1*G36</f>
        <v>3.0037321262999997E-4</v>
      </c>
      <c r="I36" s="5">
        <v>35300</v>
      </c>
      <c r="J36" s="5">
        <f t="shared" si="1"/>
        <v>10.603174405838999</v>
      </c>
      <c r="K36" s="8">
        <v>1.87</v>
      </c>
      <c r="L36" s="5">
        <f t="shared" si="2"/>
        <v>17.636227873137887</v>
      </c>
      <c r="M36" s="8">
        <v>18.28</v>
      </c>
      <c r="N36" s="8">
        <v>32.33</v>
      </c>
      <c r="O36" s="13">
        <v>75.64</v>
      </c>
      <c r="P36" s="13">
        <v>6.7</v>
      </c>
      <c r="Q36" s="13">
        <v>994</v>
      </c>
    </row>
    <row r="37" spans="1:17" x14ac:dyDescent="0.35">
      <c r="A37" s="5">
        <v>9</v>
      </c>
      <c r="B37" s="5"/>
      <c r="C37" s="5">
        <v>35300</v>
      </c>
      <c r="D37" s="5">
        <v>10.66</v>
      </c>
      <c r="E37" s="5">
        <f t="shared" si="13"/>
        <v>19.744</v>
      </c>
      <c r="F37" s="5">
        <f t="shared" si="14"/>
        <v>4.9359999999999999</v>
      </c>
      <c r="G37" s="9">
        <v>24.68</v>
      </c>
      <c r="H37" s="9">
        <f t="shared" si="15"/>
        <v>3.8430331196E-4</v>
      </c>
      <c r="I37" s="5">
        <v>35300</v>
      </c>
      <c r="J37" s="5">
        <f t="shared" si="1"/>
        <v>13.565906912188</v>
      </c>
      <c r="K37" s="8">
        <v>3.36</v>
      </c>
      <c r="L37" s="5">
        <f t="shared" si="2"/>
        <v>24.767971811610174</v>
      </c>
      <c r="M37" s="8">
        <v>25.67</v>
      </c>
      <c r="N37" s="8">
        <v>25.49</v>
      </c>
      <c r="O37" s="13">
        <v>75.64</v>
      </c>
      <c r="P37" s="13">
        <v>10.8</v>
      </c>
      <c r="Q37" s="13">
        <v>1084</v>
      </c>
    </row>
    <row r="38" spans="1:17" x14ac:dyDescent="0.35">
      <c r="A38" s="5">
        <v>9</v>
      </c>
      <c r="B38" s="5"/>
      <c r="C38" s="5">
        <v>35300</v>
      </c>
      <c r="D38" s="5">
        <v>13.44</v>
      </c>
      <c r="E38" s="5">
        <f t="shared" si="13"/>
        <v>24.288</v>
      </c>
      <c r="F38" s="5">
        <f t="shared" si="14"/>
        <v>6.0720000000000001</v>
      </c>
      <c r="G38" s="9">
        <v>30.36</v>
      </c>
      <c r="H38" s="9">
        <f t="shared" si="15"/>
        <v>4.7274913092E-4</v>
      </c>
      <c r="I38" s="5">
        <v>35300</v>
      </c>
      <c r="J38" s="5">
        <f t="shared" si="1"/>
        <v>16.688044321475999</v>
      </c>
      <c r="K38" s="8">
        <v>4.0999999999999996</v>
      </c>
      <c r="L38" s="5">
        <f t="shared" si="2"/>
        <v>24.568487001941094</v>
      </c>
      <c r="M38" s="8">
        <v>25.46</v>
      </c>
      <c r="N38" s="8">
        <v>19.66</v>
      </c>
      <c r="O38" s="13">
        <v>75.64</v>
      </c>
      <c r="P38" s="13">
        <v>12.1</v>
      </c>
      <c r="Q38" s="13">
        <v>1161</v>
      </c>
    </row>
    <row r="39" spans="1:17" x14ac:dyDescent="0.35">
      <c r="A39" s="5">
        <v>9</v>
      </c>
      <c r="B39" s="5"/>
      <c r="C39" s="5">
        <v>35300</v>
      </c>
      <c r="D39" s="5">
        <v>14.32</v>
      </c>
      <c r="E39" s="5">
        <f t="shared" si="13"/>
        <v>17.776</v>
      </c>
      <c r="F39" s="5">
        <f t="shared" si="14"/>
        <v>4.444</v>
      </c>
      <c r="G39" s="9">
        <v>22.22</v>
      </c>
      <c r="H39" s="9">
        <f t="shared" si="15"/>
        <v>3.4599755233999998E-4</v>
      </c>
      <c r="I39" s="5">
        <v>35300</v>
      </c>
      <c r="J39" s="5">
        <f t="shared" si="1"/>
        <v>12.213713597601998</v>
      </c>
      <c r="K39" s="8">
        <v>4.3899999999999997</v>
      </c>
      <c r="L39" s="10">
        <f t="shared" si="2"/>
        <v>35.943204046162656</v>
      </c>
      <c r="M39" s="15">
        <v>37.26</v>
      </c>
      <c r="N39" s="8">
        <v>10.81</v>
      </c>
      <c r="O39" s="13">
        <v>75.64</v>
      </c>
      <c r="P39" s="13">
        <v>11.6</v>
      </c>
      <c r="Q39" s="13">
        <v>1372</v>
      </c>
    </row>
    <row r="40" spans="1:17" x14ac:dyDescent="0.35">
      <c r="A40" s="5">
        <v>10</v>
      </c>
      <c r="B40" s="5" t="s">
        <v>35</v>
      </c>
      <c r="C40" s="5">
        <v>34800</v>
      </c>
      <c r="D40" s="5">
        <v>4.29</v>
      </c>
      <c r="E40" s="5">
        <f>0.7*G40</f>
        <v>10.345999999999998</v>
      </c>
      <c r="F40" s="5">
        <f>0.3*G40</f>
        <v>4.4339999999999993</v>
      </c>
      <c r="G40" s="5">
        <v>14.78</v>
      </c>
      <c r="H40" s="5">
        <f>0.00000001667*905.6*G40</f>
        <v>2.2312408255999999E-4</v>
      </c>
      <c r="I40" s="5">
        <v>34800</v>
      </c>
      <c r="J40" s="5">
        <f t="shared" si="1"/>
        <v>7.7647180730879999</v>
      </c>
      <c r="K40" s="8">
        <v>1.24</v>
      </c>
      <c r="L40" s="5">
        <f t="shared" si="2"/>
        <v>15.969671897010121</v>
      </c>
      <c r="M40" s="8">
        <v>16.510000000000002</v>
      </c>
      <c r="N40" s="5">
        <v>35.630000000000003</v>
      </c>
      <c r="O40" s="13">
        <v>74.19</v>
      </c>
      <c r="P40" s="13">
        <v>5.5</v>
      </c>
      <c r="Q40" s="13">
        <v>1158</v>
      </c>
    </row>
    <row r="41" spans="1:17" ht="29" x14ac:dyDescent="0.35">
      <c r="A41" s="5">
        <v>10</v>
      </c>
      <c r="B41" s="4" t="s">
        <v>41</v>
      </c>
      <c r="C41" s="5">
        <v>34800</v>
      </c>
      <c r="D41" s="5">
        <v>7.58</v>
      </c>
      <c r="E41" s="5">
        <f t="shared" ref="E41:E44" si="16">0.7*G41</f>
        <v>12.936</v>
      </c>
      <c r="F41" s="5">
        <f t="shared" ref="F41:F44" si="17">0.3*G41</f>
        <v>5.5439999999999996</v>
      </c>
      <c r="G41" s="5">
        <v>18.48</v>
      </c>
      <c r="H41" s="5">
        <f t="shared" ref="H41:H44" si="18">0.00000001667*905.6*G41</f>
        <v>2.7898058496E-4</v>
      </c>
      <c r="I41" s="5">
        <v>34800</v>
      </c>
      <c r="J41" s="5">
        <f t="shared" si="1"/>
        <v>9.7085243566080006</v>
      </c>
      <c r="K41" s="8">
        <v>2.16</v>
      </c>
      <c r="L41" s="5">
        <f t="shared" si="2"/>
        <v>22.248489272520803</v>
      </c>
      <c r="M41" s="8">
        <v>22.94</v>
      </c>
      <c r="N41" s="5">
        <v>33.68</v>
      </c>
      <c r="O41" s="13">
        <v>75.64</v>
      </c>
      <c r="P41" s="13">
        <v>7.4</v>
      </c>
      <c r="Q41" s="13">
        <v>1632</v>
      </c>
    </row>
    <row r="42" spans="1:17" x14ac:dyDescent="0.35">
      <c r="A42" s="5">
        <v>10</v>
      </c>
      <c r="B42" s="5"/>
      <c r="C42" s="5">
        <v>34800</v>
      </c>
      <c r="D42" s="5">
        <v>12</v>
      </c>
      <c r="E42" s="5">
        <f t="shared" si="16"/>
        <v>17.849999999999998</v>
      </c>
      <c r="F42" s="5">
        <f t="shared" si="17"/>
        <v>7.6499999999999995</v>
      </c>
      <c r="G42" s="5">
        <v>25.5</v>
      </c>
      <c r="H42" s="5">
        <f t="shared" si="18"/>
        <v>3.8495697599999999E-4</v>
      </c>
      <c r="I42" s="5">
        <v>34800</v>
      </c>
      <c r="J42" s="5">
        <f t="shared" si="1"/>
        <v>13.396502764799999</v>
      </c>
      <c r="K42" s="8">
        <v>3.34</v>
      </c>
      <c r="L42" s="5">
        <f t="shared" si="2"/>
        <v>24.931880048396078</v>
      </c>
      <c r="M42" s="8">
        <v>25.69</v>
      </c>
      <c r="N42" s="5">
        <v>30.65</v>
      </c>
      <c r="O42" s="13">
        <v>75.64</v>
      </c>
      <c r="P42" s="13">
        <v>9.8000000000000007</v>
      </c>
      <c r="Q42" s="13">
        <v>1852</v>
      </c>
    </row>
    <row r="43" spans="1:17" x14ac:dyDescent="0.35">
      <c r="A43" s="5">
        <v>10</v>
      </c>
      <c r="B43" s="5"/>
      <c r="C43" s="5">
        <v>34800</v>
      </c>
      <c r="D43" s="5">
        <v>15.01</v>
      </c>
      <c r="E43" s="5">
        <f t="shared" si="16"/>
        <v>25.297999999999998</v>
      </c>
      <c r="F43" s="5">
        <f t="shared" si="17"/>
        <v>10.842000000000001</v>
      </c>
      <c r="G43" s="5">
        <v>36.14</v>
      </c>
      <c r="H43" s="5">
        <f t="shared" si="18"/>
        <v>5.4558216128000007E-4</v>
      </c>
      <c r="I43" s="5">
        <v>34800</v>
      </c>
      <c r="J43" s="5">
        <f t="shared" si="1"/>
        <v>18.986259212544002</v>
      </c>
      <c r="K43" s="8">
        <v>4.09</v>
      </c>
      <c r="L43" s="5">
        <f t="shared" si="2"/>
        <v>21.541894873624102</v>
      </c>
      <c r="M43" s="8">
        <v>22.24</v>
      </c>
      <c r="N43" s="5">
        <v>27.49</v>
      </c>
      <c r="O43" s="13">
        <v>75.64</v>
      </c>
      <c r="P43" s="13">
        <v>10.1</v>
      </c>
      <c r="Q43" s="13">
        <v>1034</v>
      </c>
    </row>
    <row r="44" spans="1:17" x14ac:dyDescent="0.35">
      <c r="A44" s="5">
        <v>10</v>
      </c>
      <c r="B44" s="5"/>
      <c r="C44" s="5">
        <v>34800</v>
      </c>
      <c r="D44" s="5">
        <v>15.98</v>
      </c>
      <c r="E44" s="5">
        <f t="shared" si="16"/>
        <v>30.806999999999995</v>
      </c>
      <c r="F44" s="5">
        <f t="shared" si="17"/>
        <v>13.202999999999999</v>
      </c>
      <c r="G44" s="5">
        <v>44.01</v>
      </c>
      <c r="H44" s="5">
        <f t="shared" si="18"/>
        <v>6.6439045151999994E-4</v>
      </c>
      <c r="I44" s="5">
        <v>34800</v>
      </c>
      <c r="J44" s="5">
        <f t="shared" si="1"/>
        <v>23.120787712895996</v>
      </c>
      <c r="K44" s="8">
        <v>4.3099999999999996</v>
      </c>
      <c r="L44" s="5">
        <f t="shared" si="2"/>
        <v>18.641233393601148</v>
      </c>
      <c r="M44" s="8">
        <v>19.23</v>
      </c>
      <c r="N44" s="5">
        <v>23.8</v>
      </c>
      <c r="O44" s="13">
        <v>75.64</v>
      </c>
      <c r="P44" s="13">
        <v>11</v>
      </c>
      <c r="Q44" s="13">
        <v>1342</v>
      </c>
    </row>
    <row r="45" spans="1:17" x14ac:dyDescent="0.35">
      <c r="A45" s="22">
        <v>11</v>
      </c>
      <c r="B45" s="5" t="s">
        <v>34</v>
      </c>
      <c r="C45" s="5">
        <v>34500</v>
      </c>
      <c r="D45" s="5">
        <v>4.1900000000000004</v>
      </c>
      <c r="E45" s="5">
        <f>PRODUCT(G45*0.9)</f>
        <v>18.890999999999998</v>
      </c>
      <c r="F45" s="5">
        <f>PRODUCT(G45*0.1)</f>
        <v>2.0989999999999998</v>
      </c>
      <c r="G45" s="9">
        <v>20.99</v>
      </c>
      <c r="H45" s="9">
        <f>0.00000001667*941.8*G45</f>
        <v>3.2953892793999995E-4</v>
      </c>
      <c r="I45" s="5">
        <v>34500</v>
      </c>
      <c r="J45" s="5">
        <f t="shared" si="1"/>
        <v>11.369093013929998</v>
      </c>
      <c r="K45" s="8">
        <v>1.17</v>
      </c>
      <c r="L45" s="5">
        <f t="shared" si="2"/>
        <v>10.291058385804881</v>
      </c>
      <c r="M45" s="8">
        <v>9.64</v>
      </c>
      <c r="N45" s="8">
        <v>32.15</v>
      </c>
      <c r="O45" s="13">
        <v>72.400000000000006</v>
      </c>
      <c r="P45" s="13">
        <v>4</v>
      </c>
      <c r="Q45" s="13">
        <v>996</v>
      </c>
    </row>
    <row r="46" spans="1:17" ht="43.5" x14ac:dyDescent="0.35">
      <c r="A46" s="5">
        <v>11</v>
      </c>
      <c r="B46" s="4" t="s">
        <v>39</v>
      </c>
      <c r="C46" s="5">
        <v>34500</v>
      </c>
      <c r="D46" s="5">
        <v>8.07</v>
      </c>
      <c r="E46" s="5">
        <f>PRODUCT(G46*0.9)</f>
        <v>20.421000000000003</v>
      </c>
      <c r="F46" s="5">
        <f>PRODUCT(G46*0.1)</f>
        <v>2.2690000000000001</v>
      </c>
      <c r="G46" s="9">
        <v>22.69</v>
      </c>
      <c r="H46" s="9">
        <f>0.00000001667*941.8*G46</f>
        <v>3.5622859813999998E-4</v>
      </c>
      <c r="I46" s="5">
        <v>34500</v>
      </c>
      <c r="J46" s="5">
        <f t="shared" si="1"/>
        <v>12.289886635829999</v>
      </c>
      <c r="K46" s="8">
        <v>2.2000000000000002</v>
      </c>
      <c r="L46" s="5">
        <f t="shared" si="2"/>
        <v>17.90089742232535</v>
      </c>
      <c r="M46" s="8">
        <v>16.98</v>
      </c>
      <c r="N46" s="8">
        <v>36.28</v>
      </c>
      <c r="O46" s="13">
        <v>73.2</v>
      </c>
      <c r="P46" s="13">
        <v>5.8</v>
      </c>
      <c r="Q46" s="13">
        <v>1074</v>
      </c>
    </row>
    <row r="47" spans="1:17" x14ac:dyDescent="0.35">
      <c r="A47" s="5">
        <v>12</v>
      </c>
      <c r="B47" s="5" t="s">
        <v>9</v>
      </c>
      <c r="C47" s="5">
        <v>36700</v>
      </c>
      <c r="D47" s="5">
        <v>3.48</v>
      </c>
      <c r="E47" s="5">
        <f>PRODUCT(G47*0.8)</f>
        <v>12.504000000000001</v>
      </c>
      <c r="F47" s="5">
        <f>PRODUCT(G47*0.2)</f>
        <v>3.1260000000000003</v>
      </c>
      <c r="G47" s="9">
        <v>15.63</v>
      </c>
      <c r="H47" s="9">
        <f>0.00000001667*930*G47</f>
        <v>2.4231345300000003E-4</v>
      </c>
      <c r="I47" s="5">
        <v>36700</v>
      </c>
      <c r="J47" s="5">
        <f t="shared" si="1"/>
        <v>8.8929037251000018</v>
      </c>
      <c r="K47" s="8">
        <v>0.99</v>
      </c>
      <c r="L47" s="5">
        <f t="shared" si="2"/>
        <v>11.132471806770486</v>
      </c>
      <c r="M47" s="8">
        <v>11.5</v>
      </c>
      <c r="N47" s="8">
        <v>1.27</v>
      </c>
      <c r="O47" s="5">
        <v>60.91</v>
      </c>
      <c r="P47" s="16">
        <v>5.3</v>
      </c>
      <c r="Q47" s="16">
        <v>1049</v>
      </c>
    </row>
    <row r="48" spans="1:17" ht="43.5" x14ac:dyDescent="0.35">
      <c r="A48" s="5">
        <v>12</v>
      </c>
      <c r="B48" s="4" t="s">
        <v>42</v>
      </c>
      <c r="C48" s="5">
        <v>36700</v>
      </c>
      <c r="D48" s="5">
        <v>7.19</v>
      </c>
      <c r="E48" s="5">
        <f t="shared" ref="E48:E51" si="19">PRODUCT(G48*0.8)</f>
        <v>14.92</v>
      </c>
      <c r="F48" s="5">
        <f t="shared" ref="F48:F51" si="20">PRODUCT(G48*0.2)</f>
        <v>3.73</v>
      </c>
      <c r="G48" s="9">
        <v>18.649999999999999</v>
      </c>
      <c r="H48" s="9">
        <f t="shared" ref="H48:H51" si="21">0.00000001667*930*G48</f>
        <v>2.8913281499999999E-4</v>
      </c>
      <c r="I48" s="5">
        <v>36700</v>
      </c>
      <c r="J48" s="5">
        <f t="shared" si="1"/>
        <v>10.611174310499999</v>
      </c>
      <c r="K48" s="8">
        <v>2</v>
      </c>
      <c r="L48" s="5">
        <f t="shared" si="2"/>
        <v>18.848055280940532</v>
      </c>
      <c r="M48" s="8">
        <v>19.440000000000001</v>
      </c>
      <c r="N48" s="8">
        <v>3.48</v>
      </c>
      <c r="O48" s="5">
        <v>71.959999999999994</v>
      </c>
      <c r="P48" s="16">
        <v>7.1</v>
      </c>
      <c r="Q48" s="16">
        <v>1277</v>
      </c>
    </row>
    <row r="49" spans="1:17" x14ac:dyDescent="0.35">
      <c r="A49" s="5">
        <v>12</v>
      </c>
      <c r="B49" s="5"/>
      <c r="C49" s="5">
        <v>36700</v>
      </c>
      <c r="D49" s="5">
        <v>11.61</v>
      </c>
      <c r="E49" s="5">
        <f t="shared" si="19"/>
        <v>19.432000000000002</v>
      </c>
      <c r="F49" s="5">
        <f t="shared" si="20"/>
        <v>4.8580000000000005</v>
      </c>
      <c r="G49" s="9">
        <v>24.29</v>
      </c>
      <c r="H49" s="9">
        <f t="shared" si="21"/>
        <v>3.7657029900000001E-4</v>
      </c>
      <c r="I49" s="5">
        <v>36700</v>
      </c>
      <c r="J49" s="5">
        <f t="shared" si="1"/>
        <v>13.8201299733</v>
      </c>
      <c r="K49" s="8">
        <v>3.15</v>
      </c>
      <c r="L49" s="5">
        <f t="shared" si="2"/>
        <v>22.792839185200776</v>
      </c>
      <c r="M49" s="8">
        <v>23.49</v>
      </c>
      <c r="N49" s="8">
        <v>5.22</v>
      </c>
      <c r="O49" s="5">
        <v>72.17</v>
      </c>
      <c r="P49" s="16">
        <v>9.5</v>
      </c>
      <c r="Q49" s="16">
        <v>1482</v>
      </c>
    </row>
    <row r="50" spans="1:17" x14ac:dyDescent="0.35">
      <c r="A50" s="5">
        <v>12</v>
      </c>
      <c r="B50" s="5"/>
      <c r="C50" s="5">
        <v>36700</v>
      </c>
      <c r="D50" s="5">
        <v>14.62</v>
      </c>
      <c r="E50" s="5">
        <f t="shared" si="19"/>
        <v>22.616</v>
      </c>
      <c r="F50" s="5">
        <f t="shared" si="20"/>
        <v>5.6539999999999999</v>
      </c>
      <c r="G50" s="9">
        <v>28.27</v>
      </c>
      <c r="H50" s="9">
        <f t="shared" si="21"/>
        <v>4.3827263700000002E-4</v>
      </c>
      <c r="I50" s="5">
        <v>36700</v>
      </c>
      <c r="J50" s="5">
        <f t="shared" si="1"/>
        <v>16.084605777900002</v>
      </c>
      <c r="K50" s="8">
        <v>4</v>
      </c>
      <c r="L50" s="5">
        <f t="shared" si="2"/>
        <v>24.868498831944876</v>
      </c>
      <c r="M50" s="8">
        <v>25.61</v>
      </c>
      <c r="N50" s="8">
        <v>7.02</v>
      </c>
      <c r="O50" s="5">
        <v>75.3</v>
      </c>
      <c r="P50" s="16">
        <v>10.8</v>
      </c>
      <c r="Q50" s="16">
        <v>1271</v>
      </c>
    </row>
    <row r="51" spans="1:17" x14ac:dyDescent="0.35">
      <c r="A51" s="5">
        <v>12</v>
      </c>
      <c r="B51" s="5"/>
      <c r="C51" s="5">
        <v>36700</v>
      </c>
      <c r="D51" s="5">
        <v>15.57</v>
      </c>
      <c r="E51" s="5">
        <f t="shared" si="19"/>
        <v>20.847999999999999</v>
      </c>
      <c r="F51" s="5">
        <f t="shared" si="20"/>
        <v>5.2119999999999997</v>
      </c>
      <c r="G51" s="9">
        <v>26.06</v>
      </c>
      <c r="H51" s="9">
        <f t="shared" si="21"/>
        <v>4.0401078600000001E-4</v>
      </c>
      <c r="I51" s="5">
        <v>36700</v>
      </c>
      <c r="J51" s="5">
        <f t="shared" si="1"/>
        <v>14.8271958462</v>
      </c>
      <c r="K51" s="8">
        <v>4.22</v>
      </c>
      <c r="L51" s="5">
        <f t="shared" si="2"/>
        <v>28.461214404755609</v>
      </c>
      <c r="M51" s="8">
        <v>29.31</v>
      </c>
      <c r="N51" s="8">
        <v>9.27</v>
      </c>
      <c r="O51" s="5">
        <v>75.64</v>
      </c>
      <c r="P51" s="16">
        <v>10.199999999999999</v>
      </c>
      <c r="Q51" s="16">
        <v>1025</v>
      </c>
    </row>
    <row r="52" spans="1:17" x14ac:dyDescent="0.35">
      <c r="A52" s="5">
        <v>13</v>
      </c>
      <c r="B52" s="5" t="s">
        <v>10</v>
      </c>
      <c r="C52" s="5">
        <v>36300</v>
      </c>
      <c r="D52" s="5">
        <v>4.26</v>
      </c>
      <c r="E52" s="5">
        <f>PRODUCT(G52*0.7)</f>
        <v>10.142999999999999</v>
      </c>
      <c r="F52" s="5">
        <f>PRODUCT(G52*0.3)</f>
        <v>4.3469999999999995</v>
      </c>
      <c r="G52" s="9">
        <v>14.49</v>
      </c>
      <c r="H52" s="9">
        <f>0.00000001667*920*G52</f>
        <v>2.2222443600000003E-4</v>
      </c>
      <c r="I52" s="5">
        <v>36300</v>
      </c>
      <c r="J52" s="5">
        <f t="shared" si="1"/>
        <v>8.0667470268000017</v>
      </c>
      <c r="K52" s="8">
        <v>1.23</v>
      </c>
      <c r="L52" s="5">
        <f t="shared" si="2"/>
        <v>15.247781985893374</v>
      </c>
      <c r="M52" s="8">
        <v>15.64</v>
      </c>
      <c r="N52" s="8">
        <v>39.369999999999997</v>
      </c>
      <c r="O52" s="5">
        <v>73.62</v>
      </c>
      <c r="P52" s="16">
        <v>5.0999999999999996</v>
      </c>
      <c r="Q52" s="16">
        <v>911</v>
      </c>
    </row>
    <row r="53" spans="1:17" ht="43.5" x14ac:dyDescent="0.35">
      <c r="A53" s="5">
        <v>13</v>
      </c>
      <c r="B53" s="4" t="s">
        <v>43</v>
      </c>
      <c r="C53" s="5">
        <v>36300</v>
      </c>
      <c r="D53" s="5">
        <v>8.0500000000000007</v>
      </c>
      <c r="E53" s="5">
        <f t="shared" ref="E53:E55" si="22">PRODUCT(G53*0.7)</f>
        <v>12.621</v>
      </c>
      <c r="F53" s="5">
        <f t="shared" ref="F53:F55" si="23">PRODUCT(G53*0.3)</f>
        <v>5.4089999999999998</v>
      </c>
      <c r="G53" s="9">
        <v>18.03</v>
      </c>
      <c r="H53" s="9">
        <f t="shared" ref="H53:H55" si="24">0.00000001667*920*G53</f>
        <v>2.7651529200000004E-4</v>
      </c>
      <c r="I53" s="5">
        <v>36300</v>
      </c>
      <c r="J53" s="5">
        <f t="shared" si="1"/>
        <v>10.037505099600002</v>
      </c>
      <c r="K53" s="8">
        <v>2.2999999999999998</v>
      </c>
      <c r="L53" s="5">
        <f t="shared" si="2"/>
        <v>22.91406058754237</v>
      </c>
      <c r="M53" s="8">
        <v>23.56</v>
      </c>
      <c r="N53" s="8">
        <v>36.200000000000003</v>
      </c>
      <c r="O53" s="5">
        <v>75.64</v>
      </c>
      <c r="P53" s="16">
        <v>7</v>
      </c>
      <c r="Q53" s="16">
        <v>1592</v>
      </c>
    </row>
    <row r="54" spans="1:17" x14ac:dyDescent="0.35">
      <c r="A54" s="5">
        <v>13</v>
      </c>
      <c r="B54" s="5"/>
      <c r="C54" s="5">
        <v>36300</v>
      </c>
      <c r="D54" s="5">
        <v>11.1</v>
      </c>
      <c r="E54" s="5">
        <f t="shared" si="22"/>
        <v>15.364999999999998</v>
      </c>
      <c r="F54" s="5">
        <f t="shared" si="23"/>
        <v>6.585</v>
      </c>
      <c r="G54" s="9">
        <v>21.95</v>
      </c>
      <c r="H54" s="9">
        <f t="shared" si="24"/>
        <v>3.3663398000000001E-4</v>
      </c>
      <c r="I54" s="5">
        <v>36300</v>
      </c>
      <c r="J54" s="5">
        <f t="shared" si="1"/>
        <v>12.219813474</v>
      </c>
      <c r="K54" s="8">
        <v>3.13</v>
      </c>
      <c r="L54" s="5">
        <f t="shared" si="2"/>
        <v>25.614138928222395</v>
      </c>
      <c r="M54" s="8">
        <v>26.38</v>
      </c>
      <c r="N54" s="8">
        <v>32.17</v>
      </c>
      <c r="O54" s="5">
        <v>75.64</v>
      </c>
      <c r="P54" s="16">
        <v>8.8000000000000007</v>
      </c>
      <c r="Q54" s="16">
        <v>1809</v>
      </c>
    </row>
    <row r="55" spans="1:17" x14ac:dyDescent="0.35">
      <c r="A55" s="5">
        <v>13</v>
      </c>
      <c r="B55" s="5"/>
      <c r="C55" s="5">
        <v>36300</v>
      </c>
      <c r="D55" s="5">
        <v>15.13</v>
      </c>
      <c r="E55" s="5">
        <f t="shared" si="22"/>
        <v>20.957999999999998</v>
      </c>
      <c r="F55" s="5">
        <f t="shared" si="23"/>
        <v>8.9819999999999993</v>
      </c>
      <c r="G55" s="9">
        <v>29.94</v>
      </c>
      <c r="H55" s="9">
        <f t="shared" si="24"/>
        <v>4.5917181600000007E-4</v>
      </c>
      <c r="I55" s="5">
        <v>36300</v>
      </c>
      <c r="J55" s="5">
        <f t="shared" ref="J55:J95" si="25">H55*I55</f>
        <v>16.667936920800003</v>
      </c>
      <c r="K55" s="8">
        <v>4.13</v>
      </c>
      <c r="L55" s="5">
        <f t="shared" ref="L55:L95" si="26">(K55/J55)*100</f>
        <v>24.778111530084761</v>
      </c>
      <c r="M55" s="8">
        <v>25.51</v>
      </c>
      <c r="N55" s="8">
        <v>26.62</v>
      </c>
      <c r="O55" s="5">
        <v>75.64</v>
      </c>
      <c r="P55" s="16">
        <v>10.9</v>
      </c>
      <c r="Q55" s="16">
        <v>1548</v>
      </c>
    </row>
    <row r="56" spans="1:17" x14ac:dyDescent="0.35">
      <c r="A56" s="22">
        <v>14</v>
      </c>
      <c r="B56" s="5" t="s">
        <v>11</v>
      </c>
      <c r="C56" s="5">
        <v>36500</v>
      </c>
      <c r="D56" s="5">
        <v>4.6500000000000004</v>
      </c>
      <c r="E56" s="5">
        <f>PRODUCT(G56*0.8)</f>
        <v>10.528</v>
      </c>
      <c r="F56" s="5">
        <f>PRODUCT(G56*0.2)</f>
        <v>2.6320000000000001</v>
      </c>
      <c r="G56" s="9">
        <v>13.16</v>
      </c>
      <c r="H56" s="9">
        <f>0.00000001667*937.9*G56</f>
        <v>2.0575387587999999E-4</v>
      </c>
      <c r="I56" s="5">
        <v>36500</v>
      </c>
      <c r="J56" s="5">
        <f t="shared" si="25"/>
        <v>7.51001646962</v>
      </c>
      <c r="K56" s="8">
        <v>1.31</v>
      </c>
      <c r="L56" s="5">
        <f t="shared" si="26"/>
        <v>17.443370534529397</v>
      </c>
      <c r="M56" s="8">
        <v>16.45</v>
      </c>
      <c r="N56" s="8">
        <v>32.31</v>
      </c>
      <c r="O56" s="5">
        <v>69.540000000000006</v>
      </c>
      <c r="P56" s="16">
        <v>1.1000000000000001</v>
      </c>
      <c r="Q56" s="16">
        <v>169</v>
      </c>
    </row>
    <row r="57" spans="1:17" ht="43.5" x14ac:dyDescent="0.35">
      <c r="A57" s="5">
        <v>14</v>
      </c>
      <c r="B57" s="4" t="s">
        <v>44</v>
      </c>
      <c r="C57" s="5">
        <v>36500</v>
      </c>
      <c r="D57" s="5">
        <v>7.36</v>
      </c>
      <c r="E57" s="5">
        <f>PRODUCT(G57*0.8)</f>
        <v>13.944000000000001</v>
      </c>
      <c r="F57" s="5">
        <f>PRODUCT(G57*0.2)</f>
        <v>3.4860000000000002</v>
      </c>
      <c r="G57" s="9">
        <v>17.43</v>
      </c>
      <c r="H57" s="9">
        <f>0.00000001667*937.9*G57</f>
        <v>2.7251444198999995E-4</v>
      </c>
      <c r="I57" s="5">
        <v>36500</v>
      </c>
      <c r="J57" s="5">
        <f t="shared" si="25"/>
        <v>9.946777132634999</v>
      </c>
      <c r="K57" s="8">
        <v>2.08</v>
      </c>
      <c r="L57" s="5">
        <f t="shared" si="26"/>
        <v>20.911295912880153</v>
      </c>
      <c r="M57" s="8">
        <v>19.77</v>
      </c>
      <c r="N57" s="8">
        <v>31.29</v>
      </c>
      <c r="O57" s="5">
        <v>74.459999999999994</v>
      </c>
      <c r="P57" s="16">
        <v>0.6</v>
      </c>
      <c r="Q57" s="16">
        <v>102</v>
      </c>
    </row>
    <row r="58" spans="1:17" x14ac:dyDescent="0.35">
      <c r="A58" s="5">
        <v>15</v>
      </c>
      <c r="B58" s="5" t="s">
        <v>12</v>
      </c>
      <c r="C58" s="5">
        <v>36700</v>
      </c>
      <c r="D58" s="5">
        <v>3.5</v>
      </c>
      <c r="E58" s="5">
        <f>PRODUCT(G58*0.7)</f>
        <v>11.276999999999999</v>
      </c>
      <c r="F58" s="5">
        <f>PRODUCT(G58*0.3)</f>
        <v>4.8329999999999993</v>
      </c>
      <c r="G58" s="9">
        <v>16.11</v>
      </c>
      <c r="H58" s="9">
        <f>0.00000001667*928.8*G58</f>
        <v>2.4943267655999998E-4</v>
      </c>
      <c r="I58" s="5">
        <v>36700</v>
      </c>
      <c r="J58" s="5">
        <f t="shared" si="25"/>
        <v>9.1541792297519997</v>
      </c>
      <c r="K58" s="8">
        <v>1.02</v>
      </c>
      <c r="L58" s="5">
        <f t="shared" si="26"/>
        <v>11.142451708667641</v>
      </c>
      <c r="M58" s="8">
        <v>10.93</v>
      </c>
      <c r="N58" s="8">
        <v>37.08</v>
      </c>
      <c r="O58" s="5">
        <v>71.290000000000006</v>
      </c>
      <c r="P58" s="16">
        <v>5.5</v>
      </c>
      <c r="Q58" s="16">
        <v>1060</v>
      </c>
    </row>
    <row r="59" spans="1:17" ht="43.5" x14ac:dyDescent="0.35">
      <c r="A59" s="5">
        <v>15</v>
      </c>
      <c r="B59" s="4" t="s">
        <v>45</v>
      </c>
      <c r="C59" s="5">
        <v>36700</v>
      </c>
      <c r="D59" s="5">
        <v>7.36</v>
      </c>
      <c r="E59" s="5">
        <f t="shared" ref="E59:E61" si="27">PRODUCT(G59*0.7)</f>
        <v>12.977999999999998</v>
      </c>
      <c r="F59" s="5">
        <f t="shared" ref="F59:F61" si="28">PRODUCT(G59*0.3)</f>
        <v>5.5619999999999994</v>
      </c>
      <c r="G59" s="9">
        <v>18.54</v>
      </c>
      <c r="H59" s="9">
        <f t="shared" ref="H59:H61" si="29">0.00000001667*928.8*G59</f>
        <v>2.8705659983999999E-4</v>
      </c>
      <c r="I59" s="5">
        <v>36700</v>
      </c>
      <c r="J59" s="5">
        <f t="shared" si="25"/>
        <v>10.534977214128</v>
      </c>
      <c r="K59" s="8">
        <v>2.08</v>
      </c>
      <c r="L59" s="5">
        <f t="shared" si="26"/>
        <v>19.743754141305615</v>
      </c>
      <c r="M59" s="8">
        <v>19.46</v>
      </c>
      <c r="N59" s="8">
        <v>32.75</v>
      </c>
      <c r="O59" s="5">
        <v>75.03</v>
      </c>
      <c r="P59" s="16">
        <v>7.3</v>
      </c>
      <c r="Q59" s="16">
        <v>1414</v>
      </c>
    </row>
    <row r="60" spans="1:17" x14ac:dyDescent="0.35">
      <c r="A60" s="5">
        <v>15</v>
      </c>
      <c r="B60" s="5"/>
      <c r="C60" s="5">
        <v>36700</v>
      </c>
      <c r="D60" s="5">
        <v>11.17</v>
      </c>
      <c r="E60" s="5">
        <f t="shared" si="27"/>
        <v>17.030999999999999</v>
      </c>
      <c r="F60" s="5">
        <f t="shared" si="28"/>
        <v>7.2989999999999995</v>
      </c>
      <c r="G60" s="9">
        <v>24.33</v>
      </c>
      <c r="H60" s="9">
        <f t="shared" si="29"/>
        <v>3.7670372567999997E-4</v>
      </c>
      <c r="I60" s="5">
        <v>36700</v>
      </c>
      <c r="J60" s="5">
        <f t="shared" si="25"/>
        <v>13.825026732455999</v>
      </c>
      <c r="K60" s="8">
        <v>3.12</v>
      </c>
      <c r="L60" s="5">
        <f t="shared" si="26"/>
        <v>22.567768297152043</v>
      </c>
      <c r="M60" s="8">
        <v>22.23</v>
      </c>
      <c r="N60" s="8">
        <v>30.25</v>
      </c>
      <c r="O60" s="5">
        <v>75.64</v>
      </c>
      <c r="P60" s="16">
        <v>9.3000000000000007</v>
      </c>
      <c r="Q60" s="16">
        <v>1758</v>
      </c>
    </row>
    <row r="61" spans="1:17" x14ac:dyDescent="0.35">
      <c r="A61" s="5">
        <v>15</v>
      </c>
      <c r="B61" s="5"/>
      <c r="C61" s="5">
        <v>36700</v>
      </c>
      <c r="D61" s="5">
        <v>15.13</v>
      </c>
      <c r="E61" s="5">
        <f t="shared" si="27"/>
        <v>25.934999999999995</v>
      </c>
      <c r="F61" s="5">
        <f t="shared" si="28"/>
        <v>11.114999999999998</v>
      </c>
      <c r="G61" s="9">
        <v>37.049999999999997</v>
      </c>
      <c r="H61" s="9">
        <f t="shared" si="29"/>
        <v>5.7364870679999999E-4</v>
      </c>
      <c r="I61" s="5">
        <v>36700</v>
      </c>
      <c r="J61" s="5">
        <f t="shared" si="25"/>
        <v>21.05290753956</v>
      </c>
      <c r="K61" s="8">
        <v>4.0599999999999996</v>
      </c>
      <c r="L61" s="5">
        <f t="shared" si="26"/>
        <v>19.284747213043868</v>
      </c>
      <c r="M61" s="8">
        <v>18.97</v>
      </c>
      <c r="N61" s="8">
        <v>25.73</v>
      </c>
      <c r="O61" s="5">
        <v>75.64</v>
      </c>
      <c r="P61" s="16">
        <v>10.3</v>
      </c>
      <c r="Q61" s="16">
        <v>1147</v>
      </c>
    </row>
    <row r="62" spans="1:17" x14ac:dyDescent="0.35">
      <c r="A62" s="5">
        <v>16</v>
      </c>
      <c r="B62" s="5" t="s">
        <v>13</v>
      </c>
      <c r="C62" s="5">
        <v>37600</v>
      </c>
      <c r="D62" s="5">
        <v>3.85</v>
      </c>
      <c r="E62" s="5">
        <f>PRODUCT(G62*0.8)</f>
        <v>11.416</v>
      </c>
      <c r="F62" s="5">
        <f>PRODUCT(G62*0.2)</f>
        <v>2.8540000000000001</v>
      </c>
      <c r="G62" s="9">
        <v>14.27</v>
      </c>
      <c r="H62" s="9">
        <f>0.00000001667*939.1*G62</f>
        <v>2.2339395319E-4</v>
      </c>
      <c r="I62" s="5">
        <v>37600</v>
      </c>
      <c r="J62" s="5">
        <f t="shared" si="25"/>
        <v>8.3996126399439994</v>
      </c>
      <c r="K62" s="8">
        <v>1.1000000000000001</v>
      </c>
      <c r="L62" s="5">
        <f t="shared" si="26"/>
        <v>13.095842000725094</v>
      </c>
      <c r="M62" s="8">
        <v>13.14</v>
      </c>
      <c r="N62" s="8">
        <v>9.7200000000000006</v>
      </c>
      <c r="O62" s="5">
        <v>71.459999999999994</v>
      </c>
      <c r="P62" s="16">
        <v>5</v>
      </c>
      <c r="Q62" s="16">
        <v>1074</v>
      </c>
    </row>
    <row r="63" spans="1:17" ht="43.5" x14ac:dyDescent="0.35">
      <c r="A63" s="5">
        <v>16</v>
      </c>
      <c r="B63" s="4" t="s">
        <v>46</v>
      </c>
      <c r="C63" s="5">
        <v>37600</v>
      </c>
      <c r="D63" s="5">
        <v>7.92</v>
      </c>
      <c r="E63" s="5">
        <f t="shared" ref="E63:E64" si="30">PRODUCT(G63*0.8)</f>
        <v>13.968000000000002</v>
      </c>
      <c r="F63" s="5">
        <f t="shared" ref="F63:F64" si="31">PRODUCT(G63*0.2)</f>
        <v>3.4920000000000004</v>
      </c>
      <c r="G63" s="9">
        <v>17.46</v>
      </c>
      <c r="H63" s="9">
        <f t="shared" ref="H63:H64" si="32">0.00000001667*939.1*G63</f>
        <v>2.7333275561999999E-4</v>
      </c>
      <c r="I63" s="5">
        <v>37600</v>
      </c>
      <c r="J63" s="5">
        <f t="shared" si="25"/>
        <v>10.277311611311999</v>
      </c>
      <c r="K63" s="8">
        <v>2.25</v>
      </c>
      <c r="L63" s="5">
        <f t="shared" si="26"/>
        <v>21.89288488171826</v>
      </c>
      <c r="M63" s="8">
        <v>21.93</v>
      </c>
      <c r="N63" s="8">
        <v>11.61</v>
      </c>
      <c r="O63" s="5">
        <v>75.64</v>
      </c>
      <c r="P63" s="16">
        <v>6.7</v>
      </c>
      <c r="Q63" s="16">
        <v>1435</v>
      </c>
    </row>
    <row r="64" spans="1:17" x14ac:dyDescent="0.35">
      <c r="A64" s="5">
        <v>16</v>
      </c>
      <c r="B64" s="5"/>
      <c r="C64" s="5">
        <v>37600</v>
      </c>
      <c r="D64" s="5">
        <v>11.05</v>
      </c>
      <c r="E64" s="5">
        <f t="shared" si="30"/>
        <v>16.656000000000002</v>
      </c>
      <c r="F64" s="5">
        <f t="shared" si="31"/>
        <v>4.1640000000000006</v>
      </c>
      <c r="G64" s="9">
        <v>20.82</v>
      </c>
      <c r="H64" s="9">
        <f t="shared" si="32"/>
        <v>3.2593287354000001E-4</v>
      </c>
      <c r="I64" s="5">
        <v>37600</v>
      </c>
      <c r="J64" s="5">
        <f t="shared" si="25"/>
        <v>12.255076045104001</v>
      </c>
      <c r="K64" s="8">
        <v>3.04</v>
      </c>
      <c r="L64" s="5">
        <f t="shared" si="26"/>
        <v>24.806047623135751</v>
      </c>
      <c r="M64" s="8">
        <v>24.79</v>
      </c>
      <c r="N64" s="8">
        <v>38.03</v>
      </c>
      <c r="O64" s="5">
        <v>73.72</v>
      </c>
      <c r="P64" s="16">
        <v>8.3000000000000007</v>
      </c>
      <c r="Q64" s="16">
        <v>1709</v>
      </c>
    </row>
    <row r="65" spans="1:24" x14ac:dyDescent="0.35">
      <c r="A65" s="5">
        <v>17</v>
      </c>
      <c r="B65" s="5" t="s">
        <v>14</v>
      </c>
      <c r="C65" s="5">
        <v>38000</v>
      </c>
      <c r="D65" s="5">
        <v>3.85</v>
      </c>
      <c r="E65" s="5">
        <f>PRODUCT(G65*0.7)</f>
        <v>9.5549999999999997</v>
      </c>
      <c r="F65" s="5">
        <f>PRODUCT(G65*0.3)</f>
        <v>4.0949999999999998</v>
      </c>
      <c r="G65" s="9">
        <v>13.65</v>
      </c>
      <c r="H65" s="9">
        <f>0.00000001667*931.6*G65</f>
        <v>2.1198138780000004E-4</v>
      </c>
      <c r="I65" s="5">
        <v>38000</v>
      </c>
      <c r="J65" s="5">
        <f t="shared" si="25"/>
        <v>8.055292736400002</v>
      </c>
      <c r="K65" s="8">
        <v>1.1200000000000001</v>
      </c>
      <c r="L65" s="5">
        <f t="shared" si="26"/>
        <v>13.903901902149125</v>
      </c>
      <c r="M65" s="8">
        <v>13.97</v>
      </c>
      <c r="N65" s="8">
        <v>35.67</v>
      </c>
      <c r="O65" s="5">
        <v>75.64</v>
      </c>
      <c r="P65" s="16">
        <v>5</v>
      </c>
      <c r="Q65" s="16">
        <v>1116</v>
      </c>
    </row>
    <row r="66" spans="1:24" ht="43.5" x14ac:dyDescent="0.35">
      <c r="A66" s="5">
        <v>17</v>
      </c>
      <c r="B66" s="4" t="s">
        <v>47</v>
      </c>
      <c r="C66" s="5">
        <v>38000</v>
      </c>
      <c r="D66" s="5">
        <v>7.75</v>
      </c>
      <c r="E66" s="5">
        <f t="shared" ref="E66:E69" si="33">PRODUCT(G66*0.7)</f>
        <v>11.962999999999999</v>
      </c>
      <c r="F66" s="5">
        <f t="shared" ref="F66:F69" si="34">PRODUCT(G66*0.3)</f>
        <v>5.1269999999999998</v>
      </c>
      <c r="G66" s="9">
        <v>17.09</v>
      </c>
      <c r="H66" s="9">
        <f t="shared" ref="H66:H69" si="35">0.00000001667*931.6*G66</f>
        <v>2.6540380348000003E-4</v>
      </c>
      <c r="I66" s="5">
        <v>38000</v>
      </c>
      <c r="J66" s="5">
        <f t="shared" si="25"/>
        <v>10.085344532240001</v>
      </c>
      <c r="K66" s="8">
        <v>2.2200000000000002</v>
      </c>
      <c r="L66" s="5">
        <f t="shared" si="26"/>
        <v>22.012138434173337</v>
      </c>
      <c r="M66" s="8">
        <v>22.05</v>
      </c>
      <c r="N66" s="8">
        <v>32.29</v>
      </c>
      <c r="O66" s="5">
        <v>75.64</v>
      </c>
      <c r="P66" s="16">
        <v>7.1</v>
      </c>
      <c r="Q66" s="16">
        <v>1795</v>
      </c>
    </row>
    <row r="67" spans="1:24" x14ac:dyDescent="0.35">
      <c r="A67" s="5">
        <v>17</v>
      </c>
      <c r="B67" s="5"/>
      <c r="C67" s="5">
        <v>38000</v>
      </c>
      <c r="D67" s="5">
        <v>11.1</v>
      </c>
      <c r="E67" s="5">
        <f t="shared" si="33"/>
        <v>14.923999999999999</v>
      </c>
      <c r="F67" s="5">
        <f t="shared" si="34"/>
        <v>6.3959999999999999</v>
      </c>
      <c r="G67" s="9">
        <v>21.32</v>
      </c>
      <c r="H67" s="9">
        <f t="shared" si="35"/>
        <v>3.3109473904000003E-4</v>
      </c>
      <c r="I67" s="5">
        <v>38000</v>
      </c>
      <c r="J67" s="5">
        <f t="shared" si="25"/>
        <v>12.581600083520001</v>
      </c>
      <c r="K67" s="8">
        <v>3.13</v>
      </c>
      <c r="L67" s="5">
        <f t="shared" si="26"/>
        <v>24.877598868365144</v>
      </c>
      <c r="M67" s="8">
        <v>24.94</v>
      </c>
      <c r="N67" s="8">
        <v>28.24</v>
      </c>
      <c r="O67" s="5">
        <v>75.64</v>
      </c>
      <c r="P67" s="16">
        <v>9</v>
      </c>
      <c r="Q67" s="16">
        <v>1960</v>
      </c>
    </row>
    <row r="68" spans="1:24" x14ac:dyDescent="0.35">
      <c r="A68" s="5">
        <v>17</v>
      </c>
      <c r="B68" s="5"/>
      <c r="C68" s="5">
        <v>38000</v>
      </c>
      <c r="D68" s="5">
        <v>15.25</v>
      </c>
      <c r="E68" s="5">
        <f t="shared" si="33"/>
        <v>20.971999999999998</v>
      </c>
      <c r="F68" s="5">
        <f t="shared" si="34"/>
        <v>8.9879999999999995</v>
      </c>
      <c r="G68" s="9">
        <v>29.96</v>
      </c>
      <c r="H68" s="9">
        <f t="shared" si="35"/>
        <v>4.6527196912000008E-4</v>
      </c>
      <c r="I68" s="5">
        <v>38000</v>
      </c>
      <c r="J68" s="5">
        <f t="shared" si="25"/>
        <v>17.680334826560003</v>
      </c>
      <c r="K68" s="8">
        <v>4.21</v>
      </c>
      <c r="L68" s="5">
        <f t="shared" si="26"/>
        <v>23.81176624367766</v>
      </c>
      <c r="M68" s="8">
        <v>23.88</v>
      </c>
      <c r="N68" s="8">
        <v>24.55</v>
      </c>
      <c r="O68" s="5">
        <v>75.64</v>
      </c>
      <c r="P68" s="16">
        <v>11.2</v>
      </c>
      <c r="Q68" s="16">
        <v>2081</v>
      </c>
    </row>
    <row r="69" spans="1:24" x14ac:dyDescent="0.35">
      <c r="A69" s="5">
        <v>17</v>
      </c>
      <c r="B69" s="5"/>
      <c r="C69" s="5">
        <v>38000</v>
      </c>
      <c r="D69" s="5">
        <v>15.79</v>
      </c>
      <c r="E69" s="5">
        <f t="shared" si="33"/>
        <v>22.007999999999999</v>
      </c>
      <c r="F69" s="5">
        <f t="shared" si="34"/>
        <v>9.4320000000000004</v>
      </c>
      <c r="G69" s="9">
        <v>31.44</v>
      </c>
      <c r="H69" s="9">
        <f t="shared" si="35"/>
        <v>4.8825603168000005E-4</v>
      </c>
      <c r="I69" s="5">
        <v>38000</v>
      </c>
      <c r="J69" s="5">
        <f t="shared" si="25"/>
        <v>18.553729203840003</v>
      </c>
      <c r="K69" s="8">
        <v>4.32</v>
      </c>
      <c r="L69" s="5">
        <f t="shared" si="26"/>
        <v>23.283728853312706</v>
      </c>
      <c r="M69" s="8">
        <v>23.33</v>
      </c>
      <c r="N69" s="8">
        <v>20.02</v>
      </c>
      <c r="O69" s="5">
        <v>75.64</v>
      </c>
      <c r="P69" s="5">
        <v>11.5</v>
      </c>
      <c r="Q69" s="5">
        <v>2052</v>
      </c>
    </row>
    <row r="70" spans="1:24" x14ac:dyDescent="0.35">
      <c r="A70" s="5">
        <v>18</v>
      </c>
      <c r="B70" s="5" t="s">
        <v>15</v>
      </c>
      <c r="C70" s="5">
        <v>35000</v>
      </c>
      <c r="D70" s="5">
        <v>3.85</v>
      </c>
      <c r="E70" s="5">
        <f>PRODUCT(G70*0.9)</f>
        <v>19.053000000000001</v>
      </c>
      <c r="F70" s="5">
        <f>PRODUCT(G70*0.1)</f>
        <v>2.1170000000000004</v>
      </c>
      <c r="G70" s="12">
        <v>21.17</v>
      </c>
      <c r="H70" s="12">
        <f>0.00000001667*970*G70</f>
        <v>3.4231678300000002E-4</v>
      </c>
      <c r="I70" s="5">
        <v>35000</v>
      </c>
      <c r="J70" s="5">
        <f t="shared" si="25"/>
        <v>11.981087405</v>
      </c>
      <c r="K70" s="11">
        <v>1.1299999999999999</v>
      </c>
      <c r="L70" s="5">
        <f t="shared" si="26"/>
        <v>9.4315312275280068</v>
      </c>
      <c r="M70" s="11">
        <v>10.89</v>
      </c>
      <c r="N70" s="11">
        <v>68.680000000000007</v>
      </c>
      <c r="O70" s="13">
        <v>87.03</v>
      </c>
      <c r="P70" s="16">
        <v>1.2</v>
      </c>
      <c r="Q70" s="16">
        <v>998</v>
      </c>
    </row>
    <row r="71" spans="1:24" ht="58" x14ac:dyDescent="0.35">
      <c r="A71" s="5">
        <v>18</v>
      </c>
      <c r="B71" s="4" t="s">
        <v>48</v>
      </c>
      <c r="C71" s="5">
        <v>35000</v>
      </c>
      <c r="D71" s="5">
        <v>7.73</v>
      </c>
      <c r="E71" s="5">
        <f t="shared" ref="E71:E72" si="36">PRODUCT(G71*0.9)</f>
        <v>23.885999999999999</v>
      </c>
      <c r="F71" s="5">
        <f t="shared" ref="F71:F72" si="37">PRODUCT(G71*0.1)</f>
        <v>2.6539999999999999</v>
      </c>
      <c r="G71" s="12">
        <v>26.54</v>
      </c>
      <c r="H71" s="12">
        <f t="shared" ref="H71:H72" si="38">0.00000001667*970*G71</f>
        <v>4.2914914599999994E-4</v>
      </c>
      <c r="I71" s="5">
        <v>35000</v>
      </c>
      <c r="J71" s="5">
        <f t="shared" si="25"/>
        <v>15.020220109999999</v>
      </c>
      <c r="K71" s="11">
        <v>2.2200000000000002</v>
      </c>
      <c r="L71" s="17">
        <f t="shared" si="26"/>
        <v>14.780076348694735</v>
      </c>
      <c r="M71" s="18">
        <v>17.14</v>
      </c>
      <c r="N71" s="11">
        <v>67.94</v>
      </c>
      <c r="O71" s="13">
        <v>87.7</v>
      </c>
      <c r="P71" s="16">
        <v>5.6</v>
      </c>
      <c r="Q71" s="16">
        <v>1243</v>
      </c>
    </row>
    <row r="72" spans="1:24" x14ac:dyDescent="0.35">
      <c r="A72" s="5">
        <v>18</v>
      </c>
      <c r="B72" s="5"/>
      <c r="C72" s="5">
        <v>35000</v>
      </c>
      <c r="D72" s="5">
        <v>11.66</v>
      </c>
      <c r="E72" s="5">
        <f t="shared" si="36"/>
        <v>33.264000000000003</v>
      </c>
      <c r="F72" s="5">
        <f t="shared" si="37"/>
        <v>3.6960000000000002</v>
      </c>
      <c r="G72" s="12">
        <v>36.96</v>
      </c>
      <c r="H72" s="12">
        <f t="shared" si="38"/>
        <v>5.9763950400000001E-4</v>
      </c>
      <c r="I72" s="5">
        <v>35000</v>
      </c>
      <c r="J72" s="5">
        <f t="shared" si="25"/>
        <v>20.91738264</v>
      </c>
      <c r="K72" s="11">
        <v>3.29</v>
      </c>
      <c r="L72" s="17">
        <f t="shared" si="26"/>
        <v>15.728545280366877</v>
      </c>
      <c r="M72" s="18">
        <v>18.2</v>
      </c>
      <c r="N72" s="11">
        <v>67.22</v>
      </c>
      <c r="O72" s="13">
        <v>87.7</v>
      </c>
      <c r="P72" s="16">
        <v>7.6</v>
      </c>
      <c r="Q72" s="16">
        <v>1357</v>
      </c>
    </row>
    <row r="73" spans="1:24" x14ac:dyDescent="0.35">
      <c r="A73" s="5">
        <v>19</v>
      </c>
      <c r="B73" s="5" t="s">
        <v>16</v>
      </c>
      <c r="C73" s="5">
        <v>36300</v>
      </c>
      <c r="D73" s="5">
        <v>3.89</v>
      </c>
      <c r="E73" s="5">
        <f>PRODUCT(G73*0.8)</f>
        <v>4.9359999999999999</v>
      </c>
      <c r="F73" s="5">
        <f>PRODUCT(G73*0.2)</f>
        <v>1.234</v>
      </c>
      <c r="G73" s="9">
        <v>6.17</v>
      </c>
      <c r="H73" s="9">
        <v>9.7115799999999996E-5</v>
      </c>
      <c r="I73" s="5">
        <v>36300</v>
      </c>
      <c r="J73" s="5">
        <f t="shared" si="25"/>
        <v>3.5253035399999999</v>
      </c>
      <c r="K73" s="8">
        <v>1.1100000000000001</v>
      </c>
      <c r="L73" s="17">
        <f t="shared" si="26"/>
        <v>31.486650366566739</v>
      </c>
      <c r="M73" s="19">
        <v>10.5</v>
      </c>
      <c r="N73" s="8">
        <v>37.33</v>
      </c>
      <c r="O73" s="13">
        <v>72.2</v>
      </c>
      <c r="P73" s="5">
        <v>1.9</v>
      </c>
      <c r="Q73" s="5">
        <v>384</v>
      </c>
    </row>
    <row r="74" spans="1:24" ht="43.5" x14ac:dyDescent="0.35">
      <c r="A74" s="5">
        <v>19</v>
      </c>
      <c r="B74" s="4" t="s">
        <v>49</v>
      </c>
      <c r="C74" s="5">
        <v>36300</v>
      </c>
      <c r="D74" s="5">
        <v>7.19</v>
      </c>
      <c r="E74" s="5">
        <f t="shared" ref="E74:E75" si="39">PRODUCT(G74*0.8)</f>
        <v>12.936000000000002</v>
      </c>
      <c r="F74" s="5">
        <f t="shared" ref="F74:F75" si="40">PRODUCT(G74*0.2)</f>
        <v>3.2340000000000004</v>
      </c>
      <c r="G74" s="9">
        <v>16.170000000000002</v>
      </c>
      <c r="H74" s="9">
        <f>0.00000001667*944.4*G74</f>
        <v>2.5456670316000002E-4</v>
      </c>
      <c r="I74" s="5">
        <v>36300</v>
      </c>
      <c r="J74" s="5">
        <f t="shared" si="25"/>
        <v>9.2407713247080014</v>
      </c>
      <c r="K74" s="8">
        <v>1.68</v>
      </c>
      <c r="L74" s="17">
        <f t="shared" si="26"/>
        <v>18.180300550323228</v>
      </c>
      <c r="M74" s="20">
        <v>12.18</v>
      </c>
      <c r="N74" s="8">
        <v>30.34</v>
      </c>
      <c r="O74" s="13">
        <v>42.72</v>
      </c>
      <c r="P74" s="5">
        <v>3.4</v>
      </c>
      <c r="Q74" s="5">
        <v>479</v>
      </c>
    </row>
    <row r="75" spans="1:24" x14ac:dyDescent="0.35">
      <c r="A75" s="5">
        <v>19</v>
      </c>
      <c r="B75" s="5"/>
      <c r="C75" s="5">
        <v>36300</v>
      </c>
      <c r="D75" s="5">
        <v>7.41</v>
      </c>
      <c r="E75" s="5">
        <f t="shared" si="39"/>
        <v>19.376000000000001</v>
      </c>
      <c r="F75" s="5">
        <f t="shared" si="40"/>
        <v>4.8440000000000003</v>
      </c>
      <c r="G75" s="9">
        <v>24.22</v>
      </c>
      <c r="H75" s="9">
        <f t="shared" ref="H75" si="41">0.00000001667*944.4*G75</f>
        <v>3.8129904455999999E-4</v>
      </c>
      <c r="I75" s="5">
        <v>36300</v>
      </c>
      <c r="J75" s="5">
        <f t="shared" si="25"/>
        <v>13.841155317527999</v>
      </c>
      <c r="K75" s="8">
        <v>2.0499999999999998</v>
      </c>
      <c r="L75" s="17">
        <f t="shared" si="26"/>
        <v>14.810902363070408</v>
      </c>
      <c r="M75" s="20">
        <v>12.27</v>
      </c>
      <c r="N75" s="8">
        <v>23.22</v>
      </c>
      <c r="O75" s="13">
        <v>61.02</v>
      </c>
      <c r="P75" s="5">
        <v>6</v>
      </c>
      <c r="Q75" s="5">
        <v>1213</v>
      </c>
    </row>
    <row r="76" spans="1:24" x14ac:dyDescent="0.35">
      <c r="A76" s="5">
        <v>20</v>
      </c>
      <c r="B76" s="5" t="s">
        <v>17</v>
      </c>
      <c r="C76" s="5">
        <v>37500</v>
      </c>
      <c r="D76" s="5">
        <v>4.26</v>
      </c>
      <c r="E76" s="5">
        <f>PRODUCT(G76*0.7)</f>
        <v>10.843</v>
      </c>
      <c r="F76" s="5">
        <f>PRODUCT(G76*0.3)</f>
        <v>4.6470000000000002</v>
      </c>
      <c r="G76" s="9">
        <v>15.49</v>
      </c>
      <c r="H76" s="9">
        <f>0.00000001667*936.1*G76</f>
        <v>2.4171815063000002E-4</v>
      </c>
      <c r="I76" s="5">
        <v>37500</v>
      </c>
      <c r="J76" s="5">
        <f t="shared" si="25"/>
        <v>9.0644306486250006</v>
      </c>
      <c r="K76" s="8">
        <v>1.23</v>
      </c>
      <c r="L76" s="5">
        <f t="shared" si="26"/>
        <v>13.569522981419476</v>
      </c>
      <c r="M76" s="8">
        <v>14.18</v>
      </c>
      <c r="N76" s="8">
        <v>37.68</v>
      </c>
      <c r="O76" s="13">
        <v>75.64</v>
      </c>
      <c r="P76" s="5">
        <v>6.3</v>
      </c>
      <c r="Q76" s="5">
        <v>1427</v>
      </c>
      <c r="X76" s="1"/>
    </row>
    <row r="77" spans="1:24" ht="43.5" x14ac:dyDescent="0.35">
      <c r="A77" s="5">
        <v>20</v>
      </c>
      <c r="B77" s="4" t="s">
        <v>50</v>
      </c>
      <c r="C77" s="5">
        <v>37500</v>
      </c>
      <c r="D77" s="5">
        <v>7.29</v>
      </c>
      <c r="E77" s="5">
        <f t="shared" ref="E77:E78" si="42">PRODUCT(G77*0.7)</f>
        <v>12.116999999999999</v>
      </c>
      <c r="F77" s="5">
        <f t="shared" ref="F77:F78" si="43">PRODUCT(G77*0.3)</f>
        <v>5.1929999999999996</v>
      </c>
      <c r="G77" s="9">
        <v>17.309999999999999</v>
      </c>
      <c r="H77" s="9">
        <f t="shared" ref="H77:H78" si="44">0.00000001667*936.1*G77</f>
        <v>2.7011886297E-4</v>
      </c>
      <c r="I77" s="5">
        <v>37500</v>
      </c>
      <c r="J77" s="5">
        <f t="shared" si="25"/>
        <v>10.129457361375</v>
      </c>
      <c r="K77" s="8">
        <v>2.08</v>
      </c>
      <c r="L77" s="5">
        <f t="shared" si="26"/>
        <v>20.534170052695256</v>
      </c>
      <c r="M77" s="8">
        <v>21.39</v>
      </c>
      <c r="N77" s="8">
        <v>36.619999999999997</v>
      </c>
      <c r="O77" s="13">
        <v>75.64</v>
      </c>
      <c r="P77" s="5">
        <v>8</v>
      </c>
      <c r="Q77" s="5">
        <v>1935</v>
      </c>
    </row>
    <row r="78" spans="1:24" x14ac:dyDescent="0.35">
      <c r="A78" s="5">
        <v>20</v>
      </c>
      <c r="B78" s="5"/>
      <c r="C78" s="5">
        <v>37500</v>
      </c>
      <c r="D78" s="5">
        <v>11.05</v>
      </c>
      <c r="E78" s="5">
        <f t="shared" si="42"/>
        <v>13.272</v>
      </c>
      <c r="F78" s="5">
        <f t="shared" si="43"/>
        <v>5.6879999999999997</v>
      </c>
      <c r="G78" s="9">
        <v>18.96</v>
      </c>
      <c r="H78" s="9">
        <f t="shared" si="44"/>
        <v>2.9586676152000004E-4</v>
      </c>
      <c r="I78" s="5">
        <v>37500</v>
      </c>
      <c r="J78" s="5">
        <f t="shared" si="25"/>
        <v>11.095003557000002</v>
      </c>
      <c r="K78" s="8">
        <v>3.09</v>
      </c>
      <c r="L78" s="5">
        <f t="shared" si="26"/>
        <v>27.850374126743503</v>
      </c>
      <c r="M78" s="8">
        <v>29.01</v>
      </c>
      <c r="N78" s="8">
        <v>35.01</v>
      </c>
      <c r="O78" s="13">
        <v>75.64</v>
      </c>
      <c r="P78" s="5">
        <v>10</v>
      </c>
      <c r="Q78" s="5">
        <v>2001</v>
      </c>
    </row>
    <row r="79" spans="1:24" x14ac:dyDescent="0.35">
      <c r="A79" s="5">
        <v>21</v>
      </c>
      <c r="B79" s="5" t="s">
        <v>18</v>
      </c>
      <c r="C79" s="5">
        <v>36800</v>
      </c>
      <c r="D79" s="5">
        <v>3.87</v>
      </c>
      <c r="E79" s="5">
        <f>PRODUCT(G79*0.8)</f>
        <v>12.488</v>
      </c>
      <c r="F79" s="5">
        <f>PRODUCT(G79*0.2)</f>
        <v>3.1219999999999999</v>
      </c>
      <c r="G79" s="9">
        <v>15.61</v>
      </c>
      <c r="H79" s="9">
        <f>0.00000001667*925.3*G79</f>
        <v>2.4078036310999995E-4</v>
      </c>
      <c r="I79" s="5">
        <v>36800</v>
      </c>
      <c r="J79" s="5">
        <f t="shared" si="25"/>
        <v>8.860717362447998</v>
      </c>
      <c r="K79" s="8">
        <v>1.1200000000000001</v>
      </c>
      <c r="L79" s="5">
        <f t="shared" si="26"/>
        <v>12.640060101077093</v>
      </c>
      <c r="M79" s="8">
        <v>12.76</v>
      </c>
      <c r="N79" s="8">
        <v>11.69</v>
      </c>
      <c r="O79" s="5">
        <v>71.22</v>
      </c>
      <c r="P79" s="5">
        <v>5.8</v>
      </c>
      <c r="Q79" s="5">
        <v>904</v>
      </c>
      <c r="W79" s="1"/>
      <c r="X79" s="1"/>
    </row>
    <row r="80" spans="1:24" ht="43.5" x14ac:dyDescent="0.35">
      <c r="A80" s="5">
        <v>21</v>
      </c>
      <c r="B80" s="4" t="s">
        <v>51</v>
      </c>
      <c r="C80" s="5">
        <v>36800</v>
      </c>
      <c r="D80" s="5">
        <v>7.19</v>
      </c>
      <c r="E80" s="5">
        <f t="shared" ref="E80:E82" si="45">PRODUCT(G80*0.8)</f>
        <v>16.48</v>
      </c>
      <c r="F80" s="5">
        <f t="shared" ref="F80:F82" si="46">PRODUCT(G80*0.2)</f>
        <v>4.12</v>
      </c>
      <c r="G80" s="9">
        <v>20.6</v>
      </c>
      <c r="H80" s="9">
        <f t="shared" ref="H80:H82" si="47">0.00000001667*925.3*G80</f>
        <v>3.1774987059999995E-4</v>
      </c>
      <c r="I80" s="5">
        <v>36800</v>
      </c>
      <c r="J80" s="5">
        <f t="shared" si="25"/>
        <v>11.693195238079998</v>
      </c>
      <c r="K80" s="8">
        <v>2.04</v>
      </c>
      <c r="L80" s="5">
        <f t="shared" si="26"/>
        <v>17.44604411766381</v>
      </c>
      <c r="M80" s="8">
        <v>17.670000000000002</v>
      </c>
      <c r="N80" s="8">
        <v>11.67</v>
      </c>
      <c r="O80" s="5">
        <v>75.64</v>
      </c>
      <c r="P80" s="5">
        <v>7.6</v>
      </c>
      <c r="Q80" s="5">
        <v>1822</v>
      </c>
    </row>
    <row r="81" spans="1:26" x14ac:dyDescent="0.35">
      <c r="A81" s="5">
        <v>21</v>
      </c>
      <c r="B81" s="5"/>
      <c r="C81" s="5">
        <v>36800</v>
      </c>
      <c r="D81" s="5">
        <v>11.27</v>
      </c>
      <c r="E81" s="5">
        <f t="shared" si="45"/>
        <v>20.584000000000003</v>
      </c>
      <c r="F81" s="5">
        <f t="shared" si="46"/>
        <v>5.1460000000000008</v>
      </c>
      <c r="G81" s="9">
        <v>25.73</v>
      </c>
      <c r="H81" s="9">
        <f t="shared" si="47"/>
        <v>3.9687884322999996E-4</v>
      </c>
      <c r="I81" s="5">
        <v>36800</v>
      </c>
      <c r="J81" s="5">
        <f t="shared" si="25"/>
        <v>14.605141430863998</v>
      </c>
      <c r="K81" s="8">
        <v>3.14</v>
      </c>
      <c r="L81" s="5">
        <f t="shared" si="26"/>
        <v>21.499278284046351</v>
      </c>
      <c r="M81" s="8">
        <v>21.77</v>
      </c>
      <c r="N81" s="8">
        <v>12.33</v>
      </c>
      <c r="O81" s="5">
        <v>75.64</v>
      </c>
      <c r="P81" s="5">
        <v>9.9</v>
      </c>
      <c r="Q81" s="5">
        <v>2182</v>
      </c>
    </row>
    <row r="82" spans="1:26" x14ac:dyDescent="0.35">
      <c r="A82" s="5">
        <v>21</v>
      </c>
      <c r="B82" s="5"/>
      <c r="C82" s="5">
        <v>36800</v>
      </c>
      <c r="D82" s="5">
        <v>15.35</v>
      </c>
      <c r="E82" s="5">
        <f t="shared" si="45"/>
        <v>29.072000000000003</v>
      </c>
      <c r="F82" s="5">
        <f t="shared" si="46"/>
        <v>7.2680000000000007</v>
      </c>
      <c r="G82" s="9">
        <v>36.340000000000003</v>
      </c>
      <c r="H82" s="9">
        <f t="shared" si="47"/>
        <v>5.6053545134000001E-4</v>
      </c>
      <c r="I82" s="5">
        <v>36800</v>
      </c>
      <c r="J82" s="5">
        <f t="shared" si="25"/>
        <v>20.627704609312001</v>
      </c>
      <c r="K82" s="8">
        <v>4.16</v>
      </c>
      <c r="L82" s="5">
        <f t="shared" si="26"/>
        <v>20.167052412230316</v>
      </c>
      <c r="M82" s="8">
        <v>20.399999999999999</v>
      </c>
      <c r="N82" s="8">
        <v>12.02</v>
      </c>
      <c r="O82" s="5">
        <v>75.64</v>
      </c>
      <c r="P82" s="5">
        <v>10.7</v>
      </c>
      <c r="Q82" s="5">
        <v>1337</v>
      </c>
    </row>
    <row r="83" spans="1:26" x14ac:dyDescent="0.35">
      <c r="A83" s="5">
        <v>22</v>
      </c>
      <c r="B83" s="5" t="s">
        <v>19</v>
      </c>
      <c r="C83" s="5">
        <v>38400</v>
      </c>
      <c r="D83" s="5">
        <v>3.89</v>
      </c>
      <c r="E83" s="5">
        <f>PRODUCT(G83*0.7)</f>
        <v>10.408999999999999</v>
      </c>
      <c r="F83" s="5">
        <f>PRODUCT(G83*0.3)</f>
        <v>4.4609999999999994</v>
      </c>
      <c r="G83" s="9">
        <v>14.87</v>
      </c>
      <c r="H83" s="9">
        <f>0.00000001667*894.4*G83</f>
        <v>2.2170646575999999E-4</v>
      </c>
      <c r="I83" s="5">
        <v>38400</v>
      </c>
      <c r="J83" s="5">
        <f t="shared" si="25"/>
        <v>8.513528285184</v>
      </c>
      <c r="K83" s="8">
        <v>1.1299999999999999</v>
      </c>
      <c r="L83" s="5">
        <f t="shared" si="26"/>
        <v>13.272992843243694</v>
      </c>
      <c r="M83" s="8">
        <v>13.97</v>
      </c>
      <c r="N83" s="8">
        <v>55.64</v>
      </c>
      <c r="O83" s="5">
        <v>75.64</v>
      </c>
      <c r="P83" s="5">
        <v>0.8</v>
      </c>
      <c r="Q83" s="5">
        <v>157</v>
      </c>
    </row>
    <row r="84" spans="1:26" ht="43.5" x14ac:dyDescent="0.35">
      <c r="A84" s="5">
        <v>22</v>
      </c>
      <c r="B84" s="4" t="s">
        <v>52</v>
      </c>
      <c r="C84" s="5">
        <v>38400</v>
      </c>
      <c r="D84" s="5">
        <v>7.02</v>
      </c>
      <c r="E84" s="5">
        <f t="shared" ref="E84:E87" si="48">PRODUCT(G84*0.7)</f>
        <v>12.424999999999999</v>
      </c>
      <c r="F84" s="5">
        <f t="shared" ref="F84:F87" si="49">PRODUCT(G84*0.3)</f>
        <v>5.3250000000000002</v>
      </c>
      <c r="G84" s="9">
        <v>17.75</v>
      </c>
      <c r="H84" s="9">
        <f t="shared" ref="H84:H87" si="50">0.00000001667*894.4*G84</f>
        <v>2.6464625200000002E-4</v>
      </c>
      <c r="I84" s="5">
        <v>38400</v>
      </c>
      <c r="J84" s="5">
        <f t="shared" si="25"/>
        <v>10.162416076800001</v>
      </c>
      <c r="K84" s="8">
        <v>1.99</v>
      </c>
      <c r="L84" s="5">
        <f t="shared" si="26"/>
        <v>19.581957528220222</v>
      </c>
      <c r="M84" s="8">
        <v>20.6</v>
      </c>
      <c r="N84" s="8">
        <v>55.41</v>
      </c>
      <c r="O84" s="5">
        <v>75.64</v>
      </c>
      <c r="P84" s="5">
        <v>7.2</v>
      </c>
      <c r="Q84" s="5">
        <v>1696</v>
      </c>
      <c r="Z84" s="1"/>
    </row>
    <row r="85" spans="1:26" x14ac:dyDescent="0.35">
      <c r="A85" s="5">
        <v>22</v>
      </c>
      <c r="B85" s="5"/>
      <c r="C85" s="5">
        <v>38400</v>
      </c>
      <c r="D85" s="5">
        <v>10.81</v>
      </c>
      <c r="E85" s="5">
        <f t="shared" si="48"/>
        <v>16.267999999999997</v>
      </c>
      <c r="F85" s="5">
        <f t="shared" si="49"/>
        <v>6.9719999999999995</v>
      </c>
      <c r="G85" s="9">
        <v>23.24</v>
      </c>
      <c r="H85" s="9">
        <f t="shared" si="50"/>
        <v>3.4650021951999996E-4</v>
      </c>
      <c r="I85" s="5">
        <v>38400</v>
      </c>
      <c r="J85" s="5">
        <f t="shared" si="25"/>
        <v>13.305608429567998</v>
      </c>
      <c r="K85" s="8">
        <v>3.05</v>
      </c>
      <c r="L85" s="5">
        <f t="shared" si="26"/>
        <v>22.922664650360723</v>
      </c>
      <c r="M85" s="8">
        <v>24.2</v>
      </c>
      <c r="N85" s="8">
        <v>51.58</v>
      </c>
      <c r="O85" s="5">
        <v>75.64</v>
      </c>
      <c r="P85" s="5">
        <v>9.3000000000000007</v>
      </c>
      <c r="Q85" s="5">
        <v>1989</v>
      </c>
    </row>
    <row r="86" spans="1:26" x14ac:dyDescent="0.35">
      <c r="A86" s="5">
        <v>22</v>
      </c>
      <c r="B86" s="5"/>
      <c r="C86" s="5">
        <v>38400</v>
      </c>
      <c r="D86" s="5">
        <v>15.57</v>
      </c>
      <c r="E86" s="5">
        <f t="shared" si="48"/>
        <v>24.982999999999997</v>
      </c>
      <c r="F86" s="5">
        <f t="shared" si="49"/>
        <v>10.706999999999999</v>
      </c>
      <c r="G86" s="9">
        <v>35.69</v>
      </c>
      <c r="H86" s="9">
        <f t="shared" si="50"/>
        <v>5.3212533711999993E-4</v>
      </c>
      <c r="I86" s="5">
        <v>38400</v>
      </c>
      <c r="J86" s="5">
        <f t="shared" si="25"/>
        <v>20.433612945407997</v>
      </c>
      <c r="K86" s="8">
        <v>4.2</v>
      </c>
      <c r="L86" s="5">
        <f t="shared" si="26"/>
        <v>20.554367997578506</v>
      </c>
      <c r="M86" s="8">
        <v>21.67</v>
      </c>
      <c r="N86" s="8">
        <v>45.74</v>
      </c>
      <c r="O86" s="5">
        <v>75.64</v>
      </c>
      <c r="P86" s="5">
        <v>10.7</v>
      </c>
      <c r="Q86" s="5">
        <v>1382</v>
      </c>
    </row>
    <row r="87" spans="1:26" x14ac:dyDescent="0.35">
      <c r="A87" s="5">
        <v>22</v>
      </c>
      <c r="B87" s="5"/>
      <c r="C87" s="5">
        <v>38400</v>
      </c>
      <c r="D87" s="5">
        <v>13.57</v>
      </c>
      <c r="E87" s="5">
        <f t="shared" si="48"/>
        <v>32.507999999999996</v>
      </c>
      <c r="F87" s="5">
        <f t="shared" si="49"/>
        <v>13.931999999999999</v>
      </c>
      <c r="G87" s="9">
        <v>46.44</v>
      </c>
      <c r="H87" s="9">
        <f t="shared" si="50"/>
        <v>6.9240405311999991E-4</v>
      </c>
      <c r="I87" s="5">
        <v>38400</v>
      </c>
      <c r="J87" s="5">
        <f t="shared" si="25"/>
        <v>26.588315639807998</v>
      </c>
      <c r="K87" s="8">
        <v>3.05</v>
      </c>
      <c r="L87" s="5">
        <f t="shared" si="26"/>
        <v>11.471204273780859</v>
      </c>
      <c r="M87" s="8">
        <v>12.08</v>
      </c>
      <c r="N87" s="8">
        <v>28</v>
      </c>
      <c r="O87" s="5">
        <v>75.64</v>
      </c>
      <c r="P87" s="5">
        <v>9.8000000000000007</v>
      </c>
      <c r="Q87" s="5">
        <v>1139</v>
      </c>
    </row>
    <row r="88" spans="1:26" x14ac:dyDescent="0.35">
      <c r="A88" s="5">
        <v>23</v>
      </c>
      <c r="B88" s="5" t="s">
        <v>20</v>
      </c>
      <c r="C88" s="5">
        <v>36800</v>
      </c>
      <c r="D88" s="5">
        <v>3.89</v>
      </c>
      <c r="E88" s="5">
        <f>PRODUCT(G88*0.8)</f>
        <v>12.423999999999999</v>
      </c>
      <c r="F88" s="5">
        <f>PRODUCT(G88*0.2)</f>
        <v>3.1059999999999999</v>
      </c>
      <c r="G88" s="12">
        <v>15.53</v>
      </c>
      <c r="H88" s="12">
        <f>0.00000001667*932.9*G88</f>
        <v>2.4151390978999999E-4</v>
      </c>
      <c r="I88" s="5">
        <v>36800</v>
      </c>
      <c r="J88" s="5">
        <f t="shared" si="25"/>
        <v>8.8877118802719988</v>
      </c>
      <c r="K88" s="11">
        <v>1.1299999999999999</v>
      </c>
      <c r="L88" s="5">
        <f t="shared" si="26"/>
        <v>12.714183529151684</v>
      </c>
      <c r="M88" s="11">
        <v>12.71</v>
      </c>
      <c r="N88" s="11">
        <v>48.01</v>
      </c>
      <c r="O88" s="13">
        <v>71.53</v>
      </c>
      <c r="P88" s="13">
        <v>1.1000000000000001</v>
      </c>
      <c r="Q88" s="13">
        <v>224</v>
      </c>
      <c r="W88" s="2"/>
      <c r="X88" s="2"/>
    </row>
    <row r="89" spans="1:26" ht="29" x14ac:dyDescent="0.35">
      <c r="A89" s="5">
        <v>23</v>
      </c>
      <c r="B89" s="4" t="s">
        <v>53</v>
      </c>
      <c r="C89" s="5">
        <v>36800</v>
      </c>
      <c r="D89" s="5">
        <v>7.39</v>
      </c>
      <c r="E89" s="5">
        <f t="shared" ref="E89:E91" si="51">PRODUCT(G89*0.8)</f>
        <v>14.880000000000003</v>
      </c>
      <c r="F89" s="5">
        <f t="shared" ref="F89:F91" si="52">PRODUCT(G89*0.2)</f>
        <v>3.7200000000000006</v>
      </c>
      <c r="G89" s="12">
        <v>18.600000000000001</v>
      </c>
      <c r="H89" s="12">
        <f t="shared" ref="H89:H91" si="53">0.00000001667*932.9*G89</f>
        <v>2.8925683979999999E-4</v>
      </c>
      <c r="I89" s="5">
        <v>36800</v>
      </c>
      <c r="J89" s="5">
        <f t="shared" si="25"/>
        <v>10.644651704639999</v>
      </c>
      <c r="K89" s="11">
        <v>2.11</v>
      </c>
      <c r="L89" s="5">
        <f t="shared" si="26"/>
        <v>19.82216101143311</v>
      </c>
      <c r="M89" s="11">
        <v>19.809999999999999</v>
      </c>
      <c r="N89" s="11">
        <v>45</v>
      </c>
      <c r="O89" s="13">
        <v>74.959999999999994</v>
      </c>
      <c r="P89" s="13">
        <v>0.6</v>
      </c>
      <c r="Q89" s="13">
        <v>143</v>
      </c>
      <c r="W89" s="2"/>
      <c r="X89" s="2"/>
    </row>
    <row r="90" spans="1:26" x14ac:dyDescent="0.35">
      <c r="A90" s="5">
        <v>23</v>
      </c>
      <c r="B90" s="5"/>
      <c r="C90" s="5">
        <v>36800</v>
      </c>
      <c r="D90" s="5">
        <v>11.39</v>
      </c>
      <c r="E90" s="5">
        <f t="shared" si="51"/>
        <v>18.272000000000002</v>
      </c>
      <c r="F90" s="5">
        <f t="shared" si="52"/>
        <v>4.5680000000000005</v>
      </c>
      <c r="G90" s="12">
        <v>22.84</v>
      </c>
      <c r="H90" s="12">
        <f t="shared" si="53"/>
        <v>3.5519495811999998E-4</v>
      </c>
      <c r="I90" s="5">
        <v>36800</v>
      </c>
      <c r="J90" s="5">
        <f t="shared" si="25"/>
        <v>13.071174458815999</v>
      </c>
      <c r="K90" s="11">
        <v>3.2</v>
      </c>
      <c r="L90" s="5">
        <f t="shared" si="26"/>
        <v>24.481350241957216</v>
      </c>
      <c r="M90" s="11">
        <v>24.48</v>
      </c>
      <c r="N90" s="11">
        <v>43.15</v>
      </c>
      <c r="O90" s="13">
        <v>75.64</v>
      </c>
      <c r="P90" s="13">
        <v>0.4</v>
      </c>
      <c r="Q90" s="13">
        <v>86</v>
      </c>
    </row>
    <row r="91" spans="1:26" x14ac:dyDescent="0.35">
      <c r="A91" s="5">
        <v>23</v>
      </c>
      <c r="B91" s="5"/>
      <c r="C91" s="5">
        <v>36800</v>
      </c>
      <c r="D91" s="5">
        <v>14.81</v>
      </c>
      <c r="E91" s="5">
        <f t="shared" si="51"/>
        <v>27.12</v>
      </c>
      <c r="F91" s="5">
        <f t="shared" si="52"/>
        <v>6.78</v>
      </c>
      <c r="G91" s="12">
        <v>33.9</v>
      </c>
      <c r="H91" s="12">
        <f t="shared" si="53"/>
        <v>5.271939177E-4</v>
      </c>
      <c r="I91" s="5">
        <v>36800</v>
      </c>
      <c r="J91" s="5">
        <f t="shared" si="25"/>
        <v>19.400736171359998</v>
      </c>
      <c r="K91" s="11">
        <v>4.05</v>
      </c>
      <c r="L91" s="5">
        <f t="shared" si="26"/>
        <v>20.875496497801681</v>
      </c>
      <c r="M91" s="11">
        <v>20.92</v>
      </c>
      <c r="N91" s="11">
        <v>38.520000000000003</v>
      </c>
      <c r="O91" s="13">
        <v>75.64</v>
      </c>
      <c r="P91" s="13">
        <v>10.6</v>
      </c>
      <c r="Q91" s="13">
        <v>1436</v>
      </c>
    </row>
    <row r="92" spans="1:26" x14ac:dyDescent="0.35">
      <c r="A92" s="5">
        <v>24</v>
      </c>
      <c r="B92" s="5" t="s">
        <v>21</v>
      </c>
      <c r="C92" s="5">
        <v>37600</v>
      </c>
      <c r="D92" s="5">
        <v>3.89</v>
      </c>
      <c r="E92" s="5">
        <f>PRODUCT(G92*0.7)</f>
        <v>11.375</v>
      </c>
      <c r="F92" s="5">
        <f>PRODUCT(G92*0.3)</f>
        <v>4.875</v>
      </c>
      <c r="G92" s="9">
        <v>16.25</v>
      </c>
      <c r="H92" s="9">
        <f>0.00000001667*907.5*G92</f>
        <v>2.4583040625E-4</v>
      </c>
      <c r="I92" s="5">
        <v>37600</v>
      </c>
      <c r="J92" s="5">
        <f t="shared" si="25"/>
        <v>9.2432232750000001</v>
      </c>
      <c r="K92" s="8">
        <v>1.1200000000000001</v>
      </c>
      <c r="L92" s="5">
        <f t="shared" si="26"/>
        <v>12.116985240735733</v>
      </c>
      <c r="M92" s="8">
        <v>12.15</v>
      </c>
      <c r="N92" s="8">
        <v>9.65</v>
      </c>
      <c r="O92" s="5">
        <v>70.25</v>
      </c>
      <c r="P92" s="5">
        <v>5.9</v>
      </c>
      <c r="Q92" s="5">
        <v>1074</v>
      </c>
    </row>
    <row r="93" spans="1:26" ht="29" x14ac:dyDescent="0.35">
      <c r="A93" s="5">
        <v>24</v>
      </c>
      <c r="B93" s="4" t="s">
        <v>54</v>
      </c>
      <c r="C93" s="5">
        <v>37600</v>
      </c>
      <c r="D93" s="5">
        <v>7.68</v>
      </c>
      <c r="E93" s="5">
        <f t="shared" ref="E93:E95" si="54">PRODUCT(G93*0.7)</f>
        <v>13.811</v>
      </c>
      <c r="F93" s="5">
        <f t="shared" ref="F93:F95" si="55">PRODUCT(G93*0.3)</f>
        <v>5.9189999999999996</v>
      </c>
      <c r="G93" s="9">
        <v>19.73</v>
      </c>
      <c r="H93" s="9">
        <f t="shared" ref="H93:H95" si="56">0.00000001667*907.5*G93</f>
        <v>2.9847593324999999E-4</v>
      </c>
      <c r="I93" s="5">
        <v>37600</v>
      </c>
      <c r="J93" s="5">
        <f t="shared" si="25"/>
        <v>11.2226950902</v>
      </c>
      <c r="K93" s="8">
        <v>2.19</v>
      </c>
      <c r="L93" s="5">
        <f t="shared" si="26"/>
        <v>19.514029227367807</v>
      </c>
      <c r="M93" s="8">
        <v>19.510000000000002</v>
      </c>
      <c r="N93" s="8">
        <v>10.48</v>
      </c>
      <c r="O93" s="5">
        <v>73.92</v>
      </c>
      <c r="P93" s="5">
        <v>7.7</v>
      </c>
      <c r="Q93" s="5">
        <v>1360</v>
      </c>
    </row>
    <row r="94" spans="1:26" x14ac:dyDescent="0.35">
      <c r="A94" s="5">
        <v>24</v>
      </c>
      <c r="B94" s="5"/>
      <c r="C94" s="5">
        <v>37600</v>
      </c>
      <c r="D94" s="5">
        <v>11.76</v>
      </c>
      <c r="E94" s="5">
        <f t="shared" si="54"/>
        <v>16.953999999999997</v>
      </c>
      <c r="F94" s="5">
        <f t="shared" si="55"/>
        <v>7.2659999999999991</v>
      </c>
      <c r="G94" s="9">
        <v>24.22</v>
      </c>
      <c r="H94" s="9">
        <f t="shared" si="56"/>
        <v>3.6640076549999999E-4</v>
      </c>
      <c r="I94" s="5">
        <v>37600</v>
      </c>
      <c r="J94" s="5">
        <f t="shared" si="25"/>
        <v>13.7766687828</v>
      </c>
      <c r="K94" s="8">
        <v>3.28</v>
      </c>
      <c r="L94" s="5">
        <f t="shared" si="26"/>
        <v>23.808367985844583</v>
      </c>
      <c r="M94" s="8">
        <v>23.8</v>
      </c>
      <c r="N94" s="8">
        <v>10.86</v>
      </c>
      <c r="O94" s="5">
        <v>75.64</v>
      </c>
      <c r="P94" s="5">
        <v>9.9</v>
      </c>
      <c r="Q94" s="5">
        <v>1508</v>
      </c>
    </row>
    <row r="95" spans="1:26" x14ac:dyDescent="0.35">
      <c r="A95" s="5">
        <v>24</v>
      </c>
      <c r="B95" s="5"/>
      <c r="C95" s="5">
        <v>37600</v>
      </c>
      <c r="D95" s="5">
        <v>14.74</v>
      </c>
      <c r="E95" s="5">
        <f t="shared" si="54"/>
        <v>25.934999999999995</v>
      </c>
      <c r="F95" s="5">
        <f t="shared" si="55"/>
        <v>11.114999999999998</v>
      </c>
      <c r="G95" s="9">
        <v>37.049999999999997</v>
      </c>
      <c r="H95" s="9">
        <f t="shared" si="56"/>
        <v>5.604933262499999E-4</v>
      </c>
      <c r="I95" s="5">
        <v>37600</v>
      </c>
      <c r="J95" s="5">
        <f t="shared" si="25"/>
        <v>21.074549066999996</v>
      </c>
      <c r="K95" s="8">
        <v>3.98</v>
      </c>
      <c r="L95" s="5">
        <f t="shared" si="26"/>
        <v>18.88533883855272</v>
      </c>
      <c r="M95" s="8">
        <v>18.91</v>
      </c>
      <c r="N95" s="8">
        <v>9.94</v>
      </c>
      <c r="O95" s="5">
        <v>75.64</v>
      </c>
      <c r="P95" s="5">
        <v>10.6</v>
      </c>
      <c r="Q95" s="5">
        <v>1240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4C08-08A1-430E-BD92-1E34F67767A8}">
  <dimension ref="A1:M9"/>
  <sheetViews>
    <sheetView workbookViewId="0">
      <selection activeCell="J2" sqref="J2"/>
    </sheetView>
  </sheetViews>
  <sheetFormatPr defaultRowHeight="14.5" x14ac:dyDescent="0.35"/>
  <cols>
    <col min="1" max="1" width="4.81640625" bestFit="1" customWidth="1"/>
    <col min="2" max="2" width="5.81640625" bestFit="1" customWidth="1"/>
  </cols>
  <sheetData>
    <row r="1" spans="1:13" ht="29" x14ac:dyDescent="0.35">
      <c r="A1" s="5" t="s">
        <v>5</v>
      </c>
      <c r="B1" s="4" t="s">
        <v>64</v>
      </c>
      <c r="C1" s="4" t="s">
        <v>65</v>
      </c>
      <c r="D1" s="6" t="s">
        <v>66</v>
      </c>
      <c r="E1" s="4" t="s">
        <v>70</v>
      </c>
      <c r="F1" s="5" t="s">
        <v>68</v>
      </c>
      <c r="G1" s="6" t="s">
        <v>71</v>
      </c>
      <c r="H1" s="4" t="s">
        <v>63</v>
      </c>
      <c r="I1" s="6" t="s">
        <v>67</v>
      </c>
      <c r="J1" s="6" t="s">
        <v>69</v>
      </c>
    </row>
    <row r="2" spans="1:13" x14ac:dyDescent="0.35">
      <c r="A2">
        <v>1</v>
      </c>
      <c r="B2" s="8">
        <v>16.46</v>
      </c>
      <c r="C2" s="5">
        <v>0</v>
      </c>
      <c r="D2" s="9">
        <v>16.46</v>
      </c>
      <c r="E2" s="8">
        <v>1.85</v>
      </c>
      <c r="F2" s="5">
        <v>5.8</v>
      </c>
      <c r="G2" s="5">
        <f>(F2/E2)*100</f>
        <v>313.51351351351349</v>
      </c>
      <c r="H2" s="5">
        <v>42500</v>
      </c>
      <c r="I2" s="9">
        <f t="shared" ref="I2:I8" si="0">0.00000001667*840*D2</f>
        <v>2.3048608799999999E-4</v>
      </c>
      <c r="J2" s="5"/>
    </row>
    <row r="3" spans="1:13" x14ac:dyDescent="0.35">
      <c r="B3" s="8">
        <v>20.11</v>
      </c>
      <c r="C3" s="5">
        <v>0</v>
      </c>
      <c r="D3" s="9">
        <v>20.11</v>
      </c>
      <c r="E3" s="8">
        <v>3.28</v>
      </c>
      <c r="F3" s="5">
        <v>10.44</v>
      </c>
      <c r="G3" s="5">
        <f t="shared" ref="G3:G8" si="1">(F3/E3)*100</f>
        <v>318.29268292682929</v>
      </c>
      <c r="H3" s="5">
        <v>42500</v>
      </c>
      <c r="I3" s="9">
        <f t="shared" si="0"/>
        <v>2.8159630799999997E-4</v>
      </c>
      <c r="J3" s="5"/>
      <c r="M3" s="5"/>
    </row>
    <row r="4" spans="1:13" x14ac:dyDescent="0.35">
      <c r="B4" s="8">
        <v>28.18</v>
      </c>
      <c r="C4" s="5">
        <v>0</v>
      </c>
      <c r="D4" s="9">
        <v>28.18</v>
      </c>
      <c r="E4" s="8">
        <v>5.07</v>
      </c>
      <c r="F4" s="5">
        <v>16.690000000000001</v>
      </c>
      <c r="G4" s="5">
        <f t="shared" si="1"/>
        <v>329.19132149901384</v>
      </c>
      <c r="H4" s="5">
        <v>42500</v>
      </c>
      <c r="I4" s="9">
        <f t="shared" si="0"/>
        <v>3.9459890399999998E-4</v>
      </c>
      <c r="J4" s="5"/>
      <c r="M4" s="5"/>
    </row>
    <row r="5" spans="1:13" x14ac:dyDescent="0.35">
      <c r="B5" s="8">
        <v>18.05</v>
      </c>
      <c r="C5" s="5">
        <v>0</v>
      </c>
      <c r="D5" s="9">
        <v>18.05</v>
      </c>
      <c r="E5" s="8">
        <v>1.1100000000000001</v>
      </c>
      <c r="F5" s="5">
        <v>3.85</v>
      </c>
      <c r="G5" s="5">
        <f t="shared" si="1"/>
        <v>346.8468468468468</v>
      </c>
      <c r="H5" s="5">
        <v>42500</v>
      </c>
      <c r="I5" s="9">
        <f t="shared" si="0"/>
        <v>2.5275054E-4</v>
      </c>
      <c r="J5" s="5"/>
      <c r="M5" s="5"/>
    </row>
    <row r="6" spans="1:13" x14ac:dyDescent="0.35">
      <c r="B6" s="8">
        <v>20.49</v>
      </c>
      <c r="C6" s="5">
        <v>0</v>
      </c>
      <c r="D6" s="9">
        <v>20.49</v>
      </c>
      <c r="E6" s="8">
        <v>2.06</v>
      </c>
      <c r="F6" s="5">
        <v>7.29</v>
      </c>
      <c r="G6" s="5">
        <f t="shared" si="1"/>
        <v>353.88349514563106</v>
      </c>
      <c r="H6" s="5">
        <v>42500</v>
      </c>
      <c r="I6" s="9">
        <f t="shared" si="0"/>
        <v>2.8691737199999995E-4</v>
      </c>
      <c r="J6" s="5"/>
      <c r="M6" s="5"/>
    </row>
    <row r="7" spans="1:13" x14ac:dyDescent="0.35">
      <c r="B7" s="8">
        <v>27.43</v>
      </c>
      <c r="C7" s="5">
        <v>0</v>
      </c>
      <c r="D7" s="9">
        <v>27.43</v>
      </c>
      <c r="E7" s="8">
        <v>3.22</v>
      </c>
      <c r="F7" s="5">
        <v>11.61</v>
      </c>
      <c r="G7" s="5">
        <f t="shared" si="1"/>
        <v>360.55900621118008</v>
      </c>
      <c r="H7" s="5">
        <v>42500</v>
      </c>
      <c r="I7" s="9">
        <f t="shared" si="0"/>
        <v>3.8409680399999999E-4</v>
      </c>
      <c r="J7" s="5"/>
      <c r="M7" s="5"/>
    </row>
    <row r="8" spans="1:13" x14ac:dyDescent="0.35">
      <c r="B8" s="8">
        <v>41.24</v>
      </c>
      <c r="C8" s="5">
        <v>0</v>
      </c>
      <c r="D8" s="9">
        <v>41.24</v>
      </c>
      <c r="E8" s="8">
        <v>4.04</v>
      </c>
      <c r="F8" s="5">
        <v>15.13</v>
      </c>
      <c r="G8" s="5">
        <f t="shared" si="1"/>
        <v>374.50495049504951</v>
      </c>
      <c r="H8" s="5">
        <v>42500</v>
      </c>
      <c r="I8" s="9">
        <f t="shared" si="0"/>
        <v>5.7747547199999999E-4</v>
      </c>
      <c r="J8" s="5"/>
      <c r="M8" s="5"/>
    </row>
    <row r="9" spans="1:13" x14ac:dyDescent="0.35">
      <c r="M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2023-08-25T19:11:43Z</dcterms:modified>
</cp:coreProperties>
</file>