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gcdik\Downloads\Veda2.0\Veda\Veda_models\Demo_models\DemoS_016\"/>
    </mc:Choice>
  </mc:AlternateContent>
  <xr:revisionPtr revIDLastSave="0" documentId="13_ncr:1_{D0D103AD-18E1-413A-82B1-2FD7486806C8}" xr6:coauthVersionLast="47" xr6:coauthVersionMax="47" xr10:uidLastSave="{00000000-0000-0000-0000-000000000000}"/>
  <bookViews>
    <workbookView xWindow="20370" yWindow="-120" windowWidth="20730" windowHeight="11160" tabRatio="901" activeTab="2" xr2:uid="{00000000-000D-0000-FFFF-FFFF00000000}"/>
  </bookViews>
  <sheets>
    <sheet name="EnergyBalance" sheetId="133" r:id="rId1"/>
    <sheet name="RES&amp;OBJ" sheetId="135" r:id="rId2"/>
    <sheet name="Pri_ELC" sheetId="137" r:id="rId3"/>
    <sheet name="Sector_Fuels" sheetId="138" r:id="rId4"/>
    <sheet name="Con_ELC" sheetId="139" r:id="rId5"/>
    <sheet name="DemTechs_ELC" sheetId="140" r:id="rId6"/>
    <sheet name="Demands" sheetId="141" r:id="rId7"/>
  </sheets>
  <externalReferences>
    <externalReference r:id="rId8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X9" i="133" l="1"/>
  <c r="W9" i="133"/>
  <c r="I18" i="137" s="1"/>
  <c r="G36" i="137"/>
  <c r="I17" i="137" s="1"/>
  <c r="I19" i="137" l="1"/>
  <c r="I20" i="137" l="1"/>
  <c r="W15" i="133"/>
  <c r="U9" i="133"/>
  <c r="U15" i="133"/>
  <c r="U25" i="133"/>
  <c r="R25" i="133"/>
  <c r="Q25" i="133"/>
  <c r="P25" i="133"/>
  <c r="O25" i="133"/>
  <c r="N25" i="133"/>
  <c r="M25" i="133"/>
  <c r="L25" i="133"/>
  <c r="K25" i="133"/>
  <c r="J25" i="133"/>
  <c r="I25" i="133"/>
  <c r="H25" i="133"/>
  <c r="G25" i="133"/>
  <c r="F25" i="133"/>
  <c r="E25" i="133"/>
  <c r="D25" i="133"/>
  <c r="R15" i="133"/>
  <c r="Q15" i="133"/>
  <c r="P15" i="133"/>
  <c r="O15" i="133"/>
  <c r="N15" i="133"/>
  <c r="M15" i="133"/>
  <c r="L15" i="133"/>
  <c r="K15" i="133"/>
  <c r="I15" i="133"/>
  <c r="H15" i="133"/>
  <c r="G15" i="133"/>
  <c r="F15" i="133"/>
  <c r="E15" i="133"/>
  <c r="D15" i="133"/>
  <c r="R9" i="133"/>
  <c r="Q9" i="133"/>
  <c r="P9" i="133"/>
  <c r="O9" i="133"/>
  <c r="N9" i="133"/>
  <c r="N10" i="133" s="1"/>
  <c r="M9" i="133"/>
  <c r="L9" i="133"/>
  <c r="K9" i="133"/>
  <c r="J9" i="133"/>
  <c r="I9" i="133"/>
  <c r="H9" i="133"/>
  <c r="G9" i="133"/>
  <c r="F9" i="133"/>
  <c r="E9" i="133"/>
  <c r="D9" i="133"/>
  <c r="I22" i="137" l="1"/>
  <c r="I35" i="137" s="1"/>
  <c r="N23" i="137" l="1"/>
  <c r="N22" i="137"/>
  <c r="M6" i="137" l="1"/>
  <c r="N6" i="137"/>
  <c r="M7" i="137"/>
  <c r="N7" i="137"/>
  <c r="M8" i="137"/>
  <c r="N8" i="137"/>
  <c r="M9" i="137"/>
  <c r="N9" i="137"/>
  <c r="N5" i="137"/>
  <c r="M5" i="137"/>
  <c r="I23" i="137"/>
  <c r="S7" i="133"/>
  <c r="M21" i="137" l="1"/>
  <c r="M19" i="137"/>
  <c r="M17" i="137"/>
  <c r="M20" i="137"/>
  <c r="M18" i="137"/>
  <c r="N21" i="137"/>
  <c r="N20" i="137"/>
  <c r="N19" i="137"/>
  <c r="N18" i="137"/>
  <c r="N17" i="137"/>
  <c r="M23" i="137"/>
  <c r="M22" i="137"/>
  <c r="B20" i="137" l="1"/>
  <c r="B19" i="137"/>
  <c r="B21" i="137"/>
  <c r="B18" i="137"/>
  <c r="B17" i="137"/>
  <c r="B23" i="137" l="1"/>
  <c r="F2" i="137"/>
  <c r="E2" i="137"/>
  <c r="O20" i="137" l="1"/>
  <c r="O8" i="137"/>
  <c r="O7" i="137"/>
  <c r="O5" i="137"/>
  <c r="O9" i="137"/>
  <c r="O6" i="137"/>
  <c r="O19" i="137"/>
  <c r="O21" i="137"/>
  <c r="O17" i="137"/>
  <c r="O18" i="137"/>
  <c r="H16" i="137"/>
  <c r="I16" i="137"/>
  <c r="G16" i="137"/>
  <c r="O23" i="137"/>
  <c r="O22" i="137"/>
  <c r="B22" i="137" l="1"/>
  <c r="S12" i="133" l="1"/>
  <c r="S24" i="133"/>
  <c r="S23" i="133"/>
  <c r="S21" i="133"/>
  <c r="S20" i="133"/>
  <c r="S19" i="133"/>
  <c r="S18" i="133"/>
  <c r="S17" i="133"/>
  <c r="S14" i="133"/>
  <c r="S13" i="133"/>
  <c r="S11" i="133"/>
  <c r="S8" i="133"/>
  <c r="S6" i="133"/>
  <c r="S5" i="133"/>
  <c r="S15" i="133" l="1"/>
  <c r="S9" i="133"/>
  <c r="S22" i="133"/>
  <c r="S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0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156612C-ECB0-43B5-A49B-56495D45931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986F242C-39BE-4E45-BBFB-34655015CD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A3EE8999-BE63-4C25-9A2A-862994FCCAA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F521F989-5DDC-46DF-B7B2-38B33ADF394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C476866B-B5BD-4B8E-A0C7-7B9C11A4F442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4" authorId="2" shapeId="0" xr:uid="{DD8B0AD4-2BE9-4F22-AF7C-E238F5E4AB0E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14" authorId="2" shapeId="0" xr:uid="{A500B7F1-22F5-4D66-956F-AF6BB626C2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14" authorId="1" shapeId="0" xr:uid="{EB99332D-206B-4F96-84EE-E9450F51242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14" authorId="2" shapeId="0" xr:uid="{69E75BE8-0970-4063-9EEC-13971E60A43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5" authorId="2" shapeId="0" xr:uid="{77496E2C-4689-4130-9797-295D06976587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<sst xmlns="http://schemas.openxmlformats.org/spreadsheetml/2006/main" count="796" uniqueCount="307">
  <si>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</si>
  <si>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</si>
  <si>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</si>
  <si>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</si>
  <si>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</si>
  <si>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</si>
  <si>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</si>
  <si>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</si>
  <si>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</si>
  <si>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</si>
  <si>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</si>
  <si>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</si>
  <si>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</si>
  <si>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</si>
  <si>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</si>
  <si>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</si>
  <si>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</si>
  <si>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</si>
  <si>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</si>
  <si>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</si>
  <si>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</si>
  <si>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</si>
  <si>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</si>
  <si>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</si>
  <si>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</si>
  <si>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</si>
  <si>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</si>
  <si>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</si>
  <si>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</si>
  <si>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</si>
  <si>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</si>
  <si>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</si>
  <si>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</si>
  <si>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</si>
  <si>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</si>
  <si>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</si>
  <si>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</si>
  <si>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</si>
  <si>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</si>
  <si>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</si>
  <si>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</si>
  <si>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</si>
  <si>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</si>
  <si>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</si>
  <si>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</si>
  <si>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</si>
  <si>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</si>
  <si>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</si>
  <si>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</si>
  <si>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</si>
  <si>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</si>
  <si>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</si>
  <si>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</si>
  <si>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</si>
  <si>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</si>
  <si>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</si>
  <si>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HPL</t>
  </si>
  <si>
    <t>REF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</si>
  <si>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</si>
  <si>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</si>
  <si>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</si>
  <si>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</si>
  <si>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</si>
  <si>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</si>
  <si>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</si>
  <si>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</si>
  <si>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</si>
  <si>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</si>
  <si>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</si>
  <si>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</si>
  <si>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</si>
  <si>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</si>
  <si>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</si>
  <si>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</si>
  <si>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</si>
  <si>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</si>
  <si>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</si>
  <si>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</si>
  <si>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</si>
  <si>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</si>
  <si>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</si>
  <si>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</si>
  <si>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</si>
  <si>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</si>
  <si>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</si>
  <si>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</si>
  <si>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</si>
  <si>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</si>
  <si>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</si>
  <si>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</si>
  <si>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</si>
  <si>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</si>
  <si>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User inputs</t>
  </si>
  <si>
    <t>Linked to the Energy Balance</t>
  </si>
  <si>
    <t>TPS</t>
  </si>
  <si>
    <t>Total Primary Supply</t>
  </si>
  <si>
    <t>Total Final Consumption</t>
  </si>
  <si>
    <t>Primary Supply (Mining, Import/Export and total primary supply demand)</t>
  </si>
  <si>
    <t>Objective Function</t>
  </si>
  <si>
    <t>_SysCost result table</t>
  </si>
  <si>
    <t>Reference Energy System</t>
  </si>
  <si>
    <t>SOL</t>
  </si>
  <si>
    <t>PRI</t>
  </si>
  <si>
    <t>electricity</t>
  </si>
  <si>
    <t>ROR</t>
  </si>
  <si>
    <t>PROR</t>
  </si>
  <si>
    <t>STR</t>
  </si>
  <si>
    <t>PHES</t>
  </si>
  <si>
    <t>Solar</t>
  </si>
  <si>
    <t>STGTSS</t>
  </si>
  <si>
    <t>Export</t>
  </si>
  <si>
    <t>Import</t>
  </si>
  <si>
    <t>M€2021</t>
  </si>
  <si>
    <t>Inputs</t>
  </si>
  <si>
    <t>Electricity Generation</t>
  </si>
  <si>
    <t>T &amp; D Losses</t>
  </si>
  <si>
    <t>Other Losses, own - use</t>
  </si>
  <si>
    <t>Fuel wood</t>
  </si>
  <si>
    <t>Agriculture Residue</t>
  </si>
  <si>
    <t>Animal Waste</t>
  </si>
  <si>
    <t>Kerosene</t>
  </si>
  <si>
    <t>Petrol</t>
  </si>
  <si>
    <t>Diesel</t>
  </si>
  <si>
    <t>ATF</t>
  </si>
  <si>
    <t>LPG</t>
  </si>
  <si>
    <t>Furnace Oil</t>
  </si>
  <si>
    <t>Coal</t>
  </si>
  <si>
    <t>Biogas</t>
  </si>
  <si>
    <t>Wind</t>
  </si>
  <si>
    <t>Micro/Pico Hydro</t>
  </si>
  <si>
    <t>FUE</t>
  </si>
  <si>
    <t>ANW</t>
  </si>
  <si>
    <t>KER</t>
  </si>
  <si>
    <t>PET</t>
  </si>
  <si>
    <t>DIE</t>
  </si>
  <si>
    <t>FUO</t>
  </si>
  <si>
    <t>BIO</t>
  </si>
  <si>
    <t>WIN</t>
  </si>
  <si>
    <t>MIH</t>
  </si>
  <si>
    <t>STC</t>
  </si>
  <si>
    <t>Stock Changes</t>
  </si>
  <si>
    <t>Run name: DemoS_014</t>
  </si>
  <si>
    <t>TJ</t>
  </si>
  <si>
    <t>Run of River Power Plant</t>
  </si>
  <si>
    <t>Peaking Run of River Power Plant</t>
  </si>
  <si>
    <t>Storage Power Plant</t>
  </si>
  <si>
    <t>Solar PV Power Plant</t>
  </si>
  <si>
    <t>Pump Hydroelectric energy storage</t>
  </si>
  <si>
    <t>Year</t>
  </si>
  <si>
    <t>M€2021/TJ</t>
  </si>
  <si>
    <t>MINROR</t>
  </si>
  <si>
    <t>Domestic supply of Run of River Power Plant</t>
  </si>
  <si>
    <t>MINPROR</t>
  </si>
  <si>
    <t>Domestic supply of Peaking Run of River Power Plant</t>
  </si>
  <si>
    <t>MINSTR</t>
  </si>
  <si>
    <t>Domestic supply of Storage Power Plant</t>
  </si>
  <si>
    <t>MINSOL</t>
  </si>
  <si>
    <t>Domestic supply of Solar PV Power Plant</t>
  </si>
  <si>
    <t>MINPHES</t>
  </si>
  <si>
    <t>Domestic supply of Pump Hydroelectric energy storage</t>
  </si>
  <si>
    <t>IMPELC</t>
  </si>
  <si>
    <t>Import of electricity</t>
  </si>
  <si>
    <t>EXPELC</t>
  </si>
  <si>
    <t>Export of electricity</t>
  </si>
  <si>
    <t>Type</t>
  </si>
  <si>
    <t>Capacity unit</t>
  </si>
  <si>
    <t>Existing</t>
  </si>
  <si>
    <t>New</t>
  </si>
  <si>
    <t>Electricity Plants</t>
  </si>
  <si>
    <t>Power Plants</t>
  </si>
  <si>
    <t>MW</t>
  </si>
  <si>
    <t>E</t>
  </si>
  <si>
    <t>N</t>
  </si>
  <si>
    <t>Power Plant Type</t>
  </si>
  <si>
    <t>Thermal</t>
  </si>
  <si>
    <t>CHP</t>
  </si>
  <si>
    <t>Renewable</t>
  </si>
  <si>
    <t>Nuclear</t>
  </si>
  <si>
    <t>Code</t>
  </si>
  <si>
    <t>T</t>
  </si>
  <si>
    <t>C</t>
  </si>
  <si>
    <t>R</t>
  </si>
  <si>
    <t>Eletricity</t>
  </si>
  <si>
    <t>STOCK</t>
  </si>
  <si>
    <t>EFF</t>
  </si>
  <si>
    <t>FIXOM</t>
  </si>
  <si>
    <t>VAROM</t>
  </si>
  <si>
    <t>LIFE</t>
  </si>
  <si>
    <t>Peak</t>
  </si>
  <si>
    <t>Existing Installed Capacity</t>
  </si>
  <si>
    <t>Efficiency</t>
  </si>
  <si>
    <t>Fixed O&amp;M Cost</t>
  </si>
  <si>
    <t>Variable O&amp;M Cost</t>
  </si>
  <si>
    <t>Lifetime</t>
  </si>
  <si>
    <t>% contribution to PEAK</t>
  </si>
  <si>
    <t>M€2021/MW</t>
  </si>
  <si>
    <t>Years</t>
  </si>
  <si>
    <t>ELCREROR00</t>
  </si>
  <si>
    <t>ELCROR</t>
  </si>
  <si>
    <t>ELE</t>
  </si>
  <si>
    <t>Power Plants Existing00 - Run of River Power Plant</t>
  </si>
  <si>
    <t>ELCREPROR00</t>
  </si>
  <si>
    <t>ELCPROR</t>
  </si>
  <si>
    <t>Power Plants Existing00 - Peaking Run of River Power Plant</t>
  </si>
  <si>
    <t>ELCRESTR00</t>
  </si>
  <si>
    <t>ELCSTR</t>
  </si>
  <si>
    <t>Power Plants Existing00 - Storage Power Plant</t>
  </si>
  <si>
    <t>ELCRESOL00</t>
  </si>
  <si>
    <t>ELCSOL</t>
  </si>
  <si>
    <t>Power Plants Existing00 - Solar PV Power Plant</t>
  </si>
  <si>
    <t>ELCREPHES00</t>
  </si>
  <si>
    <t>ELCPHES</t>
  </si>
  <si>
    <t>Power Plants Existing00 - Pump Hydroelectric energy storage</t>
  </si>
  <si>
    <t>Demand Technology</t>
  </si>
  <si>
    <t>DEM</t>
  </si>
  <si>
    <t>TPSELC</t>
  </si>
  <si>
    <t>Demand Total Primary Supply - ELC</t>
  </si>
  <si>
    <t>AFA</t>
  </si>
  <si>
    <t>INVCOST</t>
  </si>
  <si>
    <t>Utilisation Factor</t>
  </si>
  <si>
    <t>Invesctment Cost</t>
  </si>
  <si>
    <t>TJa</t>
  </si>
  <si>
    <t>M€2021/TJa</t>
  </si>
  <si>
    <t>DTPSELC</t>
  </si>
  <si>
    <t>DMD</t>
  </si>
  <si>
    <t>Demand Technology Total Primary Supply - ELC</t>
  </si>
  <si>
    <t>Attribute</t>
  </si>
  <si>
    <t>*Unit</t>
  </si>
  <si>
    <t>Timeslices</t>
  </si>
  <si>
    <t>Demand Commodity Name</t>
  </si>
  <si>
    <t>Demand Unit</t>
  </si>
  <si>
    <t>Demand Value</t>
  </si>
  <si>
    <t>Demand</t>
  </si>
  <si>
    <t>COM_FR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</si>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</sst>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General_)"/>
    <numFmt numFmtId="166" formatCode="\Te\x\t"/>
    <numFmt numFmtId="167" formatCode="0.000"/>
    <numFmt numFmtId="168" formatCode="0.0%"/>
    <numFmt numFmtId="169" formatCode="0.000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5">
    <xf numFmtId="0" fontId="0" fillId="0" borderId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10" applyNumberFormat="0" applyAlignment="0" applyProtection="0"/>
    <xf numFmtId="164" fontId="17" fillId="0" borderId="0" applyFont="0" applyFill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5" fillId="3" borderId="0" applyNumberFormat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9" fontId="2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16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" fillId="16" borderId="0" applyNumberFormat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3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41">
    <xf numFmtId="0" fontId="0" fillId="0" borderId="0" xfId="0"/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0" borderId="0" xfId="10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22" fillId="9" borderId="0" xfId="6" applyFon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24" fillId="0" borderId="0" xfId="0" applyFont="1"/>
    <xf numFmtId="0" fontId="9" fillId="0" borderId="5" xfId="0" applyFont="1" applyBorder="1"/>
    <xf numFmtId="9" fontId="25" fillId="0" borderId="6" xfId="15" applyFont="1" applyBorder="1" applyAlignment="1"/>
    <xf numFmtId="9" fontId="25" fillId="0" borderId="7" xfId="15" applyFont="1" applyBorder="1" applyAlignment="1"/>
    <xf numFmtId="9" fontId="25" fillId="0" borderId="0" xfId="15" applyFont="1" applyBorder="1" applyAlignment="1"/>
    <xf numFmtId="0" fontId="18" fillId="5" borderId="0" xfId="3" applyAlignment="1">
      <alignment wrapText="1"/>
    </xf>
    <xf numFmtId="0" fontId="8" fillId="0" borderId="0" xfId="0" applyFont="1"/>
    <xf numFmtId="0" fontId="26" fillId="0" borderId="0" xfId="0" applyFont="1"/>
    <xf numFmtId="0" fontId="22" fillId="9" borderId="0" xfId="6" applyFont="1" applyFill="1" applyAlignment="1">
      <alignment horizontal="left"/>
    </xf>
    <xf numFmtId="1" fontId="0" fillId="10" borderId="0" xfId="0" applyNumberFormat="1" applyFill="1"/>
    <xf numFmtId="0" fontId="26" fillId="11" borderId="2" xfId="0" applyFont="1" applyFill="1" applyBorder="1" applyAlignment="1">
      <alignment wrapText="1"/>
    </xf>
    <xf numFmtId="0" fontId="8" fillId="11" borderId="2" xfId="0" applyFont="1" applyFill="1" applyBorder="1" applyAlignment="1">
      <alignment wrapText="1"/>
    </xf>
    <xf numFmtId="0" fontId="26" fillId="11" borderId="0" xfId="0" applyFont="1" applyFill="1"/>
    <xf numFmtId="1" fontId="0" fillId="12" borderId="0" xfId="0" applyNumberFormat="1" applyFill="1"/>
    <xf numFmtId="1" fontId="0" fillId="13" borderId="0" xfId="0" applyNumberFormat="1" applyFill="1"/>
    <xf numFmtId="1" fontId="0" fillId="13" borderId="2" xfId="0" applyNumberFormat="1" applyFill="1" applyBorder="1"/>
    <xf numFmtId="1" fontId="19" fillId="6" borderId="4" xfId="4" applyNumberFormat="1" applyBorder="1" applyAlignment="1">
      <alignment horizontal="right"/>
    </xf>
    <xf numFmtId="165" fontId="19" fillId="6" borderId="5" xfId="4" applyNumberFormat="1" applyBorder="1" applyAlignment="1">
      <alignment horizontal="right" vertical="center"/>
    </xf>
    <xf numFmtId="1" fontId="19" fillId="6" borderId="11" xfId="4" applyNumberFormat="1" applyBorder="1" applyAlignment="1">
      <alignment horizontal="right"/>
    </xf>
    <xf numFmtId="165" fontId="14" fillId="12" borderId="6" xfId="0" applyNumberFormat="1" applyFont="1" applyFill="1" applyBorder="1" applyAlignment="1">
      <alignment horizontal="left" vertical="center"/>
    </xf>
    <xf numFmtId="165" fontId="14" fillId="12" borderId="9" xfId="0" applyNumberFormat="1" applyFont="1" applyFill="1" applyBorder="1" applyAlignment="1">
      <alignment horizontal="left" vertical="center"/>
    </xf>
    <xf numFmtId="165" fontId="14" fillId="13" borderId="6" xfId="0" applyNumberFormat="1" applyFont="1" applyFill="1" applyBorder="1" applyAlignment="1">
      <alignment horizontal="left" vertical="center"/>
    </xf>
    <xf numFmtId="165" fontId="14" fillId="13" borderId="9" xfId="0" applyNumberFormat="1" applyFont="1" applyFill="1" applyBorder="1" applyAlignment="1">
      <alignment horizontal="left" vertical="center"/>
    </xf>
    <xf numFmtId="165" fontId="14" fillId="13" borderId="7" xfId="0" applyNumberFormat="1" applyFont="1" applyFill="1" applyBorder="1" applyAlignment="1">
      <alignment horizontal="left" vertical="center"/>
    </xf>
    <xf numFmtId="1" fontId="9" fillId="14" borderId="0" xfId="0" applyNumberFormat="1" applyFont="1" applyFill="1"/>
    <xf numFmtId="0" fontId="0" fillId="14" borderId="0" xfId="0" applyFill="1"/>
    <xf numFmtId="0" fontId="9" fillId="12" borderId="0" xfId="7" applyFont="1" applyFill="1"/>
    <xf numFmtId="2" fontId="9" fillId="12" borderId="0" xfId="0" applyNumberFormat="1" applyFont="1" applyFill="1"/>
    <xf numFmtId="0" fontId="27" fillId="0" borderId="0" xfId="0" applyFont="1"/>
    <xf numFmtId="0" fontId="8" fillId="15" borderId="0" xfId="0" applyFont="1" applyFill="1"/>
    <xf numFmtId="2" fontId="0" fillId="0" borderId="0" xfId="0" applyNumberFormat="1"/>
    <xf numFmtId="0" fontId="18" fillId="4" borderId="0" xfId="2"/>
    <xf numFmtId="0" fontId="0" fillId="0" borderId="4" xfId="0" applyBorder="1"/>
    <xf numFmtId="1" fontId="19" fillId="6" borderId="13" xfId="4" applyNumberFormat="1" applyBorder="1" applyAlignment="1">
      <alignment horizontal="right"/>
    </xf>
    <xf numFmtId="165" fontId="13" fillId="0" borderId="5" xfId="0" applyNumberFormat="1" applyFont="1" applyBorder="1" applyAlignment="1">
      <alignment horizontal="left" vertical="center"/>
    </xf>
    <xf numFmtId="165" fontId="14" fillId="10" borderId="9" xfId="0" applyNumberFormat="1" applyFont="1" applyFill="1" applyBorder="1" applyAlignment="1">
      <alignment horizontal="left" vertical="center"/>
    </xf>
    <xf numFmtId="165" fontId="13" fillId="0" borderId="7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166" fontId="10" fillId="0" borderId="0" xfId="0" applyNumberFormat="1" applyFont="1"/>
    <xf numFmtId="166" fontId="9" fillId="0" borderId="0" xfId="0" applyNumberFormat="1" applyFont="1"/>
    <xf numFmtId="166" fontId="8" fillId="2" borderId="1" xfId="0" applyNumberFormat="1" applyFont="1" applyFill="1" applyBorder="1" applyAlignment="1">
      <alignment horizontal="left"/>
    </xf>
    <xf numFmtId="166" fontId="8" fillId="2" borderId="4" xfId="0" applyNumberFormat="1" applyFont="1" applyFill="1" applyBorder="1" applyAlignment="1">
      <alignment horizontal="left"/>
    </xf>
    <xf numFmtId="166" fontId="23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3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0" fontId="29" fillId="0" borderId="0" xfId="0" applyFont="1"/>
    <xf numFmtId="166" fontId="6" fillId="0" borderId="0" xfId="0" applyNumberFormat="1" applyFont="1"/>
    <xf numFmtId="0" fontId="6" fillId="0" borderId="0" xfId="0" applyFont="1"/>
    <xf numFmtId="1" fontId="6" fillId="10" borderId="0" xfId="0" applyNumberFormat="1" applyFont="1" applyFill="1"/>
    <xf numFmtId="1" fontId="0" fillId="0" borderId="2" xfId="0" applyNumberFormat="1" applyBorder="1"/>
    <xf numFmtId="167" fontId="9" fillId="14" borderId="0" xfId="0" applyNumberFormat="1" applyFont="1" applyFill="1"/>
    <xf numFmtId="2" fontId="8" fillId="0" borderId="0" xfId="0" applyNumberFormat="1" applyFont="1"/>
    <xf numFmtId="2" fontId="8" fillId="0" borderId="2" xfId="0" applyNumberFormat="1" applyFont="1" applyBorder="1" applyAlignment="1">
      <alignment horizontal="center" wrapText="1"/>
    </xf>
    <xf numFmtId="2" fontId="0" fillId="0" borderId="2" xfId="0" applyNumberFormat="1" applyBorder="1"/>
    <xf numFmtId="2" fontId="8" fillId="10" borderId="0" xfId="0" applyNumberFormat="1" applyFont="1" applyFill="1"/>
    <xf numFmtId="2" fontId="19" fillId="6" borderId="12" xfId="4" applyNumberFormat="1" applyBorder="1" applyAlignment="1">
      <alignment horizontal="right"/>
    </xf>
    <xf numFmtId="2" fontId="8" fillId="0" borderId="2" xfId="0" applyNumberFormat="1" applyFont="1" applyBorder="1"/>
    <xf numFmtId="2" fontId="8" fillId="12" borderId="0" xfId="0" applyNumberFormat="1" applyFont="1" applyFill="1"/>
    <xf numFmtId="2" fontId="8" fillId="13" borderId="0" xfId="0" applyNumberFormat="1" applyFont="1" applyFill="1"/>
    <xf numFmtId="2" fontId="8" fillId="13" borderId="2" xfId="0" applyNumberFormat="1" applyFont="1" applyFill="1" applyBorder="1"/>
    <xf numFmtId="2" fontId="19" fillId="6" borderId="8" xfId="4" applyNumberFormat="1" applyBorder="1" applyAlignment="1">
      <alignment horizontal="right"/>
    </xf>
    <xf numFmtId="2" fontId="9" fillId="0" borderId="0" xfId="0" applyNumberFormat="1" applyFont="1"/>
    <xf numFmtId="2" fontId="25" fillId="0" borderId="0" xfId="15" applyNumberFormat="1" applyFont="1" applyBorder="1" applyAlignment="1"/>
    <xf numFmtId="9" fontId="0" fillId="0" borderId="0" xfId="15" applyFont="1"/>
    <xf numFmtId="168" fontId="0" fillId="0" borderId="0" xfId="15" applyNumberFormat="1" applyFont="1"/>
    <xf numFmtId="0" fontId="23" fillId="3" borderId="3" xfId="1" applyFont="1" applyBorder="1" applyAlignment="1">
      <alignment wrapText="1"/>
    </xf>
    <xf numFmtId="0" fontId="6" fillId="0" borderId="0" xfId="22"/>
    <xf numFmtId="0" fontId="8" fillId="2" borderId="1" xfId="22" applyFont="1" applyFill="1" applyBorder="1" applyAlignment="1">
      <alignment horizontal="left"/>
    </xf>
    <xf numFmtId="0" fontId="10" fillId="0" borderId="0" xfId="25" applyFont="1" applyAlignment="1">
      <alignment horizontal="left"/>
    </xf>
    <xf numFmtId="1" fontId="6" fillId="0" borderId="0" xfId="22" applyNumberFormat="1"/>
    <xf numFmtId="0" fontId="23" fillId="3" borderId="3" xfId="43" applyFont="1" applyBorder="1" applyAlignment="1">
      <alignment horizontal="center" wrapText="1"/>
    </xf>
    <xf numFmtId="0" fontId="23" fillId="3" borderId="3" xfId="43" applyFont="1" applyBorder="1" applyAlignment="1">
      <alignment horizontal="left" wrapText="1"/>
    </xf>
    <xf numFmtId="0" fontId="8" fillId="2" borderId="4" xfId="22" applyFont="1" applyFill="1" applyBorder="1" applyAlignment="1">
      <alignment horizontal="left"/>
    </xf>
    <xf numFmtId="1" fontId="6" fillId="14" borderId="0" xfId="22" applyNumberFormat="1" applyFill="1"/>
    <xf numFmtId="0" fontId="6" fillId="14" borderId="0" xfId="22" applyFill="1"/>
    <xf numFmtId="0" fontId="6" fillId="12" borderId="0" xfId="7" applyFont="1" applyFill="1"/>
    <xf numFmtId="2" fontId="6" fillId="12" borderId="0" xfId="22" applyNumberFormat="1" applyFill="1"/>
    <xf numFmtId="0" fontId="8" fillId="2" borderId="1" xfId="22" applyFont="1" applyFill="1" applyBorder="1" applyAlignment="1">
      <alignment horizontal="center"/>
    </xf>
    <xf numFmtId="166" fontId="10" fillId="0" borderId="0" xfId="22" applyNumberFormat="1" applyFont="1"/>
    <xf numFmtId="166" fontId="6" fillId="0" borderId="0" xfId="22" applyNumberFormat="1"/>
    <xf numFmtId="166" fontId="8" fillId="2" borderId="1" xfId="22" applyNumberFormat="1" applyFont="1" applyFill="1" applyBorder="1" applyAlignment="1">
      <alignment horizontal="left"/>
    </xf>
    <xf numFmtId="166" fontId="8" fillId="2" borderId="4" xfId="22" applyNumberFormat="1" applyFont="1" applyFill="1" applyBorder="1" applyAlignment="1">
      <alignment horizontal="left"/>
    </xf>
    <xf numFmtId="166" fontId="23" fillId="3" borderId="3" xfId="43" applyNumberFormat="1" applyFont="1" applyBorder="1" applyAlignment="1">
      <alignment horizontal="left" wrapText="1"/>
    </xf>
    <xf numFmtId="166" fontId="23" fillId="3" borderId="3" xfId="43" applyNumberFormat="1" applyFont="1" applyBorder="1" applyAlignment="1">
      <alignment horizontal="center" wrapText="1"/>
    </xf>
    <xf numFmtId="166" fontId="6" fillId="0" borderId="0" xfId="22" applyNumberFormat="1" applyAlignment="1">
      <alignment wrapText="1"/>
    </xf>
    <xf numFmtId="167" fontId="6" fillId="14" borderId="0" xfId="22" applyNumberFormat="1" applyFill="1"/>
    <xf numFmtId="9" fontId="6" fillId="0" borderId="0" xfId="15" applyFont="1"/>
    <xf numFmtId="168" fontId="6" fillId="0" borderId="0" xfId="15" applyNumberFormat="1" applyFont="1"/>
    <xf numFmtId="0" fontId="23" fillId="3" borderId="3" xfId="43" applyFont="1" applyBorder="1" applyAlignment="1">
      <alignment wrapText="1"/>
    </xf>
    <xf numFmtId="0" fontId="10" fillId="0" borderId="0" xfId="22" applyFont="1"/>
    <xf numFmtId="0" fontId="18" fillId="5" borderId="0" xfId="3"/>
    <xf numFmtId="0" fontId="23" fillId="3" borderId="3" xfId="54" applyFont="1" applyBorder="1" applyAlignment="1">
      <alignment horizontal="center" wrapText="1"/>
    </xf>
    <xf numFmtId="0" fontId="23" fillId="3" borderId="3" xfId="54" applyFont="1" applyBorder="1" applyAlignment="1">
      <alignment horizontal="left" wrapText="1"/>
    </xf>
    <xf numFmtId="0" fontId="23" fillId="3" borderId="1" xfId="54" applyFont="1" applyBorder="1" applyAlignment="1">
      <alignment horizontal="left" wrapText="1"/>
    </xf>
    <xf numFmtId="0" fontId="6" fillId="12" borderId="0" xfId="22" applyFill="1"/>
    <xf numFmtId="0" fontId="22" fillId="9" borderId="0" xfId="6" applyFont="1" applyFill="1" applyAlignment="1">
      <alignment wrapText="1"/>
    </xf>
    <xf numFmtId="0" fontId="22" fillId="0" borderId="0" xfId="6" applyFont="1" applyFill="1"/>
    <xf numFmtId="166" fontId="23" fillId="3" borderId="3" xfId="54" applyNumberFormat="1" applyFont="1" applyBorder="1" applyAlignment="1">
      <alignment horizontal="left" wrapText="1"/>
    </xf>
    <xf numFmtId="0" fontId="31" fillId="0" borderId="0" xfId="3" applyFont="1" applyFill="1" applyAlignment="1">
      <alignment wrapText="1"/>
    </xf>
    <xf numFmtId="0" fontId="32" fillId="0" borderId="0" xfId="6" applyFont="1" applyFill="1"/>
    <xf numFmtId="0" fontId="24" fillId="0" borderId="0" xfId="25" applyFont="1" applyAlignment="1">
      <alignment horizontal="left"/>
    </xf>
    <xf numFmtId="0" fontId="8" fillId="2" borderId="1" xfId="25" applyFont="1" applyFill="1" applyBorder="1" applyAlignment="1">
      <alignment horizontal="left" vertical="center" wrapText="1"/>
    </xf>
    <xf numFmtId="0" fontId="8" fillId="2" borderId="1" xfId="25" applyFont="1" applyFill="1" applyBorder="1" applyAlignment="1">
      <alignment horizontal="center" vertical="center" wrapText="1"/>
    </xf>
    <xf numFmtId="0" fontId="33" fillId="0" borderId="0" xfId="53" applyFont="1" applyFill="1" applyBorder="1" applyAlignment="1">
      <alignment horizontal="right" wrapText="1"/>
    </xf>
    <xf numFmtId="0" fontId="23" fillId="0" borderId="0" xfId="53" applyFont="1" applyFill="1" applyBorder="1" applyAlignment="1">
      <alignment horizontal="right" wrapText="1"/>
    </xf>
    <xf numFmtId="1" fontId="23" fillId="0" borderId="0" xfId="53" applyNumberFormat="1" applyFont="1" applyFill="1" applyBorder="1" applyAlignment="1">
      <alignment horizontal="right" wrapText="1"/>
    </xf>
    <xf numFmtId="1" fontId="30" fillId="0" borderId="0" xfId="53" applyNumberFormat="1" applyFont="1" applyFill="1" applyBorder="1" applyAlignment="1">
      <alignment horizontal="right" wrapText="1"/>
    </xf>
    <xf numFmtId="0" fontId="23" fillId="3" borderId="1" xfId="60" applyFont="1" applyBorder="1" applyAlignment="1">
      <alignment horizontal="left" wrapText="1"/>
    </xf>
    <xf numFmtId="0" fontId="23" fillId="3" borderId="3" xfId="64" applyFont="1" applyBorder="1" applyAlignment="1">
      <alignment horizontal="center" wrapText="1"/>
    </xf>
    <xf numFmtId="0" fontId="23" fillId="3" borderId="3" xfId="64" applyFont="1" applyBorder="1" applyAlignment="1">
      <alignment horizontal="left" wrapText="1"/>
    </xf>
    <xf numFmtId="0" fontId="23" fillId="3" borderId="1" xfId="64" applyFont="1" applyBorder="1" applyAlignment="1">
      <alignment horizontal="left" wrapText="1"/>
    </xf>
    <xf numFmtId="0" fontId="6" fillId="0" borderId="0" xfId="22" applyAlignment="1">
      <alignment wrapText="1"/>
    </xf>
    <xf numFmtId="0" fontId="6" fillId="0" borderId="0" xfId="25" applyAlignment="1">
      <alignment horizontal="left"/>
    </xf>
    <xf numFmtId="0" fontId="6" fillId="0" borderId="0" xfId="25" applyAlignment="1">
      <alignment horizontal="right"/>
    </xf>
    <xf numFmtId="0" fontId="25" fillId="0" borderId="0" xfId="22" applyFont="1"/>
    <xf numFmtId="0" fontId="8" fillId="2" borderId="1" xfId="25" applyFont="1" applyFill="1" applyBorder="1" applyAlignment="1">
      <alignment horizontal="left" vertical="center"/>
    </xf>
    <xf numFmtId="0" fontId="23" fillId="3" borderId="15" xfId="64" applyFont="1" applyBorder="1" applyAlignment="1">
      <alignment horizontal="center" wrapText="1"/>
    </xf>
    <xf numFmtId="2" fontId="6" fillId="0" borderId="0" xfId="22" applyNumberFormat="1"/>
    <xf numFmtId="0" fontId="23" fillId="3" borderId="4" xfId="64" applyFont="1" applyBorder="1" applyAlignment="1">
      <alignment horizontal="left" wrapText="1"/>
    </xf>
    <xf numFmtId="166" fontId="23" fillId="3" borderId="3" xfId="64" applyNumberFormat="1" applyFont="1" applyBorder="1" applyAlignment="1">
      <alignment horizontal="left" wrapText="1"/>
    </xf>
    <xf numFmtId="0" fontId="8" fillId="2" borderId="1" xfId="22" applyFont="1" applyFill="1" applyBorder="1" applyAlignment="1">
      <alignment vertical="center"/>
    </xf>
    <xf numFmtId="0" fontId="23" fillId="3" borderId="3" xfId="67" applyFont="1" applyBorder="1" applyAlignment="1">
      <alignment horizontal="left" wrapText="1"/>
    </xf>
    <xf numFmtId="0" fontId="23" fillId="3" borderId="1" xfId="67" applyFont="1" applyBorder="1" applyAlignment="1">
      <alignment horizontal="left" wrapText="1"/>
    </xf>
    <xf numFmtId="0" fontId="6" fillId="0" borderId="14" xfId="22" applyBorder="1"/>
    <xf numFmtId="1" fontId="6" fillId="14" borderId="0" xfId="7" applyNumberFormat="1" applyFont="1" applyFill="1"/>
    <xf numFmtId="0" fontId="8" fillId="0" borderId="0" xfId="22" applyFont="1" applyAlignment="1">
      <alignment vertical="center"/>
    </xf>
    <xf numFmtId="0" fontId="23" fillId="0" borderId="0" xfId="67" applyFont="1" applyFill="1" applyBorder="1" applyAlignment="1">
      <alignment horizontal="left" wrapText="1"/>
    </xf>
    <xf numFmtId="0" fontId="6" fillId="0" borderId="2" xfId="22" applyBorder="1"/>
    <xf numFmtId="169" fontId="6" fillId="14" borderId="0" xfId="22" applyNumberFormat="1" applyFill="1"/>
    <xf numFmtId="169" fontId="6" fillId="14" borderId="2" xfId="22" applyNumberFormat="1" applyFill="1" applyBorder="1"/>
  </cellXfs>
  <cellStyles count="75">
    <cellStyle name="20% - Accent5" xfId="1" builtinId="46"/>
    <cellStyle name="20% - Accent5 2" xfId="20" xr:uid="{31757489-FEFA-449A-A288-159658577717}"/>
    <cellStyle name="20% - Accent5 2 2" xfId="46" xr:uid="{B38409AD-A223-4A6F-A9C2-F12BAFE92BCD}"/>
    <cellStyle name="20% - Accent5 2 3" xfId="57" xr:uid="{2D27B37B-3DE0-4955-B268-95813C22439D}"/>
    <cellStyle name="20% - Accent5 2 4" xfId="67" xr:uid="{98B3E7C1-60C3-47E9-81B5-9F8AAF4694AE}"/>
    <cellStyle name="20% - Accent5 3" xfId="32" xr:uid="{8F3FBFB1-6620-4C82-A596-CC4385B0CD5E}"/>
    <cellStyle name="20% - Accent5 3 2" xfId="49" xr:uid="{8558012D-0E0E-4AE3-8508-A3B836A1C7E7}"/>
    <cellStyle name="20% - Accent5 3 3" xfId="60" xr:uid="{31ACB1E1-075E-45DA-9CD2-F50D432213DA}"/>
    <cellStyle name="20% - Accent5 3 4" xfId="71" xr:uid="{704A5AEA-F808-4308-9EE9-63F993F9DF95}"/>
    <cellStyle name="20% - Accent5 4" xfId="43" xr:uid="{8B9E2B6B-2925-4E1E-98C4-F1F65280BF3E}"/>
    <cellStyle name="20% - Accent5 5" xfId="54" xr:uid="{4780C1D1-D14D-4CF7-A736-B167DBD461BA}"/>
    <cellStyle name="20% - Accent5 6" xfId="64" xr:uid="{7D657731-5418-4080-8717-7A8FF37CDB5A}"/>
    <cellStyle name="40% - Accent3" xfId="53" builtinId="39"/>
    <cellStyle name="40% - Accent3 2" xfId="33" xr:uid="{79BB006A-48B8-438C-92CF-20516162AA6E}"/>
    <cellStyle name="40% - Accent3 2 2" xfId="50" xr:uid="{37D4F51D-0D43-42A8-919F-7B2BB57963CA}"/>
    <cellStyle name="40% - Accent3 2 3" xfId="61" xr:uid="{5DCADD87-F9F4-4B78-BEE9-8B1284209679}"/>
    <cellStyle name="40% - Accent3 2 4" xfId="72" xr:uid="{DE9D64D5-28C0-471B-B8FA-5B46AC8C076A}"/>
    <cellStyle name="40% - Accent3 3" xfId="70" xr:uid="{1835807E-0BB0-4A80-A21E-6189A6F8CB1F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1" xr:uid="{992F3F54-BB44-4021-B091-4DBD5F448EEB}"/>
    <cellStyle name="Comma 2 2 2" xfId="47" xr:uid="{CBB5F326-317B-4DC8-B3B9-4A9F1028CBA8}"/>
    <cellStyle name="Comma 2 2 3" xfId="58" xr:uid="{02139280-C993-4D21-8A96-38367E3C9479}"/>
    <cellStyle name="Comma 2 2 4" xfId="68" xr:uid="{7A03CFA1-A909-44BF-8E6C-8AC6F4C97AF6}"/>
    <cellStyle name="Comma 2 3" xfId="34" xr:uid="{B5CDC98F-2373-47A4-BDC2-B9AEE2C432B3}"/>
    <cellStyle name="Comma 2 3 2" xfId="51" xr:uid="{1F729E2D-6810-43A5-AF12-740E6F8DB606}"/>
    <cellStyle name="Comma 2 3 3" xfId="62" xr:uid="{1A8BBF79-4D59-47C8-A45A-8A4D2DE6DFC8}"/>
    <cellStyle name="Comma 2 3 4" xfId="73" xr:uid="{E37A77C4-44A8-4669-8276-18E82733D277}"/>
    <cellStyle name="Comma 2 4" xfId="44" xr:uid="{76A443D8-3A6A-4A13-966D-1262D965DDB4}"/>
    <cellStyle name="Comma 2 5" xfId="55" xr:uid="{8BA1C135-09CB-46D6-A42C-96D8A20D9DA2}"/>
    <cellStyle name="Comma 2 6" xfId="65" xr:uid="{AAFC49A4-2183-4F22-9929-0240B1734BE4}"/>
    <cellStyle name="Good" xfId="6" builtinId="26"/>
    <cellStyle name="Neutral" xfId="7" builtinId="28"/>
    <cellStyle name="Normal" xfId="0" builtinId="0"/>
    <cellStyle name="Normal 10" xfId="8" xr:uid="{00000000-0005-0000-0000-000009000000}"/>
    <cellStyle name="Normal 10 2" xfId="22" xr:uid="{5EA17536-A712-4781-BCCF-ECAF33BF8BC7}"/>
    <cellStyle name="Normal 2" xfId="9" xr:uid="{00000000-0005-0000-0000-00000A000000}"/>
    <cellStyle name="Normal 2 2" xfId="23" xr:uid="{7CCD0894-C5F5-4C40-B0A7-C63083B598FB}"/>
    <cellStyle name="Normal 4" xfId="10" xr:uid="{00000000-0005-0000-0000-00000B000000}"/>
    <cellStyle name="Normal 4 2" xfId="11" xr:uid="{00000000-0005-0000-0000-00000C000000}"/>
    <cellStyle name="Normal 4 2 2" xfId="25" xr:uid="{D2ED2190-9585-4E0D-B1BF-2666A5D955EF}"/>
    <cellStyle name="Normal 4 3" xfId="24" xr:uid="{B4CC5CDE-9B48-4884-A55D-FAF2CCC9E0C1}"/>
    <cellStyle name="Normal 8" xfId="12" xr:uid="{00000000-0005-0000-0000-00000D000000}"/>
    <cellStyle name="Normal 8 2" xfId="26" xr:uid="{5BD2B853-133D-4D16-BC10-146423763DB9}"/>
    <cellStyle name="Normal 8 2 2" xfId="48" xr:uid="{384ACE1D-63FB-48E7-8B78-8AFE287B7AAC}"/>
    <cellStyle name="Normal 8 2 3" xfId="59" xr:uid="{B922EA02-39B3-406D-9D08-E05B730D6AC9}"/>
    <cellStyle name="Normal 8 2 4" xfId="69" xr:uid="{4C42785D-7CC9-4E65-9581-C0A38FFD0C53}"/>
    <cellStyle name="Normal 8 3" xfId="35" xr:uid="{E896E249-6913-4D54-9818-E05980E41FE6}"/>
    <cellStyle name="Normal 8 3 2" xfId="52" xr:uid="{183C30CC-6B87-4019-A57D-29277647ADDF}"/>
    <cellStyle name="Normal 8 3 3" xfId="63" xr:uid="{3F46628E-9963-426C-8C40-D34CA18E0612}"/>
    <cellStyle name="Normal 8 3 4" xfId="74" xr:uid="{0C871E15-F7E8-41E0-BBA4-C89E31433593}"/>
    <cellStyle name="Normal 8 4" xfId="45" xr:uid="{C69A8A7E-3BC7-49E6-BB76-916DCD22A731}"/>
    <cellStyle name="Normal 8 5" xfId="56" xr:uid="{148A268A-9BFC-4312-A034-49286C07E939}"/>
    <cellStyle name="Normal 8 6" xfId="66" xr:uid="{65D55A8D-62B0-438C-85A1-5958E2EAB8DF}"/>
    <cellStyle name="Normal 9 2" xfId="13" xr:uid="{00000000-0005-0000-0000-00000E000000}"/>
    <cellStyle name="Normal 9 2 2" xfId="27" xr:uid="{35EF86F0-C879-4B2F-B6FC-19AD89FDFA92}"/>
    <cellStyle name="Normale_B2020" xfId="14" xr:uid="{00000000-0005-0000-0000-00000F000000}"/>
    <cellStyle name="Percent" xfId="15" builtinId="5"/>
    <cellStyle name="Percent 2" xfId="16" xr:uid="{00000000-0005-0000-0000-000011000000}"/>
    <cellStyle name="Percent 2 2" xfId="29" xr:uid="{2FE97164-82E7-4FA2-8926-A7BFE3C6AA9F}"/>
    <cellStyle name="Percent 3" xfId="17" xr:uid="{00000000-0005-0000-0000-000012000000}"/>
    <cellStyle name="Percent 3 2" xfId="30" xr:uid="{371B735E-ABC9-4C25-BBF8-16A9CA2AF31F}"/>
    <cellStyle name="Percent 3 3" xfId="36" xr:uid="{2DA1AB63-9D85-42A9-8ED2-FB34018F4DED}"/>
    <cellStyle name="Percent 3 4" xfId="37" xr:uid="{58B3466D-311E-43B4-B839-43D1695F3946}"/>
    <cellStyle name="Percent 4" xfId="18" xr:uid="{00000000-0005-0000-0000-000013000000}"/>
    <cellStyle name="Percent 4 2" xfId="31" xr:uid="{7844C6FD-8CE1-4C55-9B62-6B4D09A64D22}"/>
    <cellStyle name="Percent 4 3" xfId="38" xr:uid="{6460889E-4136-436B-98DB-FA63224D813F}"/>
    <cellStyle name="Percent 4 4" xfId="39" xr:uid="{20F8A12A-30D3-418C-8418-7619E7C81807}"/>
    <cellStyle name="Percent 5" xfId="28" xr:uid="{C2C75864-05DE-416D-AF41-9F9069182A66}"/>
    <cellStyle name="Percent 5 2" xfId="40" xr:uid="{1FB3804A-955B-46AC-B4B2-1D0C2A97EED0}"/>
    <cellStyle name="Percent 6" xfId="41" xr:uid="{798758BA-7F3A-425B-9546-2A9B7CB5EB17}"/>
    <cellStyle name="Percent 7" xfId="42" xr:uid="{44702030-7312-4422-B102-28946F75468C}"/>
    <cellStyle name="Standard_Sce_D_Extraction" xfId="19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720724</xdr:colOff>
      <xdr:row>28</xdr:row>
      <xdr:rowOff>64346</xdr:rowOff>
    </xdr:from>
    <xdr:to>
      <xdr:col>18</xdr:col>
      <xdr:colOff>720746</xdr:colOff>
      <xdr:row>34</xdr:row>
      <xdr:rowOff>74432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737224" y="4731596"/>
          <a:ext cx="11832189" cy="9625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5</xdr:col>
      <xdr:colOff>722839</xdr:colOff>
      <xdr:row>35</xdr:row>
      <xdr:rowOff>28576</xdr:rowOff>
    </xdr:from>
    <xdr:to>
      <xdr:col>18</xdr:col>
      <xdr:colOff>367465</xdr:colOff>
      <xdr:row>39</xdr:row>
      <xdr:rowOff>57986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739339" y="5807076"/>
          <a:ext cx="11476793" cy="6644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16</xdr:row>
      <xdr:rowOff>142875</xdr:rowOff>
    </xdr:from>
    <xdr:to>
      <xdr:col>8</xdr:col>
      <xdr:colOff>171450</xdr:colOff>
      <xdr:row>30</xdr:row>
      <xdr:rowOff>28575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52750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30</xdr:row>
      <xdr:rowOff>0</xdr:rowOff>
    </xdr:from>
    <xdr:to>
      <xdr:col>13</xdr:col>
      <xdr:colOff>2365959</xdr:colOff>
      <xdr:row>36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1BDD3D-A011-4C2F-8499-FC4063A31ECE}"/>
            </a:ext>
          </a:extLst>
        </xdr:cNvPr>
        <xdr:cNvSpPr txBox="1"/>
      </xdr:nvSpPr>
      <xdr:spPr>
        <a:xfrm>
          <a:off x="6153150" y="4267200"/>
          <a:ext cx="4385259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28</xdr:row>
      <xdr:rowOff>0</xdr:rowOff>
    </xdr:from>
    <xdr:to>
      <xdr:col>16</xdr:col>
      <xdr:colOff>337185</xdr:colOff>
      <xdr:row>34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A9D792-BED5-4D52-8962-4D086632B954}"/>
            </a:ext>
          </a:extLst>
        </xdr:cNvPr>
        <xdr:cNvSpPr txBox="1"/>
      </xdr:nvSpPr>
      <xdr:spPr>
        <a:xfrm>
          <a:off x="6972300" y="5819775"/>
          <a:ext cx="48806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23</xdr:row>
      <xdr:rowOff>0</xdr:rowOff>
    </xdr:from>
    <xdr:to>
      <xdr:col>19</xdr:col>
      <xdr:colOff>524885</xdr:colOff>
      <xdr:row>30</xdr:row>
      <xdr:rowOff>154338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A52119-F30E-4679-A145-4DCD33A37280}"/>
            </a:ext>
          </a:extLst>
        </xdr:cNvPr>
        <xdr:cNvSpPr txBox="1"/>
      </xdr:nvSpPr>
      <xdr:spPr>
        <a:xfrm>
          <a:off x="8267700" y="5562600"/>
          <a:ext cx="7030460" cy="128781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18</xdr:row>
      <xdr:rowOff>0</xdr:rowOff>
    </xdr:from>
    <xdr:to>
      <xdr:col>18</xdr:col>
      <xdr:colOff>493500</xdr:colOff>
      <xdr:row>22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EC9051-B860-408D-BD58-DE3EEBF4F792}"/>
            </a:ext>
          </a:extLst>
        </xdr:cNvPr>
        <xdr:cNvSpPr txBox="1"/>
      </xdr:nvSpPr>
      <xdr:spPr>
        <a:xfrm>
          <a:off x="7315200" y="4400550"/>
          <a:ext cx="415110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6</xdr:col>
      <xdr:colOff>432425</xdr:colOff>
      <xdr:row>18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C3FC7F-F04F-4768-90CC-CBDA3CD4E1F0}"/>
            </a:ext>
          </a:extLst>
        </xdr:cNvPr>
        <xdr:cNvSpPr txBox="1"/>
      </xdr:nvSpPr>
      <xdr:spPr>
        <a:xfrm>
          <a:off x="609600" y="2771775"/>
          <a:ext cx="3480425" cy="5467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0"/>
  <sheetViews>
    <sheetView zoomScale="90" zoomScaleNormal="90" workbookViewId="0">
      <selection activeCell="U4" sqref="U4"/>
    </sheetView>
  </sheetViews>
  <sheetFormatPr defaultRowHeight="12.75" x14ac:dyDescent="0.2"/>
  <cols>
    <col min="1" max="1" width="3" bestFit="1" customWidth="1"/>
    <col min="2" max="2" width="5.42578125" bestFit="1" customWidth="1"/>
    <col min="3" max="3" width="40.140625" bestFit="1" customWidth="1"/>
    <col min="4" max="5" width="13.28515625" customWidth="1"/>
    <col min="6" max="6" width="15.42578125" customWidth="1"/>
    <col min="7" max="13" width="13.28515625" customWidth="1"/>
    <col min="14" max="14" width="15.42578125" customWidth="1"/>
    <col min="15" max="18" width="13.28515625" customWidth="1"/>
    <col min="19" max="19" width="10.42578125" style="40" bestFit="1" customWidth="1"/>
    <col min="20" max="20" width="10.85546875" customWidth="1"/>
    <col min="21" max="21" width="15.5703125" bestFit="1" customWidth="1"/>
    <col min="22" max="22" width="2" bestFit="1" customWidth="1"/>
    <col min="23" max="23" width="12.5703125" bestFit="1" customWidth="1"/>
    <col min="25" max="25" width="6.7109375" bestFit="1" customWidth="1"/>
    <col min="26" max="26" width="9.28515625" bestFit="1" customWidth="1"/>
    <col min="27" max="27" width="2" bestFit="1" customWidth="1"/>
  </cols>
  <sheetData>
    <row r="1" spans="2:25" x14ac:dyDescent="0.2">
      <c r="W1" s="10" t="s">
        <v>89</v>
      </c>
      <c r="X1" s="1" t="s">
        <v>90</v>
      </c>
      <c r="Y1" s="1" t="s">
        <v>91</v>
      </c>
    </row>
    <row r="2" spans="2:25" ht="15.75" x14ac:dyDescent="0.25">
      <c r="D2" s="20" t="s">
        <v>130</v>
      </c>
      <c r="E2" s="20" t="s">
        <v>66</v>
      </c>
      <c r="F2" s="20" t="s">
        <v>131</v>
      </c>
      <c r="G2" s="20" t="s">
        <v>132</v>
      </c>
      <c r="H2" s="20" t="s">
        <v>133</v>
      </c>
      <c r="I2" s="20" t="s">
        <v>134</v>
      </c>
      <c r="J2" s="20" t="s">
        <v>123</v>
      </c>
      <c r="K2" s="20" t="s">
        <v>124</v>
      </c>
      <c r="L2" s="20" t="s">
        <v>135</v>
      </c>
      <c r="M2" s="20" t="s">
        <v>44</v>
      </c>
      <c r="N2" s="20" t="s">
        <v>45</v>
      </c>
      <c r="O2" s="20" t="s">
        <v>136</v>
      </c>
      <c r="P2" s="20" t="s">
        <v>101</v>
      </c>
      <c r="Q2" s="20" t="s">
        <v>137</v>
      </c>
      <c r="R2" s="20" t="s">
        <v>138</v>
      </c>
      <c r="S2" s="62"/>
      <c r="X2" s="18" t="s">
        <v>112</v>
      </c>
      <c r="Y2" s="6" t="s">
        <v>142</v>
      </c>
    </row>
    <row r="3" spans="2:25" ht="25.5" x14ac:dyDescent="0.2">
      <c r="C3" s="4"/>
      <c r="D3" s="21" t="s">
        <v>117</v>
      </c>
      <c r="E3" s="21" t="s">
        <v>118</v>
      </c>
      <c r="F3" s="21" t="s">
        <v>119</v>
      </c>
      <c r="G3" s="21" t="s">
        <v>120</v>
      </c>
      <c r="H3" s="21" t="s">
        <v>121</v>
      </c>
      <c r="I3" s="21" t="s">
        <v>122</v>
      </c>
      <c r="J3" s="21" t="s">
        <v>123</v>
      </c>
      <c r="K3" s="21" t="s">
        <v>124</v>
      </c>
      <c r="L3" s="21" t="s">
        <v>125</v>
      </c>
      <c r="M3" s="21" t="s">
        <v>126</v>
      </c>
      <c r="N3" s="21" t="s">
        <v>84</v>
      </c>
      <c r="O3" s="21" t="s">
        <v>127</v>
      </c>
      <c r="P3" s="21" t="s">
        <v>108</v>
      </c>
      <c r="Q3" s="21" t="s">
        <v>128</v>
      </c>
      <c r="R3" s="21" t="s">
        <v>129</v>
      </c>
      <c r="S3" s="63" t="s">
        <v>46</v>
      </c>
    </row>
    <row r="4" spans="2:25" x14ac:dyDescent="0.2">
      <c r="C4" s="44" t="s">
        <v>47</v>
      </c>
      <c r="D4" s="42"/>
      <c r="E4" s="42"/>
      <c r="F4" s="42"/>
      <c r="G4" s="4"/>
      <c r="H4" s="4"/>
      <c r="I4" s="4"/>
      <c r="J4" s="4"/>
      <c r="K4" s="4"/>
      <c r="L4" s="4"/>
      <c r="M4" s="42"/>
      <c r="N4" s="42"/>
      <c r="O4" s="4"/>
      <c r="P4" s="4"/>
      <c r="Q4" s="4"/>
      <c r="R4" s="4"/>
      <c r="S4" s="64"/>
    </row>
    <row r="5" spans="2:25" x14ac:dyDescent="0.2">
      <c r="B5" s="22" t="s">
        <v>48</v>
      </c>
      <c r="C5" s="45" t="s">
        <v>49</v>
      </c>
      <c r="D5" s="19">
        <v>377790</v>
      </c>
      <c r="E5" s="19">
        <v>18782</v>
      </c>
      <c r="F5" s="19">
        <v>17967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353</v>
      </c>
      <c r="N5" s="19">
        <v>21787</v>
      </c>
      <c r="O5" s="19">
        <v>9757</v>
      </c>
      <c r="P5" s="19">
        <v>4760</v>
      </c>
      <c r="Q5" s="59">
        <v>1.9</v>
      </c>
      <c r="R5" s="19">
        <v>515</v>
      </c>
      <c r="S5" s="65">
        <f>SUM(D5:R5)</f>
        <v>451712.9</v>
      </c>
    </row>
    <row r="6" spans="2:25" x14ac:dyDescent="0.2">
      <c r="B6" s="22" t="s">
        <v>50</v>
      </c>
      <c r="C6" s="45" t="s">
        <v>51</v>
      </c>
      <c r="D6" s="19">
        <v>0</v>
      </c>
      <c r="E6" s="19">
        <v>0</v>
      </c>
      <c r="F6" s="19">
        <v>0</v>
      </c>
      <c r="G6" s="19">
        <v>837</v>
      </c>
      <c r="H6" s="19">
        <v>19695</v>
      </c>
      <c r="I6" s="19">
        <v>63382</v>
      </c>
      <c r="J6" s="19">
        <v>2277</v>
      </c>
      <c r="K6" s="19">
        <v>21803</v>
      </c>
      <c r="L6" s="19">
        <v>3399</v>
      </c>
      <c r="M6" s="19">
        <v>58093</v>
      </c>
      <c r="N6" s="19">
        <v>10174</v>
      </c>
      <c r="O6" s="19">
        <v>0</v>
      </c>
      <c r="P6" s="19">
        <v>0</v>
      </c>
      <c r="Q6" s="19">
        <v>0</v>
      </c>
      <c r="R6" s="19">
        <v>0</v>
      </c>
      <c r="S6" s="65">
        <f>SUM(D6:R6)</f>
        <v>179660</v>
      </c>
    </row>
    <row r="7" spans="2:25" ht="15.75" customHeight="1" x14ac:dyDescent="0.2">
      <c r="B7" s="22" t="s">
        <v>52</v>
      </c>
      <c r="C7" s="45" t="s">
        <v>53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-158</v>
      </c>
      <c r="O7" s="19">
        <v>0</v>
      </c>
      <c r="P7" s="19">
        <v>0</v>
      </c>
      <c r="Q7" s="19">
        <v>0</v>
      </c>
      <c r="R7" s="19">
        <v>0</v>
      </c>
      <c r="S7" s="65">
        <f>SUM(D7:R7)</f>
        <v>-158</v>
      </c>
    </row>
    <row r="8" spans="2:25" ht="15.75" customHeight="1" x14ac:dyDescent="0.2">
      <c r="B8" s="22" t="s">
        <v>139</v>
      </c>
      <c r="C8" s="45" t="s">
        <v>140</v>
      </c>
      <c r="D8" s="19">
        <v>0</v>
      </c>
      <c r="E8" s="19">
        <v>0</v>
      </c>
      <c r="F8" s="19">
        <v>0</v>
      </c>
      <c r="G8" s="19">
        <v>-6</v>
      </c>
      <c r="H8" s="19">
        <v>-134</v>
      </c>
      <c r="I8" s="19">
        <v>83</v>
      </c>
      <c r="J8" s="19">
        <v>-59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65">
        <f>SUM(D8:R8)</f>
        <v>-116</v>
      </c>
    </row>
    <row r="9" spans="2:25" ht="15" x14ac:dyDescent="0.25">
      <c r="B9" s="41" t="s">
        <v>94</v>
      </c>
      <c r="C9" s="27" t="s">
        <v>95</v>
      </c>
      <c r="D9" s="28">
        <f>SUM(D5:D8)</f>
        <v>377790</v>
      </c>
      <c r="E9" s="28">
        <f>SUM(E5:E8)</f>
        <v>18782</v>
      </c>
      <c r="F9" s="28">
        <f>SUM(F5:F8)</f>
        <v>17967</v>
      </c>
      <c r="G9" s="28">
        <f>SUM(G5:G8)</f>
        <v>831</v>
      </c>
      <c r="H9" s="28">
        <f>SUM(H5:H8)</f>
        <v>19561</v>
      </c>
      <c r="I9" s="28">
        <f t="shared" ref="I9:M9" si="0">SUM(I5:I8)</f>
        <v>63465</v>
      </c>
      <c r="J9" s="28">
        <f t="shared" si="0"/>
        <v>2218</v>
      </c>
      <c r="K9" s="28">
        <f t="shared" si="0"/>
        <v>21803</v>
      </c>
      <c r="L9" s="28">
        <f t="shared" si="0"/>
        <v>3399</v>
      </c>
      <c r="M9" s="28">
        <f t="shared" si="0"/>
        <v>58446</v>
      </c>
      <c r="N9" s="28">
        <f>SUM(N5:N8)</f>
        <v>31803</v>
      </c>
      <c r="O9" s="28">
        <f>SUM(O5:O8)</f>
        <v>9757</v>
      </c>
      <c r="P9" s="28">
        <f t="shared" ref="P9:R9" si="1">SUM(P5:P8)</f>
        <v>4760</v>
      </c>
      <c r="Q9" s="28">
        <f t="shared" si="1"/>
        <v>1.9</v>
      </c>
      <c r="R9" s="28">
        <f t="shared" si="1"/>
        <v>515</v>
      </c>
      <c r="S9" s="66">
        <f t="shared" ref="S9" si="2">SUM(S5:S8)</f>
        <v>631098.9</v>
      </c>
      <c r="U9" s="5">
        <f>N9+P9</f>
        <v>36563</v>
      </c>
      <c r="W9" s="5">
        <f>N5+(-N15)</f>
        <v>27216</v>
      </c>
      <c r="X9" s="5">
        <f>N9+P9-N15-N7</f>
        <v>42150</v>
      </c>
    </row>
    <row r="10" spans="2:25" x14ac:dyDescent="0.2">
      <c r="B10" s="17"/>
      <c r="C10" s="46" t="s">
        <v>54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60">
        <f>N9+N15</f>
        <v>26374</v>
      </c>
      <c r="O10" s="4"/>
      <c r="P10" s="4"/>
      <c r="Q10" s="4"/>
      <c r="R10" s="4"/>
      <c r="S10" s="67"/>
    </row>
    <row r="11" spans="2:25" x14ac:dyDescent="0.2">
      <c r="B11" s="22" t="s">
        <v>55</v>
      </c>
      <c r="C11" s="29" t="s">
        <v>113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-31802</v>
      </c>
      <c r="O11" s="23">
        <v>0</v>
      </c>
      <c r="P11" s="23">
        <v>0</v>
      </c>
      <c r="Q11" s="23">
        <v>0</v>
      </c>
      <c r="R11" s="23">
        <v>0</v>
      </c>
      <c r="S11" s="68">
        <f>SUM(D11:R11)</f>
        <v>-31802</v>
      </c>
    </row>
    <row r="12" spans="2:25" x14ac:dyDescent="0.2">
      <c r="B12" s="22" t="s">
        <v>45</v>
      </c>
      <c r="C12" s="30" t="s">
        <v>114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31802</v>
      </c>
      <c r="O12" s="23">
        <v>0</v>
      </c>
      <c r="P12" s="23">
        <v>0</v>
      </c>
      <c r="Q12" s="23">
        <v>0</v>
      </c>
      <c r="R12" s="23">
        <v>0</v>
      </c>
      <c r="S12" s="68">
        <f>SUM(D12:R12)</f>
        <v>31802</v>
      </c>
    </row>
    <row r="13" spans="2:25" x14ac:dyDescent="0.2">
      <c r="B13" s="22" t="s">
        <v>56</v>
      </c>
      <c r="C13" s="30" t="s">
        <v>115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-5395</v>
      </c>
      <c r="O13" s="23">
        <v>0</v>
      </c>
      <c r="P13" s="23">
        <v>0</v>
      </c>
      <c r="Q13" s="23">
        <v>0</v>
      </c>
      <c r="R13" s="23">
        <v>0</v>
      </c>
      <c r="S13" s="68">
        <f>SUM(D13:R13)</f>
        <v>-5395</v>
      </c>
    </row>
    <row r="14" spans="2:25" x14ac:dyDescent="0.2">
      <c r="B14" s="22" t="s">
        <v>57</v>
      </c>
      <c r="C14" s="30" t="s">
        <v>116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-34</v>
      </c>
      <c r="O14" s="23">
        <v>0</v>
      </c>
      <c r="P14" s="23">
        <v>0</v>
      </c>
      <c r="Q14" s="23">
        <v>0</v>
      </c>
      <c r="R14" s="23">
        <v>0</v>
      </c>
      <c r="S14" s="68">
        <f>SUM(D14:R14)</f>
        <v>-34</v>
      </c>
    </row>
    <row r="15" spans="2:25" ht="15" x14ac:dyDescent="0.25">
      <c r="B15" s="17"/>
      <c r="C15" s="27" t="s">
        <v>58</v>
      </c>
      <c r="D15" s="43">
        <f t="shared" ref="D15:R15" si="3">SUM(D11:D14)</f>
        <v>0</v>
      </c>
      <c r="E15" s="28">
        <f t="shared" si="3"/>
        <v>0</v>
      </c>
      <c r="F15" s="28">
        <f t="shared" si="3"/>
        <v>0</v>
      </c>
      <c r="G15" s="28">
        <f t="shared" si="3"/>
        <v>0</v>
      </c>
      <c r="H15" s="28">
        <f t="shared" si="3"/>
        <v>0</v>
      </c>
      <c r="I15" s="28">
        <f t="shared" si="3"/>
        <v>0</v>
      </c>
      <c r="J15" s="28"/>
      <c r="K15" s="28">
        <f t="shared" ref="K15" si="4">SUM(K11:K14)</f>
        <v>0</v>
      </c>
      <c r="L15" s="28">
        <f t="shared" si="3"/>
        <v>0</v>
      </c>
      <c r="M15" s="43">
        <f t="shared" si="3"/>
        <v>0</v>
      </c>
      <c r="N15" s="28">
        <f t="shared" si="3"/>
        <v>-5429</v>
      </c>
      <c r="O15" s="28">
        <f t="shared" si="3"/>
        <v>0</v>
      </c>
      <c r="P15" s="28">
        <f t="shared" si="3"/>
        <v>0</v>
      </c>
      <c r="Q15" s="28">
        <f t="shared" si="3"/>
        <v>0</v>
      </c>
      <c r="R15" s="28">
        <f t="shared" si="3"/>
        <v>0</v>
      </c>
      <c r="S15" s="66">
        <f t="shared" ref="S15" si="5">SUM(S11:S14)</f>
        <v>-5429</v>
      </c>
      <c r="U15" s="5">
        <f>N15</f>
        <v>-5429</v>
      </c>
      <c r="W15">
        <f>((U25/U9))</f>
        <v>0.85151656045729285</v>
      </c>
    </row>
    <row r="16" spans="2:25" x14ac:dyDescent="0.2">
      <c r="B16" s="17"/>
      <c r="C16" s="46" t="s">
        <v>59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67"/>
    </row>
    <row r="17" spans="2:21" x14ac:dyDescent="0.2">
      <c r="B17" s="22" t="s">
        <v>60</v>
      </c>
      <c r="C17" s="31" t="s">
        <v>61</v>
      </c>
      <c r="D17" s="24">
        <v>335420</v>
      </c>
      <c r="E17" s="24">
        <v>7350</v>
      </c>
      <c r="F17" s="24">
        <v>17967</v>
      </c>
      <c r="G17" s="24">
        <v>176</v>
      </c>
      <c r="H17" s="24">
        <v>0</v>
      </c>
      <c r="I17" s="24">
        <v>0</v>
      </c>
      <c r="J17" s="24">
        <v>0</v>
      </c>
      <c r="K17" s="24">
        <v>10900</v>
      </c>
      <c r="L17" s="24">
        <v>0</v>
      </c>
      <c r="M17" s="24">
        <v>0</v>
      </c>
      <c r="N17" s="24">
        <v>11668</v>
      </c>
      <c r="O17" s="24">
        <v>9705</v>
      </c>
      <c r="P17" s="24">
        <v>2011</v>
      </c>
      <c r="Q17" s="24">
        <v>1.9</v>
      </c>
      <c r="R17" s="24">
        <v>515</v>
      </c>
      <c r="S17" s="69">
        <f t="shared" ref="S17:S24" si="6">SUM(D17:R17)</f>
        <v>395713.9</v>
      </c>
    </row>
    <row r="18" spans="2:21" x14ac:dyDescent="0.2">
      <c r="B18" s="22" t="s">
        <v>62</v>
      </c>
      <c r="C18" s="32" t="s">
        <v>63</v>
      </c>
      <c r="D18" s="24">
        <v>22964</v>
      </c>
      <c r="E18" s="24">
        <v>0</v>
      </c>
      <c r="F18" s="24">
        <v>0</v>
      </c>
      <c r="G18" s="24">
        <v>0</v>
      </c>
      <c r="H18" s="24">
        <v>36</v>
      </c>
      <c r="I18" s="24">
        <v>37</v>
      </c>
      <c r="J18" s="24">
        <v>0</v>
      </c>
      <c r="K18" s="24">
        <v>10848</v>
      </c>
      <c r="L18" s="24">
        <v>0</v>
      </c>
      <c r="M18" s="24">
        <v>3296</v>
      </c>
      <c r="N18" s="24">
        <v>3800</v>
      </c>
      <c r="O18" s="24">
        <v>52</v>
      </c>
      <c r="P18" s="24">
        <v>2724</v>
      </c>
      <c r="Q18" s="24">
        <v>0</v>
      </c>
      <c r="R18" s="24">
        <v>0</v>
      </c>
      <c r="S18" s="69">
        <f t="shared" si="6"/>
        <v>43757</v>
      </c>
    </row>
    <row r="19" spans="2:21" x14ac:dyDescent="0.2">
      <c r="B19" s="22" t="s">
        <v>64</v>
      </c>
      <c r="C19" s="32" t="s">
        <v>65</v>
      </c>
      <c r="D19" s="24">
        <v>19274</v>
      </c>
      <c r="E19" s="24">
        <v>11432</v>
      </c>
      <c r="F19" s="24">
        <v>0</v>
      </c>
      <c r="G19" s="24">
        <v>278</v>
      </c>
      <c r="H19" s="24">
        <v>231</v>
      </c>
      <c r="I19" s="24">
        <v>14597</v>
      </c>
      <c r="J19" s="24">
        <v>0</v>
      </c>
      <c r="K19" s="24">
        <v>2</v>
      </c>
      <c r="L19" s="24">
        <v>3399</v>
      </c>
      <c r="M19" s="24">
        <v>55150</v>
      </c>
      <c r="N19" s="24">
        <v>10164</v>
      </c>
      <c r="O19" s="24">
        <v>0</v>
      </c>
      <c r="P19" s="24">
        <v>0</v>
      </c>
      <c r="Q19" s="24">
        <v>0</v>
      </c>
      <c r="R19" s="24">
        <v>0</v>
      </c>
      <c r="S19" s="69">
        <f t="shared" si="6"/>
        <v>114527</v>
      </c>
    </row>
    <row r="20" spans="2:21" x14ac:dyDescent="0.2">
      <c r="B20" s="22" t="s">
        <v>66</v>
      </c>
      <c r="C20" s="32" t="s">
        <v>67</v>
      </c>
      <c r="D20" s="24">
        <v>0</v>
      </c>
      <c r="E20" s="24">
        <v>0</v>
      </c>
      <c r="F20" s="24">
        <v>0</v>
      </c>
      <c r="G20" s="24">
        <v>0</v>
      </c>
      <c r="H20" s="24">
        <v>136</v>
      </c>
      <c r="I20" s="24">
        <v>8943</v>
      </c>
      <c r="J20" s="24">
        <v>0</v>
      </c>
      <c r="K20" s="24">
        <v>0</v>
      </c>
      <c r="L20" s="24">
        <v>0</v>
      </c>
      <c r="M20" s="24">
        <v>0</v>
      </c>
      <c r="N20" s="24">
        <v>730</v>
      </c>
      <c r="O20" s="24">
        <v>0</v>
      </c>
      <c r="P20" s="24">
        <v>25</v>
      </c>
      <c r="Q20" s="24">
        <v>0</v>
      </c>
      <c r="R20" s="24">
        <v>0</v>
      </c>
      <c r="S20" s="69">
        <f t="shared" si="6"/>
        <v>9834</v>
      </c>
    </row>
    <row r="21" spans="2:21" x14ac:dyDescent="0.2">
      <c r="B21" s="22" t="s">
        <v>68</v>
      </c>
      <c r="C21" s="32" t="s">
        <v>69</v>
      </c>
      <c r="D21" s="24">
        <v>0</v>
      </c>
      <c r="E21" s="24">
        <v>0</v>
      </c>
      <c r="F21" s="24">
        <v>0</v>
      </c>
      <c r="G21" s="24">
        <v>0</v>
      </c>
      <c r="H21" s="24">
        <v>19093</v>
      </c>
      <c r="I21" s="24">
        <v>35280</v>
      </c>
      <c r="J21" s="24">
        <v>2218</v>
      </c>
      <c r="K21" s="24">
        <v>0</v>
      </c>
      <c r="L21" s="24">
        <v>0</v>
      </c>
      <c r="M21" s="24">
        <v>0</v>
      </c>
      <c r="N21" s="24">
        <v>7</v>
      </c>
      <c r="O21" s="24">
        <v>0</v>
      </c>
      <c r="P21" s="24">
        <v>0</v>
      </c>
      <c r="Q21" s="24">
        <v>0</v>
      </c>
      <c r="R21" s="24">
        <v>0</v>
      </c>
      <c r="S21" s="69">
        <f t="shared" si="6"/>
        <v>56598</v>
      </c>
    </row>
    <row r="22" spans="2:21" x14ac:dyDescent="0.2">
      <c r="B22" s="22" t="s">
        <v>70</v>
      </c>
      <c r="C22" s="33" t="s">
        <v>71</v>
      </c>
      <c r="D22" s="25">
        <v>132</v>
      </c>
      <c r="E22" s="25">
        <v>0</v>
      </c>
      <c r="F22" s="25">
        <v>0</v>
      </c>
      <c r="G22" s="25">
        <v>377</v>
      </c>
      <c r="H22" s="25">
        <v>65</v>
      </c>
      <c r="I22" s="25">
        <v>4608</v>
      </c>
      <c r="J22" s="25">
        <v>0</v>
      </c>
      <c r="K22" s="25">
        <v>53</v>
      </c>
      <c r="L22" s="25">
        <v>0</v>
      </c>
      <c r="M22" s="25">
        <v>0</v>
      </c>
      <c r="N22" s="25">
        <v>5</v>
      </c>
      <c r="O22" s="25">
        <v>0</v>
      </c>
      <c r="P22" s="25">
        <v>0</v>
      </c>
      <c r="Q22" s="25">
        <v>0</v>
      </c>
      <c r="R22" s="25">
        <v>0</v>
      </c>
      <c r="S22" s="70">
        <f t="shared" si="6"/>
        <v>5240</v>
      </c>
    </row>
    <row r="23" spans="2:21" x14ac:dyDescent="0.2">
      <c r="B23" s="22" t="s">
        <v>82</v>
      </c>
      <c r="C23" s="32" t="s">
        <v>72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69">
        <f t="shared" si="6"/>
        <v>0</v>
      </c>
    </row>
    <row r="24" spans="2:21" x14ac:dyDescent="0.2">
      <c r="B24" s="22" t="s">
        <v>83</v>
      </c>
      <c r="C24" s="32" t="s">
        <v>73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69">
        <f t="shared" si="6"/>
        <v>0</v>
      </c>
    </row>
    <row r="25" spans="2:21" ht="15" x14ac:dyDescent="0.25">
      <c r="B25" s="41" t="s">
        <v>85</v>
      </c>
      <c r="C25" s="27" t="s">
        <v>96</v>
      </c>
      <c r="D25" s="26">
        <f t="shared" ref="D25:R25" si="7">SUM(D17:D24)</f>
        <v>377790</v>
      </c>
      <c r="E25" s="26">
        <f t="shared" si="7"/>
        <v>18782</v>
      </c>
      <c r="F25" s="26">
        <f t="shared" si="7"/>
        <v>17967</v>
      </c>
      <c r="G25" s="26">
        <f t="shared" si="7"/>
        <v>831</v>
      </c>
      <c r="H25" s="26">
        <f t="shared" si="7"/>
        <v>19561</v>
      </c>
      <c r="I25" s="26">
        <f t="shared" si="7"/>
        <v>63465</v>
      </c>
      <c r="J25" s="26">
        <f t="shared" si="7"/>
        <v>2218</v>
      </c>
      <c r="K25" s="26">
        <f t="shared" si="7"/>
        <v>21803</v>
      </c>
      <c r="L25" s="26">
        <f t="shared" si="7"/>
        <v>3399</v>
      </c>
      <c r="M25" s="26">
        <f t="shared" si="7"/>
        <v>58446</v>
      </c>
      <c r="N25" s="26">
        <f t="shared" si="7"/>
        <v>26374</v>
      </c>
      <c r="O25" s="26">
        <f t="shared" si="7"/>
        <v>9757</v>
      </c>
      <c r="P25" s="26">
        <f t="shared" si="7"/>
        <v>4760</v>
      </c>
      <c r="Q25" s="26">
        <f t="shared" si="7"/>
        <v>1.9</v>
      </c>
      <c r="R25" s="26">
        <f t="shared" si="7"/>
        <v>515</v>
      </c>
      <c r="S25" s="71">
        <f t="shared" ref="S25" si="8">SUM(S17:S24)</f>
        <v>625669.9</v>
      </c>
      <c r="U25" s="5">
        <f>N25+P25</f>
        <v>31134</v>
      </c>
    </row>
    <row r="26" spans="2:21" x14ac:dyDescent="0.2">
      <c r="D26" s="5"/>
      <c r="F26" s="5"/>
      <c r="G26" s="5"/>
      <c r="H26" s="5"/>
      <c r="I26" s="5"/>
      <c r="J26" s="5"/>
      <c r="K26" s="5"/>
      <c r="L26" s="5"/>
      <c r="N26" s="5"/>
      <c r="O26" s="5"/>
      <c r="P26" s="5"/>
      <c r="Q26" s="5"/>
      <c r="R26" s="5"/>
    </row>
    <row r="27" spans="2:21" x14ac:dyDescent="0.2">
      <c r="D27" s="5"/>
      <c r="F27" s="5"/>
      <c r="G27" s="5"/>
      <c r="H27" s="5"/>
      <c r="I27" s="5"/>
      <c r="J27" s="5"/>
      <c r="K27" s="5"/>
      <c r="L27" s="5"/>
      <c r="N27" s="5"/>
      <c r="O27" s="5"/>
      <c r="P27" s="5"/>
      <c r="Q27" s="5"/>
      <c r="R27" s="5"/>
      <c r="T27" s="5"/>
    </row>
    <row r="28" spans="2:21" x14ac:dyDescent="0.2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T28" s="5"/>
    </row>
    <row r="29" spans="2:21" x14ac:dyDescent="0.2">
      <c r="D29" s="5"/>
      <c r="F29" s="5"/>
      <c r="G29" s="5"/>
      <c r="H29" s="5"/>
      <c r="I29" s="5"/>
      <c r="J29" s="5"/>
      <c r="K29" s="5"/>
      <c r="L29" s="5"/>
      <c r="N29" s="5"/>
      <c r="O29" s="5"/>
      <c r="P29" s="5"/>
      <c r="Q29" s="5"/>
      <c r="R29" s="5"/>
      <c r="T29" s="5"/>
    </row>
    <row r="30" spans="2:21" x14ac:dyDescent="0.2">
      <c r="C30" t="s">
        <v>104</v>
      </c>
      <c r="D30" s="58" t="s">
        <v>143</v>
      </c>
      <c r="F30" s="5"/>
      <c r="G30" s="5"/>
      <c r="H30" s="5"/>
      <c r="I30" s="5"/>
      <c r="J30" s="5"/>
      <c r="K30" s="5"/>
      <c r="L30" s="5"/>
      <c r="N30" s="5"/>
      <c r="O30" s="5"/>
      <c r="P30" s="5"/>
      <c r="Q30" s="5"/>
      <c r="R30" s="5"/>
      <c r="T30" s="5"/>
    </row>
    <row r="31" spans="2:21" x14ac:dyDescent="0.2">
      <c r="C31" t="s">
        <v>105</v>
      </c>
      <c r="D31" s="58" t="s">
        <v>144</v>
      </c>
      <c r="F31" s="5"/>
      <c r="G31" s="5"/>
      <c r="H31" s="5"/>
      <c r="I31" s="5"/>
      <c r="J31" s="5"/>
      <c r="K31" s="5"/>
      <c r="L31" s="5"/>
      <c r="N31" s="5"/>
      <c r="O31" s="5"/>
      <c r="P31" s="5"/>
      <c r="Q31" s="5"/>
      <c r="R31" s="5"/>
      <c r="T31" s="5"/>
    </row>
    <row r="32" spans="2:21" x14ac:dyDescent="0.2">
      <c r="C32" t="s">
        <v>106</v>
      </c>
      <c r="D32" s="58" t="s">
        <v>145</v>
      </c>
      <c r="F32" s="5"/>
      <c r="G32" s="5"/>
      <c r="H32" s="5"/>
      <c r="I32" s="5"/>
      <c r="J32" s="5"/>
      <c r="K32" s="5"/>
      <c r="L32" s="5"/>
      <c r="N32" s="5"/>
      <c r="O32" s="5"/>
      <c r="P32" s="5"/>
      <c r="Q32" s="5"/>
      <c r="R32" s="5"/>
      <c r="T32" s="5"/>
    </row>
    <row r="33" spans="3:20" x14ac:dyDescent="0.2">
      <c r="C33" t="s">
        <v>101</v>
      </c>
      <c r="D33" s="58" t="s">
        <v>146</v>
      </c>
      <c r="F33" s="5"/>
      <c r="G33" s="5"/>
      <c r="H33" s="5"/>
      <c r="I33" s="5"/>
      <c r="J33" s="5"/>
      <c r="K33" s="5"/>
      <c r="L33" s="5"/>
      <c r="N33" s="5"/>
      <c r="O33" s="5"/>
      <c r="P33" s="5"/>
      <c r="Q33" s="5"/>
      <c r="R33" s="5"/>
      <c r="T33" s="5"/>
    </row>
    <row r="34" spans="3:20" x14ac:dyDescent="0.2">
      <c r="C34" t="s">
        <v>107</v>
      </c>
      <c r="D34" s="58" t="s">
        <v>147</v>
      </c>
      <c r="F34" s="5"/>
      <c r="G34" s="5"/>
      <c r="H34" s="5"/>
      <c r="I34" s="5"/>
      <c r="J34" s="5"/>
      <c r="K34" s="5"/>
      <c r="L34" s="5"/>
      <c r="N34" s="5"/>
      <c r="O34" s="5"/>
      <c r="P34" s="5"/>
      <c r="Q34" s="5"/>
      <c r="R34" s="5"/>
      <c r="T34" s="5"/>
    </row>
    <row r="35" spans="3:20" x14ac:dyDescent="0.2">
      <c r="C35" s="58" t="s">
        <v>50</v>
      </c>
      <c r="D35" s="58" t="s">
        <v>111</v>
      </c>
      <c r="F35" s="5"/>
      <c r="G35" s="5"/>
      <c r="H35" s="5"/>
      <c r="I35" s="5"/>
      <c r="J35" s="5"/>
      <c r="K35" s="5"/>
      <c r="L35" s="5"/>
      <c r="N35" s="5"/>
      <c r="O35" s="5"/>
      <c r="P35" s="5"/>
      <c r="Q35" s="5"/>
      <c r="R35" s="5"/>
      <c r="T35" s="5"/>
    </row>
    <row r="36" spans="3:20" x14ac:dyDescent="0.2">
      <c r="C36" s="58" t="s">
        <v>52</v>
      </c>
      <c r="D36" t="s">
        <v>110</v>
      </c>
      <c r="F36" s="5"/>
      <c r="G36" s="5"/>
      <c r="H36" s="5"/>
      <c r="I36" s="5"/>
      <c r="J36" s="5"/>
      <c r="K36" s="5"/>
      <c r="L36" s="5"/>
      <c r="N36" s="5"/>
      <c r="O36" s="5"/>
      <c r="P36" s="5"/>
      <c r="Q36" s="5"/>
      <c r="R36" s="5"/>
      <c r="T36" s="5"/>
    </row>
    <row r="37" spans="3:20" x14ac:dyDescent="0.2">
      <c r="F37" s="5"/>
      <c r="G37" s="1"/>
      <c r="H37" s="1"/>
      <c r="I37" s="1"/>
      <c r="J37" s="1"/>
      <c r="K37" s="1"/>
      <c r="L37" s="11" t="s">
        <v>44</v>
      </c>
      <c r="N37" s="5"/>
      <c r="O37" s="1"/>
      <c r="P37" s="1"/>
      <c r="Q37" s="1"/>
      <c r="R37" s="1"/>
      <c r="S37" s="72"/>
      <c r="T37" s="1"/>
    </row>
    <row r="38" spans="3:20" x14ac:dyDescent="0.2">
      <c r="F38" s="5"/>
      <c r="G38" s="14"/>
      <c r="H38" s="14"/>
      <c r="I38" s="14"/>
      <c r="J38" s="14"/>
      <c r="K38" s="14"/>
      <c r="L38" s="12">
        <v>0.75</v>
      </c>
      <c r="N38" s="5"/>
      <c r="O38" s="14"/>
      <c r="P38" s="14"/>
      <c r="Q38" s="14"/>
      <c r="R38" s="14"/>
      <c r="S38" s="73"/>
      <c r="T38" s="14"/>
    </row>
    <row r="39" spans="3:20" x14ac:dyDescent="0.2">
      <c r="F39" s="5"/>
      <c r="G39" s="14"/>
      <c r="H39" s="14"/>
      <c r="I39" s="14"/>
      <c r="J39" s="14"/>
      <c r="K39" s="14"/>
      <c r="L39" s="13">
        <v>0.25</v>
      </c>
      <c r="N39" s="5"/>
      <c r="O39" s="14"/>
      <c r="P39" s="14"/>
      <c r="Q39" s="14"/>
      <c r="R39" s="14"/>
      <c r="S39" s="73"/>
      <c r="T39" s="14"/>
    </row>
    <row r="40" spans="3:20" x14ac:dyDescent="0.2">
      <c r="F40" s="5"/>
      <c r="L40" s="14"/>
      <c r="N40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16" zoomScaleNormal="100" workbookViewId="0">
      <selection activeCell="K13" sqref="K1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38" t="s">
        <v>99</v>
      </c>
      <c r="K2" s="38"/>
    </row>
    <row r="3" spans="2:16" ht="18" x14ac:dyDescent="0.25">
      <c r="K3" s="38"/>
    </row>
    <row r="4" spans="2:16" ht="15.75" x14ac:dyDescent="0.25">
      <c r="B4" s="56" t="s">
        <v>98</v>
      </c>
    </row>
    <row r="5" spans="2:16" x14ac:dyDescent="0.2">
      <c r="B5" s="16" t="s">
        <v>141</v>
      </c>
    </row>
    <row r="14" spans="2:16" ht="16.5" customHeight="1" x14ac:dyDescent="0.25">
      <c r="B14" s="38" t="s">
        <v>100</v>
      </c>
    </row>
    <row r="16" spans="2:16" x14ac:dyDescent="0.2">
      <c r="D16" s="39" t="s">
        <v>97</v>
      </c>
      <c r="E16" s="39"/>
      <c r="F16" s="39"/>
      <c r="G16" s="39"/>
      <c r="H16" s="39"/>
      <c r="I16" s="39"/>
      <c r="J16" s="39"/>
      <c r="K16" s="39"/>
      <c r="L16" s="16"/>
      <c r="M16" s="16"/>
      <c r="N16" s="16"/>
      <c r="O16" s="16"/>
      <c r="P16" s="1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083B-082D-4762-9B78-9DE14725D4BF}">
  <dimension ref="A1:XFD38"/>
  <sheetViews>
    <sheetView tabSelected="1" topLeftCell="F1" zoomScaleNormal="100" workbookViewId="0">
      <selection activeCell="O11" sqref="O11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2.28515625" customWidth="1"/>
    <col min="4" max="4" width="13.28515625" customWidth="1"/>
    <col min="5" max="5" width="7.5703125" bestFit="1" customWidth="1"/>
    <col min="6" max="6" width="9" customWidth="1"/>
    <col min="7" max="7" width="8.85546875" customWidth="1"/>
    <col min="8" max="8" width="8.28515625" bestFit="1" customWidth="1"/>
    <col min="9" max="9" width="13.140625" bestFit="1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42.7109375" bestFit="1" customWidth="1"/>
    <col min="15" max="15" width="6.140625" customWidth="1"/>
    <col min="16" max="16" width="11.5703125" customWidth="1"/>
    <col min="17" max="17" width="12.85546875" bestFit="1" customWidth="1"/>
    <col min="18" max="18" width="13.28515625" bestFit="1" customWidth="1"/>
    <col min="19" max="19" width="8" bestFit="1" customWidth="1"/>
  </cols>
  <sheetData>
    <row r="1" spans="2:19" ht="30" x14ac:dyDescent="0.25">
      <c r="B1" s="15" t="s">
        <v>75</v>
      </c>
      <c r="C1" s="15" t="s">
        <v>76</v>
      </c>
      <c r="D1" s="15" t="s">
        <v>77</v>
      </c>
      <c r="E1" s="15" t="s">
        <v>78</v>
      </c>
      <c r="F1" s="15" t="s">
        <v>79</v>
      </c>
    </row>
    <row r="2" spans="2:19" ht="15.75" x14ac:dyDescent="0.25">
      <c r="B2" s="6" t="s">
        <v>102</v>
      </c>
      <c r="C2" s="6" t="s">
        <v>45</v>
      </c>
      <c r="D2" s="6" t="s">
        <v>103</v>
      </c>
      <c r="E2" s="6" t="str">
        <f>EnergyBalance!$Y$2</f>
        <v>TJ</v>
      </c>
      <c r="F2" s="6" t="str">
        <f>EnergyBalance!X2</f>
        <v>M€2021</v>
      </c>
      <c r="K2" s="48" t="s">
        <v>14</v>
      </c>
      <c r="L2" s="48"/>
      <c r="M2" s="49"/>
      <c r="N2" s="49"/>
      <c r="O2" s="49"/>
      <c r="P2" s="49"/>
      <c r="Q2" s="49"/>
      <c r="R2" s="49"/>
      <c r="S2" s="49"/>
    </row>
    <row r="3" spans="2:19" x14ac:dyDescent="0.2">
      <c r="K3" s="50" t="s">
        <v>7</v>
      </c>
      <c r="L3" s="51" t="s">
        <v>30</v>
      </c>
      <c r="M3" s="50" t="s">
        <v>0</v>
      </c>
      <c r="N3" s="50" t="s">
        <v>3</v>
      </c>
      <c r="O3" s="50" t="s">
        <v>4</v>
      </c>
      <c r="P3" s="50" t="s">
        <v>8</v>
      </c>
      <c r="Q3" s="50" t="s">
        <v>9</v>
      </c>
      <c r="R3" s="50" t="s">
        <v>10</v>
      </c>
      <c r="S3" s="50" t="s">
        <v>12</v>
      </c>
    </row>
    <row r="4" spans="2:19" ht="34.5" thickBot="1" x14ac:dyDescent="0.25">
      <c r="K4" s="52" t="s">
        <v>37</v>
      </c>
      <c r="L4" s="52" t="s">
        <v>31</v>
      </c>
      <c r="M4" s="52" t="s">
        <v>26</v>
      </c>
      <c r="N4" s="52" t="s">
        <v>27</v>
      </c>
      <c r="O4" s="52" t="s">
        <v>4</v>
      </c>
      <c r="P4" s="52" t="s">
        <v>40</v>
      </c>
      <c r="Q4" s="52" t="s">
        <v>41</v>
      </c>
      <c r="R4" s="52" t="s">
        <v>28</v>
      </c>
      <c r="S4" s="52" t="s">
        <v>29</v>
      </c>
    </row>
    <row r="5" spans="2:19" x14ac:dyDescent="0.2">
      <c r="K5" s="49" t="s">
        <v>74</v>
      </c>
      <c r="L5" s="53"/>
      <c r="M5" s="57" t="str">
        <f>EnergyBalance!C30</f>
        <v>ROR</v>
      </c>
      <c r="N5" s="57" t="str">
        <f>EnergyBalance!D30</f>
        <v>Run of River Power Plant</v>
      </c>
      <c r="O5" s="49" t="str">
        <f>$E$2</f>
        <v>TJ</v>
      </c>
      <c r="P5" s="49"/>
      <c r="Q5" s="57" t="s">
        <v>306</v>
      </c>
      <c r="R5" s="49"/>
      <c r="S5" s="57"/>
    </row>
    <row r="6" spans="2:19" x14ac:dyDescent="0.2">
      <c r="K6" s="49"/>
      <c r="L6" s="53"/>
      <c r="M6" s="57" t="str">
        <f>EnergyBalance!C31</f>
        <v>PROR</v>
      </c>
      <c r="N6" s="57" t="str">
        <f>EnergyBalance!D31</f>
        <v>Peaking Run of River Power Plant</v>
      </c>
      <c r="O6" s="49" t="str">
        <f>$E$2</f>
        <v>TJ</v>
      </c>
      <c r="P6" s="49"/>
      <c r="Q6" s="57" t="s">
        <v>306</v>
      </c>
      <c r="R6" s="49"/>
      <c r="S6" s="57"/>
    </row>
    <row r="7" spans="2:19" x14ac:dyDescent="0.2">
      <c r="K7" s="49"/>
      <c r="L7" s="53"/>
      <c r="M7" s="57" t="str">
        <f>EnergyBalance!C32</f>
        <v>STR</v>
      </c>
      <c r="N7" s="57" t="str">
        <f>EnergyBalance!D32</f>
        <v>Storage Power Plant</v>
      </c>
      <c r="O7" s="49" t="str">
        <f>$E$2</f>
        <v>TJ</v>
      </c>
      <c r="P7" s="49"/>
      <c r="Q7" s="57" t="s">
        <v>306</v>
      </c>
      <c r="R7" s="49"/>
      <c r="S7" s="57"/>
    </row>
    <row r="8" spans="2:19" x14ac:dyDescent="0.2">
      <c r="K8" s="49"/>
      <c r="L8" s="53"/>
      <c r="M8" s="57" t="str">
        <f>EnergyBalance!C33</f>
        <v>SOL</v>
      </c>
      <c r="N8" s="57" t="str">
        <f>EnergyBalance!D33</f>
        <v>Solar PV Power Plant</v>
      </c>
      <c r="O8" s="49" t="str">
        <f>$E$2</f>
        <v>TJ</v>
      </c>
      <c r="P8" s="49"/>
      <c r="Q8" s="57" t="s">
        <v>306</v>
      </c>
      <c r="R8" s="49"/>
      <c r="S8" s="57"/>
    </row>
    <row r="9" spans="2:19" x14ac:dyDescent="0.2">
      <c r="K9" s="49"/>
      <c r="L9" s="53"/>
      <c r="M9" s="57" t="str">
        <f>EnergyBalance!C34</f>
        <v>PHES</v>
      </c>
      <c r="N9" s="57" t="str">
        <f>EnergyBalance!D34</f>
        <v>Pump Hydroelectric energy storage</v>
      </c>
      <c r="O9" s="49" t="str">
        <f>$E$2</f>
        <v>TJ</v>
      </c>
      <c r="P9" s="49"/>
      <c r="Q9" s="57" t="s">
        <v>306</v>
      </c>
      <c r="R9" s="49"/>
      <c r="S9" s="57"/>
    </row>
    <row r="10" spans="2:19" x14ac:dyDescent="0.2">
      <c r="K10" s="49"/>
      <c r="L10" s="53"/>
      <c r="M10" s="57"/>
      <c r="N10" s="57"/>
      <c r="O10" s="49"/>
      <c r="P10" s="53"/>
      <c r="Q10" s="49"/>
      <c r="R10" s="49"/>
      <c r="S10" s="49"/>
    </row>
    <row r="11" spans="2:19" x14ac:dyDescent="0.2">
      <c r="K11" s="1"/>
      <c r="M11" s="57"/>
      <c r="N11" s="57"/>
      <c r="O11" s="49"/>
      <c r="P11" s="1"/>
      <c r="Q11" s="1"/>
      <c r="R11" s="1"/>
      <c r="S11" s="1"/>
    </row>
    <row r="12" spans="2:19" x14ac:dyDescent="0.2">
      <c r="K12" s="1"/>
      <c r="M12" s="57"/>
      <c r="N12" s="1"/>
      <c r="O12" s="1"/>
      <c r="P12" s="1"/>
      <c r="Q12" s="1"/>
      <c r="R12" s="1"/>
      <c r="S12" s="1"/>
    </row>
    <row r="13" spans="2:19" x14ac:dyDescent="0.2">
      <c r="E13" s="3"/>
      <c r="F13" s="3" t="s">
        <v>13</v>
      </c>
      <c r="H13" s="3"/>
      <c r="K13" s="48" t="s">
        <v>15</v>
      </c>
      <c r="L13" s="48"/>
      <c r="M13" s="53"/>
      <c r="N13" s="53"/>
      <c r="O13" s="53"/>
      <c r="P13" s="53"/>
      <c r="Q13" s="53"/>
      <c r="R13" s="53"/>
      <c r="S13" s="53"/>
    </row>
    <row r="14" spans="2:19" x14ac:dyDescent="0.2">
      <c r="B14" s="2" t="s">
        <v>1</v>
      </c>
      <c r="C14" s="9" t="s">
        <v>5</v>
      </c>
      <c r="D14" s="2" t="s">
        <v>6</v>
      </c>
      <c r="E14" s="2" t="s">
        <v>148</v>
      </c>
      <c r="F14" s="2" t="s">
        <v>8</v>
      </c>
      <c r="G14" s="47" t="s">
        <v>34</v>
      </c>
      <c r="H14" s="47" t="s">
        <v>35</v>
      </c>
      <c r="I14" s="47" t="s">
        <v>80</v>
      </c>
      <c r="K14" s="50" t="s">
        <v>11</v>
      </c>
      <c r="L14" s="51" t="s">
        <v>30</v>
      </c>
      <c r="M14" s="50" t="s">
        <v>1</v>
      </c>
      <c r="N14" s="50" t="s">
        <v>2</v>
      </c>
      <c r="O14" s="50" t="s">
        <v>16</v>
      </c>
      <c r="P14" s="50" t="s">
        <v>17</v>
      </c>
      <c r="Q14" s="50" t="s">
        <v>18</v>
      </c>
      <c r="R14" s="50" t="s">
        <v>19</v>
      </c>
      <c r="S14" s="50" t="s">
        <v>20</v>
      </c>
    </row>
    <row r="15" spans="2:19" ht="34.5" thickBot="1" x14ac:dyDescent="0.25">
      <c r="B15" s="8" t="s">
        <v>39</v>
      </c>
      <c r="C15" s="8" t="s">
        <v>32</v>
      </c>
      <c r="D15" s="8" t="s">
        <v>33</v>
      </c>
      <c r="E15" s="8"/>
      <c r="F15" s="76"/>
      <c r="G15" s="8" t="s">
        <v>36</v>
      </c>
      <c r="H15" s="8" t="s">
        <v>88</v>
      </c>
      <c r="I15" s="8" t="s">
        <v>87</v>
      </c>
      <c r="K15" s="52" t="s">
        <v>38</v>
      </c>
      <c r="L15" s="52" t="s">
        <v>31</v>
      </c>
      <c r="M15" s="52" t="s">
        <v>21</v>
      </c>
      <c r="N15" s="52" t="s">
        <v>22</v>
      </c>
      <c r="O15" s="52" t="s">
        <v>23</v>
      </c>
      <c r="P15" s="52" t="s">
        <v>24</v>
      </c>
      <c r="Q15" s="52" t="s">
        <v>43</v>
      </c>
      <c r="R15" s="52" t="s">
        <v>42</v>
      </c>
      <c r="S15" s="52" t="s">
        <v>25</v>
      </c>
    </row>
    <row r="16" spans="2:19" ht="13.5" thickBot="1" x14ac:dyDescent="0.25">
      <c r="B16" s="8" t="s">
        <v>86</v>
      </c>
      <c r="C16" s="7"/>
      <c r="D16" s="7"/>
      <c r="E16" s="7"/>
      <c r="F16" s="7"/>
      <c r="G16" s="7" t="str">
        <f>$E$2</f>
        <v>TJ</v>
      </c>
      <c r="H16" s="7" t="str">
        <f>$F$2&amp;"/"&amp;$E$2</f>
        <v>M€2021/TJ</v>
      </c>
      <c r="I16" s="7" t="str">
        <f>$E$2</f>
        <v>TJ</v>
      </c>
      <c r="K16" s="52" t="s">
        <v>81</v>
      </c>
      <c r="L16" s="54"/>
      <c r="M16" s="54"/>
      <c r="N16" s="54"/>
      <c r="O16" s="54"/>
      <c r="P16" s="54"/>
      <c r="Q16" s="54"/>
      <c r="R16" s="54"/>
      <c r="S16" s="54"/>
    </row>
    <row r="17" spans="2:19 16384:16384" x14ac:dyDescent="0.2">
      <c r="B17" s="1" t="str">
        <f t="shared" ref="B17:B22" si="0">M17</f>
        <v>MINROR</v>
      </c>
      <c r="C17" s="1"/>
      <c r="D17" s="57" t="s">
        <v>104</v>
      </c>
      <c r="E17" s="57"/>
      <c r="F17" s="57"/>
      <c r="G17" s="36"/>
      <c r="H17" s="37">
        <v>1</v>
      </c>
      <c r="I17" s="34">
        <f>EnergyBalance!$W$9*Pri_ELC!G36</f>
        <v>24415.473599999998</v>
      </c>
      <c r="K17" s="57" t="s">
        <v>48</v>
      </c>
      <c r="L17" s="53"/>
      <c r="M17" s="53" t="str">
        <f>$K$17&amp;M5</f>
        <v>MINROR</v>
      </c>
      <c r="N17" s="55" t="str">
        <f>"Domestic supply of "&amp;N5&amp;""</f>
        <v>Domestic supply of Run of River Power Plant</v>
      </c>
      <c r="O17" s="53" t="str">
        <f t="shared" ref="O17:O23" si="1">$E$2</f>
        <v>TJ</v>
      </c>
      <c r="P17" s="57"/>
      <c r="Q17" s="58" t="s">
        <v>306</v>
      </c>
      <c r="S17" s="53"/>
    </row>
    <row r="18" spans="2:19 16384:16384" ht="25.5" x14ac:dyDescent="0.2">
      <c r="B18" s="1" t="str">
        <f t="shared" si="0"/>
        <v>MINPROR</v>
      </c>
      <c r="C18" s="1"/>
      <c r="D18" s="57" t="s">
        <v>105</v>
      </c>
      <c r="E18" s="57"/>
      <c r="F18" s="57"/>
      <c r="G18" s="36"/>
      <c r="H18" s="37">
        <v>1</v>
      </c>
      <c r="I18" s="34">
        <f>EnergyBalance!$W$9*Pri_ELC!G37</f>
        <v>1905.1200000000001</v>
      </c>
      <c r="K18" s="57"/>
      <c r="L18" s="53"/>
      <c r="M18" s="53" t="str">
        <f t="shared" ref="M18:M21" si="2">$K$17&amp;M6</f>
        <v>MINPROR</v>
      </c>
      <c r="N18" s="55" t="str">
        <f t="shared" ref="N18:N21" si="3">"Domestic supply of "&amp;N6&amp;""</f>
        <v>Domestic supply of Peaking Run of River Power Plant</v>
      </c>
      <c r="O18" s="53" t="str">
        <f t="shared" si="1"/>
        <v>TJ</v>
      </c>
      <c r="P18" s="53"/>
      <c r="Q18" s="58" t="s">
        <v>306</v>
      </c>
      <c r="S18" s="53"/>
    </row>
    <row r="19" spans="2:19 16384:16384" x14ac:dyDescent="0.2">
      <c r="B19" s="1" t="str">
        <f t="shared" si="0"/>
        <v>MINSTR</v>
      </c>
      <c r="C19" s="1"/>
      <c r="D19" s="57" t="s">
        <v>106</v>
      </c>
      <c r="E19" s="57"/>
      <c r="F19" s="57"/>
      <c r="G19" s="36"/>
      <c r="H19" s="37">
        <v>1</v>
      </c>
      <c r="I19" s="34">
        <f>EnergyBalance!$W$9*Pri_ELC!G38</f>
        <v>895.40639999999996</v>
      </c>
      <c r="K19" s="57"/>
      <c r="L19" s="53"/>
      <c r="M19" s="53" t="str">
        <f t="shared" si="2"/>
        <v>MINSTR</v>
      </c>
      <c r="N19" s="55" t="str">
        <f t="shared" si="3"/>
        <v>Domestic supply of Storage Power Plant</v>
      </c>
      <c r="O19" s="53" t="str">
        <f t="shared" si="1"/>
        <v>TJ</v>
      </c>
      <c r="P19" s="53"/>
      <c r="Q19" s="58" t="s">
        <v>306</v>
      </c>
      <c r="S19" s="53"/>
    </row>
    <row r="20" spans="2:19 16384:16384" x14ac:dyDescent="0.2">
      <c r="B20" s="1" t="str">
        <f t="shared" si="0"/>
        <v>MINSOL</v>
      </c>
      <c r="C20" s="1"/>
      <c r="D20" s="57" t="s">
        <v>101</v>
      </c>
      <c r="E20" s="57"/>
      <c r="F20" s="57"/>
      <c r="G20" s="36"/>
      <c r="H20" s="37">
        <v>1</v>
      </c>
      <c r="I20" s="34">
        <f>EnergyBalance!P9</f>
        <v>4760</v>
      </c>
      <c r="K20" s="57"/>
      <c r="L20" s="53"/>
      <c r="M20" s="53" t="str">
        <f t="shared" si="2"/>
        <v>MINSOL</v>
      </c>
      <c r="N20" s="55" t="str">
        <f t="shared" si="3"/>
        <v>Domestic supply of Solar PV Power Plant</v>
      </c>
      <c r="O20" s="53" t="str">
        <f t="shared" si="1"/>
        <v>TJ</v>
      </c>
      <c r="P20" s="53"/>
      <c r="Q20" s="58" t="s">
        <v>306</v>
      </c>
      <c r="S20" s="53"/>
    </row>
    <row r="21" spans="2:19 16384:16384" ht="25.5" x14ac:dyDescent="0.2">
      <c r="B21" s="1" t="str">
        <f t="shared" si="0"/>
        <v>MINPHES</v>
      </c>
      <c r="C21" s="1"/>
      <c r="D21" s="57" t="s">
        <v>107</v>
      </c>
      <c r="E21" s="57"/>
      <c r="F21" s="57"/>
      <c r="G21" s="36"/>
      <c r="H21" s="37">
        <v>1</v>
      </c>
      <c r="I21" s="34">
        <v>0</v>
      </c>
      <c r="K21" s="57" t="s">
        <v>109</v>
      </c>
      <c r="L21" s="53"/>
      <c r="M21" s="53" t="str">
        <f t="shared" si="2"/>
        <v>MINPHES</v>
      </c>
      <c r="N21" s="55" t="str">
        <f t="shared" si="3"/>
        <v>Domestic supply of Pump Hydroelectric energy storage</v>
      </c>
      <c r="O21" s="53" t="str">
        <f t="shared" si="1"/>
        <v>TJ</v>
      </c>
      <c r="P21" s="53"/>
      <c r="Q21" s="58" t="s">
        <v>306</v>
      </c>
      <c r="S21" s="53"/>
    </row>
    <row r="22" spans="2:19 16384:16384" x14ac:dyDescent="0.2">
      <c r="B22" s="1" t="str">
        <f t="shared" si="0"/>
        <v>IMPELC</v>
      </c>
      <c r="C22" s="1"/>
      <c r="D22" s="57" t="s">
        <v>45</v>
      </c>
      <c r="E22" s="57"/>
      <c r="F22" s="57"/>
      <c r="G22" s="36"/>
      <c r="H22" s="37">
        <v>1</v>
      </c>
      <c r="I22" s="61">
        <f>EnergyBalance!N6</f>
        <v>10174</v>
      </c>
      <c r="K22" s="57" t="s">
        <v>50</v>
      </c>
      <c r="L22" s="53"/>
      <c r="M22" s="53" t="str">
        <f>$K$22&amp;$C$2</f>
        <v>IMPELC</v>
      </c>
      <c r="N22" s="55" t="str">
        <f>"Import of "&amp;$D$2</f>
        <v>Import of electricity</v>
      </c>
      <c r="O22" s="53" t="str">
        <f t="shared" si="1"/>
        <v>TJ</v>
      </c>
      <c r="P22" s="53"/>
      <c r="Q22" s="58" t="s">
        <v>306</v>
      </c>
      <c r="S22" s="53"/>
    </row>
    <row r="23" spans="2:19 16384:16384" x14ac:dyDescent="0.2">
      <c r="B23" s="1" t="str">
        <f t="shared" ref="B23" si="4">M23</f>
        <v>EXPELC</v>
      </c>
      <c r="C23" s="57" t="s">
        <v>45</v>
      </c>
      <c r="D23" s="57"/>
      <c r="E23" s="57"/>
      <c r="F23" s="57"/>
      <c r="G23" s="36"/>
      <c r="H23" s="37">
        <v>1</v>
      </c>
      <c r="I23" s="61">
        <f>-1*EnergyBalance!N7</f>
        <v>158</v>
      </c>
      <c r="K23" s="57" t="s">
        <v>52</v>
      </c>
      <c r="L23" s="53"/>
      <c r="M23" s="53" t="str">
        <f>$K$23&amp;$C$2</f>
        <v>EXPELC</v>
      </c>
      <c r="N23" s="55" t="str">
        <f>"Export of "&amp;$D$2</f>
        <v>Export of electricity</v>
      </c>
      <c r="O23" s="53" t="str">
        <f t="shared" si="1"/>
        <v>TJ</v>
      </c>
      <c r="P23" s="53"/>
      <c r="Q23" s="58" t="s">
        <v>306</v>
      </c>
      <c r="S23" s="53"/>
    </row>
    <row r="24" spans="2:19 16384:16384" x14ac:dyDescent="0.2">
      <c r="B24" s="1"/>
      <c r="C24" s="1"/>
      <c r="D24" s="49"/>
      <c r="E24" s="49"/>
      <c r="F24" s="49"/>
      <c r="G24" s="1"/>
      <c r="H24" s="1"/>
      <c r="I24" s="1"/>
      <c r="K24" s="53"/>
      <c r="L24" s="53"/>
      <c r="M24" s="53"/>
      <c r="N24" s="55"/>
      <c r="O24" s="53"/>
      <c r="P24" s="53"/>
      <c r="S24" s="53"/>
      <c r="XFD24" s="1"/>
    </row>
    <row r="25" spans="2:19 16384:16384" x14ac:dyDescent="0.2">
      <c r="P25" s="53"/>
      <c r="Q25" s="53"/>
      <c r="R25" s="53"/>
      <c r="S25" s="53"/>
    </row>
    <row r="26" spans="2:19 16384:16384" x14ac:dyDescent="0.2">
      <c r="B26" s="58"/>
      <c r="P26" s="53"/>
      <c r="Q26" s="53"/>
      <c r="R26" s="53"/>
      <c r="S26" s="53"/>
    </row>
    <row r="27" spans="2:19 16384:16384" x14ac:dyDescent="0.2">
      <c r="B27" s="58"/>
    </row>
    <row r="28" spans="2:19 16384:16384" x14ac:dyDescent="0.2">
      <c r="B28" s="58"/>
    </row>
    <row r="29" spans="2:19 16384:16384" x14ac:dyDescent="0.2">
      <c r="B29" s="58"/>
    </row>
    <row r="33" spans="1:20" x14ac:dyDescent="0.2">
      <c r="B33" s="36"/>
      <c r="C33" s="1" t="s">
        <v>92</v>
      </c>
    </row>
    <row r="34" spans="1:20" x14ac:dyDescent="0.2">
      <c r="B34" s="35"/>
      <c r="C34" s="1" t="s">
        <v>93</v>
      </c>
    </row>
    <row r="35" spans="1:20" x14ac:dyDescent="0.2">
      <c r="I35" s="5">
        <f>SUM(I17:I22)</f>
        <v>42150</v>
      </c>
    </row>
    <row r="36" spans="1:20" s="1" customFormat="1" x14ac:dyDescent="0.2">
      <c r="A36"/>
      <c r="B36"/>
      <c r="C36"/>
      <c r="G36" s="75">
        <f>1-G37-G38</f>
        <v>0.8970999999999999</v>
      </c>
      <c r="H36"/>
      <c r="I36"/>
      <c r="K36"/>
      <c r="L36"/>
      <c r="M36"/>
      <c r="N36"/>
      <c r="O36"/>
      <c r="P36"/>
      <c r="Q36"/>
      <c r="R36"/>
      <c r="S36"/>
      <c r="T36"/>
    </row>
    <row r="37" spans="1:20" x14ac:dyDescent="0.2">
      <c r="G37" s="74">
        <v>7.0000000000000007E-2</v>
      </c>
      <c r="T37" s="1"/>
    </row>
    <row r="38" spans="1:20" x14ac:dyDescent="0.2">
      <c r="A38" s="1"/>
      <c r="G38" s="74">
        <v>3.2899999999999999E-2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7E3E-276B-42EC-BEB4-2F54279CF3C6}">
  <dimension ref="A1:XFD36"/>
  <sheetViews>
    <sheetView topLeftCell="D10" workbookViewId="0">
      <selection activeCell="P9" sqref="P9"/>
    </sheetView>
  </sheetViews>
  <sheetFormatPr defaultRowHeight="12.75" x14ac:dyDescent="0.2"/>
  <cols>
    <col min="1" max="1" width="3.5703125" customWidth="1"/>
    <col min="2" max="2" width="10.42578125" customWidth="1"/>
    <col min="9" max="9" width="11.85546875" customWidth="1"/>
    <col min="10" max="10" width="3.28515625" customWidth="1"/>
    <col min="11" max="11" width="11.42578125" customWidth="1"/>
    <col min="14" max="14" width="40.7109375" customWidth="1"/>
    <col min="17" max="17" width="14.7109375" customWidth="1"/>
    <col min="18" max="18" width="10.85546875" bestFit="1" customWidth="1"/>
  </cols>
  <sheetData>
    <row r="1" spans="2:19 16384:16384" ht="30" x14ac:dyDescent="0.25">
      <c r="B1" s="15" t="s">
        <v>75</v>
      </c>
      <c r="C1" s="15" t="s">
        <v>76</v>
      </c>
      <c r="D1" s="15" t="s">
        <v>77</v>
      </c>
      <c r="E1" s="15" t="s">
        <v>78</v>
      </c>
      <c r="F1" s="15" t="s">
        <v>79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2:19 16384:16384" ht="15.75" x14ac:dyDescent="0.25">
      <c r="B2" s="6" t="s">
        <v>102</v>
      </c>
      <c r="C2" s="6" t="s">
        <v>45</v>
      </c>
      <c r="D2" s="6" t="s">
        <v>103</v>
      </c>
      <c r="E2" s="6" t="s">
        <v>142</v>
      </c>
      <c r="F2" s="6" t="s">
        <v>112</v>
      </c>
      <c r="G2" s="77"/>
      <c r="H2" s="77"/>
      <c r="I2" s="77"/>
      <c r="J2" s="77"/>
      <c r="K2" s="89" t="s">
        <v>14</v>
      </c>
      <c r="L2" s="89"/>
      <c r="M2" s="90"/>
      <c r="N2" s="90"/>
      <c r="O2" s="90"/>
      <c r="P2" s="90"/>
      <c r="Q2" s="90"/>
      <c r="R2" s="90"/>
      <c r="S2" s="90"/>
    </row>
    <row r="3" spans="2:19 16384:16384" x14ac:dyDescent="0.2">
      <c r="B3" s="77"/>
      <c r="C3" s="77"/>
      <c r="D3" s="77"/>
      <c r="E3" s="77"/>
      <c r="F3" s="77"/>
      <c r="G3" s="77"/>
      <c r="H3" s="77"/>
      <c r="I3" s="77"/>
      <c r="J3" s="77"/>
      <c r="K3" s="91" t="s">
        <v>7</v>
      </c>
      <c r="L3" s="92" t="s">
        <v>30</v>
      </c>
      <c r="M3" s="91" t="s">
        <v>0</v>
      </c>
      <c r="N3" s="91" t="s">
        <v>3</v>
      </c>
      <c r="O3" s="91" t="s">
        <v>4</v>
      </c>
      <c r="P3" s="91" t="s">
        <v>8</v>
      </c>
      <c r="Q3" s="91" t="s">
        <v>9</v>
      </c>
      <c r="R3" s="91" t="s">
        <v>10</v>
      </c>
      <c r="S3" s="91" t="s">
        <v>12</v>
      </c>
    </row>
    <row r="4" spans="2:19 16384:16384" ht="45.75" thickBot="1" x14ac:dyDescent="0.25">
      <c r="B4" s="77"/>
      <c r="C4" s="77"/>
      <c r="D4" s="77"/>
      <c r="E4" s="77"/>
      <c r="F4" s="77"/>
      <c r="G4" s="77"/>
      <c r="H4" s="77"/>
      <c r="I4" s="77"/>
      <c r="J4" s="77"/>
      <c r="K4" s="93" t="s">
        <v>37</v>
      </c>
      <c r="L4" s="93" t="s">
        <v>31</v>
      </c>
      <c r="M4" s="93" t="s">
        <v>26</v>
      </c>
      <c r="N4" s="93" t="s">
        <v>27</v>
      </c>
      <c r="O4" s="93" t="s">
        <v>4</v>
      </c>
      <c r="P4" s="93" t="s">
        <v>40</v>
      </c>
      <c r="Q4" s="93" t="s">
        <v>41</v>
      </c>
      <c r="R4" s="93" t="s">
        <v>28</v>
      </c>
      <c r="S4" s="93" t="s">
        <v>29</v>
      </c>
    </row>
    <row r="5" spans="2:19 16384:16384" x14ac:dyDescent="0.2">
      <c r="B5" s="77"/>
      <c r="C5" s="77"/>
      <c r="D5" s="77"/>
      <c r="E5" s="77"/>
      <c r="F5" s="77"/>
      <c r="G5" s="77"/>
      <c r="H5" s="77"/>
      <c r="I5" s="77"/>
      <c r="J5" s="77"/>
      <c r="K5" s="90" t="s">
        <v>74</v>
      </c>
      <c r="L5" s="90"/>
      <c r="M5" s="90" t="s">
        <v>104</v>
      </c>
      <c r="N5" s="90" t="s">
        <v>143</v>
      </c>
      <c r="O5" s="90" t="s">
        <v>142</v>
      </c>
      <c r="P5" s="90"/>
      <c r="Q5" s="90" t="s">
        <v>306</v>
      </c>
      <c r="R5" s="90"/>
      <c r="S5" s="90"/>
    </row>
    <row r="6" spans="2:19 16384:16384" x14ac:dyDescent="0.2">
      <c r="B6" s="77"/>
      <c r="C6" s="77"/>
      <c r="D6" s="77"/>
      <c r="E6" s="77"/>
      <c r="F6" s="77"/>
      <c r="G6" s="77"/>
      <c r="H6" s="77"/>
      <c r="I6" s="77"/>
      <c r="J6" s="77"/>
      <c r="K6" s="90"/>
      <c r="L6" s="90"/>
      <c r="M6" s="90" t="s">
        <v>105</v>
      </c>
      <c r="N6" s="90" t="s">
        <v>144</v>
      </c>
      <c r="O6" s="90" t="s">
        <v>142</v>
      </c>
      <c r="P6" s="90"/>
      <c r="Q6" s="90" t="s">
        <v>306</v>
      </c>
      <c r="R6" s="90"/>
      <c r="S6" s="90"/>
    </row>
    <row r="7" spans="2:19 16384:16384" x14ac:dyDescent="0.2">
      <c r="B7" s="77"/>
      <c r="C7" s="77"/>
      <c r="D7" s="77"/>
      <c r="E7" s="77"/>
      <c r="F7" s="77"/>
      <c r="G7" s="77"/>
      <c r="H7" s="77"/>
      <c r="I7" s="77"/>
      <c r="J7" s="77"/>
      <c r="K7" s="90"/>
      <c r="L7" s="90"/>
      <c r="M7" s="90" t="s">
        <v>106</v>
      </c>
      <c r="N7" s="90" t="s">
        <v>145</v>
      </c>
      <c r="O7" s="90" t="s">
        <v>142</v>
      </c>
      <c r="P7" s="90"/>
      <c r="Q7" s="90" t="s">
        <v>306</v>
      </c>
      <c r="R7" s="90"/>
      <c r="S7" s="90"/>
    </row>
    <row r="8" spans="2:19 16384:16384" x14ac:dyDescent="0.2">
      <c r="B8" s="77"/>
      <c r="C8" s="77"/>
      <c r="D8" s="77"/>
      <c r="E8" s="77"/>
      <c r="F8" s="77"/>
      <c r="G8" s="77"/>
      <c r="H8" s="77"/>
      <c r="I8" s="77"/>
      <c r="J8" s="77"/>
      <c r="K8" s="90"/>
      <c r="L8" s="90"/>
      <c r="M8" s="90" t="s">
        <v>101</v>
      </c>
      <c r="N8" s="90" t="s">
        <v>146</v>
      </c>
      <c r="O8" s="90" t="s">
        <v>142</v>
      </c>
      <c r="P8" s="90"/>
      <c r="Q8" s="90" t="s">
        <v>306</v>
      </c>
      <c r="R8" s="90"/>
      <c r="S8" s="90"/>
    </row>
    <row r="9" spans="2:19 16384:16384" x14ac:dyDescent="0.2">
      <c r="B9" s="77"/>
      <c r="C9" s="77"/>
      <c r="D9" s="77"/>
      <c r="E9" s="77"/>
      <c r="F9" s="77"/>
      <c r="G9" s="77"/>
      <c r="H9" s="77"/>
      <c r="I9" s="77"/>
      <c r="J9" s="77"/>
      <c r="K9" s="90"/>
      <c r="L9" s="90"/>
      <c r="M9" s="90" t="s">
        <v>107</v>
      </c>
      <c r="N9" s="90" t="s">
        <v>147</v>
      </c>
      <c r="O9" s="90" t="s">
        <v>142</v>
      </c>
      <c r="P9" s="90"/>
      <c r="Q9" s="90" t="s">
        <v>306</v>
      </c>
      <c r="R9" s="90"/>
      <c r="S9" s="90"/>
    </row>
    <row r="10" spans="2:19 16384:16384" x14ac:dyDescent="0.2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90"/>
      <c r="N10" s="77"/>
      <c r="O10" s="77"/>
      <c r="P10" s="77"/>
      <c r="Q10" s="77"/>
      <c r="R10" s="77"/>
      <c r="S10" s="77"/>
    </row>
    <row r="11" spans="2:19 16384:16384" x14ac:dyDescent="0.2">
      <c r="B11" s="77"/>
      <c r="C11" s="77"/>
      <c r="D11" s="77"/>
      <c r="E11" s="79"/>
      <c r="F11" s="79" t="s">
        <v>13</v>
      </c>
      <c r="G11" s="77"/>
      <c r="H11" s="79"/>
      <c r="I11" s="77"/>
      <c r="J11" s="77"/>
      <c r="K11" s="89" t="s">
        <v>15</v>
      </c>
      <c r="L11" s="89"/>
      <c r="M11" s="90"/>
      <c r="N11" s="90"/>
      <c r="O11" s="90"/>
      <c r="P11" s="90"/>
      <c r="Q11" s="90"/>
      <c r="R11" s="90"/>
      <c r="S11" s="90"/>
    </row>
    <row r="12" spans="2:19 16384:16384" x14ac:dyDescent="0.2">
      <c r="B12" s="78" t="s">
        <v>1</v>
      </c>
      <c r="C12" s="83" t="s">
        <v>5</v>
      </c>
      <c r="D12" s="78" t="s">
        <v>6</v>
      </c>
      <c r="E12" s="78" t="s">
        <v>148</v>
      </c>
      <c r="F12" s="78" t="s">
        <v>8</v>
      </c>
      <c r="G12" s="88" t="s">
        <v>34</v>
      </c>
      <c r="H12" s="88" t="s">
        <v>35</v>
      </c>
      <c r="I12" s="88" t="s">
        <v>80</v>
      </c>
      <c r="J12" s="77"/>
      <c r="K12" s="91" t="s">
        <v>11</v>
      </c>
      <c r="L12" s="92" t="s">
        <v>30</v>
      </c>
      <c r="M12" s="91" t="s">
        <v>1</v>
      </c>
      <c r="N12" s="91" t="s">
        <v>2</v>
      </c>
      <c r="O12" s="91" t="s">
        <v>16</v>
      </c>
      <c r="P12" s="91" t="s">
        <v>17</v>
      </c>
      <c r="Q12" s="91" t="s">
        <v>18</v>
      </c>
      <c r="R12" s="91" t="s">
        <v>19</v>
      </c>
      <c r="S12" s="91" t="s">
        <v>20</v>
      </c>
    </row>
    <row r="13" spans="2:19 16384:16384" ht="34.5" thickBot="1" x14ac:dyDescent="0.25">
      <c r="B13" s="82" t="s">
        <v>39</v>
      </c>
      <c r="C13" s="82" t="s">
        <v>32</v>
      </c>
      <c r="D13" s="82" t="s">
        <v>33</v>
      </c>
      <c r="E13" s="82"/>
      <c r="F13" s="99"/>
      <c r="G13" s="82" t="s">
        <v>36</v>
      </c>
      <c r="H13" s="82" t="s">
        <v>88</v>
      </c>
      <c r="I13" s="82" t="s">
        <v>87</v>
      </c>
      <c r="J13" s="77"/>
      <c r="K13" s="93" t="s">
        <v>38</v>
      </c>
      <c r="L13" s="93" t="s">
        <v>31</v>
      </c>
      <c r="M13" s="93" t="s">
        <v>21</v>
      </c>
      <c r="N13" s="93" t="s">
        <v>22</v>
      </c>
      <c r="O13" s="93" t="s">
        <v>23</v>
      </c>
      <c r="P13" s="93" t="s">
        <v>24</v>
      </c>
      <c r="Q13" s="93" t="s">
        <v>43</v>
      </c>
      <c r="R13" s="93" t="s">
        <v>42</v>
      </c>
      <c r="S13" s="93" t="s">
        <v>25</v>
      </c>
    </row>
    <row r="14" spans="2:19 16384:16384" ht="13.5" thickBot="1" x14ac:dyDescent="0.25">
      <c r="B14" s="82" t="s">
        <v>86</v>
      </c>
      <c r="C14" s="81"/>
      <c r="D14" s="81"/>
      <c r="E14" s="81"/>
      <c r="F14" s="81"/>
      <c r="G14" s="81" t="s">
        <v>142</v>
      </c>
      <c r="H14" s="81" t="s">
        <v>149</v>
      </c>
      <c r="I14" s="81" t="s">
        <v>142</v>
      </c>
      <c r="J14" s="77"/>
      <c r="K14" s="93" t="s">
        <v>81</v>
      </c>
      <c r="L14" s="94"/>
      <c r="M14" s="94"/>
      <c r="N14" s="94"/>
      <c r="O14" s="94"/>
      <c r="P14" s="94"/>
      <c r="Q14" s="94"/>
      <c r="R14" s="94"/>
      <c r="S14" s="94"/>
    </row>
    <row r="15" spans="2:19 16384:16384" x14ac:dyDescent="0.2">
      <c r="B15" s="77" t="s">
        <v>150</v>
      </c>
      <c r="C15" s="77"/>
      <c r="D15" s="90" t="s">
        <v>104</v>
      </c>
      <c r="E15" s="90"/>
      <c r="F15" s="90"/>
      <c r="G15" s="86"/>
      <c r="H15" s="87">
        <v>1</v>
      </c>
      <c r="I15" s="84">
        <v>24415.473599999998</v>
      </c>
      <c r="J15" s="77"/>
      <c r="K15" s="90" t="s">
        <v>48</v>
      </c>
      <c r="L15" s="90"/>
      <c r="M15" s="90" t="s">
        <v>150</v>
      </c>
      <c r="N15" s="95" t="s">
        <v>151</v>
      </c>
      <c r="O15" s="90" t="s">
        <v>142</v>
      </c>
      <c r="P15" s="90"/>
      <c r="Q15" s="77" t="s">
        <v>306</v>
      </c>
      <c r="R15" s="77"/>
      <c r="S15" s="90"/>
      <c r="XFD15" s="77"/>
    </row>
    <row r="16" spans="2:19 16384:16384" ht="25.5" x14ac:dyDescent="0.2">
      <c r="B16" s="77" t="s">
        <v>152</v>
      </c>
      <c r="C16" s="77"/>
      <c r="D16" s="90" t="s">
        <v>105</v>
      </c>
      <c r="E16" s="90"/>
      <c r="F16" s="90"/>
      <c r="G16" s="86"/>
      <c r="H16" s="87">
        <v>1</v>
      </c>
      <c r="I16" s="84">
        <v>1905.1200000000001</v>
      </c>
      <c r="J16" s="77"/>
      <c r="K16" s="90"/>
      <c r="L16" s="90"/>
      <c r="M16" s="90" t="s">
        <v>152</v>
      </c>
      <c r="N16" s="95" t="s">
        <v>153</v>
      </c>
      <c r="O16" s="90" t="s">
        <v>142</v>
      </c>
      <c r="P16" s="90"/>
      <c r="Q16" s="77" t="s">
        <v>306</v>
      </c>
      <c r="R16" s="77"/>
      <c r="S16" s="90"/>
      <c r="XFD16" s="77"/>
    </row>
    <row r="17" spans="1:20 16384:16384" x14ac:dyDescent="0.2">
      <c r="B17" s="77" t="s">
        <v>154</v>
      </c>
      <c r="C17" s="77"/>
      <c r="D17" s="90" t="s">
        <v>106</v>
      </c>
      <c r="E17" s="90"/>
      <c r="F17" s="90"/>
      <c r="G17" s="86"/>
      <c r="H17" s="87">
        <v>1</v>
      </c>
      <c r="I17" s="84">
        <v>895.40639999999996</v>
      </c>
      <c r="J17" s="77"/>
      <c r="K17" s="90"/>
      <c r="L17" s="90"/>
      <c r="M17" s="90" t="s">
        <v>154</v>
      </c>
      <c r="N17" s="95" t="s">
        <v>155</v>
      </c>
      <c r="O17" s="90" t="s">
        <v>142</v>
      </c>
      <c r="P17" s="90"/>
      <c r="Q17" s="77" t="s">
        <v>306</v>
      </c>
      <c r="R17" s="77"/>
      <c r="S17" s="90"/>
      <c r="XFD17" s="77"/>
    </row>
    <row r="18" spans="1:20 16384:16384" x14ac:dyDescent="0.2">
      <c r="B18" s="77" t="s">
        <v>156</v>
      </c>
      <c r="C18" s="77"/>
      <c r="D18" s="90" t="s">
        <v>101</v>
      </c>
      <c r="E18" s="90"/>
      <c r="F18" s="90"/>
      <c r="G18" s="86"/>
      <c r="H18" s="87">
        <v>1</v>
      </c>
      <c r="I18" s="84">
        <v>4760</v>
      </c>
      <c r="J18" s="77"/>
      <c r="K18" s="90"/>
      <c r="L18" s="90"/>
      <c r="M18" s="90" t="s">
        <v>156</v>
      </c>
      <c r="N18" s="95" t="s">
        <v>157</v>
      </c>
      <c r="O18" s="90" t="s">
        <v>142</v>
      </c>
      <c r="P18" s="90"/>
      <c r="Q18" s="77" t="s">
        <v>306</v>
      </c>
      <c r="R18" s="77"/>
      <c r="S18" s="90"/>
      <c r="XFD18" s="77"/>
    </row>
    <row r="19" spans="1:20 16384:16384" ht="25.5" x14ac:dyDescent="0.2">
      <c r="B19" s="77" t="s">
        <v>158</v>
      </c>
      <c r="C19" s="77"/>
      <c r="D19" s="90" t="s">
        <v>107</v>
      </c>
      <c r="E19" s="90"/>
      <c r="F19" s="90"/>
      <c r="G19" s="86"/>
      <c r="H19" s="87">
        <v>1</v>
      </c>
      <c r="I19" s="84">
        <v>0</v>
      </c>
      <c r="J19" s="77"/>
      <c r="K19" s="90" t="s">
        <v>109</v>
      </c>
      <c r="L19" s="90"/>
      <c r="M19" s="90" t="s">
        <v>158</v>
      </c>
      <c r="N19" s="95" t="s">
        <v>159</v>
      </c>
      <c r="O19" s="90" t="s">
        <v>142</v>
      </c>
      <c r="P19" s="90"/>
      <c r="Q19" s="77" t="s">
        <v>306</v>
      </c>
      <c r="R19" s="77"/>
      <c r="S19" s="90"/>
      <c r="XFD19" s="77"/>
    </row>
    <row r="20" spans="1:20 16384:16384" x14ac:dyDescent="0.2">
      <c r="B20" s="77" t="s">
        <v>160</v>
      </c>
      <c r="C20" s="77"/>
      <c r="D20" s="90" t="s">
        <v>45</v>
      </c>
      <c r="E20" s="90"/>
      <c r="F20" s="90"/>
      <c r="G20" s="86"/>
      <c r="H20" s="87">
        <v>1</v>
      </c>
      <c r="I20" s="96">
        <v>10174</v>
      </c>
      <c r="J20" s="77"/>
      <c r="K20" s="90" t="s">
        <v>50</v>
      </c>
      <c r="L20" s="90"/>
      <c r="M20" s="90" t="s">
        <v>160</v>
      </c>
      <c r="N20" s="95" t="s">
        <v>161</v>
      </c>
      <c r="O20" s="90" t="s">
        <v>142</v>
      </c>
      <c r="P20" s="90"/>
      <c r="Q20" s="77" t="s">
        <v>306</v>
      </c>
      <c r="R20" s="77"/>
      <c r="S20" s="90"/>
      <c r="XFD20" s="77"/>
    </row>
    <row r="21" spans="1:20 16384:16384" x14ac:dyDescent="0.2">
      <c r="B21" s="77" t="s">
        <v>162</v>
      </c>
      <c r="C21" s="90" t="s">
        <v>45</v>
      </c>
      <c r="D21" s="90"/>
      <c r="E21" s="90"/>
      <c r="F21" s="90"/>
      <c r="G21" s="86"/>
      <c r="H21" s="87">
        <v>1</v>
      </c>
      <c r="I21" s="96">
        <v>158</v>
      </c>
      <c r="J21" s="77"/>
      <c r="K21" s="90" t="s">
        <v>52</v>
      </c>
      <c r="L21" s="90"/>
      <c r="M21" s="90" t="s">
        <v>162</v>
      </c>
      <c r="N21" s="95" t="s">
        <v>163</v>
      </c>
      <c r="O21" s="90" t="s">
        <v>142</v>
      </c>
      <c r="P21" s="90"/>
      <c r="Q21" s="77" t="s">
        <v>306</v>
      </c>
      <c r="R21" s="77"/>
      <c r="S21" s="90"/>
      <c r="XFD21" s="77"/>
    </row>
    <row r="22" spans="1:20 16384:16384" x14ac:dyDescent="0.2">
      <c r="B22" s="77"/>
      <c r="C22" s="77"/>
      <c r="D22" s="90"/>
      <c r="E22" s="90"/>
      <c r="F22" s="90"/>
      <c r="G22" s="77"/>
      <c r="H22" s="77"/>
      <c r="I22" s="77"/>
      <c r="J22" s="77"/>
      <c r="K22" s="90"/>
      <c r="L22" s="90"/>
      <c r="M22" s="90"/>
      <c r="N22" s="95"/>
      <c r="O22" s="90"/>
      <c r="P22" s="90"/>
      <c r="Q22" s="77"/>
      <c r="R22" s="77"/>
      <c r="S22" s="90"/>
      <c r="XFD22" s="77"/>
    </row>
    <row r="23" spans="1:20 16384:16384" x14ac:dyDescent="0.2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90"/>
      <c r="Q23" s="90"/>
      <c r="R23" s="90"/>
      <c r="S23" s="90"/>
      <c r="XFD23" s="77"/>
    </row>
    <row r="24" spans="1:20 16384:16384" x14ac:dyDescent="0.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90"/>
      <c r="Q24" s="90"/>
      <c r="R24" s="90"/>
      <c r="S24" s="90"/>
      <c r="XFD24" s="77"/>
    </row>
    <row r="25" spans="1:20 16384:16384" x14ac:dyDescent="0.2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XFD25" s="77"/>
    </row>
    <row r="26" spans="1:20 16384:16384" x14ac:dyDescent="0.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XFD26" s="77"/>
    </row>
    <row r="27" spans="1:20 16384:16384" x14ac:dyDescent="0.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XFD27" s="77"/>
    </row>
    <row r="31" spans="1:20 16384:16384" x14ac:dyDescent="0.2">
      <c r="A31" s="77"/>
      <c r="B31" s="86"/>
      <c r="C31" s="77" t="s">
        <v>92</v>
      </c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32" spans="1:20 16384:16384" x14ac:dyDescent="0.2">
      <c r="A32" s="77"/>
      <c r="B32" s="85"/>
      <c r="C32" s="77" t="s">
        <v>93</v>
      </c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</row>
    <row r="33" spans="1:20" x14ac:dyDescent="0.2">
      <c r="A33" s="77"/>
      <c r="B33" s="77"/>
      <c r="C33" s="77"/>
      <c r="D33" s="77"/>
      <c r="E33" s="77"/>
      <c r="F33" s="77"/>
      <c r="G33" s="77"/>
      <c r="H33" s="77"/>
      <c r="I33" s="80">
        <v>42150</v>
      </c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1:20" x14ac:dyDescent="0.2">
      <c r="A34" s="77"/>
      <c r="B34" s="77"/>
      <c r="C34" s="77"/>
      <c r="D34" s="77"/>
      <c r="E34" s="77"/>
      <c r="F34" s="77"/>
      <c r="G34" s="98">
        <v>0.8970999999999999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1:20" x14ac:dyDescent="0.2">
      <c r="A35" s="77"/>
      <c r="B35" s="77"/>
      <c r="C35" s="77"/>
      <c r="D35" s="77"/>
      <c r="E35" s="77"/>
      <c r="F35" s="77"/>
      <c r="G35" s="97">
        <v>7.0000000000000007E-2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  <row r="36" spans="1:20" x14ac:dyDescent="0.2">
      <c r="A36" s="77"/>
      <c r="B36" s="77"/>
      <c r="C36" s="77"/>
      <c r="D36" s="77"/>
      <c r="E36" s="77"/>
      <c r="F36" s="77"/>
      <c r="G36" s="97">
        <v>3.2899999999999999E-2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8318-65E2-432C-8EE8-5C8B2B5AEC4B}">
  <dimension ref="B1:T65536"/>
  <sheetViews>
    <sheetView topLeftCell="E7" workbookViewId="0">
      <selection activeCell="R6" sqref="R6"/>
    </sheetView>
  </sheetViews>
  <sheetFormatPr defaultRowHeight="12.75" x14ac:dyDescent="0.2"/>
  <cols>
    <col min="1" max="1" width="3.28515625" customWidth="1"/>
    <col min="2" max="2" width="18.5703125" customWidth="1"/>
    <col min="3" max="3" width="11.42578125" customWidth="1"/>
    <col min="11" max="11" width="4.28515625" customWidth="1"/>
    <col min="12" max="12" width="13.28515625" customWidth="1"/>
    <col min="14" max="14" width="15.5703125" customWidth="1"/>
    <col min="15" max="15" width="41.85546875" customWidth="1"/>
    <col min="17" max="17" width="12.7109375" customWidth="1"/>
    <col min="18" max="18" width="14" customWidth="1"/>
  </cols>
  <sheetData>
    <row r="1" spans="2:20" ht="30" x14ac:dyDescent="0.25">
      <c r="B1" s="15" t="s">
        <v>75</v>
      </c>
      <c r="C1" s="101" t="s">
        <v>77</v>
      </c>
      <c r="D1" s="101" t="s">
        <v>164</v>
      </c>
      <c r="E1" s="15" t="s">
        <v>23</v>
      </c>
      <c r="F1" s="15" t="s">
        <v>165</v>
      </c>
      <c r="G1" s="15" t="s">
        <v>79</v>
      </c>
      <c r="H1" s="15" t="s">
        <v>166</v>
      </c>
      <c r="I1" s="15" t="s">
        <v>167</v>
      </c>
      <c r="J1" s="15"/>
      <c r="K1" s="77"/>
      <c r="L1" s="77"/>
      <c r="M1" s="77"/>
      <c r="N1" s="77"/>
      <c r="O1" s="77"/>
      <c r="P1" s="77"/>
      <c r="Q1" s="77"/>
      <c r="R1" s="77"/>
      <c r="S1" s="77"/>
      <c r="T1" s="77"/>
    </row>
    <row r="2" spans="2:20" ht="31.5" x14ac:dyDescent="0.25">
      <c r="B2" s="6" t="s">
        <v>45</v>
      </c>
      <c r="C2" s="106" t="s">
        <v>168</v>
      </c>
      <c r="D2" s="106" t="s">
        <v>169</v>
      </c>
      <c r="E2" s="6" t="s">
        <v>142</v>
      </c>
      <c r="F2" s="6" t="s">
        <v>170</v>
      </c>
      <c r="G2" s="6" t="s">
        <v>112</v>
      </c>
      <c r="H2" s="6" t="s">
        <v>171</v>
      </c>
      <c r="I2" s="6" t="s">
        <v>172</v>
      </c>
      <c r="J2" s="6"/>
      <c r="K2" s="77"/>
      <c r="L2" s="89" t="s">
        <v>14</v>
      </c>
      <c r="M2" s="89"/>
      <c r="N2" s="90"/>
      <c r="O2" s="90"/>
      <c r="P2" s="90"/>
      <c r="Q2" s="90"/>
      <c r="R2" s="90"/>
      <c r="S2" s="90"/>
      <c r="T2" s="90"/>
    </row>
    <row r="3" spans="2:20" x14ac:dyDescent="0.2">
      <c r="B3" s="77"/>
      <c r="C3" s="77"/>
      <c r="D3" s="77"/>
      <c r="E3" s="77"/>
      <c r="F3" s="77"/>
      <c r="G3" s="77"/>
      <c r="H3" s="77"/>
      <c r="I3" s="77"/>
      <c r="J3" s="77"/>
      <c r="K3" s="77"/>
      <c r="L3" s="91" t="s">
        <v>7</v>
      </c>
      <c r="M3" s="92" t="s">
        <v>30</v>
      </c>
      <c r="N3" s="91" t="s">
        <v>0</v>
      </c>
      <c r="O3" s="91" t="s">
        <v>3</v>
      </c>
      <c r="P3" s="91" t="s">
        <v>4</v>
      </c>
      <c r="Q3" s="91" t="s">
        <v>8</v>
      </c>
      <c r="R3" s="91" t="s">
        <v>9</v>
      </c>
      <c r="S3" s="91" t="s">
        <v>10</v>
      </c>
      <c r="T3" s="91" t="s">
        <v>12</v>
      </c>
    </row>
    <row r="4" spans="2:20" ht="24" thickBot="1" x14ac:dyDescent="0.3">
      <c r="B4" s="109" t="s">
        <v>173</v>
      </c>
      <c r="C4" s="101" t="s">
        <v>174</v>
      </c>
      <c r="D4" s="101" t="s">
        <v>175</v>
      </c>
      <c r="E4" s="101" t="s">
        <v>176</v>
      </c>
      <c r="F4" s="101" t="s">
        <v>177</v>
      </c>
      <c r="G4" s="77"/>
      <c r="H4" s="107"/>
      <c r="I4" s="77"/>
      <c r="J4" s="77"/>
      <c r="K4" s="77"/>
      <c r="L4" s="108" t="s">
        <v>37</v>
      </c>
      <c r="M4" s="108" t="s">
        <v>31</v>
      </c>
      <c r="N4" s="108" t="s">
        <v>26</v>
      </c>
      <c r="O4" s="108" t="s">
        <v>27</v>
      </c>
      <c r="P4" s="108" t="s">
        <v>4</v>
      </c>
      <c r="Q4" s="108" t="s">
        <v>40</v>
      </c>
      <c r="R4" s="108" t="s">
        <v>41</v>
      </c>
      <c r="S4" s="108" t="s">
        <v>28</v>
      </c>
      <c r="T4" s="108" t="s">
        <v>29</v>
      </c>
    </row>
    <row r="5" spans="2:20" ht="15.75" x14ac:dyDescent="0.25">
      <c r="B5" s="110" t="s">
        <v>178</v>
      </c>
      <c r="C5" s="6" t="s">
        <v>179</v>
      </c>
      <c r="D5" s="6" t="s">
        <v>180</v>
      </c>
      <c r="E5" s="6" t="s">
        <v>181</v>
      </c>
      <c r="F5" s="6" t="s">
        <v>172</v>
      </c>
      <c r="G5" s="77"/>
      <c r="H5" s="107"/>
      <c r="I5" s="77"/>
      <c r="J5" s="77"/>
      <c r="K5" s="77"/>
      <c r="L5" s="90" t="s">
        <v>74</v>
      </c>
      <c r="M5" s="90"/>
      <c r="N5" s="90" t="s">
        <v>45</v>
      </c>
      <c r="O5" s="90" t="s">
        <v>182</v>
      </c>
      <c r="P5" s="90" t="s">
        <v>142</v>
      </c>
      <c r="Q5" s="90"/>
      <c r="R5" s="90" t="s">
        <v>306</v>
      </c>
      <c r="S5" s="90"/>
      <c r="T5" s="90"/>
    </row>
    <row r="6" spans="2:20" x14ac:dyDescent="0.2">
      <c r="B6" s="77"/>
      <c r="C6" s="77"/>
      <c r="D6" s="77"/>
      <c r="E6" s="77"/>
      <c r="F6" s="77"/>
      <c r="G6" s="77"/>
      <c r="H6" s="77"/>
      <c r="I6" s="77"/>
      <c r="J6" s="77"/>
      <c r="K6" s="77"/>
      <c r="L6" s="90"/>
      <c r="M6" s="90"/>
      <c r="N6" s="90"/>
      <c r="O6" s="90"/>
      <c r="P6" s="90"/>
      <c r="Q6" s="90"/>
      <c r="R6" s="90"/>
      <c r="S6" s="90"/>
      <c r="T6" s="90"/>
    </row>
    <row r="7" spans="2:20" x14ac:dyDescent="0.2">
      <c r="B7" s="77"/>
      <c r="C7" s="77"/>
      <c r="D7" s="77"/>
      <c r="E7" s="77"/>
      <c r="F7" s="77"/>
      <c r="G7" s="77"/>
      <c r="H7" s="77"/>
      <c r="I7" s="77"/>
      <c r="J7" s="77"/>
      <c r="K7" s="77"/>
      <c r="L7" s="100"/>
      <c r="M7" s="100"/>
      <c r="N7" s="77"/>
      <c r="O7" s="77"/>
      <c r="P7" s="77"/>
      <c r="Q7" s="77"/>
      <c r="R7" s="77"/>
      <c r="S7" s="77"/>
      <c r="T7" s="77"/>
    </row>
    <row r="8" spans="2:20" x14ac:dyDescent="0.2">
      <c r="B8" s="77"/>
      <c r="C8" s="77"/>
      <c r="D8" s="79" t="s">
        <v>13</v>
      </c>
      <c r="E8" s="111"/>
      <c r="F8" s="111"/>
      <c r="G8" s="79"/>
      <c r="H8" s="77"/>
      <c r="I8" s="79"/>
      <c r="J8" s="79"/>
      <c r="K8" s="77"/>
      <c r="L8" s="89" t="s">
        <v>15</v>
      </c>
      <c r="M8" s="89"/>
      <c r="N8" s="90"/>
      <c r="O8" s="90"/>
      <c r="P8" s="90"/>
      <c r="Q8" s="90"/>
      <c r="R8" s="90"/>
      <c r="S8" s="90"/>
      <c r="T8" s="90"/>
    </row>
    <row r="9" spans="2:20" ht="25.5" x14ac:dyDescent="0.2">
      <c r="B9" s="112" t="s">
        <v>1</v>
      </c>
      <c r="C9" s="112" t="s">
        <v>5</v>
      </c>
      <c r="D9" s="112" t="s">
        <v>6</v>
      </c>
      <c r="E9" s="113" t="s">
        <v>183</v>
      </c>
      <c r="F9" s="113" t="s">
        <v>184</v>
      </c>
      <c r="G9" s="113" t="s">
        <v>185</v>
      </c>
      <c r="H9" s="113" t="s">
        <v>186</v>
      </c>
      <c r="I9" s="113" t="s">
        <v>187</v>
      </c>
      <c r="J9" s="113" t="s">
        <v>188</v>
      </c>
      <c r="K9" s="114"/>
      <c r="L9" s="91" t="s">
        <v>11</v>
      </c>
      <c r="M9" s="92" t="s">
        <v>30</v>
      </c>
      <c r="N9" s="91" t="s">
        <v>1</v>
      </c>
      <c r="O9" s="91" t="s">
        <v>2</v>
      </c>
      <c r="P9" s="91" t="s">
        <v>16</v>
      </c>
      <c r="Q9" s="91" t="s">
        <v>17</v>
      </c>
      <c r="R9" s="91" t="s">
        <v>18</v>
      </c>
      <c r="S9" s="91" t="s">
        <v>19</v>
      </c>
      <c r="T9" s="91" t="s">
        <v>20</v>
      </c>
    </row>
    <row r="10" spans="2:20" ht="34.5" thickBot="1" x14ac:dyDescent="0.25">
      <c r="B10" s="104" t="s">
        <v>39</v>
      </c>
      <c r="C10" s="104" t="s">
        <v>32</v>
      </c>
      <c r="D10" s="104" t="s">
        <v>33</v>
      </c>
      <c r="E10" s="104" t="s">
        <v>189</v>
      </c>
      <c r="F10" s="104" t="s">
        <v>190</v>
      </c>
      <c r="G10" s="104" t="s">
        <v>191</v>
      </c>
      <c r="H10" s="104" t="s">
        <v>192</v>
      </c>
      <c r="I10" s="104" t="s">
        <v>193</v>
      </c>
      <c r="J10" s="118" t="s">
        <v>194</v>
      </c>
      <c r="K10" s="115"/>
      <c r="L10" s="108" t="s">
        <v>38</v>
      </c>
      <c r="M10" s="108" t="s">
        <v>31</v>
      </c>
      <c r="N10" s="108" t="s">
        <v>21</v>
      </c>
      <c r="O10" s="108" t="s">
        <v>22</v>
      </c>
      <c r="P10" s="108" t="s">
        <v>23</v>
      </c>
      <c r="Q10" s="108" t="s">
        <v>24</v>
      </c>
      <c r="R10" s="108" t="s">
        <v>43</v>
      </c>
      <c r="S10" s="108" t="s">
        <v>42</v>
      </c>
      <c r="T10" s="108" t="s">
        <v>25</v>
      </c>
    </row>
    <row r="11" spans="2:20" ht="23.25" thickBot="1" x14ac:dyDescent="0.25">
      <c r="B11" s="103" t="s">
        <v>86</v>
      </c>
      <c r="C11" s="103"/>
      <c r="D11" s="103"/>
      <c r="E11" s="102" t="s">
        <v>170</v>
      </c>
      <c r="F11" s="102"/>
      <c r="G11" s="102" t="s">
        <v>195</v>
      </c>
      <c r="H11" s="102" t="s">
        <v>149</v>
      </c>
      <c r="I11" s="102" t="s">
        <v>196</v>
      </c>
      <c r="J11" s="102"/>
      <c r="K11" s="115"/>
      <c r="L11" s="108" t="s">
        <v>81</v>
      </c>
      <c r="M11" s="108"/>
      <c r="N11" s="108"/>
      <c r="O11" s="108"/>
      <c r="P11" s="108"/>
      <c r="Q11" s="108"/>
      <c r="R11" s="108"/>
      <c r="S11" s="108"/>
      <c r="T11" s="108"/>
    </row>
    <row r="12" spans="2:20" ht="25.5" x14ac:dyDescent="0.2">
      <c r="B12" s="77" t="s">
        <v>197</v>
      </c>
      <c r="C12" s="77" t="s">
        <v>198</v>
      </c>
      <c r="D12" s="77" t="s">
        <v>45</v>
      </c>
      <c r="E12" s="87">
        <v>584.4</v>
      </c>
      <c r="F12" s="87">
        <v>1</v>
      </c>
      <c r="G12" s="87">
        <v>1</v>
      </c>
      <c r="H12" s="87">
        <v>1</v>
      </c>
      <c r="I12" s="105">
        <v>30</v>
      </c>
      <c r="J12" s="87">
        <v>1</v>
      </c>
      <c r="K12" s="116"/>
      <c r="L12" s="90" t="s">
        <v>199</v>
      </c>
      <c r="M12" s="90"/>
      <c r="N12" s="90" t="s">
        <v>197</v>
      </c>
      <c r="O12" s="95" t="s">
        <v>200</v>
      </c>
      <c r="P12" s="90" t="s">
        <v>142</v>
      </c>
      <c r="Q12" s="90" t="s">
        <v>170</v>
      </c>
      <c r="R12" s="77" t="s">
        <v>306</v>
      </c>
      <c r="S12" s="77"/>
      <c r="T12" s="90"/>
    </row>
    <row r="13" spans="2:20" ht="25.5" x14ac:dyDescent="0.2">
      <c r="B13" s="77" t="s">
        <v>201</v>
      </c>
      <c r="C13" s="77" t="s">
        <v>202</v>
      </c>
      <c r="D13" s="77" t="s">
        <v>45</v>
      </c>
      <c r="E13" s="87">
        <v>456</v>
      </c>
      <c r="F13" s="87">
        <v>1</v>
      </c>
      <c r="G13" s="87">
        <v>1</v>
      </c>
      <c r="H13" s="87">
        <v>1</v>
      </c>
      <c r="I13" s="105">
        <v>30</v>
      </c>
      <c r="J13" s="87">
        <v>1</v>
      </c>
      <c r="K13" s="117"/>
      <c r="L13" s="90"/>
      <c r="M13" s="90"/>
      <c r="N13" s="90" t="s">
        <v>201</v>
      </c>
      <c r="O13" s="95" t="s">
        <v>203</v>
      </c>
      <c r="P13" s="90" t="s">
        <v>142</v>
      </c>
      <c r="Q13" s="90" t="s">
        <v>170</v>
      </c>
      <c r="R13" s="77" t="s">
        <v>306</v>
      </c>
      <c r="S13" s="77"/>
      <c r="T13" s="90"/>
    </row>
    <row r="14" spans="2:20" x14ac:dyDescent="0.2">
      <c r="B14" s="77" t="s">
        <v>204</v>
      </c>
      <c r="C14" s="77" t="s">
        <v>205</v>
      </c>
      <c r="D14" s="77" t="s">
        <v>45</v>
      </c>
      <c r="E14" s="87">
        <v>45.097999999999999</v>
      </c>
      <c r="F14" s="87">
        <v>1</v>
      </c>
      <c r="G14" s="87">
        <v>1</v>
      </c>
      <c r="H14" s="87">
        <v>1</v>
      </c>
      <c r="I14" s="105">
        <v>30</v>
      </c>
      <c r="J14" s="87">
        <v>1</v>
      </c>
      <c r="K14" s="117"/>
      <c r="L14" s="90"/>
      <c r="M14" s="90"/>
      <c r="N14" s="90" t="s">
        <v>204</v>
      </c>
      <c r="O14" s="95" t="s">
        <v>206</v>
      </c>
      <c r="P14" s="90" t="s">
        <v>142</v>
      </c>
      <c r="Q14" s="90" t="s">
        <v>170</v>
      </c>
      <c r="R14" s="77" t="s">
        <v>306</v>
      </c>
      <c r="S14" s="77"/>
      <c r="T14" s="90"/>
    </row>
    <row r="15" spans="2:20" x14ac:dyDescent="0.2">
      <c r="B15" s="77" t="s">
        <v>207</v>
      </c>
      <c r="C15" s="77" t="s">
        <v>208</v>
      </c>
      <c r="D15" s="77" t="s">
        <v>45</v>
      </c>
      <c r="E15" s="87">
        <v>54.72</v>
      </c>
      <c r="F15" s="87">
        <v>1</v>
      </c>
      <c r="G15" s="87">
        <v>1</v>
      </c>
      <c r="H15" s="87">
        <v>1</v>
      </c>
      <c r="I15" s="105">
        <v>25</v>
      </c>
      <c r="J15" s="87">
        <v>0.2</v>
      </c>
      <c r="K15" s="117"/>
      <c r="L15" s="90"/>
      <c r="M15" s="90"/>
      <c r="N15" s="90" t="s">
        <v>207</v>
      </c>
      <c r="O15" s="95" t="s">
        <v>209</v>
      </c>
      <c r="P15" s="90" t="s">
        <v>142</v>
      </c>
      <c r="Q15" s="90" t="s">
        <v>170</v>
      </c>
      <c r="R15" s="77" t="s">
        <v>306</v>
      </c>
      <c r="S15" s="77"/>
      <c r="T15" s="90"/>
    </row>
    <row r="16" spans="2:20" ht="25.5" x14ac:dyDescent="0.2">
      <c r="B16" s="77" t="s">
        <v>210</v>
      </c>
      <c r="C16" s="77" t="s">
        <v>211</v>
      </c>
      <c r="D16" s="77" t="s">
        <v>45</v>
      </c>
      <c r="E16" s="87"/>
      <c r="F16" s="87">
        <v>1</v>
      </c>
      <c r="G16" s="87">
        <v>1</v>
      </c>
      <c r="H16" s="87">
        <v>1</v>
      </c>
      <c r="I16" s="105">
        <v>30</v>
      </c>
      <c r="J16" s="87">
        <v>1</v>
      </c>
      <c r="K16" s="117"/>
      <c r="L16" s="90"/>
      <c r="M16" s="90"/>
      <c r="N16" s="90" t="s">
        <v>210</v>
      </c>
      <c r="O16" s="95" t="s">
        <v>212</v>
      </c>
      <c r="P16" s="90" t="s">
        <v>142</v>
      </c>
      <c r="Q16" s="90" t="s">
        <v>170</v>
      </c>
      <c r="R16" s="77" t="s">
        <v>306</v>
      </c>
      <c r="S16" s="77"/>
      <c r="T16" s="90"/>
    </row>
    <row r="17" spans="2:20" x14ac:dyDescent="0.2">
      <c r="B17" s="77"/>
      <c r="C17" s="77"/>
      <c r="D17" s="77"/>
      <c r="E17" s="77"/>
      <c r="F17" s="77"/>
      <c r="G17" s="77"/>
      <c r="H17" s="77"/>
      <c r="I17" s="77"/>
      <c r="J17" s="77"/>
      <c r="K17" s="117"/>
      <c r="L17" s="90"/>
      <c r="M17" s="90"/>
      <c r="N17" s="77"/>
      <c r="O17" s="77"/>
      <c r="P17" s="90"/>
      <c r="Q17" s="90"/>
      <c r="R17" s="77"/>
      <c r="S17" s="77"/>
      <c r="T17" s="90"/>
    </row>
    <row r="18" spans="2:20" x14ac:dyDescent="0.2">
      <c r="B18" s="77"/>
      <c r="C18" s="77"/>
      <c r="D18" s="77"/>
      <c r="E18" s="77"/>
      <c r="F18" s="77"/>
      <c r="G18" s="77"/>
      <c r="H18" s="77"/>
      <c r="I18" s="77"/>
      <c r="J18" s="77"/>
      <c r="K18" s="117"/>
      <c r="L18" s="90"/>
      <c r="M18" s="90"/>
      <c r="N18" s="77"/>
      <c r="O18" s="77"/>
      <c r="P18" s="90"/>
      <c r="Q18" s="90"/>
      <c r="R18" s="77"/>
      <c r="S18" s="77"/>
      <c r="T18" s="90"/>
    </row>
    <row r="19" spans="2:20" x14ac:dyDescent="0.2">
      <c r="B19" s="77"/>
      <c r="C19" s="77"/>
      <c r="D19" s="77"/>
      <c r="E19" s="77"/>
      <c r="F19" s="77"/>
      <c r="G19" s="77"/>
      <c r="H19" s="77"/>
      <c r="I19" s="77"/>
      <c r="J19" s="77"/>
      <c r="K19" s="117"/>
      <c r="L19" s="90"/>
      <c r="M19" s="90"/>
      <c r="N19" s="90"/>
      <c r="O19" s="90"/>
      <c r="P19" s="90"/>
      <c r="Q19" s="90"/>
      <c r="R19" s="90"/>
      <c r="S19" s="90"/>
      <c r="T19" s="90"/>
    </row>
    <row r="23" spans="2:20" x14ac:dyDescent="0.2">
      <c r="B23" s="105"/>
      <c r="C23" s="77" t="s">
        <v>92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2:20" x14ac:dyDescent="0.2">
      <c r="B24" s="85"/>
      <c r="C24" s="77" t="s">
        <v>93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</row>
    <row r="26" spans="2:20" x14ac:dyDescent="0.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</row>
    <row r="27" spans="2:20" x14ac:dyDescent="0.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</row>
    <row r="28" spans="2:20" x14ac:dyDescent="0.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</row>
    <row r="29" spans="2:20" x14ac:dyDescent="0.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2:20" x14ac:dyDescent="0.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2:20" x14ac:dyDescent="0.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65536" spans="11:11" x14ac:dyDescent="0.2">
      <c r="K65536" s="1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BA01-9FB7-4C03-86DE-689B49C29000}">
  <dimension ref="B1:T28"/>
  <sheetViews>
    <sheetView topLeftCell="E4" workbookViewId="0">
      <selection activeCell="M16" sqref="M16"/>
    </sheetView>
  </sheetViews>
  <sheetFormatPr defaultRowHeight="12.75" x14ac:dyDescent="0.2"/>
  <cols>
    <col min="1" max="1" width="3.5703125" customWidth="1"/>
    <col min="5" max="5" width="10" customWidth="1"/>
    <col min="11" max="11" width="4.28515625" customWidth="1"/>
    <col min="12" max="12" width="10.85546875" customWidth="1"/>
    <col min="14" max="14" width="12.140625" bestFit="1" customWidth="1"/>
    <col min="15" max="15" width="42.5703125" bestFit="1" customWidth="1"/>
    <col min="18" max="18" width="15" customWidth="1"/>
    <col min="19" max="19" width="10.85546875" bestFit="1" customWidth="1"/>
  </cols>
  <sheetData>
    <row r="1" spans="2:20" ht="15" x14ac:dyDescent="0.25">
      <c r="B1" s="101" t="s">
        <v>75</v>
      </c>
      <c r="C1" s="101" t="s">
        <v>77</v>
      </c>
      <c r="D1" s="101" t="s">
        <v>164</v>
      </c>
      <c r="E1" s="101" t="s">
        <v>78</v>
      </c>
      <c r="F1" s="101" t="s">
        <v>79</v>
      </c>
      <c r="G1" s="101" t="s">
        <v>166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</row>
    <row r="2" spans="2:20" ht="47.25" x14ac:dyDescent="0.25">
      <c r="B2" s="6" t="s">
        <v>94</v>
      </c>
      <c r="C2" s="106" t="s">
        <v>95</v>
      </c>
      <c r="D2" s="106" t="s">
        <v>213</v>
      </c>
      <c r="E2" s="6" t="s">
        <v>142</v>
      </c>
      <c r="F2" s="6" t="s">
        <v>112</v>
      </c>
      <c r="G2" s="6" t="s">
        <v>171</v>
      </c>
      <c r="H2" s="77"/>
      <c r="I2" s="77"/>
      <c r="J2" s="77"/>
      <c r="K2" s="77"/>
      <c r="L2" s="89" t="s">
        <v>14</v>
      </c>
      <c r="M2" s="89"/>
      <c r="N2" s="90"/>
      <c r="O2" s="90"/>
      <c r="P2" s="90"/>
      <c r="Q2" s="90"/>
      <c r="R2" s="90"/>
      <c r="S2" s="90"/>
      <c r="T2" s="90"/>
    </row>
    <row r="3" spans="2:20" x14ac:dyDescent="0.2">
      <c r="B3" s="77"/>
      <c r="C3" s="77"/>
      <c r="D3" s="77"/>
      <c r="E3" s="77"/>
      <c r="F3" s="77"/>
      <c r="G3" s="77"/>
      <c r="H3" s="77"/>
      <c r="I3" s="77"/>
      <c r="J3" s="77"/>
      <c r="K3" s="77"/>
      <c r="L3" s="91" t="s">
        <v>7</v>
      </c>
      <c r="M3" s="92" t="s">
        <v>30</v>
      </c>
      <c r="N3" s="91" t="s">
        <v>0</v>
      </c>
      <c r="O3" s="91" t="s">
        <v>3</v>
      </c>
      <c r="P3" s="91" t="s">
        <v>4</v>
      </c>
      <c r="Q3" s="91" t="s">
        <v>8</v>
      </c>
      <c r="R3" s="91" t="s">
        <v>9</v>
      </c>
      <c r="S3" s="91" t="s">
        <v>10</v>
      </c>
      <c r="T3" s="91" t="s">
        <v>12</v>
      </c>
    </row>
    <row r="4" spans="2:20" ht="46.5" thickBot="1" x14ac:dyDescent="0.3">
      <c r="B4" s="107"/>
      <c r="C4" s="107"/>
      <c r="D4" s="107"/>
      <c r="E4" s="107"/>
      <c r="F4" s="107"/>
      <c r="G4" s="77"/>
      <c r="H4" s="77"/>
      <c r="I4" s="77"/>
      <c r="J4" s="77"/>
      <c r="K4" s="77"/>
      <c r="L4" s="130" t="s">
        <v>37</v>
      </c>
      <c r="M4" s="130" t="s">
        <v>31</v>
      </c>
      <c r="N4" s="130" t="s">
        <v>26</v>
      </c>
      <c r="O4" s="130" t="s">
        <v>27</v>
      </c>
      <c r="P4" s="130" t="s">
        <v>4</v>
      </c>
      <c r="Q4" s="130" t="s">
        <v>40</v>
      </c>
      <c r="R4" s="130" t="s">
        <v>41</v>
      </c>
      <c r="S4" s="130" t="s">
        <v>28</v>
      </c>
      <c r="T4" s="130" t="s">
        <v>29</v>
      </c>
    </row>
    <row r="5" spans="2:20" ht="15.75" x14ac:dyDescent="0.25">
      <c r="B5" s="107"/>
      <c r="C5" s="107"/>
      <c r="D5" s="107"/>
      <c r="E5" s="107"/>
      <c r="F5" s="107"/>
      <c r="G5" s="77"/>
      <c r="H5" s="77"/>
      <c r="I5" s="77"/>
      <c r="J5" s="77"/>
      <c r="K5" s="77"/>
      <c r="L5" s="90" t="s">
        <v>214</v>
      </c>
      <c r="M5" s="90"/>
      <c r="N5" s="90" t="s">
        <v>215</v>
      </c>
      <c r="O5" s="90" t="s">
        <v>216</v>
      </c>
      <c r="P5" s="90" t="s">
        <v>142</v>
      </c>
      <c r="Q5" s="90"/>
      <c r="R5" s="90" t="s">
        <v>306</v>
      </c>
      <c r="S5" s="90"/>
      <c r="T5" s="90"/>
    </row>
    <row r="8" spans="2:20" x14ac:dyDescent="0.2">
      <c r="B8" s="77"/>
      <c r="C8" s="77"/>
      <c r="D8" s="79" t="s">
        <v>13</v>
      </c>
      <c r="E8" s="79"/>
      <c r="F8" s="79"/>
      <c r="G8" s="77"/>
      <c r="H8" s="79"/>
      <c r="I8" s="123"/>
      <c r="J8" s="124"/>
      <c r="K8" s="77"/>
      <c r="L8" s="89" t="s">
        <v>15</v>
      </c>
      <c r="M8" s="89"/>
      <c r="N8" s="90"/>
      <c r="O8" s="90"/>
      <c r="P8" s="90"/>
      <c r="Q8" s="90"/>
      <c r="R8" s="90"/>
      <c r="S8" s="90"/>
      <c r="T8" s="90"/>
    </row>
    <row r="9" spans="2:20" x14ac:dyDescent="0.2">
      <c r="B9" s="126" t="s">
        <v>1</v>
      </c>
      <c r="C9" s="126" t="s">
        <v>5</v>
      </c>
      <c r="D9" s="126" t="s">
        <v>6</v>
      </c>
      <c r="E9" s="112" t="s">
        <v>183</v>
      </c>
      <c r="F9" s="126" t="s">
        <v>184</v>
      </c>
      <c r="G9" s="126" t="s">
        <v>217</v>
      </c>
      <c r="H9" s="126" t="s">
        <v>218</v>
      </c>
      <c r="I9" s="126" t="s">
        <v>185</v>
      </c>
      <c r="J9" s="112" t="s">
        <v>187</v>
      </c>
      <c r="K9" s="77"/>
      <c r="L9" s="91" t="s">
        <v>11</v>
      </c>
      <c r="M9" s="92" t="s">
        <v>30</v>
      </c>
      <c r="N9" s="91" t="s">
        <v>1</v>
      </c>
      <c r="O9" s="91" t="s">
        <v>2</v>
      </c>
      <c r="P9" s="91" t="s">
        <v>16</v>
      </c>
      <c r="Q9" s="91" t="s">
        <v>17</v>
      </c>
      <c r="R9" s="91" t="s">
        <v>18</v>
      </c>
      <c r="S9" s="91" t="s">
        <v>19</v>
      </c>
      <c r="T9" s="91" t="s">
        <v>20</v>
      </c>
    </row>
    <row r="10" spans="2:20" ht="34.5" thickBot="1" x14ac:dyDescent="0.25">
      <c r="B10" s="121" t="s">
        <v>39</v>
      </c>
      <c r="C10" s="121" t="s">
        <v>32</v>
      </c>
      <c r="D10" s="121" t="s">
        <v>33</v>
      </c>
      <c r="E10" s="121" t="s">
        <v>189</v>
      </c>
      <c r="F10" s="121" t="s">
        <v>190</v>
      </c>
      <c r="G10" s="129" t="s">
        <v>219</v>
      </c>
      <c r="H10" s="121" t="s">
        <v>220</v>
      </c>
      <c r="I10" s="121" t="s">
        <v>191</v>
      </c>
      <c r="J10" s="121" t="s">
        <v>193</v>
      </c>
      <c r="K10" s="77"/>
      <c r="L10" s="130" t="s">
        <v>38</v>
      </c>
      <c r="M10" s="130" t="s">
        <v>31</v>
      </c>
      <c r="N10" s="130" t="s">
        <v>21</v>
      </c>
      <c r="O10" s="130" t="s">
        <v>22</v>
      </c>
      <c r="P10" s="130" t="s">
        <v>23</v>
      </c>
      <c r="Q10" s="130" t="s">
        <v>24</v>
      </c>
      <c r="R10" s="130" t="s">
        <v>43</v>
      </c>
      <c r="S10" s="130" t="s">
        <v>42</v>
      </c>
      <c r="T10" s="130" t="s">
        <v>25</v>
      </c>
    </row>
    <row r="11" spans="2:20" ht="23.25" thickBot="1" x14ac:dyDescent="0.25">
      <c r="B11" s="120" t="s">
        <v>86</v>
      </c>
      <c r="C11" s="120"/>
      <c r="D11" s="120"/>
      <c r="E11" s="119" t="s">
        <v>221</v>
      </c>
      <c r="F11" s="119"/>
      <c r="G11" s="127"/>
      <c r="H11" s="119" t="s">
        <v>149</v>
      </c>
      <c r="I11" s="119" t="s">
        <v>222</v>
      </c>
      <c r="J11" s="119" t="s">
        <v>196</v>
      </c>
      <c r="K11" s="77"/>
      <c r="L11" s="130" t="s">
        <v>81</v>
      </c>
      <c r="M11" s="130"/>
      <c r="N11" s="130"/>
      <c r="O11" s="130"/>
      <c r="P11" s="130"/>
      <c r="Q11" s="130"/>
      <c r="R11" s="130"/>
      <c r="S11" s="130"/>
      <c r="T11" s="130"/>
    </row>
    <row r="12" spans="2:20" x14ac:dyDescent="0.2">
      <c r="B12" s="77" t="s">
        <v>223</v>
      </c>
      <c r="C12" s="77" t="s">
        <v>45</v>
      </c>
      <c r="D12" s="77" t="s">
        <v>215</v>
      </c>
      <c r="E12" s="77"/>
      <c r="F12" s="87">
        <v>1</v>
      </c>
      <c r="G12" s="87"/>
      <c r="H12" s="105">
        <v>1</v>
      </c>
      <c r="I12" s="87">
        <v>1</v>
      </c>
      <c r="J12" s="105">
        <v>30</v>
      </c>
      <c r="K12" s="77"/>
      <c r="L12" s="90" t="s">
        <v>224</v>
      </c>
      <c r="M12" s="90"/>
      <c r="N12" s="90" t="s">
        <v>223</v>
      </c>
      <c r="O12" s="90" t="s">
        <v>225</v>
      </c>
      <c r="P12" s="90" t="s">
        <v>142</v>
      </c>
      <c r="Q12" s="90" t="s">
        <v>221</v>
      </c>
      <c r="R12" s="90" t="s">
        <v>306</v>
      </c>
      <c r="S12" s="90"/>
      <c r="T12" s="90"/>
    </row>
    <row r="13" spans="2:20" x14ac:dyDescent="0.2">
      <c r="B13" s="77"/>
      <c r="C13" s="77"/>
      <c r="D13" s="77"/>
      <c r="E13" s="80"/>
      <c r="F13" s="128"/>
      <c r="G13" s="128"/>
      <c r="H13" s="77"/>
      <c r="I13" s="12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20" x14ac:dyDescent="0.2">
      <c r="B14" s="77"/>
      <c r="C14" s="77"/>
      <c r="D14" s="77"/>
      <c r="E14" s="80"/>
      <c r="F14" s="128"/>
      <c r="G14" s="128"/>
      <c r="H14" s="77"/>
      <c r="I14" s="128"/>
      <c r="J14" s="77"/>
      <c r="K14" s="77"/>
      <c r="L14" s="77"/>
      <c r="M14" s="77"/>
      <c r="N14" s="77"/>
      <c r="O14" s="122"/>
      <c r="P14" s="77"/>
      <c r="Q14" s="77"/>
      <c r="R14" s="77"/>
      <c r="S14" s="77"/>
      <c r="T14" s="77"/>
    </row>
    <row r="15" spans="2:20" x14ac:dyDescent="0.2">
      <c r="B15" s="77"/>
      <c r="C15" s="77"/>
      <c r="D15" s="77"/>
      <c r="E15" s="80"/>
      <c r="F15" s="128"/>
      <c r="G15" s="128"/>
      <c r="H15" s="77"/>
      <c r="I15" s="128"/>
      <c r="J15" s="77"/>
      <c r="K15" s="77"/>
      <c r="L15" s="77"/>
      <c r="M15" s="77"/>
      <c r="N15" s="77"/>
      <c r="O15" s="122"/>
      <c r="P15" s="77"/>
      <c r="Q15" s="77"/>
      <c r="R15" s="77"/>
      <c r="S15" s="77"/>
      <c r="T15" s="77"/>
    </row>
    <row r="18" spans="2:11" x14ac:dyDescent="0.2">
      <c r="B18" s="77"/>
      <c r="C18" s="77"/>
      <c r="D18" s="77"/>
      <c r="E18" s="77"/>
      <c r="F18" s="77"/>
      <c r="G18" s="77"/>
      <c r="H18" s="77"/>
      <c r="I18" s="125"/>
      <c r="J18" s="77"/>
      <c r="K18" s="77"/>
    </row>
    <row r="19" spans="2:11" x14ac:dyDescent="0.2">
      <c r="B19" s="77"/>
      <c r="C19" s="77"/>
      <c r="D19" s="77"/>
      <c r="E19" s="77"/>
      <c r="F19" s="77"/>
      <c r="G19" s="77"/>
      <c r="H19" s="77"/>
      <c r="I19" s="125"/>
      <c r="J19" s="77"/>
      <c r="K19" s="77"/>
    </row>
    <row r="23" spans="2:11" x14ac:dyDescent="0.2">
      <c r="B23" s="105"/>
      <c r="C23" s="77" t="s">
        <v>92</v>
      </c>
      <c r="D23" s="77"/>
      <c r="E23" s="77"/>
      <c r="F23" s="77"/>
      <c r="G23" s="77"/>
      <c r="H23" s="77"/>
      <c r="I23" s="77"/>
      <c r="J23" s="77"/>
      <c r="K23" s="77"/>
    </row>
    <row r="24" spans="2:11" x14ac:dyDescent="0.2">
      <c r="B24" s="85"/>
      <c r="C24" s="77" t="s">
        <v>93</v>
      </c>
      <c r="D24" s="77"/>
      <c r="E24" s="77"/>
      <c r="F24" s="77"/>
      <c r="G24" s="77"/>
      <c r="H24" s="77"/>
      <c r="I24" s="77"/>
      <c r="J24" s="77"/>
      <c r="K24" s="77"/>
    </row>
    <row r="25" spans="2:11" x14ac:dyDescent="0.2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 x14ac:dyDescent="0.2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 x14ac:dyDescent="0.2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 x14ac:dyDescent="0.2">
      <c r="B28" s="77"/>
      <c r="C28" s="77"/>
      <c r="D28" s="77"/>
      <c r="E28" s="77"/>
      <c r="F28" s="77"/>
      <c r="G28" s="77"/>
      <c r="H28" s="77"/>
      <c r="I28" s="77"/>
      <c r="J28" s="77"/>
      <c r="K28" s="7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1244-DDD9-49E1-AEF8-295CC9E393F9}">
  <dimension ref="B1:L80"/>
  <sheetViews>
    <sheetView workbookViewId="0">
      <selection activeCell="G12" sqref="G12"/>
    </sheetView>
  </sheetViews>
  <sheetFormatPr defaultRowHeight="12.75" x14ac:dyDescent="0.2"/>
  <sheetData>
    <row r="1" spans="2:12" ht="15" x14ac:dyDescent="0.25">
      <c r="B1" s="101" t="s">
        <v>75</v>
      </c>
      <c r="C1" s="101" t="s">
        <v>76</v>
      </c>
      <c r="D1" s="101" t="s">
        <v>77</v>
      </c>
      <c r="E1" s="101" t="s">
        <v>78</v>
      </c>
      <c r="F1" s="101" t="s">
        <v>79</v>
      </c>
      <c r="G1" s="77"/>
      <c r="H1" s="77"/>
      <c r="I1" s="77"/>
      <c r="J1" s="77"/>
      <c r="K1" s="77"/>
      <c r="L1" s="77"/>
    </row>
    <row r="2" spans="2:12" ht="15.75" x14ac:dyDescent="0.25">
      <c r="B2" s="6" t="s">
        <v>214</v>
      </c>
      <c r="C2" s="6"/>
      <c r="D2" s="6"/>
      <c r="E2" s="6" t="s">
        <v>142</v>
      </c>
      <c r="F2" s="6" t="s">
        <v>112</v>
      </c>
      <c r="G2" s="77"/>
      <c r="H2" s="77"/>
      <c r="I2" s="77"/>
      <c r="J2" s="77"/>
      <c r="K2" s="77"/>
      <c r="L2" s="77"/>
    </row>
    <row r="5" spans="2:12" x14ac:dyDescent="0.2">
      <c r="B5" s="77"/>
      <c r="C5" s="100" t="s">
        <v>13</v>
      </c>
      <c r="D5" s="100"/>
      <c r="E5" s="100"/>
      <c r="F5" s="77"/>
      <c r="G5" s="77"/>
      <c r="H5" s="77"/>
      <c r="I5" s="77"/>
      <c r="J5" s="77"/>
      <c r="K5" s="100" t="s">
        <v>13</v>
      </c>
      <c r="L5" s="77"/>
    </row>
    <row r="6" spans="2:12" x14ac:dyDescent="0.2">
      <c r="B6" s="131" t="s">
        <v>226</v>
      </c>
      <c r="C6" s="131" t="s">
        <v>0</v>
      </c>
      <c r="D6" s="131" t="s">
        <v>227</v>
      </c>
      <c r="E6" s="131">
        <v>2021</v>
      </c>
      <c r="F6" s="77"/>
      <c r="G6" s="77"/>
      <c r="H6" s="136"/>
      <c r="I6" s="131" t="s">
        <v>226</v>
      </c>
      <c r="J6" s="131" t="s">
        <v>0</v>
      </c>
      <c r="K6" s="131" t="s">
        <v>228</v>
      </c>
      <c r="L6" s="131">
        <v>2021</v>
      </c>
    </row>
    <row r="7" spans="2:12" ht="33.75" x14ac:dyDescent="0.2">
      <c r="B7" s="133" t="s">
        <v>81</v>
      </c>
      <c r="C7" s="133" t="s">
        <v>229</v>
      </c>
      <c r="D7" s="133" t="s">
        <v>230</v>
      </c>
      <c r="E7" s="133" t="s">
        <v>231</v>
      </c>
      <c r="F7" s="77"/>
      <c r="G7" s="77"/>
      <c r="H7" s="137"/>
      <c r="I7" s="133" t="s">
        <v>81</v>
      </c>
      <c r="J7" s="133" t="s">
        <v>229</v>
      </c>
      <c r="K7" s="133"/>
      <c r="L7" s="133"/>
    </row>
    <row r="8" spans="2:12" ht="13.5" thickBot="1" x14ac:dyDescent="0.25">
      <c r="B8" s="132" t="s">
        <v>86</v>
      </c>
      <c r="C8" s="132"/>
      <c r="D8" s="132"/>
      <c r="E8" s="132" t="s">
        <v>142</v>
      </c>
      <c r="F8" s="77"/>
      <c r="G8" s="77"/>
      <c r="H8" s="137"/>
      <c r="I8" s="132" t="s">
        <v>86</v>
      </c>
      <c r="J8" s="132"/>
      <c r="K8" s="132"/>
      <c r="L8" s="132"/>
    </row>
    <row r="9" spans="2:12" x14ac:dyDescent="0.2">
      <c r="B9" s="134" t="s">
        <v>232</v>
      </c>
      <c r="C9" s="134" t="s">
        <v>215</v>
      </c>
      <c r="D9" s="134" t="s">
        <v>142</v>
      </c>
      <c r="E9" s="135">
        <v>31134</v>
      </c>
      <c r="F9" s="77"/>
      <c r="G9" s="77"/>
      <c r="H9" s="77"/>
      <c r="I9" s="77" t="s">
        <v>233</v>
      </c>
      <c r="J9" s="77" t="s">
        <v>215</v>
      </c>
      <c r="K9" s="77" t="s">
        <v>234</v>
      </c>
      <c r="L9" s="139">
        <v>1.5437135752765009E-2</v>
      </c>
    </row>
    <row r="10" spans="2:12" x14ac:dyDescent="0.2">
      <c r="B10" s="77"/>
      <c r="C10" s="77"/>
      <c r="D10" s="77"/>
      <c r="E10" s="77"/>
      <c r="F10" s="77"/>
      <c r="G10" s="77"/>
      <c r="H10" s="77"/>
      <c r="I10" s="77" t="s">
        <v>233</v>
      </c>
      <c r="J10" s="77" t="s">
        <v>215</v>
      </c>
      <c r="K10" s="77" t="s">
        <v>235</v>
      </c>
      <c r="L10" s="139">
        <v>1.5842943647532432E-2</v>
      </c>
    </row>
    <row r="11" spans="2:12" x14ac:dyDescent="0.2">
      <c r="B11" s="77"/>
      <c r="C11" s="77"/>
      <c r="D11" s="77"/>
      <c r="E11" s="77"/>
      <c r="F11" s="77"/>
      <c r="G11" s="77"/>
      <c r="H11" s="77"/>
      <c r="I11" s="77" t="s">
        <v>233</v>
      </c>
      <c r="J11" s="77" t="s">
        <v>215</v>
      </c>
      <c r="K11" s="77" t="s">
        <v>236</v>
      </c>
      <c r="L11" s="139">
        <v>1.5488957663949724E-2</v>
      </c>
    </row>
    <row r="12" spans="2:12" x14ac:dyDescent="0.2">
      <c r="B12" s="77"/>
      <c r="C12" s="77"/>
      <c r="D12" s="77"/>
      <c r="E12" s="77"/>
      <c r="F12" s="80"/>
      <c r="G12" s="77"/>
      <c r="H12" s="77"/>
      <c r="I12" s="77" t="s">
        <v>233</v>
      </c>
      <c r="J12" s="77" t="s">
        <v>215</v>
      </c>
      <c r="K12" s="77" t="s">
        <v>237</v>
      </c>
      <c r="L12" s="139">
        <v>1.5606385770142693E-2</v>
      </c>
    </row>
    <row r="13" spans="2:12" x14ac:dyDescent="0.2">
      <c r="B13" s="77"/>
      <c r="C13" s="77"/>
      <c r="D13" s="77"/>
      <c r="E13" s="77"/>
      <c r="F13" s="80"/>
      <c r="G13" s="77"/>
      <c r="H13" s="77"/>
      <c r="I13" s="77" t="s">
        <v>233</v>
      </c>
      <c r="J13" s="77" t="s">
        <v>215</v>
      </c>
      <c r="K13" s="77" t="s">
        <v>238</v>
      </c>
      <c r="L13" s="139">
        <v>1.5578568426964236E-2</v>
      </c>
    </row>
    <row r="14" spans="2:12" x14ac:dyDescent="0.2">
      <c r="B14" s="77"/>
      <c r="C14" s="77"/>
      <c r="D14" s="77"/>
      <c r="E14" s="77"/>
      <c r="F14" s="77"/>
      <c r="G14" s="77"/>
      <c r="H14" s="77"/>
      <c r="I14" s="77" t="s">
        <v>233</v>
      </c>
      <c r="J14" s="77" t="s">
        <v>215</v>
      </c>
      <c r="K14" s="77" t="s">
        <v>239</v>
      </c>
      <c r="L14" s="139">
        <v>1.5853074009200559E-2</v>
      </c>
    </row>
    <row r="15" spans="2:12" x14ac:dyDescent="0.2">
      <c r="B15" s="77"/>
      <c r="C15" s="77"/>
      <c r="D15" s="77"/>
      <c r="E15" s="77"/>
      <c r="F15" s="80"/>
      <c r="G15" s="77"/>
      <c r="H15" s="77"/>
      <c r="I15" s="77" t="s">
        <v>233</v>
      </c>
      <c r="J15" s="77" t="s">
        <v>215</v>
      </c>
      <c r="K15" s="77" t="s">
        <v>240</v>
      </c>
      <c r="L15" s="139">
        <v>1.5801206884450712E-2</v>
      </c>
    </row>
    <row r="16" spans="2:12" x14ac:dyDescent="0.2">
      <c r="B16" s="77"/>
      <c r="C16" s="77"/>
      <c r="D16" s="77"/>
      <c r="E16" s="77"/>
      <c r="F16" s="77"/>
      <c r="G16" s="77"/>
      <c r="H16" s="77"/>
      <c r="I16" s="77" t="s">
        <v>233</v>
      </c>
      <c r="J16" s="77" t="s">
        <v>215</v>
      </c>
      <c r="K16" s="77" t="s">
        <v>241</v>
      </c>
      <c r="L16" s="139">
        <v>1.5850053783418954E-2</v>
      </c>
    </row>
    <row r="17" spans="2:12" x14ac:dyDescent="0.2">
      <c r="B17" s="77"/>
      <c r="C17" s="77"/>
      <c r="D17" s="77"/>
      <c r="E17" s="77"/>
      <c r="F17" s="77"/>
      <c r="G17" s="77"/>
      <c r="H17" s="77"/>
      <c r="I17" s="77" t="s">
        <v>233</v>
      </c>
      <c r="J17" s="77" t="s">
        <v>215</v>
      </c>
      <c r="K17" s="77" t="s">
        <v>242</v>
      </c>
      <c r="L17" s="139">
        <v>1.6163856210990011E-2</v>
      </c>
    </row>
    <row r="18" spans="2:12" x14ac:dyDescent="0.2">
      <c r="B18" s="77"/>
      <c r="C18" s="77"/>
      <c r="D18" s="77"/>
      <c r="E18" s="77"/>
      <c r="F18" s="77"/>
      <c r="G18" s="77"/>
      <c r="H18" s="77"/>
      <c r="I18" s="77" t="s">
        <v>233</v>
      </c>
      <c r="J18" s="77" t="s">
        <v>215</v>
      </c>
      <c r="K18" s="77" t="s">
        <v>243</v>
      </c>
      <c r="L18" s="139">
        <v>1.6191202243121216E-2</v>
      </c>
    </row>
    <row r="19" spans="2:12" x14ac:dyDescent="0.2">
      <c r="B19" s="77"/>
      <c r="C19" s="77"/>
      <c r="D19" s="77"/>
      <c r="E19" s="77"/>
      <c r="F19" s="77"/>
      <c r="G19" s="77"/>
      <c r="H19" s="77"/>
      <c r="I19" s="77" t="s">
        <v>233</v>
      </c>
      <c r="J19" s="77" t="s">
        <v>215</v>
      </c>
      <c r="K19" s="77" t="s">
        <v>244</v>
      </c>
      <c r="L19" s="139">
        <v>1.6389524280109789E-2</v>
      </c>
    </row>
    <row r="20" spans="2:12" x14ac:dyDescent="0.2">
      <c r="B20" s="77"/>
      <c r="C20" s="77"/>
      <c r="D20" s="77"/>
      <c r="E20" s="77"/>
      <c r="F20" s="77"/>
      <c r="G20" s="77"/>
      <c r="H20" s="77"/>
      <c r="I20" s="77" t="s">
        <v>233</v>
      </c>
      <c r="J20" s="77" t="s">
        <v>215</v>
      </c>
      <c r="K20" s="77" t="s">
        <v>245</v>
      </c>
      <c r="L20" s="139">
        <v>1.6805369485413522E-2</v>
      </c>
    </row>
    <row r="21" spans="2:12" x14ac:dyDescent="0.2">
      <c r="B21" s="105"/>
      <c r="C21" s="77" t="s">
        <v>92</v>
      </c>
      <c r="D21" s="77"/>
      <c r="E21" s="77"/>
      <c r="F21" s="77"/>
      <c r="G21" s="77"/>
      <c r="H21" s="77"/>
      <c r="I21" s="77" t="s">
        <v>233</v>
      </c>
      <c r="J21" s="77" t="s">
        <v>215</v>
      </c>
      <c r="K21" s="77" t="s">
        <v>246</v>
      </c>
      <c r="L21" s="139">
        <v>1.6596086489343784E-2</v>
      </c>
    </row>
    <row r="22" spans="2:12" x14ac:dyDescent="0.2">
      <c r="B22" s="85"/>
      <c r="C22" s="77" t="s">
        <v>93</v>
      </c>
      <c r="D22" s="77"/>
      <c r="E22" s="77"/>
      <c r="F22" s="77"/>
      <c r="G22" s="77"/>
      <c r="H22" s="77"/>
      <c r="I22" s="77" t="s">
        <v>233</v>
      </c>
      <c r="J22" s="77" t="s">
        <v>215</v>
      </c>
      <c r="K22" s="77" t="s">
        <v>247</v>
      </c>
      <c r="L22" s="139">
        <v>1.6690522185666027E-2</v>
      </c>
    </row>
    <row r="23" spans="2:12" x14ac:dyDescent="0.2">
      <c r="B23" s="77"/>
      <c r="C23" s="77"/>
      <c r="D23" s="77"/>
      <c r="E23" s="77"/>
      <c r="F23" s="77"/>
      <c r="G23" s="77"/>
      <c r="H23" s="77"/>
      <c r="I23" s="77" t="s">
        <v>233</v>
      </c>
      <c r="J23" s="77" t="s">
        <v>215</v>
      </c>
      <c r="K23" s="77" t="s">
        <v>248</v>
      </c>
      <c r="L23" s="139">
        <v>1.6649625204002764E-2</v>
      </c>
    </row>
    <row r="24" spans="2:12" x14ac:dyDescent="0.2">
      <c r="B24" s="77"/>
      <c r="C24" s="77"/>
      <c r="D24" s="77"/>
      <c r="E24" s="77"/>
      <c r="F24" s="77"/>
      <c r="G24" s="77"/>
      <c r="H24" s="77"/>
      <c r="I24" s="77" t="s">
        <v>233</v>
      </c>
      <c r="J24" s="77" t="s">
        <v>215</v>
      </c>
      <c r="K24" s="77" t="s">
        <v>249</v>
      </c>
      <c r="L24" s="139">
        <v>1.6647050654791752E-2</v>
      </c>
    </row>
    <row r="25" spans="2:12" x14ac:dyDescent="0.2">
      <c r="B25" s="77"/>
      <c r="C25" s="77"/>
      <c r="D25" s="77"/>
      <c r="E25" s="77"/>
      <c r="F25" s="77"/>
      <c r="G25" s="77"/>
      <c r="H25" s="77"/>
      <c r="I25" s="77" t="s">
        <v>233</v>
      </c>
      <c r="J25" s="77" t="s">
        <v>215</v>
      </c>
      <c r="K25" s="77" t="s">
        <v>250</v>
      </c>
      <c r="L25" s="139">
        <v>1.6312284574239017E-2</v>
      </c>
    </row>
    <row r="26" spans="2:12" x14ac:dyDescent="0.2">
      <c r="B26" s="77"/>
      <c r="C26" s="77"/>
      <c r="D26" s="77"/>
      <c r="E26" s="77"/>
      <c r="F26" s="77"/>
      <c r="G26" s="77"/>
      <c r="H26" s="77"/>
      <c r="I26" s="77" t="s">
        <v>233</v>
      </c>
      <c r="J26" s="77" t="s">
        <v>215</v>
      </c>
      <c r="K26" s="77" t="s">
        <v>251</v>
      </c>
      <c r="L26" s="139">
        <v>1.6321836484858226E-2</v>
      </c>
    </row>
    <row r="27" spans="2:12" x14ac:dyDescent="0.2">
      <c r="B27" s="77"/>
      <c r="C27" s="77"/>
      <c r="D27" s="77"/>
      <c r="E27" s="77"/>
      <c r="F27" s="77"/>
      <c r="G27" s="77"/>
      <c r="H27" s="77"/>
      <c r="I27" s="77" t="s">
        <v>233</v>
      </c>
      <c r="J27" s="77" t="s">
        <v>215</v>
      </c>
      <c r="K27" s="77" t="s">
        <v>252</v>
      </c>
      <c r="L27" s="139">
        <v>1.7112883735490619E-2</v>
      </c>
    </row>
    <row r="28" spans="2:12" x14ac:dyDescent="0.2">
      <c r="B28" s="77"/>
      <c r="C28" s="77"/>
      <c r="D28" s="77"/>
      <c r="E28" s="77"/>
      <c r="F28" s="77"/>
      <c r="G28" s="77"/>
      <c r="H28" s="77"/>
      <c r="I28" s="77" t="s">
        <v>233</v>
      </c>
      <c r="J28" s="77" t="s">
        <v>215</v>
      </c>
      <c r="K28" s="77" t="s">
        <v>253</v>
      </c>
      <c r="L28" s="139">
        <v>1.7825979025309014E-2</v>
      </c>
    </row>
    <row r="29" spans="2:12" x14ac:dyDescent="0.2">
      <c r="B29" s="77"/>
      <c r="C29" s="77"/>
      <c r="D29" s="77"/>
      <c r="E29" s="77"/>
      <c r="F29" s="77"/>
      <c r="G29" s="77"/>
      <c r="H29" s="77"/>
      <c r="I29" s="77" t="s">
        <v>233</v>
      </c>
      <c r="J29" s="77" t="s">
        <v>215</v>
      </c>
      <c r="K29" s="77" t="s">
        <v>254</v>
      </c>
      <c r="L29" s="139">
        <v>1.7283913996626148E-2</v>
      </c>
    </row>
    <row r="30" spans="2:12" x14ac:dyDescent="0.2">
      <c r="B30" s="77"/>
      <c r="C30" s="77"/>
      <c r="D30" s="77"/>
      <c r="E30" s="77"/>
      <c r="F30" s="77"/>
      <c r="G30" s="77"/>
      <c r="H30" s="77"/>
      <c r="I30" s="77" t="s">
        <v>233</v>
      </c>
      <c r="J30" s="77" t="s">
        <v>215</v>
      </c>
      <c r="K30" s="77" t="s">
        <v>255</v>
      </c>
      <c r="L30" s="139">
        <v>1.6857416354269395E-2</v>
      </c>
    </row>
    <row r="31" spans="2:12" x14ac:dyDescent="0.2">
      <c r="B31" s="77"/>
      <c r="C31" s="77"/>
      <c r="D31" s="77"/>
      <c r="E31" s="77"/>
      <c r="F31" s="77"/>
      <c r="G31" s="77"/>
      <c r="H31" s="77"/>
      <c r="I31" s="77" t="s">
        <v>233</v>
      </c>
      <c r="J31" s="77" t="s">
        <v>215</v>
      </c>
      <c r="K31" s="77" t="s">
        <v>256</v>
      </c>
      <c r="L31" s="139">
        <v>1.6497409901904493E-2</v>
      </c>
    </row>
    <row r="32" spans="2:12" x14ac:dyDescent="0.2">
      <c r="B32" s="77"/>
      <c r="C32" s="77"/>
      <c r="D32" s="77"/>
      <c r="E32" s="77"/>
      <c r="F32" s="77"/>
      <c r="G32" s="77"/>
      <c r="H32" s="77"/>
      <c r="I32" s="77" t="s">
        <v>233</v>
      </c>
      <c r="J32" s="77" t="s">
        <v>215</v>
      </c>
      <c r="K32" s="77" t="s">
        <v>257</v>
      </c>
      <c r="L32" s="139">
        <v>1.6128999075351147E-2</v>
      </c>
    </row>
    <row r="33" spans="9:12" x14ac:dyDescent="0.2">
      <c r="I33" s="77" t="s">
        <v>233</v>
      </c>
      <c r="J33" s="77" t="s">
        <v>215</v>
      </c>
      <c r="K33" s="77" t="s">
        <v>258</v>
      </c>
      <c r="L33" s="139">
        <v>8.7628733537637345E-3</v>
      </c>
    </row>
    <row r="34" spans="9:12" x14ac:dyDescent="0.2">
      <c r="I34" s="77" t="s">
        <v>233</v>
      </c>
      <c r="J34" s="77" t="s">
        <v>215</v>
      </c>
      <c r="K34" s="77" t="s">
        <v>259</v>
      </c>
      <c r="L34" s="139">
        <v>8.4177162270814045E-3</v>
      </c>
    </row>
    <row r="35" spans="9:12" x14ac:dyDescent="0.2">
      <c r="I35" s="77" t="s">
        <v>233</v>
      </c>
      <c r="J35" s="77" t="s">
        <v>215</v>
      </c>
      <c r="K35" s="77" t="s">
        <v>260</v>
      </c>
      <c r="L35" s="139">
        <v>8.4046365885965986E-3</v>
      </c>
    </row>
    <row r="36" spans="9:12" x14ac:dyDescent="0.2">
      <c r="I36" s="77" t="s">
        <v>233</v>
      </c>
      <c r="J36" s="77" t="s">
        <v>215</v>
      </c>
      <c r="K36" s="77" t="s">
        <v>261</v>
      </c>
      <c r="L36" s="139">
        <v>8.329147091758261E-3</v>
      </c>
    </row>
    <row r="37" spans="9:12" x14ac:dyDescent="0.2">
      <c r="I37" s="77" t="s">
        <v>233</v>
      </c>
      <c r="J37" s="77" t="s">
        <v>215</v>
      </c>
      <c r="K37" s="77" t="s">
        <v>262</v>
      </c>
      <c r="L37" s="139">
        <v>8.4007611401566568E-3</v>
      </c>
    </row>
    <row r="38" spans="9:12" x14ac:dyDescent="0.2">
      <c r="I38" s="77" t="s">
        <v>233</v>
      </c>
      <c r="J38" s="77" t="s">
        <v>215</v>
      </c>
      <c r="K38" s="77" t="s">
        <v>263</v>
      </c>
      <c r="L38" s="139">
        <v>9.1226451598363754E-3</v>
      </c>
    </row>
    <row r="39" spans="9:12" x14ac:dyDescent="0.2">
      <c r="I39" s="77" t="s">
        <v>233</v>
      </c>
      <c r="J39" s="77" t="s">
        <v>215</v>
      </c>
      <c r="K39" s="77" t="s">
        <v>264</v>
      </c>
      <c r="L39" s="139">
        <v>1.0450446460018734E-2</v>
      </c>
    </row>
    <row r="40" spans="9:12" x14ac:dyDescent="0.2">
      <c r="I40" s="77" t="s">
        <v>233</v>
      </c>
      <c r="J40" s="77" t="s">
        <v>215</v>
      </c>
      <c r="K40" s="77" t="s">
        <v>265</v>
      </c>
      <c r="L40" s="139">
        <v>1.2807966521470045E-2</v>
      </c>
    </row>
    <row r="41" spans="9:12" x14ac:dyDescent="0.2">
      <c r="I41" s="77" t="s">
        <v>233</v>
      </c>
      <c r="J41" s="77" t="s">
        <v>215</v>
      </c>
      <c r="K41" s="77" t="s">
        <v>266</v>
      </c>
      <c r="L41" s="139">
        <v>1.4348723713427216E-2</v>
      </c>
    </row>
    <row r="42" spans="9:12" x14ac:dyDescent="0.2">
      <c r="I42" s="77" t="s">
        <v>233</v>
      </c>
      <c r="J42" s="77" t="s">
        <v>215</v>
      </c>
      <c r="K42" s="77" t="s">
        <v>267</v>
      </c>
      <c r="L42" s="139">
        <v>1.3996978324396982E-2</v>
      </c>
    </row>
    <row r="43" spans="9:12" x14ac:dyDescent="0.2">
      <c r="I43" s="77" t="s">
        <v>233</v>
      </c>
      <c r="J43" s="77" t="s">
        <v>215</v>
      </c>
      <c r="K43" s="77" t="s">
        <v>268</v>
      </c>
      <c r="L43" s="139">
        <v>1.3464758145829207E-2</v>
      </c>
    </row>
    <row r="44" spans="9:12" x14ac:dyDescent="0.2">
      <c r="I44" s="77" t="s">
        <v>233</v>
      </c>
      <c r="J44" s="77" t="s">
        <v>215</v>
      </c>
      <c r="K44" s="77" t="s">
        <v>269</v>
      </c>
      <c r="L44" s="139">
        <v>1.2812471730281477E-2</v>
      </c>
    </row>
    <row r="45" spans="9:12" x14ac:dyDescent="0.2">
      <c r="I45" s="77" t="s">
        <v>233</v>
      </c>
      <c r="J45" s="77" t="s">
        <v>215</v>
      </c>
      <c r="K45" s="77" t="s">
        <v>270</v>
      </c>
      <c r="L45" s="139">
        <v>1.2391646472809281E-2</v>
      </c>
    </row>
    <row r="46" spans="9:12" x14ac:dyDescent="0.2">
      <c r="I46" s="77" t="s">
        <v>233</v>
      </c>
      <c r="J46" s="77" t="s">
        <v>215</v>
      </c>
      <c r="K46" s="77" t="s">
        <v>271</v>
      </c>
      <c r="L46" s="139">
        <v>1.216541717012767E-2</v>
      </c>
    </row>
    <row r="47" spans="9:12" x14ac:dyDescent="0.2">
      <c r="I47" s="77" t="s">
        <v>233</v>
      </c>
      <c r="J47" s="77" t="s">
        <v>215</v>
      </c>
      <c r="K47" s="77" t="s">
        <v>272</v>
      </c>
      <c r="L47" s="139">
        <v>1.2183438005373399E-2</v>
      </c>
    </row>
    <row r="48" spans="9:12" x14ac:dyDescent="0.2">
      <c r="I48" s="77" t="s">
        <v>233</v>
      </c>
      <c r="J48" s="77" t="s">
        <v>215</v>
      </c>
      <c r="K48" s="77" t="s">
        <v>273</v>
      </c>
      <c r="L48" s="139">
        <v>1.2273466489249707E-2</v>
      </c>
    </row>
    <row r="49" spans="9:12" x14ac:dyDescent="0.2">
      <c r="I49" s="77" t="s">
        <v>233</v>
      </c>
      <c r="J49" s="77" t="s">
        <v>215</v>
      </c>
      <c r="K49" s="77" t="s">
        <v>274</v>
      </c>
      <c r="L49" s="139">
        <v>1.2926876381152473E-2</v>
      </c>
    </row>
    <row r="50" spans="9:12" x14ac:dyDescent="0.2">
      <c r="I50" s="77" t="s">
        <v>233</v>
      </c>
      <c r="J50" s="77" t="s">
        <v>215</v>
      </c>
      <c r="K50" s="77" t="s">
        <v>275</v>
      </c>
      <c r="L50" s="139">
        <v>1.5199608291664861E-2</v>
      </c>
    </row>
    <row r="51" spans="9:12" x14ac:dyDescent="0.2">
      <c r="I51" s="77" t="s">
        <v>233</v>
      </c>
      <c r="J51" s="77" t="s">
        <v>215</v>
      </c>
      <c r="K51" s="77" t="s">
        <v>276</v>
      </c>
      <c r="L51" s="139">
        <v>1.5457102270020021E-2</v>
      </c>
    </row>
    <row r="52" spans="9:12" x14ac:dyDescent="0.2">
      <c r="I52" s="77" t="s">
        <v>233</v>
      </c>
      <c r="J52" s="77" t="s">
        <v>215</v>
      </c>
      <c r="K52" s="77" t="s">
        <v>277</v>
      </c>
      <c r="L52" s="139">
        <v>1.4643216113607447E-2</v>
      </c>
    </row>
    <row r="53" spans="9:12" x14ac:dyDescent="0.2">
      <c r="I53" s="77" t="s">
        <v>233</v>
      </c>
      <c r="J53" s="77" t="s">
        <v>215</v>
      </c>
      <c r="K53" s="77" t="s">
        <v>278</v>
      </c>
      <c r="L53" s="139">
        <v>1.3657930277010658E-2</v>
      </c>
    </row>
    <row r="54" spans="9:12" x14ac:dyDescent="0.2">
      <c r="I54" s="77" t="s">
        <v>233</v>
      </c>
      <c r="J54" s="77" t="s">
        <v>215</v>
      </c>
      <c r="K54" s="77" t="s">
        <v>279</v>
      </c>
      <c r="L54" s="139">
        <v>1.2341453360123846E-2</v>
      </c>
    </row>
    <row r="55" spans="9:12" x14ac:dyDescent="0.2">
      <c r="I55" s="77" t="s">
        <v>233</v>
      </c>
      <c r="J55" s="77" t="s">
        <v>215</v>
      </c>
      <c r="K55" s="77" t="s">
        <v>280</v>
      </c>
      <c r="L55" s="139">
        <v>1.035712384496848E-2</v>
      </c>
    </row>
    <row r="56" spans="9:12" x14ac:dyDescent="0.2">
      <c r="I56" s="77" t="s">
        <v>233</v>
      </c>
      <c r="J56" s="77" t="s">
        <v>215</v>
      </c>
      <c r="K56" s="77" t="s">
        <v>281</v>
      </c>
      <c r="L56" s="139">
        <v>9.456373952392608E-3</v>
      </c>
    </row>
    <row r="57" spans="9:12" x14ac:dyDescent="0.2">
      <c r="I57" s="77" t="s">
        <v>233</v>
      </c>
      <c r="J57" s="77" t="s">
        <v>215</v>
      </c>
      <c r="K57" s="77" t="s">
        <v>282</v>
      </c>
      <c r="L57" s="139">
        <v>1.2668970787785273E-2</v>
      </c>
    </row>
    <row r="58" spans="9:12" x14ac:dyDescent="0.2">
      <c r="I58" s="77" t="s">
        <v>233</v>
      </c>
      <c r="J58" s="77" t="s">
        <v>215</v>
      </c>
      <c r="K58" s="77" t="s">
        <v>283</v>
      </c>
      <c r="L58" s="139">
        <v>1.2521461531539983E-2</v>
      </c>
    </row>
    <row r="59" spans="9:12" x14ac:dyDescent="0.2">
      <c r="I59" s="77" t="s">
        <v>233</v>
      </c>
      <c r="J59" s="77" t="s">
        <v>215</v>
      </c>
      <c r="K59" s="77" t="s">
        <v>284</v>
      </c>
      <c r="L59" s="139">
        <v>1.2405440293869223E-2</v>
      </c>
    </row>
    <row r="60" spans="9:12" x14ac:dyDescent="0.2">
      <c r="I60" s="77" t="s">
        <v>233</v>
      </c>
      <c r="J60" s="77" t="s">
        <v>215</v>
      </c>
      <c r="K60" s="77" t="s">
        <v>285</v>
      </c>
      <c r="L60" s="139">
        <v>1.216588913717531E-2</v>
      </c>
    </row>
    <row r="61" spans="9:12" x14ac:dyDescent="0.2">
      <c r="I61" s="77" t="s">
        <v>233</v>
      </c>
      <c r="J61" s="77" t="s">
        <v>215</v>
      </c>
      <c r="K61" s="77" t="s">
        <v>286</v>
      </c>
      <c r="L61" s="139">
        <v>1.2168795723505266E-2</v>
      </c>
    </row>
    <row r="62" spans="9:12" x14ac:dyDescent="0.2">
      <c r="I62" s="77" t="s">
        <v>233</v>
      </c>
      <c r="J62" s="77" t="s">
        <v>215</v>
      </c>
      <c r="K62" s="77" t="s">
        <v>287</v>
      </c>
      <c r="L62" s="139">
        <v>1.2479073814228119E-2</v>
      </c>
    </row>
    <row r="63" spans="9:12" x14ac:dyDescent="0.2">
      <c r="I63" s="77" t="s">
        <v>233</v>
      </c>
      <c r="J63" s="77" t="s">
        <v>215</v>
      </c>
      <c r="K63" s="77" t="s">
        <v>288</v>
      </c>
      <c r="L63" s="139">
        <v>1.2674862478645351E-2</v>
      </c>
    </row>
    <row r="64" spans="9:12" x14ac:dyDescent="0.2">
      <c r="I64" s="77" t="s">
        <v>233</v>
      </c>
      <c r="J64" s="77" t="s">
        <v>215</v>
      </c>
      <c r="K64" s="77" t="s">
        <v>289</v>
      </c>
      <c r="L64" s="139">
        <v>1.3379225232604798E-2</v>
      </c>
    </row>
    <row r="65" spans="9:12" x14ac:dyDescent="0.2">
      <c r="I65" s="77" t="s">
        <v>233</v>
      </c>
      <c r="J65" s="77" t="s">
        <v>215</v>
      </c>
      <c r="K65" s="77" t="s">
        <v>290</v>
      </c>
      <c r="L65" s="139">
        <v>1.3713404142349629E-2</v>
      </c>
    </row>
    <row r="66" spans="9:12" x14ac:dyDescent="0.2">
      <c r="I66" s="77" t="s">
        <v>233</v>
      </c>
      <c r="J66" s="77" t="s">
        <v>215</v>
      </c>
      <c r="K66" s="77" t="s">
        <v>291</v>
      </c>
      <c r="L66" s="139">
        <v>1.3585465900726046E-2</v>
      </c>
    </row>
    <row r="67" spans="9:12" x14ac:dyDescent="0.2">
      <c r="I67" s="77" t="s">
        <v>233</v>
      </c>
      <c r="J67" s="77" t="s">
        <v>215</v>
      </c>
      <c r="K67" s="77" t="s">
        <v>292</v>
      </c>
      <c r="L67" s="139">
        <v>1.37045693309842E-2</v>
      </c>
    </row>
    <row r="68" spans="9:12" x14ac:dyDescent="0.2">
      <c r="I68" s="77" t="s">
        <v>233</v>
      </c>
      <c r="J68" s="77" t="s">
        <v>215</v>
      </c>
      <c r="K68" s="77" t="s">
        <v>293</v>
      </c>
      <c r="L68" s="139">
        <v>1.3168597839434321E-2</v>
      </c>
    </row>
    <row r="69" spans="9:12" x14ac:dyDescent="0.2">
      <c r="I69" s="77" t="s">
        <v>233</v>
      </c>
      <c r="J69" s="77" t="s">
        <v>215</v>
      </c>
      <c r="K69" s="77" t="s">
        <v>294</v>
      </c>
      <c r="L69" s="139">
        <v>1.3020794896861939E-2</v>
      </c>
    </row>
    <row r="70" spans="9:12" x14ac:dyDescent="0.2">
      <c r="I70" s="77" t="s">
        <v>233</v>
      </c>
      <c r="J70" s="77" t="s">
        <v>215</v>
      </c>
      <c r="K70" s="77" t="s">
        <v>295</v>
      </c>
      <c r="L70" s="139">
        <v>1.3083770934010997E-2</v>
      </c>
    </row>
    <row r="71" spans="9:12" x14ac:dyDescent="0.2">
      <c r="I71" s="77" t="s">
        <v>233</v>
      </c>
      <c r="J71" s="77" t="s">
        <v>215</v>
      </c>
      <c r="K71" s="77" t="s">
        <v>296</v>
      </c>
      <c r="L71" s="139">
        <v>1.3062991869445904E-2</v>
      </c>
    </row>
    <row r="72" spans="9:12" x14ac:dyDescent="0.2">
      <c r="I72" s="77" t="s">
        <v>233</v>
      </c>
      <c r="J72" s="77" t="s">
        <v>215</v>
      </c>
      <c r="K72" s="77" t="s">
        <v>297</v>
      </c>
      <c r="L72" s="139">
        <v>1.337351217569625E-2</v>
      </c>
    </row>
    <row r="73" spans="9:12" x14ac:dyDescent="0.2">
      <c r="I73" s="77" t="s">
        <v>233</v>
      </c>
      <c r="J73" s="77" t="s">
        <v>215</v>
      </c>
      <c r="K73" s="77" t="s">
        <v>298</v>
      </c>
      <c r="L73" s="139">
        <v>1.3655365265036043E-2</v>
      </c>
    </row>
    <row r="74" spans="9:12" x14ac:dyDescent="0.2">
      <c r="I74" s="77" t="s">
        <v>233</v>
      </c>
      <c r="J74" s="77" t="s">
        <v>215</v>
      </c>
      <c r="K74" s="77" t="s">
        <v>299</v>
      </c>
      <c r="L74" s="139">
        <v>1.5327106710259763E-2</v>
      </c>
    </row>
    <row r="75" spans="9:12" x14ac:dyDescent="0.2">
      <c r="I75" s="77" t="s">
        <v>233</v>
      </c>
      <c r="J75" s="77" t="s">
        <v>215</v>
      </c>
      <c r="K75" s="77" t="s">
        <v>300</v>
      </c>
      <c r="L75" s="139">
        <v>1.6525758186565379E-2</v>
      </c>
    </row>
    <row r="76" spans="9:12" x14ac:dyDescent="0.2">
      <c r="I76" s="77" t="s">
        <v>233</v>
      </c>
      <c r="J76" s="77" t="s">
        <v>215</v>
      </c>
      <c r="K76" s="77" t="s">
        <v>301</v>
      </c>
      <c r="L76" s="139">
        <v>1.5720502421705342E-2</v>
      </c>
    </row>
    <row r="77" spans="9:12" x14ac:dyDescent="0.2">
      <c r="I77" s="77" t="s">
        <v>233</v>
      </c>
      <c r="J77" s="77" t="s">
        <v>215</v>
      </c>
      <c r="K77" s="77" t="s">
        <v>302</v>
      </c>
      <c r="L77" s="139">
        <v>1.5176208303707549E-2</v>
      </c>
    </row>
    <row r="78" spans="9:12" x14ac:dyDescent="0.2">
      <c r="I78" s="77" t="s">
        <v>233</v>
      </c>
      <c r="J78" s="77" t="s">
        <v>215</v>
      </c>
      <c r="K78" s="77" t="s">
        <v>303</v>
      </c>
      <c r="L78" s="139">
        <v>1.4414619103682991E-2</v>
      </c>
    </row>
    <row r="79" spans="9:12" x14ac:dyDescent="0.2">
      <c r="I79" s="77" t="s">
        <v>233</v>
      </c>
      <c r="J79" s="77" t="s">
        <v>215</v>
      </c>
      <c r="K79" s="77" t="s">
        <v>304</v>
      </c>
      <c r="L79" s="139">
        <v>1.3444405632900346E-2</v>
      </c>
    </row>
    <row r="80" spans="9:12" x14ac:dyDescent="0.2">
      <c r="I80" s="138" t="s">
        <v>233</v>
      </c>
      <c r="J80" s="138" t="s">
        <v>215</v>
      </c>
      <c r="K80" s="138" t="s">
        <v>305</v>
      </c>
      <c r="L80" s="140">
        <v>1.4254145362251591E-2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EnergyBalance</vt:lpstr>
      <vt:lpstr>RES&amp;OBJ</vt:lpstr>
      <vt:lpstr>Pri_ELC</vt:lpstr>
      <vt:lpstr>Sector_Fuels</vt:lpstr>
      <vt:lpstr>Con_ELC</vt:lpstr>
      <vt:lpstr>DemTechs_ELC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Dikshant Dhoj GC</cp:lastModifiedBy>
  <cp:lastPrinted>2023-01-25T11:19:25Z</cp:lastPrinted>
  <dcterms:created xsi:type="dcterms:W3CDTF">2000-12-13T15:53:11Z</dcterms:created>
  <dcterms:modified xsi:type="dcterms:W3CDTF">2023-03-01T13:05:07Z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333507835865020</vt:r8>
  </property>
</Properties>
</file>