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IJWASAN4\Documents\Diksha 11-12\"/>
    </mc:Choice>
  </mc:AlternateContent>
  <xr:revisionPtr revIDLastSave="0" documentId="13_ncr:1_{48B5BCAD-C1FC-4D8E-BCAE-FE29C919B67A}" xr6:coauthVersionLast="47" xr6:coauthVersionMax="47" xr10:uidLastSave="{00000000-0000-0000-0000-000000000000}"/>
  <bookViews>
    <workbookView xWindow="-110" yWindow="-110" windowWidth="19420" windowHeight="10300" xr2:uid="{5420CA30-D77E-45ED-B887-FF123567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8" i="1" l="1"/>
  <c r="J67" i="1"/>
  <c r="J66" i="1"/>
  <c r="J65" i="1"/>
  <c r="J64" i="1"/>
  <c r="J59" i="1"/>
  <c r="J58" i="1"/>
  <c r="J57" i="1"/>
  <c r="J56" i="1"/>
  <c r="J55" i="1"/>
  <c r="B50" i="1"/>
  <c r="B49" i="1"/>
  <c r="B48" i="1"/>
  <c r="B47" i="1"/>
  <c r="Z2" i="1"/>
  <c r="Y2" i="1"/>
  <c r="X2" i="1"/>
  <c r="W2" i="1"/>
  <c r="O29" i="1"/>
  <c r="O28" i="1"/>
  <c r="O24" i="1"/>
  <c r="O23" i="1"/>
  <c r="O22" i="1"/>
  <c r="O21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T17" i="1" l="1"/>
  <c r="T16" i="1"/>
</calcChain>
</file>

<file path=xl/sharedStrings.xml><?xml version="1.0" encoding="utf-8"?>
<sst xmlns="http://schemas.openxmlformats.org/spreadsheetml/2006/main" count="141" uniqueCount="94">
  <si>
    <t>State/UT</t>
  </si>
  <si>
    <t>Population</t>
  </si>
  <si>
    <t>Male Population</t>
  </si>
  <si>
    <t>Female Population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</si>
  <si>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</si>
  <si>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</si>
  <si>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</si>
  <si>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</si>
  <si>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</si>
  <si>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</si>
  <si>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</si>
  <si>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</si>
  <si>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</si>
  <si>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</si>
  <si>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</si>
  <si>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</si>
  <si>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</si>
  <si>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</si>
  <si>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</si>
  <si>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</si>
  <si>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</si>
  <si>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</si>
  <si>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</si>
  <si>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</si>
  <si>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</si>
  <si>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</si>
  <si>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</si>
  <si>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</si>
  <si>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</si>
  <si>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</si>
  <si>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</si>
  <si>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</si>
  <si>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</si>
  <si>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</si>
  <si>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Andaman &amp; Nicobar</t>
  </si>
  <si>
    <t>Dadra &amp; Nagar Haveli and Daman &amp; Diu</t>
  </si>
  <si>
    <t>Lakshadweep</t>
  </si>
  <si>
    <t>Calculate the total population of all states and union territories.</t>
  </si>
  <si>
    <t>Count the total number of states and union territories in the table.</t>
  </si>
  <si>
    <t>Find the average population of all states and union territories.</t>
  </si>
  <si>
    <t>Questions</t>
  </si>
  <si>
    <t>Answer</t>
  </si>
  <si>
    <t>Gender Ratio</t>
  </si>
  <si>
    <t>Calculate the total population of states with a Gender ratio greater than 950.</t>
  </si>
  <si>
    <t>Find the average population of states with a Gender ratio less than 950.</t>
  </si>
  <si>
    <t>Count the number of states and union territories with a population exceeding 50000000</t>
  </si>
  <si>
    <t>Calculate the total population of states where the Gender ratio is greater than 950 and the population is less than 50000000</t>
  </si>
  <si>
    <t>Find the average population of states where the male population is greater than 10000000 and the Gender ratio is less than 950.</t>
  </si>
  <si>
    <t>Count the number of states with a male population greater than 20000000 and a female population greater than 20000000</t>
  </si>
  <si>
    <t>Find minimum gender ratio from above list</t>
  </si>
  <si>
    <t>Find maximum gender ratio from above table</t>
  </si>
  <si>
    <t>How many states/UT's have population less than 60000000</t>
  </si>
  <si>
    <t>Vlookup  question</t>
  </si>
  <si>
    <t>Find the sex ratio of the state with the maximum population.</t>
  </si>
  <si>
    <t>KERALA</t>
  </si>
  <si>
    <t>Find what Percentage of total population is Male population.</t>
  </si>
  <si>
    <t>Find what Percentage of total population belongs to Uttar Pradesh.</t>
  </si>
  <si>
    <t>Find the population of Kerala using VLOOKUP.</t>
  </si>
  <si>
    <t>Retrieve the male population of Maharashtra.</t>
  </si>
  <si>
    <t>Find the female population of Tamil Nadu.</t>
  </si>
  <si>
    <t>What is the sex ratio of Rajasthan?</t>
  </si>
  <si>
    <t>Verify if VLOOKUP treats "Kerala" and "KERALA" as the same for population lookup.</t>
  </si>
  <si>
    <t>State</t>
  </si>
  <si>
    <t>Male population</t>
  </si>
  <si>
    <t>Female population</t>
  </si>
  <si>
    <t>Gender ratio</t>
  </si>
  <si>
    <t>state</t>
  </si>
  <si>
    <t>population</t>
  </si>
  <si>
    <t>female population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</si>
  <si>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</si>
  <si>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</si>
  <si>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</si>
  <si>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</si>
  <si>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</si>
  <si>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</si>
  <si>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</si>
  <si>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</si>
  <si>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</si>
  <si>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</si>
  <si>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</si>
  <si>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</si>
  <si>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r>
      <t xml:space="preserve">Here are some questions related to </t>
    </r>
    <r>
      <rPr>
        <b/>
        <sz val="11"/>
        <color theme="1"/>
        <rFont val="Aptos Narrow"/>
        <family val="2"/>
        <scheme val="minor"/>
      </rPr>
      <t>VLOOKUP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HLOOKUP</t>
    </r>
    <r>
      <rPr>
        <sz val="11"/>
        <color theme="1"/>
        <rFont val="Aptos Narrow"/>
        <family val="2"/>
        <scheme val="minor"/>
      </rPr>
      <t xml:space="preserve"> based on the table provided:</t>
    </r>
  </si>
  <si>
    <t>VLOOKUP Questions:</t>
  </si>
  <si>
    <r>
      <t xml:space="preserve">1. Using </t>
    </r>
    <r>
      <rPr>
        <b/>
        <sz val="11"/>
        <color theme="1"/>
        <rFont val="Aptos Narrow"/>
        <family val="2"/>
        <scheme val="minor"/>
      </rPr>
      <t>VLOOKUP</t>
    </r>
    <r>
      <rPr>
        <sz val="11"/>
        <color theme="1"/>
        <rFont val="Aptos Narrow"/>
        <family val="2"/>
        <scheme val="minor"/>
      </rPr>
      <t xml:space="preserve">, find the </t>
    </r>
    <r>
      <rPr>
        <b/>
        <sz val="11"/>
        <color theme="1"/>
        <rFont val="Aptos Narrow"/>
        <family val="2"/>
        <scheme val="minor"/>
      </rPr>
      <t>Population</t>
    </r>
    <r>
      <rPr>
        <sz val="11"/>
        <color theme="1"/>
        <rFont val="Aptos Narrow"/>
        <family val="2"/>
        <scheme val="minor"/>
      </rPr>
      <t xml:space="preserve"> of </t>
    </r>
    <r>
      <rPr>
        <b/>
        <sz val="11"/>
        <color theme="1"/>
        <rFont val="Aptos Narrow"/>
        <family val="2"/>
        <scheme val="minor"/>
      </rPr>
      <t>Kerala</t>
    </r>
    <r>
      <rPr>
        <sz val="11"/>
        <color theme="1"/>
        <rFont val="Aptos Narrow"/>
        <family val="2"/>
        <scheme val="minor"/>
      </rPr>
      <t>.</t>
    </r>
  </si>
  <si>
    <r>
      <t xml:space="preserve">2. Retrieve the </t>
    </r>
    <r>
      <rPr>
        <b/>
        <sz val="11"/>
        <color theme="1"/>
        <rFont val="Aptos Narrow"/>
        <family val="2"/>
        <scheme val="minor"/>
      </rPr>
      <t>Gender Ratio</t>
    </r>
    <r>
      <rPr>
        <sz val="11"/>
        <color theme="1"/>
        <rFont val="Aptos Narrow"/>
        <family val="2"/>
        <scheme val="minor"/>
      </rPr>
      <t xml:space="preserve"> of </t>
    </r>
    <r>
      <rPr>
        <b/>
        <sz val="11"/>
        <color theme="1"/>
        <rFont val="Aptos Narrow"/>
        <family val="2"/>
        <scheme val="minor"/>
      </rPr>
      <t>Punjab</t>
    </r>
    <r>
      <rPr>
        <sz val="11"/>
        <color theme="1"/>
        <rFont val="Aptos Narrow"/>
        <family val="2"/>
        <scheme val="minor"/>
      </rPr>
      <t xml:space="preserve"> using </t>
    </r>
    <r>
      <rPr>
        <b/>
        <sz val="11"/>
        <color theme="1"/>
        <rFont val="Aptos Narrow"/>
        <family val="2"/>
        <scheme val="minor"/>
      </rPr>
      <t>VLOOKUP</t>
    </r>
    <r>
      <rPr>
        <sz val="11"/>
        <color theme="1"/>
        <rFont val="Aptos Narrow"/>
        <family val="2"/>
        <scheme val="minor"/>
      </rPr>
      <t>.</t>
    </r>
  </si>
  <si>
    <r>
      <t xml:space="preserve">3. Find the </t>
    </r>
    <r>
      <rPr>
        <b/>
        <sz val="11"/>
        <color theme="1"/>
        <rFont val="Aptos Narrow"/>
        <family val="2"/>
        <scheme val="minor"/>
      </rPr>
      <t>Male Population</t>
    </r>
    <r>
      <rPr>
        <sz val="11"/>
        <color theme="1"/>
        <rFont val="Aptos Narrow"/>
        <family val="2"/>
        <scheme val="minor"/>
      </rPr>
      <t xml:space="preserve"> of </t>
    </r>
    <r>
      <rPr>
        <b/>
        <sz val="11"/>
        <color theme="1"/>
        <rFont val="Aptos Narrow"/>
        <family val="2"/>
        <scheme val="minor"/>
      </rPr>
      <t>Tamil Nadu</t>
    </r>
    <r>
      <rPr>
        <sz val="11"/>
        <color theme="1"/>
        <rFont val="Aptos Narrow"/>
        <family val="2"/>
        <scheme val="minor"/>
      </rPr>
      <t xml:space="preserve"> using </t>
    </r>
    <r>
      <rPr>
        <b/>
        <sz val="11"/>
        <color theme="1"/>
        <rFont val="Aptos Narrow"/>
        <family val="2"/>
        <scheme val="minor"/>
      </rPr>
      <t>VLOOKUP</t>
    </r>
    <r>
      <rPr>
        <sz val="11"/>
        <color theme="1"/>
        <rFont val="Aptos Narrow"/>
        <family val="2"/>
        <scheme val="minor"/>
      </rPr>
      <t>.</t>
    </r>
  </si>
  <si>
    <r>
      <t xml:space="preserve">4. Using </t>
    </r>
    <r>
      <rPr>
        <b/>
        <sz val="11"/>
        <color theme="1"/>
        <rFont val="Aptos Narrow"/>
        <family val="2"/>
        <scheme val="minor"/>
      </rPr>
      <t>VLOOKUP</t>
    </r>
    <r>
      <rPr>
        <sz val="11"/>
        <color theme="1"/>
        <rFont val="Aptos Narrow"/>
        <family val="2"/>
        <scheme val="minor"/>
      </rPr>
      <t xml:space="preserve">, retrieve the </t>
    </r>
    <r>
      <rPr>
        <b/>
        <sz val="11"/>
        <color theme="1"/>
        <rFont val="Aptos Narrow"/>
        <family val="2"/>
        <scheme val="minor"/>
      </rPr>
      <t>Female Population</t>
    </r>
    <r>
      <rPr>
        <sz val="11"/>
        <color theme="1"/>
        <rFont val="Aptos Narrow"/>
        <family val="2"/>
        <scheme val="minor"/>
      </rPr>
      <t xml:space="preserve"> for </t>
    </r>
    <r>
      <rPr>
        <b/>
        <sz val="11"/>
        <color theme="1"/>
        <rFont val="Aptos Narrow"/>
        <family val="2"/>
        <scheme val="minor"/>
      </rPr>
      <t>Jharkhand</t>
    </r>
    <r>
      <rPr>
        <sz val="11"/>
        <color theme="1"/>
        <rFont val="Aptos Narrow"/>
        <family val="2"/>
        <scheme val="minor"/>
      </rPr>
      <t>.</t>
    </r>
  </si>
  <si>
    <r>
      <t xml:space="preserve">5. Find the </t>
    </r>
    <r>
      <rPr>
        <b/>
        <sz val="11"/>
        <color theme="1"/>
        <rFont val="Aptos Narrow"/>
        <family val="2"/>
        <scheme val="minor"/>
      </rPr>
      <t>Gender Ratio</t>
    </r>
    <r>
      <rPr>
        <sz val="11"/>
        <color theme="1"/>
        <rFont val="Aptos Narrow"/>
        <family val="2"/>
        <scheme val="minor"/>
      </rPr>
      <t xml:space="preserve"> of </t>
    </r>
    <r>
      <rPr>
        <b/>
        <sz val="11"/>
        <color theme="1"/>
        <rFont val="Aptos Narrow"/>
        <family val="2"/>
        <scheme val="minor"/>
      </rPr>
      <t>Himachal Pradesh</t>
    </r>
    <r>
      <rPr>
        <sz val="11"/>
        <color theme="1"/>
        <rFont val="Aptos Narrow"/>
        <family val="2"/>
        <scheme val="minor"/>
      </rPr>
      <t xml:space="preserve"> using </t>
    </r>
    <r>
      <rPr>
        <b/>
        <sz val="11"/>
        <color theme="1"/>
        <rFont val="Aptos Narrow"/>
        <family val="2"/>
        <scheme val="minor"/>
      </rPr>
      <t>VLOOKUP</t>
    </r>
    <r>
      <rPr>
        <sz val="11"/>
        <color theme="1"/>
        <rFont val="Aptos Narrow"/>
        <family val="2"/>
        <scheme val="minor"/>
      </rPr>
      <t>.</t>
    </r>
  </si>
  <si>
    <t>HLOOKUP Questions:</t>
  </si>
  <si>
    <r>
      <t xml:space="preserve">1. Using </t>
    </r>
    <r>
      <rPr>
        <b/>
        <sz val="11"/>
        <color theme="1"/>
        <rFont val="Aptos Narrow"/>
        <family val="2"/>
        <scheme val="minor"/>
      </rPr>
      <t>HLOOKUP</t>
    </r>
    <r>
      <rPr>
        <sz val="11"/>
        <color theme="1"/>
        <rFont val="Aptos Narrow"/>
        <family val="2"/>
        <scheme val="minor"/>
      </rPr>
      <t xml:space="preserve">, retrieve the </t>
    </r>
    <r>
      <rPr>
        <b/>
        <sz val="11"/>
        <color theme="1"/>
        <rFont val="Aptos Narrow"/>
        <family val="2"/>
        <scheme val="minor"/>
      </rPr>
      <t>Population</t>
    </r>
    <r>
      <rPr>
        <sz val="11"/>
        <color theme="1"/>
        <rFont val="Aptos Narrow"/>
        <family val="2"/>
        <scheme val="minor"/>
      </rPr>
      <t xml:space="preserve"> of the state listed in the </t>
    </r>
    <r>
      <rPr>
        <b/>
        <sz val="11"/>
        <color theme="1"/>
        <rFont val="Aptos Narrow"/>
        <family val="2"/>
        <scheme val="minor"/>
      </rPr>
      <t>5th row</t>
    </r>
    <r>
      <rPr>
        <sz val="11"/>
        <color theme="1"/>
        <rFont val="Aptos Narrow"/>
        <family val="2"/>
        <scheme val="minor"/>
      </rPr>
      <t>.</t>
    </r>
  </si>
  <si>
    <r>
      <t xml:space="preserve">2. Find the </t>
    </r>
    <r>
      <rPr>
        <b/>
        <sz val="11"/>
        <color theme="1"/>
        <rFont val="Aptos Narrow"/>
        <family val="2"/>
        <scheme val="minor"/>
      </rPr>
      <t>Male Population</t>
    </r>
    <r>
      <rPr>
        <sz val="11"/>
        <color theme="1"/>
        <rFont val="Aptos Narrow"/>
        <family val="2"/>
        <scheme val="minor"/>
      </rPr>
      <t xml:space="preserve"> for the state listed in the </t>
    </r>
    <r>
      <rPr>
        <b/>
        <sz val="11"/>
        <color theme="1"/>
        <rFont val="Aptos Narrow"/>
        <family val="2"/>
        <scheme val="minor"/>
      </rPr>
      <t>12th row</t>
    </r>
    <r>
      <rPr>
        <sz val="11"/>
        <color theme="1"/>
        <rFont val="Aptos Narrow"/>
        <family val="2"/>
        <scheme val="minor"/>
      </rPr>
      <t xml:space="preserve"> using </t>
    </r>
    <r>
      <rPr>
        <b/>
        <sz val="11"/>
        <color theme="1"/>
        <rFont val="Aptos Narrow"/>
        <family val="2"/>
        <scheme val="minor"/>
      </rPr>
      <t>HLOOKUP</t>
    </r>
    <r>
      <rPr>
        <sz val="11"/>
        <color theme="1"/>
        <rFont val="Aptos Narrow"/>
        <family val="2"/>
        <scheme val="minor"/>
      </rPr>
      <t>.</t>
    </r>
  </si>
  <si>
    <r>
      <t xml:space="preserve">3. Retrieve the </t>
    </r>
    <r>
      <rPr>
        <b/>
        <sz val="11"/>
        <color theme="1"/>
        <rFont val="Aptos Narrow"/>
        <family val="2"/>
        <scheme val="minor"/>
      </rPr>
      <t>Female Population</t>
    </r>
    <r>
      <rPr>
        <sz val="11"/>
        <color theme="1"/>
        <rFont val="Aptos Narrow"/>
        <family val="2"/>
        <scheme val="minor"/>
      </rPr>
      <t xml:space="preserve"> for the state listed in the </t>
    </r>
    <r>
      <rPr>
        <b/>
        <sz val="11"/>
        <color theme="1"/>
        <rFont val="Aptos Narrow"/>
        <family val="2"/>
        <scheme val="minor"/>
      </rPr>
      <t>8th row</t>
    </r>
    <r>
      <rPr>
        <sz val="11"/>
        <color theme="1"/>
        <rFont val="Aptos Narrow"/>
        <family val="2"/>
        <scheme val="minor"/>
      </rPr>
      <t xml:space="preserve"> using </t>
    </r>
    <r>
      <rPr>
        <b/>
        <sz val="11"/>
        <color theme="1"/>
        <rFont val="Aptos Narrow"/>
        <family val="2"/>
        <scheme val="minor"/>
      </rPr>
      <t>HLOOKUP</t>
    </r>
    <r>
      <rPr>
        <sz val="11"/>
        <color theme="1"/>
        <rFont val="Aptos Narrow"/>
        <family val="2"/>
        <scheme val="minor"/>
      </rPr>
      <t>.</t>
    </r>
  </si>
  <si>
    <r>
      <t xml:space="preserve">4. Using </t>
    </r>
    <r>
      <rPr>
        <b/>
        <sz val="11"/>
        <color theme="1"/>
        <rFont val="Aptos Narrow"/>
        <family val="2"/>
        <scheme val="minor"/>
      </rPr>
      <t>HLOOKUP</t>
    </r>
    <r>
      <rPr>
        <sz val="11"/>
        <color theme="1"/>
        <rFont val="Aptos Narrow"/>
        <family val="2"/>
        <scheme val="minor"/>
      </rPr>
      <t xml:space="preserve">, get the </t>
    </r>
    <r>
      <rPr>
        <b/>
        <sz val="11"/>
        <color theme="1"/>
        <rFont val="Aptos Narrow"/>
        <family val="2"/>
        <scheme val="minor"/>
      </rPr>
      <t>Gender Ratio</t>
    </r>
    <r>
      <rPr>
        <sz val="11"/>
        <color theme="1"/>
        <rFont val="Aptos Narrow"/>
        <family val="2"/>
        <scheme val="minor"/>
      </rPr>
      <t xml:space="preserve"> for the state listed in the </t>
    </r>
    <r>
      <rPr>
        <b/>
        <sz val="11"/>
        <color theme="1"/>
        <rFont val="Aptos Narrow"/>
        <family val="2"/>
        <scheme val="minor"/>
      </rPr>
      <t>3rd row</t>
    </r>
    <r>
      <rPr>
        <sz val="11"/>
        <color theme="1"/>
        <rFont val="Aptos Narrow"/>
        <family val="2"/>
        <scheme val="minor"/>
      </rPr>
      <t>.</t>
    </r>
  </si>
  <si>
    <r>
      <t xml:space="preserve">5. Find the </t>
    </r>
    <r>
      <rPr>
        <b/>
        <sz val="11"/>
        <color theme="1"/>
        <rFont val="Aptos Narrow"/>
        <family val="2"/>
        <scheme val="minor"/>
      </rPr>
      <t>Population</t>
    </r>
    <r>
      <rPr>
        <sz val="11"/>
        <color theme="1"/>
        <rFont val="Aptos Narrow"/>
        <family val="2"/>
        <scheme val="minor"/>
      </rPr>
      <t xml:space="preserve"> of the state listed in the </t>
    </r>
    <r>
      <rPr>
        <b/>
        <sz val="11"/>
        <color theme="1"/>
        <rFont val="Aptos Narrow"/>
        <family val="2"/>
        <scheme val="minor"/>
      </rPr>
      <t>10th row</t>
    </r>
    <r>
      <rPr>
        <sz val="11"/>
        <color theme="1"/>
        <rFont val="Aptos Narrow"/>
        <family val="2"/>
        <scheme val="minor"/>
      </rPr>
      <t xml:space="preserve"> using </t>
    </r>
    <r>
      <rPr>
        <b/>
        <sz val="11"/>
        <color theme="1"/>
        <rFont val="Aptos Narrow"/>
        <family val="2"/>
        <scheme val="minor"/>
      </rPr>
      <t>HLOOKUP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</si>
</sst>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3" borderId="10" xfId="2" applyBorder="1"/>
    <xf numFmtId="0" fontId="2" fillId="3" borderId="18" xfId="2" applyBorder="1"/>
    <xf numFmtId="0" fontId="2" fillId="3" borderId="8" xfId="2" applyBorder="1"/>
    <xf numFmtId="3" fontId="2" fillId="3" borderId="8" xfId="2" applyNumberFormat="1" applyBorder="1"/>
    <xf numFmtId="3" fontId="2" fillId="3" borderId="9" xfId="2" applyNumberFormat="1" applyBorder="1"/>
    <xf numFmtId="0" fontId="2" fillId="3" borderId="19" xfId="2" applyBorder="1"/>
    <xf numFmtId="0" fontId="2" fillId="2" borderId="2" xfId="1" applyBorder="1"/>
    <xf numFmtId="0" fontId="2" fillId="2" borderId="10" xfId="1" applyBorder="1"/>
    <xf numFmtId="0" fontId="2" fillId="2" borderId="8" xfId="1" applyBorder="1"/>
    <xf numFmtId="0" fontId="2" fillId="2" borderId="9" xfId="1" applyBorder="1"/>
    <xf numFmtId="0" fontId="0" fillId="5" borderId="21" xfId="0" applyFill="1" applyBorder="1" applyAlignment="1">
      <alignment vertical="center" wrapText="1"/>
    </xf>
    <xf numFmtId="3" fontId="0" fillId="5" borderId="22" xfId="0" applyNumberFormat="1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3" fontId="0" fillId="0" borderId="22" xfId="0" applyNumberForma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3" fontId="0" fillId="0" borderId="23" xfId="0" applyNumberFormat="1" applyBorder="1" applyAlignment="1">
      <alignment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24" xfId="2" applyBorder="1" applyAlignment="1">
      <alignment horizontal="center"/>
    </xf>
    <xf numFmtId="0" fontId="2" fillId="3" borderId="25" xfId="2" applyBorder="1" applyAlignment="1">
      <alignment horizontal="center"/>
    </xf>
    <xf numFmtId="0" fontId="2" fillId="3" borderId="26" xfId="2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17" xfId="2" applyBorder="1" applyAlignment="1">
      <alignment horizontal="center"/>
    </xf>
    <xf numFmtId="0" fontId="2" fillId="2" borderId="4" xfId="1" applyBorder="1" applyAlignment="1">
      <alignment horizontal="right"/>
    </xf>
    <xf numFmtId="0" fontId="2" fillId="2" borderId="5" xfId="1" applyBorder="1" applyAlignment="1">
      <alignment horizontal="right"/>
    </xf>
    <xf numFmtId="0" fontId="2" fillId="2" borderId="7" xfId="1" applyBorder="1" applyAlignment="1">
      <alignment horizontal="right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3" xfId="1" applyBorder="1"/>
    <xf numFmtId="0" fontId="2" fillId="2" borderId="1" xfId="1" applyBorder="1"/>
    <xf numFmtId="0" fontId="2" fillId="2" borderId="6" xfId="1" applyBorder="1"/>
    <xf numFmtId="0" fontId="2" fillId="2" borderId="3" xfId="1" applyBorder="1" applyAlignment="1">
      <alignment horizontal="right"/>
    </xf>
    <xf numFmtId="0" fontId="2" fillId="2" borderId="1" xfId="1" applyBorder="1" applyAlignment="1">
      <alignment horizontal="right"/>
    </xf>
    <xf numFmtId="0" fontId="2" fillId="2" borderId="6" xfId="1" applyBorder="1" applyAlignment="1">
      <alignment horizontal="right"/>
    </xf>
    <xf numFmtId="0" fontId="2" fillId="2" borderId="12" xfId="1" applyBorder="1"/>
    <xf numFmtId="0" fontId="2" fillId="2" borderId="13" xfId="1" applyBorder="1"/>
    <xf numFmtId="0" fontId="2" fillId="2" borderId="14" xfId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" xfId="0" applyBorder="1"/>
    <xf numFmtId="0" fontId="0" fillId="0" borderId="1" xfId="0" applyBorder="1"/>
    <xf numFmtId="0" fontId="0" fillId="0" borderId="31" xfId="0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0" xfId="0" applyBorder="1"/>
    <xf numFmtId="0" fontId="0" fillId="0" borderId="17" xfId="0" applyBorder="1"/>
    <xf numFmtId="0" fontId="0" fillId="0" borderId="18" xfId="0" applyBorder="1"/>
    <xf numFmtId="0" fontId="0" fillId="0" borderId="33" xfId="0" applyBorder="1"/>
    <xf numFmtId="0" fontId="0" fillId="0" borderId="19" xfId="0" applyBorder="1"/>
    <xf numFmtId="0" fontId="1" fillId="0" borderId="2" xfId="0" applyFont="1" applyBorder="1"/>
  </cellXfs>
  <cellStyles count="3">
    <cellStyle name="40% - Accent4" xfId="1" builtinId="43"/>
    <cellStyle name="60% - Accent4" xfId="2" builtinId="44"/>
    <cellStyle name="Normal" xfId="0" builtinId="0"/>
  </cellStyles>
  <dxfs count="15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FC3C6-18A4-4344-90FF-CD4759D3805A}" name="Table1" displayName="Table1" ref="A1:E35" totalsRowCount="1" headerRowDxfId="14" dataDxfId="13">
  <autoFilter ref="A1:E34" xr:uid="{3AFFC3C6-18A4-4344-90FF-CD4759D3805A}"/>
  <sortState xmlns:xlrd2="http://schemas.microsoft.com/office/spreadsheetml/2017/richdata2" ref="A2:E34">
    <sortCondition ref="A2:A34"/>
  </sortState>
  <tableColumns count="5">
    <tableColumn id="1" xr3:uid="{E25E3956-D0C9-45A3-895D-EAB4252DF3DF}" name="State/UT" dataDxfId="12" totalsRowDxfId="11"/>
    <tableColumn id="2" xr3:uid="{4B38E1E1-D2D5-4529-B9F2-6F684D17A92B}" name="Population" dataDxfId="10" totalsRowDxfId="9"/>
    <tableColumn id="3" xr3:uid="{5A9C2790-E40F-4FEE-906B-09582599F13C}" name="Male Population" dataDxfId="8" totalsRowDxfId="7"/>
    <tableColumn id="4" xr3:uid="{82E5FD13-3138-4E2E-8DF0-818FD60F669F}" name="Female Population" dataDxfId="6" totalsRowDxfId="5"/>
    <tableColumn id="5" xr3:uid="{D40EB250-9A3E-4D0B-B1BE-7764D318C900}" name="Gender Ratio" dataDxfId="4" totalsRow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BAD02-D84C-4AE8-BBE8-88E92B2177F1}" name="Table2" displayName="Table2" ref="G3:R19" totalsRowShown="0" headerRowDxfId="2" headerRowBorderDxfId="1" tableBorderDxfId="0" headerRowCellStyle="60% - Accent4">
  <autoFilter ref="G3:R19" xr:uid="{D94BAD02-D84C-4AE8-BBE8-88E92B2177F1}"/>
  <tableColumns count="12">
    <tableColumn id="1" xr3:uid="{58342B5E-0FA7-478E-83FE-2A83269A6FA1}" name="Column1"/>
    <tableColumn id="2" xr3:uid="{334D0BF1-4E9D-4945-90CC-BA5F9EBA6A11}" name="Column2"/>
    <tableColumn id="3" xr3:uid="{EEF3D3EA-949B-4EF1-B62B-F9EB1C80DE5B}" name="Column3"/>
    <tableColumn id="4" xr3:uid="{65B4F549-4CD4-4391-B34C-584D0E4B44FD}" name="Column4"/>
    <tableColumn id="5" xr3:uid="{9D5F3849-AE69-4506-A75D-89B65D1000AD}" name="Column5"/>
    <tableColumn id="6" xr3:uid="{BF208666-40AA-45B8-A38E-3FD4E8AF62D4}" name="Column6"/>
    <tableColumn id="7" xr3:uid="{19DF654C-305F-402A-A8CA-4A896C6A74B8}" name="Column7"/>
    <tableColumn id="8" xr3:uid="{D8E0BD20-0FBE-413D-B93F-EE811148E9B1}" name="Column8"/>
    <tableColumn id="9" xr3:uid="{491AC321-D763-418E-9419-0041BCA0EACA}" name="Column9"/>
    <tableColumn id="10" xr3:uid="{4237E7F4-E764-41E9-A29B-56661E80D9E1}" name="Column10"/>
    <tableColumn id="11" xr3:uid="{EA68B9CE-3612-4ECA-BD2B-0A069AEAC3B2}" name="Column11"/>
    <tableColumn id="12" xr3:uid="{5F1E9859-7AAC-42B0-B43B-42EBFA814F85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C55E-4FC6-451A-825F-EE54C60E19DA}">
  <dimension ref="A1:AH68"/>
  <sheetViews>
    <sheetView tabSelected="1" zoomScale="66" workbookViewId="0">
      <pane ySplit="1" topLeftCell="A30" activePane="bottomLeft" state="frozen"/>
      <selection pane="bottomLeft" activeCell="J66" sqref="J66"/>
    </sheetView>
  </sheetViews>
  <sheetFormatPr defaultRowHeight="14.5" x14ac:dyDescent="0.35"/>
  <cols>
    <col min="1" max="34" width="15.6328125" customWidth="1"/>
  </cols>
  <sheetData>
    <row r="1" spans="1:2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V1" t="s">
        <v>62</v>
      </c>
      <c r="W1" t="s">
        <v>1</v>
      </c>
      <c r="X1" t="s">
        <v>63</v>
      </c>
      <c r="Y1" t="s">
        <v>64</v>
      </c>
      <c r="Z1" t="s">
        <v>65</v>
      </c>
    </row>
    <row r="2" spans="1:26" ht="29.5" thickBot="1" x14ac:dyDescent="0.4">
      <c r="A2" s="2" t="s">
        <v>34</v>
      </c>
      <c r="B2" s="3">
        <v>380581</v>
      </c>
      <c r="C2" s="3">
        <v>202871</v>
      </c>
      <c r="D2" s="3">
        <v>177710</v>
      </c>
      <c r="E2" s="2">
        <v>876</v>
      </c>
      <c r="V2" t="s">
        <v>17</v>
      </c>
      <c r="W2">
        <f>VLOOKUP(V2,Table1[],2,0)</f>
        <v>32988134</v>
      </c>
      <c r="X2">
        <f>VLOOKUP(V2,Table1[],3,0)</f>
        <v>16930315</v>
      </c>
      <c r="Y2">
        <f>VLOOKUP(V2,Table1[],4,0)</f>
        <v>16057819</v>
      </c>
      <c r="Z2">
        <f>VLOOKUP(V2,Table1[],5,0)</f>
        <v>948</v>
      </c>
    </row>
    <row r="3" spans="1:26" ht="15" thickBot="1" x14ac:dyDescent="0.4">
      <c r="A3" s="2" t="s">
        <v>13</v>
      </c>
      <c r="B3" s="3">
        <v>49386799</v>
      </c>
      <c r="C3" s="3">
        <v>24831408</v>
      </c>
      <c r="D3" s="3">
        <v>24555391</v>
      </c>
      <c r="E3" s="2">
        <v>989</v>
      </c>
      <c r="G3" s="25" t="s">
        <v>69</v>
      </c>
      <c r="H3" s="26" t="s">
        <v>70</v>
      </c>
      <c r="I3" s="26" t="s">
        <v>71</v>
      </c>
      <c r="J3" s="26" t="s">
        <v>72</v>
      </c>
      <c r="K3" s="26" t="s">
        <v>73</v>
      </c>
      <c r="L3" s="26" t="s">
        <v>74</v>
      </c>
      <c r="M3" s="26" t="s">
        <v>75</v>
      </c>
      <c r="N3" s="26" t="s">
        <v>76</v>
      </c>
      <c r="O3" s="26" t="s">
        <v>77</v>
      </c>
      <c r="P3" s="26" t="s">
        <v>78</v>
      </c>
      <c r="Q3" s="26" t="s">
        <v>79</v>
      </c>
      <c r="R3" s="27" t="s">
        <v>80</v>
      </c>
      <c r="S3" s="28" t="s">
        <v>41</v>
      </c>
      <c r="T3" s="29"/>
    </row>
    <row r="4" spans="1:26" ht="29" x14ac:dyDescent="0.35">
      <c r="A4" s="2" t="s">
        <v>31</v>
      </c>
      <c r="B4" s="3">
        <v>1383727</v>
      </c>
      <c r="C4" s="3">
        <v>713912</v>
      </c>
      <c r="D4" s="3">
        <v>669815</v>
      </c>
      <c r="E4" s="2">
        <v>938</v>
      </c>
      <c r="G4" t="s">
        <v>40</v>
      </c>
      <c r="S4" s="4">
        <f>SUM(Table1[Population])</f>
        <v>1208264978</v>
      </c>
      <c r="T4" s="5"/>
    </row>
    <row r="5" spans="1:26" x14ac:dyDescent="0.35">
      <c r="A5" s="2" t="s">
        <v>18</v>
      </c>
      <c r="B5" s="3">
        <v>31205576</v>
      </c>
      <c r="C5" s="3">
        <v>15939443</v>
      </c>
      <c r="D5" s="3">
        <v>15266133</v>
      </c>
      <c r="E5" s="2">
        <v>958</v>
      </c>
      <c r="G5" t="s">
        <v>37</v>
      </c>
      <c r="S5" s="6">
        <f>COUNTA(Table1[State/UT])</f>
        <v>33</v>
      </c>
      <c r="T5" s="5"/>
    </row>
    <row r="6" spans="1:26" x14ac:dyDescent="0.35">
      <c r="A6" s="2" t="s">
        <v>6</v>
      </c>
      <c r="B6" s="3">
        <v>104099452</v>
      </c>
      <c r="C6" s="3">
        <v>54278157</v>
      </c>
      <c r="D6" s="3">
        <v>49821295</v>
      </c>
      <c r="E6" s="2">
        <v>919</v>
      </c>
      <c r="G6" t="s">
        <v>38</v>
      </c>
      <c r="S6" s="7">
        <f>AVERAGE(B2:B34)</f>
        <v>36614090.242424242</v>
      </c>
      <c r="T6" s="5"/>
    </row>
    <row r="7" spans="1:26" x14ac:dyDescent="0.35">
      <c r="A7" s="2" t="s">
        <v>20</v>
      </c>
      <c r="B7" s="3">
        <v>25545198</v>
      </c>
      <c r="C7" s="3">
        <v>12827915</v>
      </c>
      <c r="D7" s="3">
        <v>12717283</v>
      </c>
      <c r="E7" s="2">
        <v>992</v>
      </c>
      <c r="G7" t="s">
        <v>39</v>
      </c>
      <c r="S7" s="6">
        <f>SUMIF(Table1[Gender Ratio],"&gt;950",Table1[Population])</f>
        <v>378671998</v>
      </c>
      <c r="T7" s="5"/>
    </row>
    <row r="8" spans="1:26" ht="43.5" x14ac:dyDescent="0.35">
      <c r="A8" s="2" t="s">
        <v>35</v>
      </c>
      <c r="B8" s="3">
        <v>585764</v>
      </c>
      <c r="C8" s="3">
        <v>344669</v>
      </c>
      <c r="D8" s="3">
        <v>241095</v>
      </c>
      <c r="E8" s="2">
        <v>700</v>
      </c>
      <c r="G8" t="s">
        <v>43</v>
      </c>
      <c r="S8" s="6">
        <f>COUNTIF(Table1[Population],"&gt;50000000")</f>
        <v>9</v>
      </c>
      <c r="T8" s="5"/>
    </row>
    <row r="9" spans="1:26" x14ac:dyDescent="0.35">
      <c r="A9" s="2" t="s">
        <v>22</v>
      </c>
      <c r="B9" s="3">
        <v>16787941</v>
      </c>
      <c r="C9" s="3">
        <v>8987326</v>
      </c>
      <c r="D9" s="3">
        <v>7800615</v>
      </c>
      <c r="E9" s="2">
        <v>868</v>
      </c>
      <c r="G9" t="s">
        <v>45</v>
      </c>
      <c r="S9" s="6">
        <f>AVERAGEIF(Table1[Gender Ratio],"&lt;950",Table1[Population])</f>
        <v>43430403.823529415</v>
      </c>
      <c r="T9" s="5"/>
    </row>
    <row r="10" spans="1:26" x14ac:dyDescent="0.35">
      <c r="A10" s="2" t="s">
        <v>30</v>
      </c>
      <c r="B10" s="3">
        <v>1458545</v>
      </c>
      <c r="C10" s="3">
        <v>739140</v>
      </c>
      <c r="D10" s="3">
        <v>719405</v>
      </c>
      <c r="E10" s="2">
        <v>973</v>
      </c>
      <c r="G10" t="s">
        <v>44</v>
      </c>
      <c r="S10" s="6">
        <f>SUMIFS(Table1[Population],Table1[Population],"&lt;50000000",Table1[Gender Ratio],"&gt;950")</f>
        <v>245429671</v>
      </c>
      <c r="T10" s="5"/>
    </row>
    <row r="11" spans="1:26" x14ac:dyDescent="0.35">
      <c r="A11" s="2" t="s">
        <v>12</v>
      </c>
      <c r="B11" s="3">
        <v>60439692</v>
      </c>
      <c r="C11" s="3">
        <v>31491260</v>
      </c>
      <c r="D11" s="3">
        <v>28948432</v>
      </c>
      <c r="E11" s="2">
        <v>920</v>
      </c>
      <c r="G11" t="s">
        <v>46</v>
      </c>
      <c r="S11" s="6">
        <f>COUNTIFS(Table1[Male Population],"&gt;20000000",Table1[Female Population],"&gt;20000000")</f>
        <v>11</v>
      </c>
      <c r="T11" s="5"/>
    </row>
    <row r="12" spans="1:26" x14ac:dyDescent="0.35">
      <c r="A12" s="2" t="s">
        <v>21</v>
      </c>
      <c r="B12" s="3">
        <v>25351462</v>
      </c>
      <c r="C12" s="3">
        <v>13494734</v>
      </c>
      <c r="D12" s="3">
        <v>11856728</v>
      </c>
      <c r="E12" s="2">
        <v>879</v>
      </c>
      <c r="G12" t="s">
        <v>48</v>
      </c>
      <c r="S12" s="6">
        <f>AVERAGEIFS(Table1[Population],Table1[Male Population],"&gt;10000000",Table1[Gender Ratio],"&lt;950")</f>
        <v>78220444.222222224</v>
      </c>
      <c r="T12" s="5"/>
    </row>
    <row r="13" spans="1:26" x14ac:dyDescent="0.35">
      <c r="A13" s="2" t="s">
        <v>25</v>
      </c>
      <c r="B13" s="3">
        <v>6864602</v>
      </c>
      <c r="C13" s="3">
        <v>3481873</v>
      </c>
      <c r="D13" s="3">
        <v>3382729</v>
      </c>
      <c r="E13" s="2">
        <v>972</v>
      </c>
      <c r="G13" t="s">
        <v>47</v>
      </c>
      <c r="S13" s="6">
        <f>MAX(Table1[Gender Ratio])</f>
        <v>1084</v>
      </c>
      <c r="T13" s="5"/>
    </row>
    <row r="14" spans="1:26" x14ac:dyDescent="0.35">
      <c r="A14" s="2" t="s">
        <v>23</v>
      </c>
      <c r="B14" s="3">
        <v>12541302</v>
      </c>
      <c r="C14" s="3">
        <v>6640662</v>
      </c>
      <c r="D14" s="3">
        <v>5900640</v>
      </c>
      <c r="E14" s="2">
        <v>889</v>
      </c>
      <c r="G14" t="s">
        <v>50</v>
      </c>
      <c r="S14" s="6">
        <f>MIN(Table1[Gender Ratio])</f>
        <v>700</v>
      </c>
      <c r="T14" s="5"/>
    </row>
    <row r="15" spans="1:26" x14ac:dyDescent="0.35">
      <c r="A15" s="2" t="s">
        <v>17</v>
      </c>
      <c r="B15" s="3">
        <v>32988134</v>
      </c>
      <c r="C15" s="3">
        <v>16930315</v>
      </c>
      <c r="D15" s="3">
        <v>16057819</v>
      </c>
      <c r="E15" s="2">
        <v>948</v>
      </c>
      <c r="G15" t="s">
        <v>49</v>
      </c>
      <c r="S15" s="6">
        <f>COUNTIF(Table1[Population],"&lt;60000000")</f>
        <v>24</v>
      </c>
      <c r="T15" s="5"/>
    </row>
    <row r="16" spans="1:26" x14ac:dyDescent="0.35">
      <c r="A16" s="2" t="s">
        <v>11</v>
      </c>
      <c r="B16" s="3">
        <v>61095297</v>
      </c>
      <c r="C16" s="3">
        <v>30966657</v>
      </c>
      <c r="D16" s="3">
        <v>30128640</v>
      </c>
      <c r="E16" s="2">
        <v>973</v>
      </c>
      <c r="G16" t="s">
        <v>51</v>
      </c>
      <c r="S16" s="7">
        <f>SUM(Table1[Population])</f>
        <v>1208264978</v>
      </c>
      <c r="T16" s="5">
        <f>(B32*100)/S16</f>
        <v>16.537129242191774</v>
      </c>
    </row>
    <row r="17" spans="1:20" ht="15" thickBot="1" x14ac:dyDescent="0.4">
      <c r="A17" s="2" t="s">
        <v>16</v>
      </c>
      <c r="B17" s="3">
        <v>33406061</v>
      </c>
      <c r="C17" s="3">
        <v>16027412</v>
      </c>
      <c r="D17" s="3">
        <v>17378649</v>
      </c>
      <c r="E17" s="3">
        <v>1084</v>
      </c>
      <c r="G17" t="s">
        <v>56</v>
      </c>
      <c r="S17" s="8">
        <f>SUM(Table1[Male Population])</f>
        <v>622041097</v>
      </c>
      <c r="T17" s="9">
        <f>(S17*100)/S16</f>
        <v>51.482175543119979</v>
      </c>
    </row>
    <row r="18" spans="1:20" x14ac:dyDescent="0.35">
      <c r="A18" s="2" t="s">
        <v>36</v>
      </c>
      <c r="B18" s="3">
        <v>64473</v>
      </c>
      <c r="C18" s="3">
        <v>33123</v>
      </c>
      <c r="D18" s="3">
        <v>31350</v>
      </c>
      <c r="E18" s="2">
        <v>947</v>
      </c>
      <c r="G18" t="s">
        <v>55</v>
      </c>
    </row>
    <row r="19" spans="1:20" ht="15" thickBot="1" x14ac:dyDescent="0.4">
      <c r="A19" s="2" t="s">
        <v>8</v>
      </c>
      <c r="B19" s="3">
        <v>72626809</v>
      </c>
      <c r="C19" s="3">
        <v>37612306</v>
      </c>
      <c r="D19" s="3">
        <v>35014503</v>
      </c>
      <c r="E19" s="2">
        <v>931</v>
      </c>
    </row>
    <row r="20" spans="1:20" ht="15" thickBot="1" x14ac:dyDescent="0.4">
      <c r="A20" s="2" t="s">
        <v>5</v>
      </c>
      <c r="B20" s="3">
        <v>112374333</v>
      </c>
      <c r="C20" s="3">
        <v>58243056</v>
      </c>
      <c r="D20" s="3">
        <v>54131277</v>
      </c>
      <c r="E20" s="2">
        <v>931</v>
      </c>
      <c r="G20" s="33" t="s">
        <v>52</v>
      </c>
      <c r="H20" s="34"/>
      <c r="I20" s="34"/>
      <c r="J20" s="34"/>
      <c r="K20" s="34"/>
      <c r="L20" s="34"/>
      <c r="M20" s="34"/>
      <c r="N20" s="35"/>
      <c r="O20" s="10" t="s">
        <v>41</v>
      </c>
    </row>
    <row r="21" spans="1:20" x14ac:dyDescent="0.35">
      <c r="A21" s="2" t="s">
        <v>28</v>
      </c>
      <c r="B21" s="3">
        <v>2570390</v>
      </c>
      <c r="C21" s="3">
        <v>1290171</v>
      </c>
      <c r="D21" s="3">
        <v>1280219</v>
      </c>
      <c r="E21" s="2">
        <v>992</v>
      </c>
      <c r="G21" s="42" t="s">
        <v>57</v>
      </c>
      <c r="H21" s="43"/>
      <c r="I21" s="43"/>
      <c r="J21" s="43"/>
      <c r="K21" s="43"/>
      <c r="L21" s="43"/>
      <c r="M21" s="43"/>
      <c r="N21" s="44"/>
      <c r="O21" s="11">
        <f>VLOOKUP(A17,Table1[],2,0)</f>
        <v>33406061</v>
      </c>
    </row>
    <row r="22" spans="1:20" x14ac:dyDescent="0.35">
      <c r="A22" s="2" t="s">
        <v>27</v>
      </c>
      <c r="B22" s="3">
        <v>2966889</v>
      </c>
      <c r="C22" s="3">
        <v>1491832</v>
      </c>
      <c r="D22" s="3">
        <v>1475057</v>
      </c>
      <c r="E22" s="2">
        <v>989</v>
      </c>
      <c r="G22" s="36" t="s">
        <v>58</v>
      </c>
      <c r="H22" s="37"/>
      <c r="I22" s="37"/>
      <c r="J22" s="37"/>
      <c r="K22" s="37"/>
      <c r="L22" s="37"/>
      <c r="M22" s="37"/>
      <c r="N22" s="38"/>
      <c r="O22" s="12">
        <f>VLOOKUP(A20,Table1[],3,0)</f>
        <v>58243056</v>
      </c>
    </row>
    <row r="23" spans="1:20" x14ac:dyDescent="0.35">
      <c r="A23" s="2" t="s">
        <v>32</v>
      </c>
      <c r="B23" s="3">
        <v>1097206</v>
      </c>
      <c r="C23" s="3">
        <v>555339</v>
      </c>
      <c r="D23" s="3">
        <v>541867</v>
      </c>
      <c r="E23" s="2">
        <v>976</v>
      </c>
      <c r="G23" s="36" t="s">
        <v>59</v>
      </c>
      <c r="H23" s="37"/>
      <c r="I23" s="37"/>
      <c r="J23" s="37"/>
      <c r="K23" s="37"/>
      <c r="L23" s="37"/>
      <c r="M23" s="37"/>
      <c r="N23" s="38"/>
      <c r="O23" s="12">
        <f>VLOOKUP(A29,Table1[],4,0)</f>
        <v>36009055</v>
      </c>
    </row>
    <row r="24" spans="1:20" x14ac:dyDescent="0.35">
      <c r="A24" s="2" t="s">
        <v>29</v>
      </c>
      <c r="B24" s="3">
        <v>1978502</v>
      </c>
      <c r="C24" s="3">
        <v>1024649</v>
      </c>
      <c r="D24" s="3">
        <v>953853</v>
      </c>
      <c r="E24" s="2">
        <v>931</v>
      </c>
      <c r="G24" s="36" t="s">
        <v>60</v>
      </c>
      <c r="H24" s="37"/>
      <c r="I24" s="37"/>
      <c r="J24" s="37"/>
      <c r="K24" s="37"/>
      <c r="L24" s="37"/>
      <c r="M24" s="37"/>
      <c r="N24" s="38"/>
      <c r="O24" s="12">
        <f>VLOOKUP(A27,Table1[],5,0)</f>
        <v>928</v>
      </c>
    </row>
    <row r="25" spans="1:20" x14ac:dyDescent="0.35">
      <c r="A25" s="2" t="s">
        <v>14</v>
      </c>
      <c r="B25" s="3">
        <v>41974218</v>
      </c>
      <c r="C25" s="3">
        <v>21212136</v>
      </c>
      <c r="D25" s="3">
        <v>20762082</v>
      </c>
      <c r="E25" s="2">
        <v>979</v>
      </c>
      <c r="G25" s="36" t="s">
        <v>53</v>
      </c>
      <c r="H25" s="37"/>
      <c r="I25" s="37"/>
      <c r="J25" s="37"/>
      <c r="K25" s="37"/>
      <c r="L25" s="37"/>
      <c r="M25" s="37"/>
      <c r="N25" s="38"/>
      <c r="O25" s="12">
        <v>912</v>
      </c>
    </row>
    <row r="26" spans="1:20" x14ac:dyDescent="0.35">
      <c r="A26" s="2" t="s">
        <v>19</v>
      </c>
      <c r="B26" s="3">
        <v>27743338</v>
      </c>
      <c r="C26" s="3">
        <v>14639465</v>
      </c>
      <c r="D26" s="3">
        <v>13103873</v>
      </c>
      <c r="E26" s="2">
        <v>895</v>
      </c>
      <c r="G26" s="39"/>
      <c r="H26" s="40"/>
      <c r="I26" s="40"/>
      <c r="J26" s="40"/>
      <c r="K26" s="40"/>
      <c r="L26" s="40"/>
      <c r="M26" s="40"/>
      <c r="N26" s="41"/>
      <c r="O26" s="12"/>
    </row>
    <row r="27" spans="1:20" x14ac:dyDescent="0.35">
      <c r="A27" s="2" t="s">
        <v>10</v>
      </c>
      <c r="B27" s="3">
        <v>68548437</v>
      </c>
      <c r="C27" s="3">
        <v>35550997</v>
      </c>
      <c r="D27" s="3">
        <v>32997440</v>
      </c>
      <c r="E27" s="2">
        <v>928</v>
      </c>
      <c r="G27" s="36" t="s">
        <v>61</v>
      </c>
      <c r="H27" s="37"/>
      <c r="I27" s="37"/>
      <c r="J27" s="37"/>
      <c r="K27" s="37"/>
      <c r="L27" s="37"/>
      <c r="M27" s="37"/>
      <c r="N27" s="38"/>
      <c r="O27" s="12"/>
    </row>
    <row r="28" spans="1:20" x14ac:dyDescent="0.35">
      <c r="A28" s="2" t="s">
        <v>33</v>
      </c>
      <c r="B28" s="3">
        <v>610577</v>
      </c>
      <c r="C28" s="3">
        <v>323070</v>
      </c>
      <c r="D28" s="3">
        <v>287507</v>
      </c>
      <c r="E28" s="2">
        <v>890</v>
      </c>
      <c r="G28" s="39" t="s">
        <v>16</v>
      </c>
      <c r="H28" s="40"/>
      <c r="I28" s="40"/>
      <c r="J28" s="40"/>
      <c r="K28" s="40"/>
      <c r="L28" s="40"/>
      <c r="M28" s="40"/>
      <c r="N28" s="41"/>
      <c r="O28" s="12">
        <f>VLOOKUP(G28,Table1[],2,0)</f>
        <v>33406061</v>
      </c>
    </row>
    <row r="29" spans="1:20" ht="15" thickBot="1" x14ac:dyDescent="0.4">
      <c r="A29" s="2" t="s">
        <v>9</v>
      </c>
      <c r="B29" s="3">
        <v>72147030</v>
      </c>
      <c r="C29" s="3">
        <v>36137975</v>
      </c>
      <c r="D29" s="3">
        <v>36009055</v>
      </c>
      <c r="E29" s="2">
        <v>996</v>
      </c>
      <c r="G29" s="30" t="s">
        <v>54</v>
      </c>
      <c r="H29" s="31"/>
      <c r="I29" s="31"/>
      <c r="J29" s="31"/>
      <c r="K29" s="31"/>
      <c r="L29" s="31"/>
      <c r="M29" s="31"/>
      <c r="N29" s="32"/>
      <c r="O29" s="13">
        <f>VLOOKUP(G29,Table1[],2,0)</f>
        <v>33406061</v>
      </c>
    </row>
    <row r="30" spans="1:20" x14ac:dyDescent="0.35">
      <c r="A30" s="2" t="s">
        <v>15</v>
      </c>
      <c r="B30" s="3">
        <v>35193978</v>
      </c>
      <c r="C30" s="3">
        <v>17611633</v>
      </c>
      <c r="D30" s="3">
        <v>17582345</v>
      </c>
      <c r="E30" s="2">
        <v>998</v>
      </c>
    </row>
    <row r="31" spans="1:20" x14ac:dyDescent="0.35">
      <c r="A31" s="2" t="s">
        <v>26</v>
      </c>
      <c r="B31" s="3">
        <v>3673917</v>
      </c>
      <c r="C31" s="3">
        <v>1874376</v>
      </c>
      <c r="D31" s="3">
        <v>1799541</v>
      </c>
      <c r="E31" s="2">
        <v>960</v>
      </c>
    </row>
    <row r="32" spans="1:20" x14ac:dyDescent="0.35">
      <c r="A32" s="2" t="s">
        <v>4</v>
      </c>
      <c r="B32" s="3">
        <v>199812341</v>
      </c>
      <c r="C32" s="3">
        <v>104596415</v>
      </c>
      <c r="D32" s="3">
        <v>95215926</v>
      </c>
      <c r="E32" s="2">
        <v>912</v>
      </c>
    </row>
    <row r="33" spans="1:34" x14ac:dyDescent="0.35">
      <c r="A33" s="2" t="s">
        <v>24</v>
      </c>
      <c r="B33" s="3">
        <v>10086292</v>
      </c>
      <c r="C33" s="3">
        <v>5137773</v>
      </c>
      <c r="D33" s="3">
        <v>4948519</v>
      </c>
      <c r="E33" s="2">
        <v>963</v>
      </c>
    </row>
    <row r="34" spans="1:34" x14ac:dyDescent="0.35">
      <c r="A34" s="2" t="s">
        <v>7</v>
      </c>
      <c r="B34" s="3">
        <v>91276115</v>
      </c>
      <c r="C34" s="3">
        <v>46809027</v>
      </c>
      <c r="D34" s="3">
        <v>44467088</v>
      </c>
      <c r="E34" s="2">
        <v>950</v>
      </c>
    </row>
    <row r="35" spans="1:34" x14ac:dyDescent="0.35">
      <c r="A35" s="2"/>
      <c r="B35" s="3"/>
      <c r="C35" s="3"/>
      <c r="D35" s="3"/>
      <c r="E35" s="2"/>
    </row>
    <row r="39" spans="1:34" ht="43.5" x14ac:dyDescent="0.35">
      <c r="A39" s="21" t="s">
        <v>0</v>
      </c>
      <c r="B39" s="14" t="s">
        <v>34</v>
      </c>
      <c r="C39" s="17" t="s">
        <v>13</v>
      </c>
      <c r="D39" s="14" t="s">
        <v>31</v>
      </c>
      <c r="E39" s="17" t="s">
        <v>18</v>
      </c>
      <c r="F39" s="14" t="s">
        <v>6</v>
      </c>
      <c r="G39" s="17" t="s">
        <v>20</v>
      </c>
      <c r="H39" s="14" t="s">
        <v>35</v>
      </c>
      <c r="I39" s="17" t="s">
        <v>22</v>
      </c>
      <c r="J39" s="14" t="s">
        <v>30</v>
      </c>
      <c r="K39" s="17" t="s">
        <v>12</v>
      </c>
      <c r="L39" s="14" t="s">
        <v>21</v>
      </c>
      <c r="M39" s="17" t="s">
        <v>25</v>
      </c>
      <c r="N39" s="14" t="s">
        <v>23</v>
      </c>
      <c r="O39" s="17" t="s">
        <v>17</v>
      </c>
      <c r="P39" s="14" t="s">
        <v>11</v>
      </c>
      <c r="Q39" s="17" t="s">
        <v>16</v>
      </c>
      <c r="R39" s="14" t="s">
        <v>36</v>
      </c>
      <c r="S39" s="17" t="s">
        <v>8</v>
      </c>
      <c r="T39" s="14" t="s">
        <v>5</v>
      </c>
      <c r="U39" s="17" t="s">
        <v>28</v>
      </c>
      <c r="V39" s="14" t="s">
        <v>27</v>
      </c>
      <c r="W39" s="17" t="s">
        <v>32</v>
      </c>
      <c r="X39" s="14" t="s">
        <v>29</v>
      </c>
      <c r="Y39" s="17" t="s">
        <v>14</v>
      </c>
      <c r="Z39" s="14" t="s">
        <v>19</v>
      </c>
      <c r="AA39" s="17" t="s">
        <v>10</v>
      </c>
      <c r="AB39" s="14" t="s">
        <v>33</v>
      </c>
      <c r="AC39" s="17" t="s">
        <v>9</v>
      </c>
      <c r="AD39" s="14" t="s">
        <v>15</v>
      </c>
      <c r="AE39" s="17" t="s">
        <v>26</v>
      </c>
      <c r="AF39" s="14" t="s">
        <v>4</v>
      </c>
      <c r="AG39" s="17" t="s">
        <v>24</v>
      </c>
      <c r="AH39" s="14" t="s">
        <v>7</v>
      </c>
    </row>
    <row r="40" spans="1:34" x14ac:dyDescent="0.35">
      <c r="A40" s="22" t="s">
        <v>1</v>
      </c>
      <c r="B40" s="15">
        <v>380581</v>
      </c>
      <c r="C40" s="18">
        <v>49386799</v>
      </c>
      <c r="D40" s="15">
        <v>1383727</v>
      </c>
      <c r="E40" s="18">
        <v>31205576</v>
      </c>
      <c r="F40" s="15">
        <v>104099452</v>
      </c>
      <c r="G40" s="18">
        <v>25545198</v>
      </c>
      <c r="H40" s="15">
        <v>585764</v>
      </c>
      <c r="I40" s="18">
        <v>16787941</v>
      </c>
      <c r="J40" s="15">
        <v>1458545</v>
      </c>
      <c r="K40" s="18">
        <v>60439692</v>
      </c>
      <c r="L40" s="15">
        <v>25351462</v>
      </c>
      <c r="M40" s="18">
        <v>6864602</v>
      </c>
      <c r="N40" s="15">
        <v>12541302</v>
      </c>
      <c r="O40" s="18">
        <v>32988134</v>
      </c>
      <c r="P40" s="15">
        <v>61095297</v>
      </c>
      <c r="Q40" s="18">
        <v>33406061</v>
      </c>
      <c r="R40" s="15">
        <v>64473</v>
      </c>
      <c r="S40" s="18">
        <v>72626809</v>
      </c>
      <c r="T40" s="15">
        <v>112374333</v>
      </c>
      <c r="U40" s="18">
        <v>2570390</v>
      </c>
      <c r="V40" s="15">
        <v>2966889</v>
      </c>
      <c r="W40" s="18">
        <v>1097206</v>
      </c>
      <c r="X40" s="15">
        <v>1978502</v>
      </c>
      <c r="Y40" s="18">
        <v>41974218</v>
      </c>
      <c r="Z40" s="15">
        <v>27743338</v>
      </c>
      <c r="AA40" s="18">
        <v>68548437</v>
      </c>
      <c r="AB40" s="15">
        <v>610577</v>
      </c>
      <c r="AC40" s="18">
        <v>72147030</v>
      </c>
      <c r="AD40" s="15">
        <v>35193978</v>
      </c>
      <c r="AE40" s="18">
        <v>3673917</v>
      </c>
      <c r="AF40" s="15">
        <v>199812341</v>
      </c>
      <c r="AG40" s="18">
        <v>10086292</v>
      </c>
      <c r="AH40" s="15">
        <v>91276115</v>
      </c>
    </row>
    <row r="41" spans="1:34" x14ac:dyDescent="0.35">
      <c r="A41" s="22" t="s">
        <v>2</v>
      </c>
      <c r="B41" s="15">
        <v>202871</v>
      </c>
      <c r="C41" s="18">
        <v>24831408</v>
      </c>
      <c r="D41" s="15">
        <v>713912</v>
      </c>
      <c r="E41" s="18">
        <v>15939443</v>
      </c>
      <c r="F41" s="15">
        <v>54278157</v>
      </c>
      <c r="G41" s="18">
        <v>12827915</v>
      </c>
      <c r="H41" s="15">
        <v>344669</v>
      </c>
      <c r="I41" s="18">
        <v>8987326</v>
      </c>
      <c r="J41" s="15">
        <v>739140</v>
      </c>
      <c r="K41" s="18">
        <v>31491260</v>
      </c>
      <c r="L41" s="15">
        <v>13494734</v>
      </c>
      <c r="M41" s="18">
        <v>3481873</v>
      </c>
      <c r="N41" s="15">
        <v>6640662</v>
      </c>
      <c r="O41" s="18">
        <v>16930315</v>
      </c>
      <c r="P41" s="15">
        <v>30966657</v>
      </c>
      <c r="Q41" s="18">
        <v>16027412</v>
      </c>
      <c r="R41" s="15">
        <v>33123</v>
      </c>
      <c r="S41" s="18">
        <v>37612306</v>
      </c>
      <c r="T41" s="15">
        <v>58243056</v>
      </c>
      <c r="U41" s="18">
        <v>1290171</v>
      </c>
      <c r="V41" s="15">
        <v>1491832</v>
      </c>
      <c r="W41" s="18">
        <v>555339</v>
      </c>
      <c r="X41" s="15">
        <v>1024649</v>
      </c>
      <c r="Y41" s="18">
        <v>21212136</v>
      </c>
      <c r="Z41" s="15">
        <v>14639465</v>
      </c>
      <c r="AA41" s="18">
        <v>35550997</v>
      </c>
      <c r="AB41" s="15">
        <v>323070</v>
      </c>
      <c r="AC41" s="18">
        <v>36137975</v>
      </c>
      <c r="AD41" s="15">
        <v>17611633</v>
      </c>
      <c r="AE41" s="18">
        <v>1874376</v>
      </c>
      <c r="AF41" s="15">
        <v>104596415</v>
      </c>
      <c r="AG41" s="18">
        <v>5137773</v>
      </c>
      <c r="AH41" s="15">
        <v>46809027</v>
      </c>
    </row>
    <row r="42" spans="1:34" ht="29" x14ac:dyDescent="0.35">
      <c r="A42" s="22" t="s">
        <v>3</v>
      </c>
      <c r="B42" s="15">
        <v>177710</v>
      </c>
      <c r="C42" s="18">
        <v>24555391</v>
      </c>
      <c r="D42" s="15">
        <v>669815</v>
      </c>
      <c r="E42" s="18">
        <v>15266133</v>
      </c>
      <c r="F42" s="15">
        <v>49821295</v>
      </c>
      <c r="G42" s="18">
        <v>12717283</v>
      </c>
      <c r="H42" s="15">
        <v>241095</v>
      </c>
      <c r="I42" s="18">
        <v>7800615</v>
      </c>
      <c r="J42" s="15">
        <v>719405</v>
      </c>
      <c r="K42" s="18">
        <v>28948432</v>
      </c>
      <c r="L42" s="15">
        <v>11856728</v>
      </c>
      <c r="M42" s="18">
        <v>3382729</v>
      </c>
      <c r="N42" s="15">
        <v>5900640</v>
      </c>
      <c r="O42" s="18">
        <v>16057819</v>
      </c>
      <c r="P42" s="15">
        <v>30128640</v>
      </c>
      <c r="Q42" s="18">
        <v>17378649</v>
      </c>
      <c r="R42" s="15">
        <v>31350</v>
      </c>
      <c r="S42" s="18">
        <v>35014503</v>
      </c>
      <c r="T42" s="15">
        <v>54131277</v>
      </c>
      <c r="U42" s="18">
        <v>1280219</v>
      </c>
      <c r="V42" s="15">
        <v>1475057</v>
      </c>
      <c r="W42" s="18">
        <v>541867</v>
      </c>
      <c r="X42" s="15">
        <v>953853</v>
      </c>
      <c r="Y42" s="18">
        <v>20762082</v>
      </c>
      <c r="Z42" s="15">
        <v>13103873</v>
      </c>
      <c r="AA42" s="18">
        <v>32997440</v>
      </c>
      <c r="AB42" s="15">
        <v>287507</v>
      </c>
      <c r="AC42" s="18">
        <v>36009055</v>
      </c>
      <c r="AD42" s="15">
        <v>17582345</v>
      </c>
      <c r="AE42" s="18">
        <v>1799541</v>
      </c>
      <c r="AF42" s="15">
        <v>95215926</v>
      </c>
      <c r="AG42" s="18">
        <v>4948519</v>
      </c>
      <c r="AH42" s="15">
        <v>44467088</v>
      </c>
    </row>
    <row r="43" spans="1:34" x14ac:dyDescent="0.35">
      <c r="A43" s="23" t="s">
        <v>42</v>
      </c>
      <c r="B43" s="16">
        <v>876</v>
      </c>
      <c r="C43" s="19">
        <v>989</v>
      </c>
      <c r="D43" s="16">
        <v>938</v>
      </c>
      <c r="E43" s="19">
        <v>958</v>
      </c>
      <c r="F43" s="16">
        <v>919</v>
      </c>
      <c r="G43" s="19">
        <v>992</v>
      </c>
      <c r="H43" s="16">
        <v>700</v>
      </c>
      <c r="I43" s="19">
        <v>868</v>
      </c>
      <c r="J43" s="16">
        <v>973</v>
      </c>
      <c r="K43" s="19">
        <v>920</v>
      </c>
      <c r="L43" s="16">
        <v>879</v>
      </c>
      <c r="M43" s="19">
        <v>972</v>
      </c>
      <c r="N43" s="16">
        <v>889</v>
      </c>
      <c r="O43" s="19">
        <v>948</v>
      </c>
      <c r="P43" s="16">
        <v>973</v>
      </c>
      <c r="Q43" s="20">
        <v>1084</v>
      </c>
      <c r="R43" s="16">
        <v>947</v>
      </c>
      <c r="S43" s="19">
        <v>931</v>
      </c>
      <c r="T43" s="16">
        <v>931</v>
      </c>
      <c r="U43" s="19">
        <v>992</v>
      </c>
      <c r="V43" s="16">
        <v>989</v>
      </c>
      <c r="W43" s="19">
        <v>976</v>
      </c>
      <c r="X43" s="16">
        <v>931</v>
      </c>
      <c r="Y43" s="19">
        <v>979</v>
      </c>
      <c r="Z43" s="16">
        <v>895</v>
      </c>
      <c r="AA43" s="19">
        <v>928</v>
      </c>
      <c r="AB43" s="16">
        <v>890</v>
      </c>
      <c r="AC43" s="19">
        <v>996</v>
      </c>
      <c r="AD43" s="16">
        <v>998</v>
      </c>
      <c r="AE43" s="19">
        <v>960</v>
      </c>
      <c r="AF43" s="16">
        <v>912</v>
      </c>
      <c r="AG43" s="19">
        <v>963</v>
      </c>
      <c r="AH43" s="16">
        <v>950</v>
      </c>
    </row>
    <row r="46" spans="1:34" x14ac:dyDescent="0.35">
      <c r="A46" s="24" t="s">
        <v>66</v>
      </c>
      <c r="B46" t="s">
        <v>21</v>
      </c>
    </row>
    <row r="47" spans="1:34" x14ac:dyDescent="0.35">
      <c r="A47" s="24" t="s">
        <v>67</v>
      </c>
      <c r="B47">
        <f>HLOOKUP(B46,A39:AH43,2,0)</f>
        <v>25351462</v>
      </c>
    </row>
    <row r="48" spans="1:34" x14ac:dyDescent="0.35">
      <c r="A48" s="24" t="s">
        <v>63</v>
      </c>
      <c r="B48">
        <f>HLOOKUP(B46,A39:AH43,3,0)</f>
        <v>13494734</v>
      </c>
    </row>
    <row r="49" spans="1:10" ht="29" x14ac:dyDescent="0.35">
      <c r="A49" s="24" t="s">
        <v>68</v>
      </c>
      <c r="B49">
        <f>HLOOKUP(B46,A39:AH43,4,0)</f>
        <v>11856728</v>
      </c>
    </row>
    <row r="50" spans="1:10" ht="15" thickBot="1" x14ac:dyDescent="0.4">
      <c r="A50" s="24" t="s">
        <v>65</v>
      </c>
      <c r="B50">
        <f>HLOOKUP(B46,A39:AH43,5,0)</f>
        <v>879</v>
      </c>
    </row>
    <row r="51" spans="1:10" ht="15" thickBot="1" x14ac:dyDescent="0.4">
      <c r="A51" s="61"/>
      <c r="B51" s="45"/>
      <c r="C51" s="45"/>
      <c r="D51" s="45"/>
      <c r="E51" s="45"/>
      <c r="F51" s="45"/>
      <c r="G51" s="47"/>
      <c r="H51" s="47"/>
      <c r="I51" s="48"/>
      <c r="J51" s="62"/>
    </row>
    <row r="52" spans="1:10" x14ac:dyDescent="0.35">
      <c r="A52" s="46" t="s">
        <v>81</v>
      </c>
      <c r="B52" s="47"/>
      <c r="C52" s="47"/>
      <c r="D52" s="47"/>
      <c r="E52" s="47"/>
      <c r="F52" s="47"/>
      <c r="G52" s="50"/>
      <c r="H52" s="50"/>
      <c r="I52" s="51"/>
      <c r="J52" s="63"/>
    </row>
    <row r="53" spans="1:10" ht="18" thickBot="1" x14ac:dyDescent="0.4">
      <c r="A53" s="49"/>
      <c r="B53" s="50"/>
      <c r="C53" s="50"/>
      <c r="D53" s="50"/>
      <c r="E53" s="50"/>
      <c r="F53" s="50"/>
      <c r="G53" s="53"/>
      <c r="H53" s="53"/>
      <c r="I53" s="54"/>
      <c r="J53" s="63"/>
    </row>
    <row r="54" spans="1:10" ht="18" thickBot="1" x14ac:dyDescent="0.4">
      <c r="A54" s="52" t="s">
        <v>82</v>
      </c>
      <c r="B54" s="53"/>
      <c r="C54" s="53"/>
      <c r="D54" s="53"/>
      <c r="E54" s="53"/>
      <c r="F54" s="53"/>
      <c r="G54" s="56"/>
      <c r="H54" s="56"/>
      <c r="I54" s="57"/>
      <c r="J54" s="66" t="s">
        <v>41</v>
      </c>
    </row>
    <row r="55" spans="1:10" x14ac:dyDescent="0.35">
      <c r="A55" s="55"/>
      <c r="B55" s="56"/>
      <c r="C55" s="56"/>
      <c r="D55" s="56"/>
      <c r="E55" s="56"/>
      <c r="F55" s="56"/>
      <c r="G55" s="56"/>
      <c r="H55" s="56"/>
      <c r="I55" s="57"/>
      <c r="J55" s="63">
        <f>VLOOKUP(A17,Table1[],2,0)</f>
        <v>33406061</v>
      </c>
    </row>
    <row r="56" spans="1:10" x14ac:dyDescent="0.35">
      <c r="A56" s="55" t="s">
        <v>83</v>
      </c>
      <c r="B56" s="56"/>
      <c r="C56" s="56"/>
      <c r="D56" s="56"/>
      <c r="E56" s="56"/>
      <c r="F56" s="56"/>
      <c r="G56" s="56"/>
      <c r="H56" s="56"/>
      <c r="I56" s="57"/>
      <c r="J56" s="63">
        <f>VLOOKUP(A26,Table1[],5,0)</f>
        <v>895</v>
      </c>
    </row>
    <row r="57" spans="1:10" x14ac:dyDescent="0.35">
      <c r="A57" s="55" t="s">
        <v>84</v>
      </c>
      <c r="B57" s="56"/>
      <c r="C57" s="56"/>
      <c r="D57" s="56"/>
      <c r="E57" s="56"/>
      <c r="F57" s="56"/>
      <c r="G57" s="56"/>
      <c r="H57" s="56"/>
      <c r="I57" s="57"/>
      <c r="J57" s="63">
        <f>VLOOKUP(A29,Table1[],3,0)</f>
        <v>36137975</v>
      </c>
    </row>
    <row r="58" spans="1:10" x14ac:dyDescent="0.35">
      <c r="A58" s="55" t="s">
        <v>85</v>
      </c>
      <c r="B58" s="56"/>
      <c r="C58" s="56"/>
      <c r="D58" s="56"/>
      <c r="E58" s="56"/>
      <c r="F58" s="56"/>
      <c r="G58" s="56"/>
      <c r="H58" s="56"/>
      <c r="I58" s="57"/>
      <c r="J58" s="63">
        <f>VLOOKUP(A15,Table1[],4,0)</f>
        <v>16057819</v>
      </c>
    </row>
    <row r="59" spans="1:10" x14ac:dyDescent="0.35">
      <c r="A59" s="55" t="s">
        <v>86</v>
      </c>
      <c r="B59" s="56"/>
      <c r="C59" s="56"/>
      <c r="D59" s="56"/>
      <c r="E59" s="56"/>
      <c r="F59" s="56"/>
      <c r="G59" s="56"/>
      <c r="H59" s="56"/>
      <c r="I59" s="57"/>
      <c r="J59" s="63">
        <f>VLOOKUP(A13,A3:E34,5,0)</f>
        <v>972</v>
      </c>
    </row>
    <row r="60" spans="1:10" x14ac:dyDescent="0.35">
      <c r="A60" s="55" t="s">
        <v>87</v>
      </c>
      <c r="B60" s="56"/>
      <c r="C60" s="56"/>
      <c r="D60" s="56"/>
      <c r="E60" s="56"/>
      <c r="F60" s="56"/>
      <c r="G60" s="50"/>
      <c r="H60" s="50"/>
      <c r="I60" s="51"/>
      <c r="J60" s="63"/>
    </row>
    <row r="61" spans="1:10" ht="18" thickBot="1" x14ac:dyDescent="0.4">
      <c r="A61" s="49"/>
      <c r="B61" s="50"/>
      <c r="C61" s="50"/>
      <c r="D61" s="50"/>
      <c r="E61" s="50"/>
      <c r="F61" s="50"/>
      <c r="G61" s="53"/>
      <c r="H61" s="53"/>
      <c r="I61" s="54"/>
      <c r="J61" s="63"/>
    </row>
    <row r="62" spans="1:10" ht="18" thickBot="1" x14ac:dyDescent="0.4">
      <c r="A62" s="52" t="s">
        <v>88</v>
      </c>
      <c r="B62" s="53"/>
      <c r="C62" s="53"/>
      <c r="D62" s="53"/>
      <c r="E62" s="53"/>
      <c r="F62" s="53"/>
      <c r="G62" s="56"/>
      <c r="H62" s="56"/>
      <c r="I62" s="57"/>
      <c r="J62" s="66" t="s">
        <v>41</v>
      </c>
    </row>
    <row r="63" spans="1:10" x14ac:dyDescent="0.35">
      <c r="A63" s="55"/>
      <c r="B63" s="56"/>
      <c r="C63" s="56"/>
      <c r="D63" s="56"/>
      <c r="E63" s="56"/>
      <c r="F63" s="56"/>
      <c r="G63" s="56"/>
      <c r="H63" s="56"/>
      <c r="I63" s="57"/>
      <c r="J63" s="63"/>
    </row>
    <row r="64" spans="1:10" x14ac:dyDescent="0.35">
      <c r="A64" s="55" t="s">
        <v>89</v>
      </c>
      <c r="B64" s="56"/>
      <c r="C64" s="56"/>
      <c r="D64" s="56"/>
      <c r="E64" s="56"/>
      <c r="F64" s="56"/>
      <c r="G64" s="56"/>
      <c r="H64" s="56"/>
      <c r="I64" s="57"/>
      <c r="J64" s="63">
        <f>HLOOKUP(E39,B39:AH43,2,0)</f>
        <v>31205576</v>
      </c>
    </row>
    <row r="65" spans="1:10" x14ac:dyDescent="0.35">
      <c r="A65" s="55" t="s">
        <v>90</v>
      </c>
      <c r="B65" s="56"/>
      <c r="C65" s="56"/>
      <c r="D65" s="56"/>
      <c r="E65" s="56"/>
      <c r="F65" s="56"/>
      <c r="G65" s="56"/>
      <c r="H65" s="56"/>
      <c r="I65" s="57"/>
      <c r="J65" s="63">
        <f>HLOOKUP(L39,B39:AH43,3,0)</f>
        <v>13494734</v>
      </c>
    </row>
    <row r="66" spans="1:10" x14ac:dyDescent="0.35">
      <c r="A66" s="55" t="s">
        <v>91</v>
      </c>
      <c r="B66" s="56"/>
      <c r="C66" s="56"/>
      <c r="D66" s="56"/>
      <c r="E66" s="56"/>
      <c r="F66" s="56"/>
      <c r="G66" s="56"/>
      <c r="H66" s="56"/>
      <c r="I66" s="57"/>
      <c r="J66" s="63">
        <f>HLOOKUP(H39,B39:AH43,4,0)</f>
        <v>241095</v>
      </c>
    </row>
    <row r="67" spans="1:10" ht="15" thickBot="1" x14ac:dyDescent="0.4">
      <c r="A67" s="55" t="s">
        <v>92</v>
      </c>
      <c r="B67" s="56"/>
      <c r="C67" s="56"/>
      <c r="D67" s="56"/>
      <c r="E67" s="56"/>
      <c r="F67" s="56"/>
      <c r="G67" s="59"/>
      <c r="H67" s="59"/>
      <c r="I67" s="60"/>
      <c r="J67" s="63">
        <f>HLOOKUP(C39,B39:AH43,5,0)</f>
        <v>989</v>
      </c>
    </row>
    <row r="68" spans="1:10" ht="15" thickBot="1" x14ac:dyDescent="0.4">
      <c r="A68" s="58" t="s">
        <v>93</v>
      </c>
      <c r="B68" s="59"/>
      <c r="C68" s="59"/>
      <c r="D68" s="59"/>
      <c r="E68" s="59"/>
      <c r="F68" s="59"/>
      <c r="G68" s="64"/>
      <c r="H68" s="64"/>
      <c r="I68" s="64"/>
      <c r="J68" s="65">
        <f>HLOOKUP(J39,B39:AH43,2,0)</f>
        <v>1458545</v>
      </c>
    </row>
  </sheetData>
  <mergeCells count="11">
    <mergeCell ref="S3:T3"/>
    <mergeCell ref="G29:N29"/>
    <mergeCell ref="G20:N20"/>
    <mergeCell ref="G25:N25"/>
    <mergeCell ref="G23:N23"/>
    <mergeCell ref="G24:N24"/>
    <mergeCell ref="G27:N27"/>
    <mergeCell ref="G28:N28"/>
    <mergeCell ref="G26:N26"/>
    <mergeCell ref="G21:N21"/>
    <mergeCell ref="G22:N22"/>
  </mergeCells>
  <dataValidations count="2">
    <dataValidation type="list" allowBlank="1" showInputMessage="1" showErrorMessage="1" sqref="V2" xr:uid="{3B8D0B18-D85C-435B-A116-D15A5DD160A8}">
      <formula1>$A$2:$A$34</formula1>
    </dataValidation>
    <dataValidation type="list" allowBlank="1" showInputMessage="1" showErrorMessage="1" sqref="B46" xr:uid="{91FF3A1C-C5EE-450F-B22C-3A717871BD42}">
      <formula1>$B$39:$AH$39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anil22bca005</dc:creator>
  <cp:lastModifiedBy>BIJWASAN4</cp:lastModifiedBy>
  <dcterms:created xsi:type="dcterms:W3CDTF">2024-12-15T17:39:50Z</dcterms:created>
  <dcterms:modified xsi:type="dcterms:W3CDTF">2024-12-23T07:12:14Z</dcterms:modified>
</cp:coreProperties>
</file>