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0496" windowHeight="7488" activeTab="3"/>
  </bookViews>
  <sheets>
    <sheet name="Veri Seti" sheetId="9" r:id="rId1"/>
    <sheet name="Histogram" sheetId="8" r:id="rId2"/>
    <sheet name="Girdi Modeli Testi" sheetId="14" r:id="rId3"/>
    <sheet name="Simülasyon" sheetId="13" r:id="rId4"/>
    <sheet name="rastgele-degisken" sheetId="7" r:id="rId5"/>
  </sheets>
  <calcPr calcId="145621"/>
</workbook>
</file>

<file path=xl/calcChain.xml><?xml version="1.0" encoding="utf-8"?>
<calcChain xmlns="http://schemas.openxmlformats.org/spreadsheetml/2006/main">
  <c r="E3" i="9" l="1"/>
  <c r="E1" i="9"/>
  <c r="C17" i="14"/>
  <c r="D17" i="14" s="1"/>
  <c r="E17" i="14" s="1"/>
  <c r="F17" i="14" s="1"/>
  <c r="C16" i="14"/>
  <c r="D16" i="14" s="1"/>
  <c r="E16" i="14" s="1"/>
  <c r="F16" i="14" s="1"/>
  <c r="C15" i="14"/>
  <c r="D15" i="14" s="1"/>
  <c r="E15" i="14" s="1"/>
  <c r="F15" i="14" s="1"/>
  <c r="C14" i="14"/>
  <c r="D14" i="14" s="1"/>
  <c r="E14" i="14" s="1"/>
  <c r="F14" i="14" s="1"/>
  <c r="C12" i="14"/>
  <c r="D12" i="14" s="1"/>
  <c r="E12" i="14" s="1"/>
  <c r="F12" i="14" s="1"/>
  <c r="I6" i="14"/>
  <c r="I5" i="14"/>
  <c r="C13" i="14" s="1"/>
  <c r="D13" i="14" s="1"/>
  <c r="E13" i="14" s="1"/>
  <c r="F13" i="14" s="1"/>
  <c r="I4" i="14"/>
  <c r="I3" i="14"/>
  <c r="I2" i="14"/>
  <c r="I1" i="14"/>
  <c r="K17" i="13"/>
  <c r="P13" i="13"/>
  <c r="P12" i="13"/>
  <c r="S12" i="13" s="1"/>
  <c r="T11" i="13"/>
  <c r="P11" i="13"/>
  <c r="S11" i="13" s="1"/>
  <c r="S10" i="13"/>
  <c r="P10" i="13"/>
  <c r="L6" i="13"/>
  <c r="I6" i="13"/>
  <c r="G6" i="13"/>
  <c r="F6" i="13"/>
  <c r="B3" i="7"/>
  <c r="B4" i="7"/>
  <c r="B5" i="7"/>
  <c r="B6" i="7"/>
  <c r="B7" i="7"/>
  <c r="B8" i="7"/>
  <c r="B9" i="7"/>
  <c r="B10" i="7"/>
  <c r="B11" i="7"/>
  <c r="F18" i="14" l="1"/>
  <c r="T12" i="13"/>
  <c r="B9" i="13"/>
  <c r="S23" i="13"/>
  <c r="T25" i="13" s="1"/>
  <c r="S13" i="13"/>
  <c r="P14" i="13"/>
  <c r="H6" i="13"/>
  <c r="J6" i="13" s="1"/>
  <c r="K6" i="13"/>
  <c r="Q23" i="13"/>
  <c r="R25" i="13" s="1"/>
  <c r="B7" i="13"/>
  <c r="C7" i="13" s="1"/>
  <c r="T10" i="13"/>
  <c r="R23" i="13"/>
  <c r="S25" i="13" s="1"/>
  <c r="B8" i="13"/>
  <c r="M6" i="13" l="1"/>
  <c r="D7" i="13"/>
  <c r="S28" i="13"/>
  <c r="S27" i="13"/>
  <c r="T27" i="13"/>
  <c r="T28" i="13"/>
  <c r="C8" i="13"/>
  <c r="P15" i="13"/>
  <c r="S14" i="13"/>
  <c r="E7" i="13"/>
  <c r="R28" i="13"/>
  <c r="R27" i="13"/>
  <c r="T23" i="13"/>
  <c r="U25" i="13" s="1"/>
  <c r="B10" i="13"/>
  <c r="T13" i="13"/>
  <c r="F7" i="13" l="1"/>
  <c r="C9" i="13"/>
  <c r="P16" i="13"/>
  <c r="S15" i="13"/>
  <c r="U27" i="13"/>
  <c r="U28" i="13"/>
  <c r="U23" i="13"/>
  <c r="V25" i="13" s="1"/>
  <c r="T14" i="13"/>
  <c r="B11" i="13"/>
  <c r="C10" i="13" l="1"/>
  <c r="V28" i="13"/>
  <c r="V27" i="13"/>
  <c r="V23" i="13"/>
  <c r="W25" i="13" s="1"/>
  <c r="B12" i="13"/>
  <c r="T15" i="13"/>
  <c r="S16" i="13"/>
  <c r="P17" i="13"/>
  <c r="I7" i="13"/>
  <c r="L7" i="13" s="1"/>
  <c r="G7" i="13"/>
  <c r="J7" i="13" l="1"/>
  <c r="K7" i="13"/>
  <c r="H7" i="13"/>
  <c r="W23" i="13"/>
  <c r="X25" i="13" s="1"/>
  <c r="T16" i="13"/>
  <c r="B13" i="13"/>
  <c r="C11" i="13"/>
  <c r="S17" i="13"/>
  <c r="P18" i="13"/>
  <c r="W28" i="13"/>
  <c r="W27" i="13"/>
  <c r="M7" i="13" l="1"/>
  <c r="D8" i="13"/>
  <c r="F8" i="13" s="1"/>
  <c r="P19" i="13"/>
  <c r="S19" i="13" s="1"/>
  <c r="S18" i="13"/>
  <c r="E8" i="13"/>
  <c r="C12" i="13"/>
  <c r="X27" i="13"/>
  <c r="X28" i="13"/>
  <c r="T17" i="13"/>
  <c r="X23" i="13"/>
  <c r="Y25" i="13" s="1"/>
  <c r="B14" i="13"/>
  <c r="I8" i="13" l="1"/>
  <c r="L8" i="13" s="1"/>
  <c r="G8" i="13"/>
  <c r="Y27" i="13"/>
  <c r="Y28" i="13"/>
  <c r="Y23" i="13"/>
  <c r="Z25" i="13" s="1"/>
  <c r="B15" i="13"/>
  <c r="T18" i="13"/>
  <c r="C13" i="13"/>
  <c r="Z23" i="13"/>
  <c r="AA25" i="13" s="1"/>
  <c r="T19" i="13"/>
  <c r="C14" i="13" l="1"/>
  <c r="AA28" i="13"/>
  <c r="AA27" i="13"/>
  <c r="J8" i="13"/>
  <c r="H8" i="13"/>
  <c r="K8" i="13" s="1"/>
  <c r="Z28" i="13"/>
  <c r="Z27" i="13"/>
  <c r="E9" i="13" l="1"/>
  <c r="N23" i="13"/>
  <c r="N24" i="13"/>
  <c r="C15" i="13"/>
  <c r="M8" i="13"/>
  <c r="D9" i="13"/>
  <c r="F9" i="13" s="1"/>
  <c r="I9" i="13" l="1"/>
  <c r="L9" i="13" s="1"/>
  <c r="G9" i="13"/>
  <c r="J9" i="13" l="1"/>
  <c r="H9" i="13"/>
  <c r="K9" i="13"/>
  <c r="M9" i="13" l="1"/>
  <c r="D10" i="13"/>
  <c r="F10" i="13" s="1"/>
  <c r="E10" i="13"/>
  <c r="I10" i="13" l="1"/>
  <c r="L10" i="13" s="1"/>
  <c r="G10" i="13"/>
  <c r="J10" i="13" l="1"/>
  <c r="H10" i="13"/>
  <c r="K10" i="13" s="1"/>
  <c r="E11" i="13" l="1"/>
  <c r="M10" i="13"/>
  <c r="D11" i="13"/>
  <c r="F11" i="13" l="1"/>
  <c r="G11" i="13" l="1"/>
  <c r="I11" i="13"/>
  <c r="L11" i="13" s="1"/>
  <c r="K11" i="13" l="1"/>
  <c r="E12" i="13" s="1"/>
  <c r="H11" i="13"/>
  <c r="J11" i="13" s="1"/>
  <c r="M11" i="13" l="1"/>
  <c r="D12" i="13"/>
  <c r="F12" i="13" s="1"/>
  <c r="G12" i="13" l="1"/>
  <c r="I12" i="13"/>
  <c r="L12" i="13" s="1"/>
  <c r="J12" i="13" l="1"/>
  <c r="H12" i="13"/>
  <c r="K12" i="13"/>
  <c r="M12" i="13" l="1"/>
  <c r="D13" i="13"/>
  <c r="E13" i="13"/>
  <c r="F13" i="13" l="1"/>
  <c r="I13" i="13" l="1"/>
  <c r="L13" i="13" s="1"/>
  <c r="G13" i="13"/>
  <c r="K13" i="13" l="1"/>
  <c r="E14" i="13" s="1"/>
  <c r="H13" i="13"/>
  <c r="J13" i="13" s="1"/>
  <c r="M13" i="13" l="1"/>
  <c r="D14" i="13"/>
  <c r="F14" i="13" s="1"/>
  <c r="I14" i="13" l="1"/>
  <c r="L14" i="13" s="1"/>
  <c r="G14" i="13"/>
  <c r="H14" i="13" l="1"/>
  <c r="J14" i="13"/>
  <c r="K14" i="13"/>
  <c r="E15" i="13" s="1"/>
  <c r="M14" i="13" l="1"/>
  <c r="D15" i="13"/>
  <c r="F15" i="13" s="1"/>
  <c r="I15" i="13" l="1"/>
  <c r="L15" i="13" s="1"/>
  <c r="L17" i="13" s="1"/>
  <c r="G15" i="13"/>
  <c r="K15" i="13" l="1"/>
  <c r="H15" i="13"/>
  <c r="J15" i="13" s="1"/>
  <c r="M15" i="13" l="1"/>
  <c r="M17" i="13" s="1"/>
  <c r="J17" i="13"/>
  <c r="E2" i="9" l="1"/>
  <c r="B2" i="7" l="1"/>
</calcChain>
</file>

<file path=xl/sharedStrings.xml><?xml version="1.0" encoding="utf-8"?>
<sst xmlns="http://schemas.openxmlformats.org/spreadsheetml/2006/main" count="200" uniqueCount="181">
  <si>
    <t xml:space="preserve">Kuru Temizleme </t>
  </si>
  <si>
    <t>Müşteri</t>
  </si>
  <si>
    <t>MüşterininVarış
Zamanı</t>
  </si>
  <si>
    <t>A Makinesi Müsait</t>
  </si>
  <si>
    <t>B Makinesi Müsait</t>
  </si>
  <si>
    <t>Seçilen Makine</t>
  </si>
  <si>
    <t>Servis Tamamlama Zamanı</t>
  </si>
  <si>
    <t>A Makinesi</t>
  </si>
  <si>
    <t>B Makinesi</t>
  </si>
  <si>
    <t>Yıkama Süreleri</t>
  </si>
  <si>
    <t>Beyazlar</t>
  </si>
  <si>
    <t xml:space="preserve">Renkliler </t>
  </si>
  <si>
    <t>Seçinlen Renk</t>
  </si>
  <si>
    <t>Varışlar Arası Süre</t>
  </si>
  <si>
    <t xml:space="preserve">Servis Süresi
</t>
  </si>
  <si>
    <t xml:space="preserve">Servis Başlangıç süresi
</t>
  </si>
  <si>
    <t xml:space="preserve">Müşterinin Gecikme Süresi
</t>
  </si>
  <si>
    <t xml:space="preserve">Sistem Zamanı
</t>
  </si>
  <si>
    <t>x1</t>
  </si>
  <si>
    <t>m</t>
  </si>
  <si>
    <t xml:space="preserve">c </t>
  </si>
  <si>
    <t>a</t>
  </si>
  <si>
    <t xml:space="preserve">X0 </t>
  </si>
  <si>
    <t>R1</t>
  </si>
  <si>
    <t>x2</t>
  </si>
  <si>
    <t>x3</t>
  </si>
  <si>
    <t>x4</t>
  </si>
  <si>
    <t>x5</t>
  </si>
  <si>
    <t>R2</t>
  </si>
  <si>
    <t>R3</t>
  </si>
  <si>
    <t>R4</t>
  </si>
  <si>
    <t>R5</t>
  </si>
  <si>
    <t>Yuvarla</t>
  </si>
  <si>
    <t>x6</t>
  </si>
  <si>
    <t>x7</t>
  </si>
  <si>
    <t>x8</t>
  </si>
  <si>
    <t>x9</t>
  </si>
  <si>
    <t>x10</t>
  </si>
  <si>
    <t>R6</t>
  </si>
  <si>
    <t>R7</t>
  </si>
  <si>
    <t>R8</t>
  </si>
  <si>
    <t>R9</t>
  </si>
  <si>
    <t>R10</t>
  </si>
  <si>
    <t>Bin</t>
  </si>
  <si>
    <t>İnternetten Alınan Bilgi</t>
  </si>
  <si>
    <t>50 dk</t>
  </si>
  <si>
    <t>40 dk</t>
  </si>
  <si>
    <t>Rastgele Sayı</t>
  </si>
  <si>
    <t>Ri</t>
  </si>
  <si>
    <t>i/N</t>
  </si>
  <si>
    <t>i/N-Ri</t>
  </si>
  <si>
    <t>Ri-(i-1)/N</t>
  </si>
  <si>
    <t>Kolmogorov-Smirnov Testi</t>
  </si>
  <si>
    <t>D+=max{i/N-Ri}</t>
  </si>
  <si>
    <t>D-=max{Ri-(i-1)/N}</t>
  </si>
  <si>
    <t>Kolmogorov-Smirnov Testi Tablosu</t>
  </si>
  <si>
    <t>Serbestlik</t>
  </si>
  <si>
    <t>P = 0.10</t>
  </si>
  <si>
    <t>P = 0.05</t>
  </si>
  <si>
    <t>P = 0.02</t>
  </si>
  <si>
    <t>P = 0.01</t>
  </si>
  <si>
    <t>Derecesi</t>
  </si>
  <si>
    <t>0.95000</t>
  </si>
  <si>
    <t>0.97500</t>
  </si>
  <si>
    <t>0.99000</t>
  </si>
  <si>
    <t>0.99500</t>
  </si>
  <si>
    <t>0.77639</t>
  </si>
  <si>
    <t>0.84189</t>
  </si>
  <si>
    <t>0.90000</t>
  </si>
  <si>
    <t>0.92929</t>
  </si>
  <si>
    <t>0.63604</t>
  </si>
  <si>
    <t>0.70760</t>
  </si>
  <si>
    <t>0.78456</t>
  </si>
  <si>
    <t>0.82900</t>
  </si>
  <si>
    <t>0.56522</t>
  </si>
  <si>
    <t>0.62394</t>
  </si>
  <si>
    <t>0.68887</t>
  </si>
  <si>
    <t>0.73424</t>
  </si>
  <si>
    <t>0.50945</t>
  </si>
  <si>
    <t>0.56328</t>
  </si>
  <si>
    <t>0.62718</t>
  </si>
  <si>
    <t>0.66853</t>
  </si>
  <si>
    <t>0.46799</t>
  </si>
  <si>
    <t>0.51926</t>
  </si>
  <si>
    <t>0.57741</t>
  </si>
  <si>
    <t>0.61661</t>
  </si>
  <si>
    <t>0.43607</t>
  </si>
  <si>
    <t>0.48342</t>
  </si>
  <si>
    <t>0.53844</t>
  </si>
  <si>
    <t>0.57581</t>
  </si>
  <si>
    <t>0.40962</t>
  </si>
  <si>
    <t>0.45427</t>
  </si>
  <si>
    <t>0.50654</t>
  </si>
  <si>
    <t>0.54179</t>
  </si>
  <si>
    <t>0.38746</t>
  </si>
  <si>
    <t>0.43001</t>
  </si>
  <si>
    <t>0.47960</t>
  </si>
  <si>
    <t>0.51332</t>
  </si>
  <si>
    <t>0.36866</t>
  </si>
  <si>
    <t>0.40925</t>
  </si>
  <si>
    <t>0.45662</t>
  </si>
  <si>
    <t>0.48893</t>
  </si>
  <si>
    <t>Oi</t>
  </si>
  <si>
    <t>Ei</t>
  </si>
  <si>
    <t>Xi</t>
  </si>
  <si>
    <t>Ortalama</t>
  </si>
  <si>
    <t>Standart Sapma</t>
  </si>
  <si>
    <t>Rastgele Sayı Üreteci</t>
  </si>
  <si>
    <t>X0</t>
  </si>
  <si>
    <t>c</t>
  </si>
  <si>
    <t>SİMÜLASYON TABLOSU</t>
  </si>
  <si>
    <t>RASTGELE SAYI ÜRETME</t>
  </si>
  <si>
    <t>ORTALAMA DEĞERİ</t>
  </si>
  <si>
    <t>VARYANS</t>
  </si>
  <si>
    <t>STANDART SAPMA</t>
  </si>
  <si>
    <t>Diğer</t>
  </si>
  <si>
    <t>Frekans</t>
  </si>
  <si>
    <t>Kümülatif %</t>
  </si>
  <si>
    <t>alfa = 0,05 ise Da = 0.409 &gt; D=0,4</t>
  </si>
  <si>
    <t>Dolayısıyla H0 reddedilmez. Rasgele sayı dizisi kullanılabilir.</t>
  </si>
  <si>
    <t>ö</t>
  </si>
  <si>
    <t>Birikimli Dağılım</t>
  </si>
  <si>
    <t>µ=</t>
  </si>
  <si>
    <t>σ=</t>
  </si>
  <si>
    <t>z=(x-µ)/σ</t>
  </si>
  <si>
    <t>𝐸𝑥𝑖=𝑛∗𝑝𝑥</t>
  </si>
  <si>
    <t>n=50</t>
  </si>
  <si>
    <t>P(200&lt;X)</t>
  </si>
  <si>
    <t>P(X&lt;200)</t>
  </si>
  <si>
    <t>P(X&lt;190)</t>
  </si>
  <si>
    <t>P(X&lt;180)</t>
  </si>
  <si>
    <t>P(X&lt;170)</t>
  </si>
  <si>
    <t>P(X&lt;160)</t>
  </si>
  <si>
    <t>P(190&lt;X&lt;200)</t>
  </si>
  <si>
    <t>P(180&lt;X&lt;190)</t>
  </si>
  <si>
    <t>P(170&lt;X&lt;180</t>
  </si>
  <si>
    <t>P(160&lt;X&lt;170)</t>
  </si>
  <si>
    <t>Oi-Ei</t>
  </si>
  <si>
    <t>(Oi-Ei)^2</t>
  </si>
  <si>
    <t>(Oi-Ei)^2/Ei</t>
  </si>
  <si>
    <t>&lt;7,815 olduğundan modellenir</t>
  </si>
  <si>
    <t>x&lt;160</t>
  </si>
  <si>
    <t>160&lt;=x&lt;170</t>
  </si>
  <si>
    <t>170&lt;=x&lt;180</t>
  </si>
  <si>
    <t>180&lt;=x&lt;190</t>
  </si>
  <si>
    <t>190&lt;=x&lt;200</t>
  </si>
  <si>
    <t>200&lt;X</t>
  </si>
  <si>
    <t>Ki-Kare Tablosu</t>
  </si>
  <si>
    <t>P = 0.001</t>
  </si>
  <si>
    <t>13.82</t>
  </si>
  <si>
    <t>16.27</t>
  </si>
  <si>
    <t>13.28</t>
  </si>
  <si>
    <t>18.47</t>
  </si>
  <si>
    <t>20.52</t>
  </si>
  <si>
    <t>16.81</t>
  </si>
  <si>
    <t>22.46</t>
  </si>
  <si>
    <t>18.48</t>
  </si>
  <si>
    <t>24.32</t>
  </si>
  <si>
    <t>15.51</t>
  </si>
  <si>
    <t>26.13</t>
  </si>
  <si>
    <t>16.92</t>
  </si>
  <si>
    <t>21.67</t>
  </si>
  <si>
    <t>27.88</t>
  </si>
  <si>
    <t>18.31</t>
  </si>
  <si>
    <t>23.21</t>
  </si>
  <si>
    <t>29.59</t>
  </si>
  <si>
    <t>3.84</t>
  </si>
  <si>
    <t>6.64</t>
  </si>
  <si>
    <t>10.83</t>
  </si>
  <si>
    <t>5.99</t>
  </si>
  <si>
    <t>9.21</t>
  </si>
  <si>
    <t>7.82</t>
  </si>
  <si>
    <t>11.35</t>
  </si>
  <si>
    <t>9.49</t>
  </si>
  <si>
    <t>11.07</t>
  </si>
  <si>
    <t>15.09</t>
  </si>
  <si>
    <t>12.59</t>
  </si>
  <si>
    <t>14.07</t>
  </si>
  <si>
    <t>20.09</t>
  </si>
  <si>
    <t>Serbestlik Derecesi 6-2-1=3</t>
  </si>
  <si>
    <t>SONUÇ : Simülasyon ortalaması 170,08 standart sapması 12,326908 olan normal dağılım modeli ile modellenebilir.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</si>
</sst>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162"/>
    </font>
    <font>
      <b/>
      <sz val="12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2"/>
      <name val="Times New Roman"/>
      <family val="1"/>
      <charset val="162"/>
    </font>
    <font>
      <sz val="1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5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3" fillId="0" borderId="0"/>
    <xf numFmtId="0" fontId="17" fillId="0" borderId="0"/>
    <xf numFmtId="0" fontId="8" fillId="3" borderId="0" applyNumberFormat="0" applyBorder="0" applyAlignment="0" applyProtection="0"/>
    <xf numFmtId="0" fontId="2" fillId="0" borderId="0"/>
    <xf numFmtId="0" fontId="1" fillId="9" borderId="0" applyNumberFormat="0" applyBorder="0" applyAlignment="0" applyProtection="0"/>
    <xf numFmtId="0" fontId="1" fillId="0" borderId="0"/>
  </cellStyleXfs>
  <cellXfs count="103">
    <xf numFmtId="0" fontId="0" fillId="0" borderId="0" xfId="0"/>
    <xf numFmtId="0" fontId="9" fillId="5" borderId="2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5" borderId="0" xfId="0" applyFill="1"/>
    <xf numFmtId="0" fontId="9" fillId="5" borderId="15" xfId="0" applyFont="1" applyFill="1" applyBorder="1" applyAlignment="1">
      <alignment horizontal="center" vertical="center"/>
    </xf>
    <xf numFmtId="2" fontId="0" fillId="5" borderId="16" xfId="0" applyNumberFormat="1" applyFont="1" applyFill="1" applyBorder="1" applyAlignment="1">
      <alignment horizontal="center" vertical="center"/>
    </xf>
    <xf numFmtId="2" fontId="0" fillId="5" borderId="17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2" fontId="0" fillId="5" borderId="19" xfId="0" applyNumberFormat="1" applyFont="1" applyFill="1" applyBorder="1" applyAlignment="1">
      <alignment horizontal="center" vertical="center"/>
    </xf>
    <xf numFmtId="2" fontId="10" fillId="5" borderId="19" xfId="0" applyNumberFormat="1" applyFont="1" applyFill="1" applyBorder="1" applyAlignment="1">
      <alignment horizontal="center" vertical="center"/>
    </xf>
    <xf numFmtId="2" fontId="10" fillId="5" borderId="20" xfId="0" applyNumberFormat="1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2" fontId="10" fillId="5" borderId="2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0" applyFont="1" applyFill="1"/>
    <xf numFmtId="0" fontId="14" fillId="6" borderId="34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1" fillId="5" borderId="0" xfId="0" applyFont="1" applyFill="1"/>
    <xf numFmtId="0" fontId="11" fillId="6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3" fillId="5" borderId="0" xfId="0" applyFont="1" applyFill="1"/>
    <xf numFmtId="0" fontId="0" fillId="6" borderId="0" xfId="0" applyFill="1"/>
    <xf numFmtId="0" fontId="6" fillId="5" borderId="14" xfId="0" applyFont="1" applyFill="1" applyBorder="1" applyAlignment="1">
      <alignment horizontal="center"/>
    </xf>
    <xf numFmtId="0" fontId="0" fillId="5" borderId="0" xfId="0" applyFill="1" applyBorder="1" applyAlignment="1"/>
    <xf numFmtId="10" fontId="0" fillId="5" borderId="0" xfId="0" applyNumberFormat="1" applyFill="1" applyBorder="1" applyAlignment="1"/>
    <xf numFmtId="0" fontId="0" fillId="5" borderId="13" xfId="0" applyFill="1" applyBorder="1" applyAlignment="1"/>
    <xf numFmtId="10" fontId="0" fillId="5" borderId="13" xfId="0" applyNumberFormat="1" applyFill="1" applyBorder="1" applyAlignment="1"/>
    <xf numFmtId="0" fontId="9" fillId="5" borderId="35" xfId="0" applyFont="1" applyFill="1" applyBorder="1" applyAlignment="1">
      <alignment horizontal="center" vertical="center"/>
    </xf>
    <xf numFmtId="0" fontId="7" fillId="5" borderId="36" xfId="1" applyFill="1" applyBorder="1" applyAlignment="1">
      <alignment horizontal="center" vertical="center"/>
    </xf>
    <xf numFmtId="0" fontId="7" fillId="5" borderId="28" xfId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8" fillId="0" borderId="0" xfId="0" applyFont="1"/>
    <xf numFmtId="0" fontId="0" fillId="5" borderId="0" xfId="0" applyNumberFormat="1" applyFill="1" applyBorder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7" borderId="11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20" fillId="0" borderId="0" xfId="0" applyFont="1"/>
    <xf numFmtId="0" fontId="16" fillId="7" borderId="0" xfId="0" applyFont="1" applyFill="1"/>
    <xf numFmtId="0" fontId="21" fillId="7" borderId="0" xfId="0" applyFont="1" applyFill="1" applyAlignment="1">
      <alignment horizontal="center"/>
    </xf>
    <xf numFmtId="0" fontId="11" fillId="7" borderId="37" xfId="0" applyFont="1" applyFill="1" applyBorder="1"/>
    <xf numFmtId="1" fontId="11" fillId="5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ill="1"/>
    <xf numFmtId="164" fontId="0" fillId="5" borderId="0" xfId="0" quotePrefix="1" applyNumberFormat="1" applyFill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9" fillId="8" borderId="0" xfId="0" applyFont="1" applyFill="1"/>
    <xf numFmtId="0" fontId="0" fillId="8" borderId="0" xfId="0" applyFill="1"/>
    <xf numFmtId="0" fontId="19" fillId="8" borderId="0" xfId="0" applyFont="1" applyFill="1" applyAlignment="1">
      <alignment horizontal="center"/>
    </xf>
    <xf numFmtId="0" fontId="9" fillId="8" borderId="3" xfId="0" applyFont="1" applyFill="1" applyBorder="1"/>
    <xf numFmtId="0" fontId="0" fillId="8" borderId="0" xfId="0" applyFill="1" applyAlignment="1">
      <alignment horizontal="center"/>
    </xf>
    <xf numFmtId="49" fontId="24" fillId="5" borderId="34" xfId="0" applyNumberFormat="1" applyFont="1" applyFill="1" applyBorder="1" applyAlignment="1">
      <alignment vertical="center" wrapText="1"/>
    </xf>
    <xf numFmtId="49" fontId="23" fillId="8" borderId="32" xfId="0" applyNumberFormat="1" applyFont="1" applyFill="1" applyBorder="1" applyAlignment="1">
      <alignment horizontal="center" vertical="center" wrapText="1"/>
    </xf>
    <xf numFmtId="49" fontId="23" fillId="8" borderId="33" xfId="0" applyNumberFormat="1" applyFont="1" applyFill="1" applyBorder="1" applyAlignment="1">
      <alignment horizontal="center" vertical="center" wrapText="1"/>
    </xf>
    <xf numFmtId="49" fontId="23" fillId="8" borderId="34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2" fillId="5" borderId="0" xfId="6" applyFont="1" applyFill="1" applyAlignment="1">
      <alignment horizontal="center" vertical="center" wrapText="1"/>
    </xf>
    <xf numFmtId="49" fontId="23" fillId="8" borderId="29" xfId="0" applyNumberFormat="1" applyFont="1" applyFill="1" applyBorder="1" applyAlignment="1">
      <alignment horizontal="center" vertical="center" wrapText="1"/>
    </xf>
    <xf numFmtId="49" fontId="23" fillId="8" borderId="30" xfId="0" applyNumberFormat="1" applyFont="1" applyFill="1" applyBorder="1" applyAlignment="1">
      <alignment horizontal="center" vertical="center" wrapText="1"/>
    </xf>
    <xf numFmtId="49" fontId="23" fillId="8" borderId="31" xfId="0" applyNumberFormat="1" applyFont="1" applyFill="1" applyBorder="1" applyAlignment="1">
      <alignment horizontal="center" vertical="center" wrapText="1"/>
    </xf>
    <xf numFmtId="49" fontId="23" fillId="8" borderId="32" xfId="0" applyNumberFormat="1" applyFont="1" applyFill="1" applyBorder="1" applyAlignment="1">
      <alignment horizontal="center" vertical="center" wrapText="1"/>
    </xf>
    <xf numFmtId="49" fontId="23" fillId="8" borderId="33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5" fillId="7" borderId="11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 wrapText="1"/>
    </xf>
    <xf numFmtId="0" fontId="11" fillId="5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Border="1" applyAlignment="1">
      <alignment wrapText="1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5" fillId="6" borderId="29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 wrapText="1"/>
    </xf>
    <xf numFmtId="0" fontId="15" fillId="6" borderId="33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 wrapText="1"/>
    </xf>
    <xf numFmtId="0" fontId="15" fillId="6" borderId="33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</cellXfs>
  <cellStyles count="8">
    <cellStyle name="%20 - Vurgu2" xfId="6" builtinId="34"/>
    <cellStyle name="İyi" xfId="1" builtinId="26"/>
    <cellStyle name="Normal" xfId="0" builtinId="0"/>
    <cellStyle name="Normal 2" xfId="3"/>
    <cellStyle name="Normal 3" xfId="2"/>
    <cellStyle name="Normal 4" xfId="5"/>
    <cellStyle name="Normal 5" xfId="7"/>
    <cellStyle name="Nötr 2" xfId="4"/>
  </cellStyles>
  <dxfs count="12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Frekans</c:v>
          </c:tx>
          <c:invertIfNegative val="0"/>
          <c:cat>
            <c:strRef>
              <c:f>Histogram!$A$2:$A$7</c:f>
              <c:strCache>
                <c:ptCount val="6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Diğer</c:v>
                </c:pt>
              </c:strCache>
            </c:strRef>
          </c:cat>
          <c:val>
            <c:numRef>
              <c:f>Histogram!$B$2:$B$7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43648"/>
        <c:axId val="140445568"/>
      </c:barChart>
      <c:lineChart>
        <c:grouping val="standard"/>
        <c:varyColors val="0"/>
        <c:ser>
          <c:idx val="1"/>
          <c:order val="1"/>
          <c:tx>
            <c:v>Kümülatif %</c:v>
          </c:tx>
          <c:cat>
            <c:strRef>
              <c:f>Histogram!$A$2:$A$7</c:f>
              <c:strCache>
                <c:ptCount val="6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Diğer</c:v>
                </c:pt>
              </c:strCache>
            </c:strRef>
          </c:cat>
          <c:val>
            <c:numRef>
              <c:f>Histogram!$C$2:$C$7</c:f>
              <c:numCache>
                <c:formatCode>0.00%</c:formatCode>
                <c:ptCount val="6"/>
                <c:pt idx="0">
                  <c:v>0.2</c:v>
                </c:pt>
                <c:pt idx="1">
                  <c:v>0.56000000000000005</c:v>
                </c:pt>
                <c:pt idx="2">
                  <c:v>0.8</c:v>
                </c:pt>
                <c:pt idx="3">
                  <c:v>0.94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9280"/>
        <c:axId val="140447744"/>
      </c:lineChart>
      <c:catAx>
        <c:axId val="1404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445568"/>
        <c:crosses val="autoZero"/>
        <c:auto val="1"/>
        <c:lblAlgn val="ctr"/>
        <c:lblOffset val="100"/>
        <c:noMultiLvlLbl val="0"/>
      </c:catAx>
      <c:valAx>
        <c:axId val="14044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Frekans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43648"/>
        <c:crosses val="autoZero"/>
        <c:crossBetween val="between"/>
      </c:valAx>
      <c:valAx>
        <c:axId val="140447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0449280"/>
        <c:crosses val="max"/>
        <c:crossBetween val="between"/>
      </c:valAx>
      <c:catAx>
        <c:axId val="14044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47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45720</xdr:rowOff>
    </xdr:from>
    <xdr:to>
      <xdr:col>9</xdr:col>
      <xdr:colOff>396240</xdr:colOff>
      <xdr:row>10</xdr:row>
      <xdr:rowOff>45720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o13" displayName="Tablo13" ref="Q22:Z23" totalsRowShown="0" headerRowDxfId="11" dataDxfId="10">
  <autoFilter ref="Q22:Z23"/>
  <tableColumns count="10">
    <tableColumn id="1" name="R1" dataDxfId="9">
      <calculatedColumnFormula>S10</calculatedColumnFormula>
    </tableColumn>
    <tableColumn id="2" name="R2" dataDxfId="8">
      <calculatedColumnFormula>S11</calculatedColumnFormula>
    </tableColumn>
    <tableColumn id="3" name="R3" dataDxfId="7">
      <calculatedColumnFormula>S12</calculatedColumnFormula>
    </tableColumn>
    <tableColumn id="4" name="R4" dataDxfId="6">
      <calculatedColumnFormula>S13</calculatedColumnFormula>
    </tableColumn>
    <tableColumn id="5" name="R5" dataDxfId="5">
      <calculatedColumnFormula>S14</calculatedColumnFormula>
    </tableColumn>
    <tableColumn id="6" name="R6" dataDxfId="4">
      <calculatedColumnFormula>S15</calculatedColumnFormula>
    </tableColumn>
    <tableColumn id="7" name="R7" dataDxfId="3">
      <calculatedColumnFormula>S16</calculatedColumnFormula>
    </tableColumn>
    <tableColumn id="8" name="R8" dataDxfId="2">
      <calculatedColumnFormula>S17</calculatedColumnFormula>
    </tableColumn>
    <tableColumn id="9" name="R9" dataDxfId="1">
      <calculatedColumnFormula>S18</calculatedColumnFormula>
    </tableColumn>
    <tableColumn id="10" name="R10" dataDxfId="0">
      <calculatedColumnFormula>S19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2" sqref="D32"/>
    </sheetView>
  </sheetViews>
  <sheetFormatPr defaultRowHeight="14.4" x14ac:dyDescent="0.3"/>
  <cols>
    <col min="5" max="5" width="10.33203125" customWidth="1"/>
  </cols>
  <sheetData>
    <row r="1" spans="1:5" ht="15" thickBot="1" x14ac:dyDescent="0.35">
      <c r="A1" s="3">
        <v>175</v>
      </c>
      <c r="C1" s="3" t="s">
        <v>112</v>
      </c>
      <c r="D1" s="3"/>
      <c r="E1" s="54">
        <f>AVERAGE(A1:A50)</f>
        <v>170.08</v>
      </c>
    </row>
    <row r="2" spans="1:5" ht="15" thickBot="1" x14ac:dyDescent="0.35">
      <c r="A2" s="3">
        <v>162</v>
      </c>
      <c r="C2" s="3" t="s">
        <v>113</v>
      </c>
      <c r="D2" s="3"/>
      <c r="E2" s="56">
        <f>_xlfn.VAR.S(A1:A50)</f>
        <v>151.95265306122445</v>
      </c>
    </row>
    <row r="3" spans="1:5" ht="15" thickBot="1" x14ac:dyDescent="0.35">
      <c r="A3" s="3">
        <v>154</v>
      </c>
      <c r="C3" s="3" t="s">
        <v>114</v>
      </c>
      <c r="D3" s="3"/>
      <c r="E3" s="56">
        <f>_xlfn.STDEV.S(A1:A50)</f>
        <v>12.326907684461032</v>
      </c>
    </row>
    <row r="4" spans="1:5" x14ac:dyDescent="0.3">
      <c r="A4" s="3">
        <v>151</v>
      </c>
    </row>
    <row r="5" spans="1:5" x14ac:dyDescent="0.3">
      <c r="A5" s="3">
        <v>167</v>
      </c>
    </row>
    <row r="6" spans="1:5" x14ac:dyDescent="0.3">
      <c r="A6" s="3">
        <v>176</v>
      </c>
    </row>
    <row r="7" spans="1:5" x14ac:dyDescent="0.3">
      <c r="A7" s="3">
        <v>158</v>
      </c>
    </row>
    <row r="8" spans="1:5" x14ac:dyDescent="0.3">
      <c r="A8" s="3">
        <v>177</v>
      </c>
    </row>
    <row r="9" spans="1:5" x14ac:dyDescent="0.3">
      <c r="A9" s="3">
        <v>178</v>
      </c>
    </row>
    <row r="10" spans="1:5" x14ac:dyDescent="0.3">
      <c r="A10" s="3">
        <v>175</v>
      </c>
    </row>
    <row r="11" spans="1:5" x14ac:dyDescent="0.3">
      <c r="A11" s="3">
        <v>189</v>
      </c>
    </row>
    <row r="12" spans="1:5" x14ac:dyDescent="0.3">
      <c r="A12" s="3">
        <v>172</v>
      </c>
    </row>
    <row r="13" spans="1:5" x14ac:dyDescent="0.3">
      <c r="A13" s="3">
        <v>158</v>
      </c>
    </row>
    <row r="14" spans="1:5" x14ac:dyDescent="0.3">
      <c r="A14" s="3">
        <v>167</v>
      </c>
    </row>
    <row r="15" spans="1:5" x14ac:dyDescent="0.3">
      <c r="A15" s="3">
        <v>158</v>
      </c>
    </row>
    <row r="16" spans="1:5" x14ac:dyDescent="0.3">
      <c r="A16" s="3">
        <v>169</v>
      </c>
    </row>
    <row r="17" spans="1:1" x14ac:dyDescent="0.3">
      <c r="A17" s="3">
        <v>165</v>
      </c>
    </row>
    <row r="18" spans="1:1" x14ac:dyDescent="0.3">
      <c r="A18" s="3">
        <v>184</v>
      </c>
    </row>
    <row r="19" spans="1:1" x14ac:dyDescent="0.3">
      <c r="A19" s="3">
        <v>188</v>
      </c>
    </row>
    <row r="20" spans="1:1" x14ac:dyDescent="0.3">
      <c r="A20" s="3">
        <v>200</v>
      </c>
    </row>
    <row r="21" spans="1:1" x14ac:dyDescent="0.3">
      <c r="A21" s="3">
        <v>163</v>
      </c>
    </row>
    <row r="22" spans="1:1" x14ac:dyDescent="0.3">
      <c r="A22" s="3">
        <v>185</v>
      </c>
    </row>
    <row r="23" spans="1:1" x14ac:dyDescent="0.3">
      <c r="A23" s="3">
        <v>153</v>
      </c>
    </row>
    <row r="24" spans="1:1" x14ac:dyDescent="0.3">
      <c r="A24" s="3">
        <v>162</v>
      </c>
    </row>
    <row r="25" spans="1:1" x14ac:dyDescent="0.3">
      <c r="A25" s="3">
        <v>172</v>
      </c>
    </row>
    <row r="26" spans="1:1" x14ac:dyDescent="0.3">
      <c r="A26" s="3">
        <v>179</v>
      </c>
    </row>
    <row r="27" spans="1:1" x14ac:dyDescent="0.3">
      <c r="A27" s="3">
        <v>184</v>
      </c>
    </row>
    <row r="28" spans="1:1" x14ac:dyDescent="0.3">
      <c r="A28" s="3">
        <v>157</v>
      </c>
    </row>
    <row r="29" spans="1:1" x14ac:dyDescent="0.3">
      <c r="A29" s="3">
        <v>169</v>
      </c>
    </row>
    <row r="30" spans="1:1" x14ac:dyDescent="0.3">
      <c r="A30" s="3">
        <v>173</v>
      </c>
    </row>
    <row r="31" spans="1:1" x14ac:dyDescent="0.3">
      <c r="A31" s="3">
        <v>151</v>
      </c>
    </row>
    <row r="32" spans="1:1" x14ac:dyDescent="0.3">
      <c r="A32" s="3">
        <v>171</v>
      </c>
    </row>
    <row r="33" spans="1:1" x14ac:dyDescent="0.3">
      <c r="A33" s="3">
        <v>168</v>
      </c>
    </row>
    <row r="34" spans="1:1" x14ac:dyDescent="0.3">
      <c r="A34" s="3">
        <v>151</v>
      </c>
    </row>
    <row r="35" spans="1:1" x14ac:dyDescent="0.3">
      <c r="A35" s="3">
        <v>178</v>
      </c>
    </row>
    <row r="36" spans="1:1" x14ac:dyDescent="0.3">
      <c r="A36" s="3">
        <v>197</v>
      </c>
    </row>
    <row r="37" spans="1:1" x14ac:dyDescent="0.3">
      <c r="A37" s="3">
        <v>161</v>
      </c>
    </row>
    <row r="38" spans="1:1" x14ac:dyDescent="0.3">
      <c r="A38" s="3">
        <v>164</v>
      </c>
    </row>
    <row r="39" spans="1:1" x14ac:dyDescent="0.3">
      <c r="A39" s="3">
        <v>163</v>
      </c>
    </row>
    <row r="40" spans="1:1" x14ac:dyDescent="0.3">
      <c r="A40" s="3">
        <v>162</v>
      </c>
    </row>
    <row r="41" spans="1:1" x14ac:dyDescent="0.3">
      <c r="A41" s="3">
        <v>166</v>
      </c>
    </row>
    <row r="42" spans="1:1" x14ac:dyDescent="0.3">
      <c r="A42" s="3">
        <v>194</v>
      </c>
    </row>
    <row r="43" spans="1:1" x14ac:dyDescent="0.3">
      <c r="A43" s="3">
        <v>172</v>
      </c>
    </row>
    <row r="44" spans="1:1" x14ac:dyDescent="0.3">
      <c r="A44" s="3">
        <v>168</v>
      </c>
    </row>
    <row r="45" spans="1:1" x14ac:dyDescent="0.3">
      <c r="A45" s="3">
        <v>188</v>
      </c>
    </row>
    <row r="46" spans="1:1" x14ac:dyDescent="0.3">
      <c r="A46" s="3">
        <v>161</v>
      </c>
    </row>
    <row r="47" spans="1:1" x14ac:dyDescent="0.3">
      <c r="A47" s="3">
        <v>164</v>
      </c>
    </row>
    <row r="48" spans="1:1" x14ac:dyDescent="0.3">
      <c r="A48" s="3">
        <v>185</v>
      </c>
    </row>
    <row r="49" spans="1:1" x14ac:dyDescent="0.3">
      <c r="A49" s="3">
        <v>159</v>
      </c>
    </row>
    <row r="50" spans="1:1" x14ac:dyDescent="0.3">
      <c r="A50" s="3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3" sqref="D23"/>
    </sheetView>
  </sheetViews>
  <sheetFormatPr defaultRowHeight="14.4" x14ac:dyDescent="0.3"/>
  <cols>
    <col min="2" max="2" width="10.77734375" customWidth="1"/>
    <col min="3" max="3" width="13.88671875" customWidth="1"/>
  </cols>
  <sheetData>
    <row r="1" spans="1:3" x14ac:dyDescent="0.3">
      <c r="A1" s="25" t="s">
        <v>43</v>
      </c>
      <c r="B1" s="25" t="s">
        <v>116</v>
      </c>
      <c r="C1" s="25" t="s">
        <v>117</v>
      </c>
    </row>
    <row r="2" spans="1:3" x14ac:dyDescent="0.3">
      <c r="A2" s="36">
        <v>160</v>
      </c>
      <c r="B2" s="26">
        <v>10</v>
      </c>
      <c r="C2" s="27">
        <v>0.2</v>
      </c>
    </row>
    <row r="3" spans="1:3" x14ac:dyDescent="0.3">
      <c r="A3" s="36">
        <v>170</v>
      </c>
      <c r="B3" s="26">
        <v>18</v>
      </c>
      <c r="C3" s="27">
        <v>0.56000000000000005</v>
      </c>
    </row>
    <row r="4" spans="1:3" x14ac:dyDescent="0.3">
      <c r="A4" s="36">
        <v>180</v>
      </c>
      <c r="B4" s="26">
        <v>12</v>
      </c>
      <c r="C4" s="27">
        <v>0.8</v>
      </c>
    </row>
    <row r="5" spans="1:3" x14ac:dyDescent="0.3">
      <c r="A5" s="36">
        <v>190</v>
      </c>
      <c r="B5" s="26">
        <v>7</v>
      </c>
      <c r="C5" s="27">
        <v>0.94</v>
      </c>
    </row>
    <row r="6" spans="1:3" x14ac:dyDescent="0.3">
      <c r="A6" s="36">
        <v>200</v>
      </c>
      <c r="B6" s="26">
        <v>3</v>
      </c>
      <c r="C6" s="27">
        <v>1</v>
      </c>
    </row>
    <row r="7" spans="1:3" ht="15" thickBot="1" x14ac:dyDescent="0.35">
      <c r="A7" s="28" t="s">
        <v>115</v>
      </c>
      <c r="B7" s="28">
        <v>0</v>
      </c>
      <c r="C7" s="29">
        <v>1</v>
      </c>
    </row>
  </sheetData>
  <sortState ref="A2:A6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5" sqref="F25"/>
    </sheetView>
  </sheetViews>
  <sheetFormatPr defaultRowHeight="14.4" x14ac:dyDescent="0.3"/>
  <cols>
    <col min="1" max="1" width="11.21875" customWidth="1"/>
    <col min="2" max="2" width="9.5546875" customWidth="1"/>
    <col min="7" max="7" width="6.109375" customWidth="1"/>
    <col min="8" max="8" width="14.88671875" customWidth="1"/>
    <col min="11" max="11" width="10.77734375" customWidth="1"/>
    <col min="15" max="15" width="11.88671875" customWidth="1"/>
    <col min="17" max="17" width="10.109375" customWidth="1"/>
  </cols>
  <sheetData>
    <row r="1" spans="1:14" x14ac:dyDescent="0.3">
      <c r="A1" s="62" t="s">
        <v>121</v>
      </c>
      <c r="B1" s="62"/>
      <c r="C1" s="62"/>
      <c r="D1" s="48"/>
      <c r="E1" s="53" t="s">
        <v>127</v>
      </c>
      <c r="F1" s="3">
        <v>7.0000000000000001E-3</v>
      </c>
      <c r="G1" s="3"/>
      <c r="H1" s="54" t="s">
        <v>127</v>
      </c>
      <c r="I1" s="3">
        <f>1-F2</f>
        <v>7.0000000000000062E-3</v>
      </c>
    </row>
    <row r="2" spans="1:14" x14ac:dyDescent="0.3">
      <c r="A2" s="3" t="s">
        <v>122</v>
      </c>
      <c r="B2" s="3">
        <v>170.08</v>
      </c>
      <c r="C2" s="3"/>
      <c r="D2" s="48"/>
      <c r="E2" s="53" t="s">
        <v>128</v>
      </c>
      <c r="F2" s="3">
        <v>0.99299999999999999</v>
      </c>
      <c r="G2" s="3"/>
      <c r="H2" s="54" t="s">
        <v>133</v>
      </c>
      <c r="I2" s="3">
        <f>F2-F3</f>
        <v>4.4000000000000039E-2</v>
      </c>
    </row>
    <row r="3" spans="1:14" x14ac:dyDescent="0.3">
      <c r="A3" s="3" t="s">
        <v>123</v>
      </c>
      <c r="B3" s="50">
        <v>12.326908</v>
      </c>
      <c r="C3" s="3"/>
      <c r="D3" s="49"/>
      <c r="E3" s="53" t="s">
        <v>129</v>
      </c>
      <c r="F3" s="3">
        <v>0.94899999999999995</v>
      </c>
      <c r="G3" s="3"/>
      <c r="H3" s="54" t="s">
        <v>134</v>
      </c>
      <c r="I3" s="3">
        <f>F3-F4</f>
        <v>0.15599999999999992</v>
      </c>
    </row>
    <row r="4" spans="1:14" x14ac:dyDescent="0.3">
      <c r="A4" s="3" t="s">
        <v>124</v>
      </c>
      <c r="B4" s="3"/>
      <c r="C4" s="3"/>
      <c r="D4" s="48"/>
      <c r="E4" s="53" t="s">
        <v>130</v>
      </c>
      <c r="F4" s="3">
        <v>0.79300000000000004</v>
      </c>
      <c r="G4" s="3"/>
      <c r="H4" s="54" t="s">
        <v>135</v>
      </c>
      <c r="I4" s="3">
        <f>F4-F5</f>
        <v>0.29300000000000004</v>
      </c>
    </row>
    <row r="5" spans="1:14" x14ac:dyDescent="0.3">
      <c r="A5" s="3" t="s">
        <v>125</v>
      </c>
      <c r="B5" s="3"/>
      <c r="C5" s="3"/>
      <c r="D5" s="37"/>
      <c r="E5" s="53" t="s">
        <v>131</v>
      </c>
      <c r="F5" s="3">
        <v>0.5</v>
      </c>
      <c r="G5" s="3"/>
      <c r="H5" s="54" t="s">
        <v>136</v>
      </c>
      <c r="I5" s="3">
        <f>F5-F6</f>
        <v>0.29300000000000004</v>
      </c>
    </row>
    <row r="6" spans="1:14" x14ac:dyDescent="0.3">
      <c r="A6" s="3" t="s">
        <v>126</v>
      </c>
      <c r="B6" s="3"/>
      <c r="C6" s="3"/>
      <c r="D6" s="37"/>
      <c r="E6" s="53" t="s">
        <v>132</v>
      </c>
      <c r="F6" s="3">
        <v>0.20699999999999999</v>
      </c>
      <c r="G6" s="3"/>
      <c r="H6" s="54" t="s">
        <v>132</v>
      </c>
      <c r="I6" s="3">
        <f>F6-H8</f>
        <v>0.20699999999999999</v>
      </c>
    </row>
    <row r="9" spans="1:14" ht="15.6" x14ac:dyDescent="0.3">
      <c r="K9" s="65" t="s">
        <v>147</v>
      </c>
      <c r="L9" s="66"/>
      <c r="M9" s="66"/>
      <c r="N9" s="67"/>
    </row>
    <row r="10" spans="1:14" ht="16.8" customHeight="1" x14ac:dyDescent="0.3">
      <c r="K10" s="59" t="s">
        <v>56</v>
      </c>
      <c r="L10" s="68" t="s">
        <v>58</v>
      </c>
      <c r="M10" s="68" t="s">
        <v>60</v>
      </c>
      <c r="N10" s="68" t="s">
        <v>148</v>
      </c>
    </row>
    <row r="11" spans="1:14" ht="19.8" customHeight="1" x14ac:dyDescent="0.3">
      <c r="A11" s="52"/>
      <c r="B11" s="51" t="s">
        <v>102</v>
      </c>
      <c r="C11" s="51" t="s">
        <v>103</v>
      </c>
      <c r="D11" s="51" t="s">
        <v>137</v>
      </c>
      <c r="E11" s="51" t="s">
        <v>138</v>
      </c>
      <c r="F11" s="51" t="s">
        <v>139</v>
      </c>
      <c r="G11" s="37"/>
      <c r="H11" s="37"/>
      <c r="I11" s="37"/>
      <c r="K11" s="60" t="s">
        <v>61</v>
      </c>
      <c r="L11" s="69"/>
      <c r="M11" s="69"/>
      <c r="N11" s="69"/>
    </row>
    <row r="12" spans="1:14" ht="15.6" x14ac:dyDescent="0.3">
      <c r="A12" s="51" t="s">
        <v>141</v>
      </c>
      <c r="B12" s="21">
        <v>10</v>
      </c>
      <c r="C12" s="21">
        <f>I6*50</f>
        <v>10.35</v>
      </c>
      <c r="D12" s="21">
        <f>B12-C12</f>
        <v>-0.34999999999999964</v>
      </c>
      <c r="E12" s="21">
        <f>D12*D12</f>
        <v>0.12249999999999975</v>
      </c>
      <c r="F12" s="21">
        <f>E12/C12</f>
        <v>1.1835748792270508E-2</v>
      </c>
      <c r="G12" s="37"/>
      <c r="H12" s="37"/>
      <c r="I12" s="37"/>
      <c r="K12" s="61">
        <v>1</v>
      </c>
      <c r="L12" s="58" t="s">
        <v>166</v>
      </c>
      <c r="M12" s="58" t="s">
        <v>167</v>
      </c>
      <c r="N12" s="58" t="s">
        <v>168</v>
      </c>
    </row>
    <row r="13" spans="1:14" ht="15.6" x14ac:dyDescent="0.3">
      <c r="A13" s="51" t="s">
        <v>142</v>
      </c>
      <c r="B13" s="21">
        <v>18</v>
      </c>
      <c r="C13" s="21">
        <f>I5*50</f>
        <v>14.650000000000002</v>
      </c>
      <c r="D13" s="21">
        <f t="shared" ref="D13:D16" si="0">B13-C13</f>
        <v>3.3499999999999979</v>
      </c>
      <c r="E13" s="21">
        <f t="shared" ref="E13:E17" si="1">D13*D13</f>
        <v>11.222499999999986</v>
      </c>
      <c r="F13" s="21">
        <f t="shared" ref="F13:F16" si="2">E13/C13</f>
        <v>0.76604095563139829</v>
      </c>
      <c r="G13" s="37"/>
      <c r="H13" s="37"/>
      <c r="I13" s="37"/>
      <c r="K13" s="61">
        <v>2</v>
      </c>
      <c r="L13" s="58" t="s">
        <v>169</v>
      </c>
      <c r="M13" s="58" t="s">
        <v>170</v>
      </c>
      <c r="N13" s="58" t="s">
        <v>149</v>
      </c>
    </row>
    <row r="14" spans="1:14" ht="15.6" x14ac:dyDescent="0.3">
      <c r="A14" s="51" t="s">
        <v>143</v>
      </c>
      <c r="B14" s="21">
        <v>12</v>
      </c>
      <c r="C14" s="21">
        <f>I4*50</f>
        <v>14.650000000000002</v>
      </c>
      <c r="D14" s="21">
        <f t="shared" si="0"/>
        <v>-2.6500000000000021</v>
      </c>
      <c r="E14" s="21">
        <f t="shared" si="1"/>
        <v>7.0225000000000115</v>
      </c>
      <c r="F14" s="21">
        <f t="shared" si="2"/>
        <v>0.47935153583617818</v>
      </c>
      <c r="G14" s="37"/>
      <c r="H14" s="37"/>
      <c r="I14" s="37"/>
      <c r="K14" s="61">
        <v>3</v>
      </c>
      <c r="L14" s="58" t="s">
        <v>171</v>
      </c>
      <c r="M14" s="58" t="s">
        <v>172</v>
      </c>
      <c r="N14" s="58" t="s">
        <v>150</v>
      </c>
    </row>
    <row r="15" spans="1:14" ht="15.6" x14ac:dyDescent="0.3">
      <c r="A15" s="51" t="s">
        <v>144</v>
      </c>
      <c r="B15" s="21">
        <v>7</v>
      </c>
      <c r="C15" s="21">
        <f>I3*50</f>
        <v>7.7999999999999954</v>
      </c>
      <c r="D15" s="21">
        <f t="shared" si="0"/>
        <v>-0.79999999999999538</v>
      </c>
      <c r="E15" s="21">
        <f t="shared" si="1"/>
        <v>0.63999999999999257</v>
      </c>
      <c r="F15" s="21">
        <f t="shared" si="2"/>
        <v>8.2051282051281149E-2</v>
      </c>
      <c r="G15" s="37"/>
      <c r="H15" s="37"/>
      <c r="I15" s="37"/>
      <c r="K15" s="61">
        <v>4</v>
      </c>
      <c r="L15" s="58" t="s">
        <v>173</v>
      </c>
      <c r="M15" s="58" t="s">
        <v>151</v>
      </c>
      <c r="N15" s="58" t="s">
        <v>152</v>
      </c>
    </row>
    <row r="16" spans="1:14" ht="15.6" x14ac:dyDescent="0.3">
      <c r="A16" s="51" t="s">
        <v>145</v>
      </c>
      <c r="B16" s="21">
        <v>3</v>
      </c>
      <c r="C16" s="21">
        <f>I2*50</f>
        <v>2.200000000000002</v>
      </c>
      <c r="D16" s="21">
        <f t="shared" si="0"/>
        <v>0.79999999999999805</v>
      </c>
      <c r="E16" s="21">
        <f t="shared" si="1"/>
        <v>0.6399999999999969</v>
      </c>
      <c r="F16" s="21">
        <f t="shared" si="2"/>
        <v>0.29090909090908923</v>
      </c>
      <c r="G16" s="37"/>
      <c r="H16" s="37"/>
      <c r="I16" s="37"/>
      <c r="K16" s="61">
        <v>5</v>
      </c>
      <c r="L16" s="58" t="s">
        <v>174</v>
      </c>
      <c r="M16" s="58" t="s">
        <v>175</v>
      </c>
      <c r="N16" s="58" t="s">
        <v>153</v>
      </c>
    </row>
    <row r="17" spans="1:14" ht="15.6" x14ac:dyDescent="0.3">
      <c r="A17" s="51" t="s">
        <v>146</v>
      </c>
      <c r="B17" s="21">
        <v>0</v>
      </c>
      <c r="C17" s="21">
        <f>I1*50</f>
        <v>0.35000000000000031</v>
      </c>
      <c r="D17" s="21">
        <f>B17-C17</f>
        <v>-0.35000000000000031</v>
      </c>
      <c r="E17" s="21">
        <f t="shared" si="1"/>
        <v>0.12250000000000022</v>
      </c>
      <c r="F17" s="21">
        <f>E17/C17</f>
        <v>0.35000000000000031</v>
      </c>
      <c r="G17" s="37"/>
      <c r="H17" s="37"/>
      <c r="I17" s="37"/>
      <c r="K17" s="61">
        <v>6</v>
      </c>
      <c r="L17" s="58" t="s">
        <v>176</v>
      </c>
      <c r="M17" s="58" t="s">
        <v>154</v>
      </c>
      <c r="N17" s="58" t="s">
        <v>155</v>
      </c>
    </row>
    <row r="18" spans="1:14" ht="15.6" x14ac:dyDescent="0.3">
      <c r="A18" s="37"/>
      <c r="B18" s="37"/>
      <c r="C18" s="39"/>
      <c r="D18" s="39"/>
      <c r="E18" s="39"/>
      <c r="F18" s="55">
        <f>F12+F13+F14+F15+F16+F17</f>
        <v>1.9801886132202178</v>
      </c>
      <c r="G18" s="63" t="s">
        <v>140</v>
      </c>
      <c r="H18" s="63"/>
      <c r="I18" s="63"/>
      <c r="K18" s="61">
        <v>7</v>
      </c>
      <c r="L18" s="58" t="s">
        <v>177</v>
      </c>
      <c r="M18" s="58" t="s">
        <v>156</v>
      </c>
      <c r="N18" s="58" t="s">
        <v>157</v>
      </c>
    </row>
    <row r="19" spans="1:14" ht="15.6" x14ac:dyDescent="0.3">
      <c r="A19" s="54"/>
      <c r="B19" s="57" t="s">
        <v>179</v>
      </c>
      <c r="C19" s="57"/>
      <c r="K19" s="61">
        <v>8</v>
      </c>
      <c r="L19" s="58" t="s">
        <v>158</v>
      </c>
      <c r="M19" s="58" t="s">
        <v>178</v>
      </c>
      <c r="N19" s="58" t="s">
        <v>159</v>
      </c>
    </row>
    <row r="20" spans="1:14" ht="15.6" x14ac:dyDescent="0.3">
      <c r="C20" s="64" t="s">
        <v>180</v>
      </c>
      <c r="D20" s="64"/>
      <c r="E20" s="64"/>
      <c r="F20" s="64"/>
      <c r="G20" s="64"/>
      <c r="K20" s="61">
        <v>9</v>
      </c>
      <c r="L20" s="58" t="s">
        <v>160</v>
      </c>
      <c r="M20" s="58" t="s">
        <v>161</v>
      </c>
      <c r="N20" s="58" t="s">
        <v>162</v>
      </c>
    </row>
    <row r="21" spans="1:14" ht="15.6" x14ac:dyDescent="0.3">
      <c r="C21" s="64"/>
      <c r="D21" s="64"/>
      <c r="E21" s="64"/>
      <c r="F21" s="64"/>
      <c r="G21" s="64"/>
      <c r="K21" s="61">
        <v>10</v>
      </c>
      <c r="L21" s="58" t="s">
        <v>163</v>
      </c>
      <c r="M21" s="58" t="s">
        <v>164</v>
      </c>
      <c r="N21" s="58" t="s">
        <v>165</v>
      </c>
    </row>
    <row r="22" spans="1:14" x14ac:dyDescent="0.3">
      <c r="C22" s="64"/>
      <c r="D22" s="64"/>
      <c r="E22" s="64"/>
      <c r="F22" s="64"/>
      <c r="G22" s="64"/>
    </row>
    <row r="23" spans="1:14" x14ac:dyDescent="0.3">
      <c r="C23" s="64"/>
      <c r="D23" s="64"/>
      <c r="E23" s="64"/>
      <c r="F23" s="64"/>
      <c r="G23" s="64"/>
    </row>
  </sheetData>
  <mergeCells count="7">
    <mergeCell ref="A1:C1"/>
    <mergeCell ref="G18:I18"/>
    <mergeCell ref="C20:G23"/>
    <mergeCell ref="K9:N9"/>
    <mergeCell ref="L10:L11"/>
    <mergeCell ref="M10:M11"/>
    <mergeCell ref="N10:N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zoomScale="80" zoomScaleNormal="80" workbookViewId="0">
      <selection activeCell="J30" sqref="J30"/>
    </sheetView>
  </sheetViews>
  <sheetFormatPr defaultRowHeight="14.4" x14ac:dyDescent="0.3"/>
  <cols>
    <col min="3" max="4" width="10.33203125" customWidth="1"/>
    <col min="10" max="10" width="10.44140625" customWidth="1"/>
    <col min="11" max="11" width="11" customWidth="1"/>
    <col min="16" max="16" width="12.21875" customWidth="1"/>
    <col min="23" max="23" width="10.109375" customWidth="1"/>
  </cols>
  <sheetData>
    <row r="1" spans="1:27" ht="15" thickBot="1" x14ac:dyDescent="0.35">
      <c r="A1" s="37"/>
      <c r="B1" s="37"/>
      <c r="C1" s="37"/>
      <c r="D1" s="37"/>
      <c r="E1" s="37"/>
      <c r="F1" s="43" t="s">
        <v>110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8" thickBot="1" x14ac:dyDescent="0.35">
      <c r="A2" s="70" t="s">
        <v>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37"/>
      <c r="O2" s="23"/>
      <c r="P2" s="23"/>
      <c r="Q2" s="19" t="s">
        <v>9</v>
      </c>
      <c r="R2" s="19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3">
      <c r="A3" s="73" t="s">
        <v>1</v>
      </c>
      <c r="B3" s="76" t="s">
        <v>13</v>
      </c>
      <c r="C3" s="76" t="s">
        <v>2</v>
      </c>
      <c r="D3" s="76" t="s">
        <v>3</v>
      </c>
      <c r="E3" s="76" t="s">
        <v>4</v>
      </c>
      <c r="F3" s="76" t="s">
        <v>5</v>
      </c>
      <c r="G3" s="76" t="s">
        <v>12</v>
      </c>
      <c r="H3" s="76" t="s">
        <v>14</v>
      </c>
      <c r="I3" s="76" t="s">
        <v>15</v>
      </c>
      <c r="J3" s="76" t="s">
        <v>6</v>
      </c>
      <c r="K3" s="76"/>
      <c r="L3" s="76" t="s">
        <v>16</v>
      </c>
      <c r="M3" s="79" t="s">
        <v>17</v>
      </c>
      <c r="N3" s="37"/>
      <c r="O3" s="82" t="s">
        <v>44</v>
      </c>
      <c r="P3" s="82"/>
      <c r="Q3" s="20" t="s">
        <v>10</v>
      </c>
      <c r="R3" s="20" t="s">
        <v>45</v>
      </c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3">
      <c r="A4" s="74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80"/>
      <c r="N4" s="37"/>
      <c r="O4" s="82"/>
      <c r="P4" s="82"/>
      <c r="Q4" s="20" t="s">
        <v>11</v>
      </c>
      <c r="R4" s="20" t="s">
        <v>46</v>
      </c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3">
      <c r="A5" s="75"/>
      <c r="B5" s="78"/>
      <c r="C5" s="78"/>
      <c r="D5" s="78"/>
      <c r="E5" s="78"/>
      <c r="F5" s="78"/>
      <c r="G5" s="78"/>
      <c r="H5" s="78"/>
      <c r="I5" s="78"/>
      <c r="J5" s="40" t="s">
        <v>7</v>
      </c>
      <c r="K5" s="40" t="s">
        <v>8</v>
      </c>
      <c r="L5" s="78"/>
      <c r="M5" s="81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3">
      <c r="A6" s="41">
        <v>1</v>
      </c>
      <c r="B6" s="41"/>
      <c r="C6" s="41">
        <v>0</v>
      </c>
      <c r="D6" s="41">
        <v>0</v>
      </c>
      <c r="E6" s="41">
        <v>0</v>
      </c>
      <c r="F6" s="41" t="str">
        <f t="shared" ref="F6:F15" si="0">IF(OR(D6&lt;=C6,D6&lt;=E6),"A","B")</f>
        <v>A</v>
      </c>
      <c r="G6" s="41" t="str">
        <f>IF(OR(F6="A",F6="B"),"RENKLİ","BEYAZ")</f>
        <v>RENKLİ</v>
      </c>
      <c r="H6" s="41">
        <f>IF((G6="RENKLİ"),50,40)</f>
        <v>50</v>
      </c>
      <c r="I6" s="41">
        <f t="shared" ref="I6:I15" si="1">IF(F6="A",MAX(D6,C6),MAX(E6,C6))</f>
        <v>0</v>
      </c>
      <c r="J6" s="41">
        <f>IF(OR(G6="RENKLİ"),H6+I6,"")</f>
        <v>50</v>
      </c>
      <c r="K6" s="41" t="str">
        <f t="shared" ref="K6:K15" si="2">IF(OR(G6="BEYAZ"),H6+I6,"")</f>
        <v/>
      </c>
      <c r="L6" s="41">
        <f t="shared" ref="L6:L15" si="3">I6-C6</f>
        <v>0</v>
      </c>
      <c r="M6" s="41">
        <f t="shared" ref="M6:M15" si="4">MAX(J6:K6)-C6</f>
        <v>50</v>
      </c>
      <c r="N6" s="37"/>
      <c r="O6" s="37"/>
      <c r="P6" s="35" t="s">
        <v>111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3">
      <c r="A7" s="41">
        <v>2</v>
      </c>
      <c r="B7" s="41">
        <f>(ROUND(S10,1)*10)</f>
        <v>1</v>
      </c>
      <c r="C7" s="41">
        <f>C6+B7</f>
        <v>1</v>
      </c>
      <c r="D7" s="41">
        <f>MAX(J$6:J6)</f>
        <v>50</v>
      </c>
      <c r="E7" s="41">
        <f>MAX(K$6:K6)</f>
        <v>0</v>
      </c>
      <c r="F7" s="41" t="str">
        <f t="shared" si="0"/>
        <v>B</v>
      </c>
      <c r="G7" s="41" t="str">
        <f t="shared" ref="G7:G15" si="5">IF((F7="A"),"RENKLİ","BEYAZ")</f>
        <v>BEYAZ</v>
      </c>
      <c r="H7" s="41">
        <f t="shared" ref="H7:H15" si="6">IF((G7="RENKLİ"),50,40)</f>
        <v>40</v>
      </c>
      <c r="I7" s="41">
        <f t="shared" si="1"/>
        <v>1</v>
      </c>
      <c r="J7" s="41" t="str">
        <f t="shared" ref="J7:J15" si="7">IF(OR(G7="RENKLİ"),H7+I7,"")</f>
        <v/>
      </c>
      <c r="K7" s="41">
        <f t="shared" si="2"/>
        <v>41</v>
      </c>
      <c r="L7" s="41">
        <f t="shared" si="3"/>
        <v>0</v>
      </c>
      <c r="M7" s="41">
        <f t="shared" si="4"/>
        <v>40</v>
      </c>
      <c r="N7" s="37"/>
      <c r="O7" s="19" t="s">
        <v>47</v>
      </c>
      <c r="P7" s="19"/>
      <c r="Q7" s="19"/>
      <c r="R7" s="34"/>
      <c r="S7" s="37"/>
      <c r="T7" s="37"/>
      <c r="U7" s="37"/>
      <c r="V7" s="37"/>
      <c r="W7" s="37"/>
      <c r="X7" s="37"/>
      <c r="Y7" s="37"/>
      <c r="Z7" s="37"/>
      <c r="AA7" s="37"/>
    </row>
    <row r="8" spans="1:27" ht="15" thickBot="1" x14ac:dyDescent="0.35">
      <c r="A8" s="41">
        <v>3</v>
      </c>
      <c r="B8" s="41">
        <f t="shared" ref="B8:B15" si="8">(ROUND(S11,1)*10)</f>
        <v>1</v>
      </c>
      <c r="C8" s="41">
        <f t="shared" ref="C8:C15" si="9">C7+B8</f>
        <v>2</v>
      </c>
      <c r="D8" s="41">
        <f>MAX(J$6:J7)</f>
        <v>50</v>
      </c>
      <c r="E8" s="41">
        <f>MAX(K$6:K7)</f>
        <v>41</v>
      </c>
      <c r="F8" s="41" t="str">
        <f t="shared" si="0"/>
        <v>B</v>
      </c>
      <c r="G8" s="41" t="str">
        <f t="shared" si="5"/>
        <v>BEYAZ</v>
      </c>
      <c r="H8" s="41">
        <f t="shared" si="6"/>
        <v>40</v>
      </c>
      <c r="I8" s="41">
        <f t="shared" si="1"/>
        <v>41</v>
      </c>
      <c r="J8" s="41" t="str">
        <f t="shared" si="7"/>
        <v/>
      </c>
      <c r="K8" s="41">
        <f t="shared" si="2"/>
        <v>81</v>
      </c>
      <c r="L8" s="41">
        <f t="shared" si="3"/>
        <v>39</v>
      </c>
      <c r="M8" s="41">
        <f t="shared" si="4"/>
        <v>79</v>
      </c>
      <c r="N8" s="37"/>
      <c r="O8" s="34" t="s">
        <v>21</v>
      </c>
      <c r="P8" s="34" t="s">
        <v>22</v>
      </c>
      <c r="Q8" s="34" t="s">
        <v>20</v>
      </c>
      <c r="R8" s="34" t="s">
        <v>19</v>
      </c>
      <c r="S8" s="37"/>
      <c r="T8" s="37"/>
      <c r="U8" s="37"/>
      <c r="V8" s="37"/>
      <c r="W8" s="37"/>
      <c r="X8" s="37"/>
      <c r="Y8" s="37"/>
      <c r="Z8" s="37"/>
      <c r="AA8" s="37"/>
    </row>
    <row r="9" spans="1:27" ht="15" thickBot="1" x14ac:dyDescent="0.35">
      <c r="A9" s="41">
        <v>4</v>
      </c>
      <c r="B9" s="41">
        <f t="shared" si="8"/>
        <v>3</v>
      </c>
      <c r="C9" s="41">
        <f t="shared" si="9"/>
        <v>5</v>
      </c>
      <c r="D9" s="41">
        <f>MAX(J$6:J8)</f>
        <v>50</v>
      </c>
      <c r="E9" s="41">
        <f>MAX(K$6:K8)</f>
        <v>81</v>
      </c>
      <c r="F9" s="41" t="str">
        <f t="shared" si="0"/>
        <v>A</v>
      </c>
      <c r="G9" s="41" t="str">
        <f t="shared" si="5"/>
        <v>RENKLİ</v>
      </c>
      <c r="H9" s="41">
        <f t="shared" si="6"/>
        <v>50</v>
      </c>
      <c r="I9" s="41">
        <f t="shared" si="1"/>
        <v>50</v>
      </c>
      <c r="J9" s="41">
        <f t="shared" si="7"/>
        <v>100</v>
      </c>
      <c r="K9" s="41" t="str">
        <f t="shared" si="2"/>
        <v/>
      </c>
      <c r="L9" s="41">
        <f t="shared" si="3"/>
        <v>45</v>
      </c>
      <c r="M9" s="41">
        <f t="shared" si="4"/>
        <v>95</v>
      </c>
      <c r="N9" s="37"/>
      <c r="O9" s="18">
        <v>2</v>
      </c>
      <c r="P9" s="18">
        <v>3</v>
      </c>
      <c r="Q9" s="18">
        <v>4</v>
      </c>
      <c r="R9" s="18">
        <v>200</v>
      </c>
      <c r="S9" s="37"/>
      <c r="T9" s="21" t="s">
        <v>32</v>
      </c>
      <c r="U9" s="37"/>
      <c r="V9" s="83" t="s">
        <v>107</v>
      </c>
      <c r="W9" s="84"/>
      <c r="X9" s="37"/>
      <c r="Y9" s="37"/>
      <c r="Z9" s="37"/>
      <c r="AA9" s="37"/>
    </row>
    <row r="10" spans="1:27" x14ac:dyDescent="0.3">
      <c r="A10" s="41">
        <v>5</v>
      </c>
      <c r="B10" s="41">
        <f t="shared" si="8"/>
        <v>5</v>
      </c>
      <c r="C10" s="41">
        <f t="shared" si="9"/>
        <v>10</v>
      </c>
      <c r="D10" s="41">
        <f>MAX(J$6:J9)</f>
        <v>100</v>
      </c>
      <c r="E10" s="41">
        <f>MAX(K$6:K9)</f>
        <v>81</v>
      </c>
      <c r="F10" s="41" t="str">
        <f t="shared" si="0"/>
        <v>B</v>
      </c>
      <c r="G10" s="41" t="str">
        <f t="shared" si="5"/>
        <v>BEYAZ</v>
      </c>
      <c r="H10" s="41">
        <f t="shared" si="6"/>
        <v>40</v>
      </c>
      <c r="I10" s="41">
        <f t="shared" si="1"/>
        <v>81</v>
      </c>
      <c r="J10" s="41" t="str">
        <f t="shared" si="7"/>
        <v/>
      </c>
      <c r="K10" s="41">
        <f t="shared" si="2"/>
        <v>121</v>
      </c>
      <c r="L10" s="41">
        <f t="shared" si="3"/>
        <v>71</v>
      </c>
      <c r="M10" s="41">
        <f t="shared" si="4"/>
        <v>111</v>
      </c>
      <c r="N10" s="37"/>
      <c r="O10" s="15" t="s">
        <v>18</v>
      </c>
      <c r="P10" s="18">
        <f>MOD((O9*P9+Q9),200)</f>
        <v>10</v>
      </c>
      <c r="Q10" s="18"/>
      <c r="R10" s="15" t="s">
        <v>23</v>
      </c>
      <c r="S10" s="18">
        <f>(P10/R9)</f>
        <v>0.05</v>
      </c>
      <c r="T10" s="22">
        <f>(ROUND(S10,1)*10)</f>
        <v>1</v>
      </c>
      <c r="U10" s="37"/>
      <c r="V10" s="30" t="s">
        <v>108</v>
      </c>
      <c r="W10" s="31">
        <v>3</v>
      </c>
      <c r="X10" s="37"/>
      <c r="Y10" s="37"/>
      <c r="Z10" s="37"/>
      <c r="AA10" s="37"/>
    </row>
    <row r="11" spans="1:27" x14ac:dyDescent="0.3">
      <c r="A11" s="41">
        <v>6</v>
      </c>
      <c r="B11" s="41">
        <f t="shared" si="8"/>
        <v>1</v>
      </c>
      <c r="C11" s="41">
        <f t="shared" si="9"/>
        <v>11</v>
      </c>
      <c r="D11" s="41">
        <f>MAX(J$6:J10)</f>
        <v>100</v>
      </c>
      <c r="E11" s="41">
        <f>MAX(K$6:K10)</f>
        <v>121</v>
      </c>
      <c r="F11" s="41" t="str">
        <f t="shared" si="0"/>
        <v>A</v>
      </c>
      <c r="G11" s="41" t="str">
        <f t="shared" si="5"/>
        <v>RENKLİ</v>
      </c>
      <c r="H11" s="41">
        <f t="shared" si="6"/>
        <v>50</v>
      </c>
      <c r="I11" s="41">
        <f t="shared" si="1"/>
        <v>100</v>
      </c>
      <c r="J11" s="41">
        <f t="shared" si="7"/>
        <v>150</v>
      </c>
      <c r="K11" s="41" t="str">
        <f t="shared" si="2"/>
        <v/>
      </c>
      <c r="L11" s="41">
        <f t="shared" si="3"/>
        <v>89</v>
      </c>
      <c r="M11" s="41">
        <f t="shared" si="4"/>
        <v>139</v>
      </c>
      <c r="N11" s="37"/>
      <c r="O11" s="15" t="s">
        <v>24</v>
      </c>
      <c r="P11" s="18">
        <f>MOD((O9*P10+Q9),200)</f>
        <v>24</v>
      </c>
      <c r="Q11" s="24"/>
      <c r="R11" s="15" t="s">
        <v>28</v>
      </c>
      <c r="S11" s="18">
        <f>(P11/R9)</f>
        <v>0.12</v>
      </c>
      <c r="T11" s="22">
        <f t="shared" ref="T11:T19" si="10">(ROUND(S11,1)*10)</f>
        <v>1</v>
      </c>
      <c r="U11" s="37"/>
      <c r="V11" s="30" t="s">
        <v>21</v>
      </c>
      <c r="W11" s="31">
        <v>2</v>
      </c>
      <c r="X11" s="37"/>
      <c r="Y11" s="37"/>
      <c r="Z11" s="37"/>
      <c r="AA11" s="37"/>
    </row>
    <row r="12" spans="1:27" x14ac:dyDescent="0.3">
      <c r="A12" s="41">
        <v>7</v>
      </c>
      <c r="B12" s="41">
        <f t="shared" si="8"/>
        <v>2</v>
      </c>
      <c r="C12" s="41">
        <f t="shared" si="9"/>
        <v>13</v>
      </c>
      <c r="D12" s="41">
        <f>MAX(J$6:J11)</f>
        <v>150</v>
      </c>
      <c r="E12" s="41">
        <f>MAX(K$6:K11)</f>
        <v>121</v>
      </c>
      <c r="F12" s="41" t="str">
        <f t="shared" si="0"/>
        <v>B</v>
      </c>
      <c r="G12" s="41" t="str">
        <f t="shared" si="5"/>
        <v>BEYAZ</v>
      </c>
      <c r="H12" s="41">
        <f t="shared" si="6"/>
        <v>40</v>
      </c>
      <c r="I12" s="41">
        <f t="shared" si="1"/>
        <v>121</v>
      </c>
      <c r="J12" s="41" t="str">
        <f t="shared" si="7"/>
        <v/>
      </c>
      <c r="K12" s="41">
        <f t="shared" si="2"/>
        <v>161</v>
      </c>
      <c r="L12" s="41">
        <f t="shared" si="3"/>
        <v>108</v>
      </c>
      <c r="M12" s="41">
        <f t="shared" si="4"/>
        <v>148</v>
      </c>
      <c r="N12" s="37"/>
      <c r="O12" s="15" t="s">
        <v>25</v>
      </c>
      <c r="P12" s="18">
        <f>MOD((O9*P11+Q9),200)</f>
        <v>52</v>
      </c>
      <c r="Q12" s="24"/>
      <c r="R12" s="15" t="s">
        <v>29</v>
      </c>
      <c r="S12" s="18">
        <f>(P12/R9)</f>
        <v>0.26</v>
      </c>
      <c r="T12" s="22">
        <f t="shared" si="10"/>
        <v>3</v>
      </c>
      <c r="U12" s="37"/>
      <c r="V12" s="30" t="s">
        <v>109</v>
      </c>
      <c r="W12" s="31">
        <v>4</v>
      </c>
      <c r="X12" s="37"/>
      <c r="Y12" s="37"/>
      <c r="Z12" s="37"/>
      <c r="AA12" s="37"/>
    </row>
    <row r="13" spans="1:27" ht="15" thickBot="1" x14ac:dyDescent="0.35">
      <c r="A13" s="41">
        <v>8</v>
      </c>
      <c r="B13" s="41">
        <f t="shared" si="8"/>
        <v>5</v>
      </c>
      <c r="C13" s="41">
        <f t="shared" si="9"/>
        <v>18</v>
      </c>
      <c r="D13" s="41">
        <f>MAX(J$6:J12)</f>
        <v>150</v>
      </c>
      <c r="E13" s="41">
        <f>MAX(K$6:K12)</f>
        <v>161</v>
      </c>
      <c r="F13" s="41" t="str">
        <f t="shared" si="0"/>
        <v>A</v>
      </c>
      <c r="G13" s="41" t="str">
        <f t="shared" si="5"/>
        <v>RENKLİ</v>
      </c>
      <c r="H13" s="41">
        <f t="shared" si="6"/>
        <v>50</v>
      </c>
      <c r="I13" s="41">
        <f t="shared" si="1"/>
        <v>150</v>
      </c>
      <c r="J13" s="41">
        <f t="shared" si="7"/>
        <v>200</v>
      </c>
      <c r="K13" s="41" t="str">
        <f t="shared" si="2"/>
        <v/>
      </c>
      <c r="L13" s="41">
        <f t="shared" si="3"/>
        <v>132</v>
      </c>
      <c r="M13" s="41">
        <f t="shared" si="4"/>
        <v>182</v>
      </c>
      <c r="N13" s="37"/>
      <c r="O13" s="15" t="s">
        <v>26</v>
      </c>
      <c r="P13" s="18">
        <f>MOD((O9*P12+Q9),200)</f>
        <v>108</v>
      </c>
      <c r="Q13" s="24"/>
      <c r="R13" s="15" t="s">
        <v>30</v>
      </c>
      <c r="S13" s="18">
        <f>(P13/R9)</f>
        <v>0.54</v>
      </c>
      <c r="T13" s="22">
        <f t="shared" si="10"/>
        <v>5</v>
      </c>
      <c r="U13" s="37"/>
      <c r="V13" s="33" t="s">
        <v>19</v>
      </c>
      <c r="W13" s="32">
        <v>200</v>
      </c>
      <c r="X13" s="37"/>
      <c r="Y13" s="37"/>
      <c r="Z13" s="37"/>
      <c r="AA13" s="37"/>
    </row>
    <row r="14" spans="1:27" x14ac:dyDescent="0.3">
      <c r="A14" s="41">
        <v>9</v>
      </c>
      <c r="B14" s="41">
        <f t="shared" si="8"/>
        <v>9</v>
      </c>
      <c r="C14" s="41">
        <f t="shared" si="9"/>
        <v>27</v>
      </c>
      <c r="D14" s="41">
        <f>MAX(J$6:J13)</f>
        <v>200</v>
      </c>
      <c r="E14" s="41">
        <f>MAX(K$6:K13)</f>
        <v>161</v>
      </c>
      <c r="F14" s="41" t="str">
        <f t="shared" si="0"/>
        <v>B</v>
      </c>
      <c r="G14" s="41" t="str">
        <f t="shared" si="5"/>
        <v>BEYAZ</v>
      </c>
      <c r="H14" s="41">
        <f t="shared" si="6"/>
        <v>40</v>
      </c>
      <c r="I14" s="41">
        <f t="shared" si="1"/>
        <v>161</v>
      </c>
      <c r="J14" s="41" t="str">
        <f t="shared" si="7"/>
        <v/>
      </c>
      <c r="K14" s="41">
        <f t="shared" si="2"/>
        <v>201</v>
      </c>
      <c r="L14" s="41">
        <f t="shared" si="3"/>
        <v>134</v>
      </c>
      <c r="M14" s="41">
        <f t="shared" si="4"/>
        <v>174</v>
      </c>
      <c r="N14" s="37"/>
      <c r="O14" s="15" t="s">
        <v>27</v>
      </c>
      <c r="P14" s="18">
        <f>MOD((O9*P13+Q9),200)</f>
        <v>20</v>
      </c>
      <c r="Q14" s="24"/>
      <c r="R14" s="15" t="s">
        <v>31</v>
      </c>
      <c r="S14" s="18">
        <f>(P14/R9)</f>
        <v>0.1</v>
      </c>
      <c r="T14" s="22">
        <f t="shared" si="10"/>
        <v>1</v>
      </c>
      <c r="U14" s="37"/>
      <c r="V14" s="37"/>
      <c r="W14" s="37"/>
      <c r="X14" s="37"/>
      <c r="Y14" s="37"/>
      <c r="Z14" s="37"/>
      <c r="AA14" s="37"/>
    </row>
    <row r="15" spans="1:27" x14ac:dyDescent="0.3">
      <c r="A15" s="41">
        <v>10</v>
      </c>
      <c r="B15" s="41">
        <f t="shared" si="8"/>
        <v>9</v>
      </c>
      <c r="C15" s="41">
        <f t="shared" si="9"/>
        <v>36</v>
      </c>
      <c r="D15" s="41">
        <f>MAX(J$6:J14)</f>
        <v>200</v>
      </c>
      <c r="E15" s="41">
        <f>MAX(K$6:K14)</f>
        <v>201</v>
      </c>
      <c r="F15" s="41" t="str">
        <f t="shared" si="0"/>
        <v>A</v>
      </c>
      <c r="G15" s="41" t="str">
        <f t="shared" si="5"/>
        <v>RENKLİ</v>
      </c>
      <c r="H15" s="41">
        <f t="shared" si="6"/>
        <v>50</v>
      </c>
      <c r="I15" s="41">
        <f t="shared" si="1"/>
        <v>200</v>
      </c>
      <c r="J15" s="41">
        <f t="shared" si="7"/>
        <v>250</v>
      </c>
      <c r="K15" s="41" t="str">
        <f t="shared" si="2"/>
        <v/>
      </c>
      <c r="L15" s="41">
        <f t="shared" si="3"/>
        <v>164</v>
      </c>
      <c r="M15" s="41">
        <f t="shared" si="4"/>
        <v>214</v>
      </c>
      <c r="N15" s="37"/>
      <c r="O15" s="15" t="s">
        <v>33</v>
      </c>
      <c r="P15" s="18">
        <f>MOD((O9*P14+Q9),200)</f>
        <v>44</v>
      </c>
      <c r="Q15" s="24"/>
      <c r="R15" s="15" t="s">
        <v>38</v>
      </c>
      <c r="S15" s="18">
        <f>(P15/R9)</f>
        <v>0.22</v>
      </c>
      <c r="T15" s="22">
        <f t="shared" si="10"/>
        <v>2</v>
      </c>
      <c r="U15" s="37"/>
      <c r="V15" s="37"/>
      <c r="W15" s="37"/>
      <c r="X15" s="37"/>
      <c r="Y15" s="37"/>
      <c r="Z15" s="37"/>
      <c r="AA15" s="37"/>
    </row>
    <row r="16" spans="1:27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37"/>
      <c r="O16" s="15" t="s">
        <v>34</v>
      </c>
      <c r="P16" s="18">
        <f>MOD((O9*P15+Q9),200)</f>
        <v>92</v>
      </c>
      <c r="Q16" s="24"/>
      <c r="R16" s="15" t="s">
        <v>39</v>
      </c>
      <c r="S16" s="18">
        <f>(P16/R9)</f>
        <v>0.46</v>
      </c>
      <c r="T16" s="22">
        <f t="shared" si="10"/>
        <v>5</v>
      </c>
      <c r="U16" s="37"/>
      <c r="V16" s="37"/>
      <c r="W16" s="37"/>
      <c r="X16" s="37"/>
      <c r="Y16" s="37"/>
      <c r="Z16" s="37"/>
      <c r="AA16" s="37"/>
    </row>
    <row r="17" spans="1:27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1">
        <f>J16+J9+J11+J13+J15</f>
        <v>700</v>
      </c>
      <c r="K17" s="41">
        <f>(K7+K8+K10+K12+K14)</f>
        <v>605</v>
      </c>
      <c r="L17" s="41">
        <f>(L7+L6+L8+L9+L10+L11+L12+L13+L14+L15)</f>
        <v>782</v>
      </c>
      <c r="M17" s="41">
        <f>(M6+M7+M8+M9+M11+M10+M12+M13+M14+M15)</f>
        <v>1232</v>
      </c>
      <c r="N17" s="37"/>
      <c r="O17" s="15" t="s">
        <v>35</v>
      </c>
      <c r="P17" s="18">
        <f>MOD((O9*P16+Q9),200)</f>
        <v>188</v>
      </c>
      <c r="Q17" s="24"/>
      <c r="R17" s="15" t="s">
        <v>40</v>
      </c>
      <c r="S17" s="18">
        <f>(P17/R9)</f>
        <v>0.94</v>
      </c>
      <c r="T17" s="22">
        <f t="shared" si="10"/>
        <v>9</v>
      </c>
      <c r="U17" s="37"/>
      <c r="V17" s="37"/>
      <c r="W17" s="37"/>
      <c r="X17" s="37"/>
      <c r="Y17" s="37"/>
      <c r="Z17" s="37"/>
      <c r="AA17" s="37"/>
    </row>
    <row r="18" spans="1:27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15" t="s">
        <v>36</v>
      </c>
      <c r="P18" s="18">
        <f>MOD((O9*P17+Q9),200)</f>
        <v>180</v>
      </c>
      <c r="Q18" s="24"/>
      <c r="R18" s="15" t="s">
        <v>41</v>
      </c>
      <c r="S18" s="18">
        <f>(P18/R9)</f>
        <v>0.9</v>
      </c>
      <c r="T18" s="22">
        <f t="shared" si="10"/>
        <v>9</v>
      </c>
      <c r="U18" s="37"/>
      <c r="V18" s="37"/>
      <c r="W18" s="37"/>
      <c r="X18" s="37"/>
      <c r="Y18" s="37"/>
      <c r="Z18" s="37"/>
      <c r="AA18" s="37"/>
    </row>
    <row r="19" spans="1:27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5" t="s">
        <v>37</v>
      </c>
      <c r="P19" s="18">
        <f>MOD((O9*P18+Q9),200)</f>
        <v>164</v>
      </c>
      <c r="Q19" s="24"/>
      <c r="R19" s="15" t="s">
        <v>42</v>
      </c>
      <c r="S19" s="18">
        <f>(P19/R9)</f>
        <v>0.82</v>
      </c>
      <c r="T19" s="22">
        <f t="shared" si="10"/>
        <v>8</v>
      </c>
      <c r="U19" s="37"/>
      <c r="V19" s="37"/>
      <c r="W19" s="37"/>
      <c r="X19" s="37"/>
      <c r="Y19" s="37"/>
      <c r="Z19" s="37"/>
      <c r="AA19" s="37"/>
    </row>
    <row r="20" spans="1:27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7.399999999999999" customHeight="1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16" t="s">
        <v>52</v>
      </c>
      <c r="M21" s="3"/>
      <c r="N21" s="3"/>
      <c r="O21" s="3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24" customHeight="1" thickBot="1" x14ac:dyDescent="0.35">
      <c r="A22" s="37"/>
      <c r="B22" s="37"/>
      <c r="C22" s="37"/>
      <c r="D22" s="94" t="s">
        <v>55</v>
      </c>
      <c r="E22" s="98"/>
      <c r="F22" s="98"/>
      <c r="G22" s="98"/>
      <c r="H22" s="99"/>
      <c r="I22" s="37"/>
      <c r="J22" s="37"/>
      <c r="K22" s="37"/>
      <c r="L22" s="37"/>
      <c r="M22" s="37"/>
      <c r="N22" s="37"/>
      <c r="O22" s="38"/>
      <c r="P22" s="37"/>
      <c r="Q22" s="3" t="s">
        <v>23</v>
      </c>
      <c r="R22" s="15" t="s">
        <v>28</v>
      </c>
      <c r="S22" s="3" t="s">
        <v>29</v>
      </c>
      <c r="T22" s="3" t="s">
        <v>30</v>
      </c>
      <c r="U22" s="3" t="s">
        <v>31</v>
      </c>
      <c r="V22" s="3" t="s">
        <v>38</v>
      </c>
      <c r="W22" s="3" t="s">
        <v>39</v>
      </c>
      <c r="X22" s="3" t="s">
        <v>40</v>
      </c>
      <c r="Y22" s="3" t="s">
        <v>41</v>
      </c>
      <c r="Z22" s="3" t="s">
        <v>42</v>
      </c>
      <c r="AA22" s="37"/>
    </row>
    <row r="23" spans="1:27" ht="24.6" customHeight="1" x14ac:dyDescent="0.3">
      <c r="A23" s="37"/>
      <c r="B23" s="37"/>
      <c r="C23" s="37"/>
      <c r="D23" s="95" t="s">
        <v>56</v>
      </c>
      <c r="E23" s="100" t="s">
        <v>57</v>
      </c>
      <c r="F23" s="100" t="s">
        <v>58</v>
      </c>
      <c r="G23" s="100" t="s">
        <v>59</v>
      </c>
      <c r="H23" s="100" t="s">
        <v>60</v>
      </c>
      <c r="I23" s="37"/>
      <c r="J23" s="37"/>
      <c r="K23" s="37"/>
      <c r="L23" s="87" t="s">
        <v>53</v>
      </c>
      <c r="M23" s="88"/>
      <c r="N23" s="1">
        <f>LARGE(R27:AA27,1)</f>
        <v>0.4</v>
      </c>
      <c r="O23" s="37"/>
      <c r="P23" s="37"/>
      <c r="Q23" s="3">
        <f>S10</f>
        <v>0.05</v>
      </c>
      <c r="R23" s="3">
        <f>S11</f>
        <v>0.12</v>
      </c>
      <c r="S23" s="3">
        <f>S12</f>
        <v>0.26</v>
      </c>
      <c r="T23" s="3">
        <f>S13</f>
        <v>0.54</v>
      </c>
      <c r="U23" s="3">
        <f>S14</f>
        <v>0.1</v>
      </c>
      <c r="V23" s="3">
        <f>S15</f>
        <v>0.22</v>
      </c>
      <c r="W23" s="3">
        <f>S16</f>
        <v>0.46</v>
      </c>
      <c r="X23" s="3">
        <f>S17</f>
        <v>0.94</v>
      </c>
      <c r="Y23" s="3">
        <f>S18</f>
        <v>0.9</v>
      </c>
      <c r="Z23" s="3">
        <f>S19</f>
        <v>0.82</v>
      </c>
      <c r="AA23" s="37"/>
    </row>
    <row r="24" spans="1:27" ht="24" customHeight="1" thickBot="1" x14ac:dyDescent="0.35">
      <c r="A24" s="37"/>
      <c r="B24" s="37"/>
      <c r="C24" s="37"/>
      <c r="D24" s="96" t="s">
        <v>61</v>
      </c>
      <c r="E24" s="101"/>
      <c r="F24" s="101"/>
      <c r="G24" s="101"/>
      <c r="H24" s="101"/>
      <c r="I24" s="37"/>
      <c r="J24" s="37"/>
      <c r="K24" s="37"/>
      <c r="L24" s="89" t="s">
        <v>54</v>
      </c>
      <c r="M24" s="90"/>
      <c r="N24" s="2">
        <f>LARGE(R28:AA28,1)</f>
        <v>0.24000000000000005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6.2" thickBot="1" x14ac:dyDescent="0.35">
      <c r="A25" s="37"/>
      <c r="B25" s="37"/>
      <c r="C25" s="37"/>
      <c r="D25" s="102">
        <v>1</v>
      </c>
      <c r="E25" s="17" t="s">
        <v>62</v>
      </c>
      <c r="F25" s="17" t="s">
        <v>63</v>
      </c>
      <c r="G25" s="17" t="s">
        <v>64</v>
      </c>
      <c r="H25" s="97" t="s">
        <v>65</v>
      </c>
      <c r="I25" s="37"/>
      <c r="J25" s="37"/>
      <c r="K25" s="37"/>
      <c r="L25" s="37"/>
      <c r="M25" s="37"/>
      <c r="N25" s="37"/>
      <c r="O25" s="37"/>
      <c r="P25" s="37"/>
      <c r="Q25" s="4" t="s">
        <v>48</v>
      </c>
      <c r="R25" s="5">
        <f t="shared" ref="R25:AA25" si="11">Q23</f>
        <v>0.05</v>
      </c>
      <c r="S25" s="5">
        <f t="shared" si="11"/>
        <v>0.12</v>
      </c>
      <c r="T25" s="5">
        <f t="shared" si="11"/>
        <v>0.26</v>
      </c>
      <c r="U25" s="5">
        <f t="shared" si="11"/>
        <v>0.54</v>
      </c>
      <c r="V25" s="6">
        <f t="shared" si="11"/>
        <v>0.1</v>
      </c>
      <c r="W25" s="7">
        <f t="shared" si="11"/>
        <v>0.22</v>
      </c>
      <c r="X25" s="5">
        <f t="shared" si="11"/>
        <v>0.46</v>
      </c>
      <c r="Y25" s="5">
        <f t="shared" si="11"/>
        <v>0.94</v>
      </c>
      <c r="Z25" s="5">
        <f t="shared" si="11"/>
        <v>0.9</v>
      </c>
      <c r="AA25" s="5">
        <f t="shared" si="11"/>
        <v>0.82</v>
      </c>
    </row>
    <row r="26" spans="1:27" ht="16.2" thickBot="1" x14ac:dyDescent="0.35">
      <c r="A26" s="37"/>
      <c r="B26" s="37"/>
      <c r="C26" s="37"/>
      <c r="D26" s="102">
        <v>2</v>
      </c>
      <c r="E26" s="17" t="s">
        <v>66</v>
      </c>
      <c r="F26" s="17" t="s">
        <v>67</v>
      </c>
      <c r="G26" s="17" t="s">
        <v>68</v>
      </c>
      <c r="H26" s="97" t="s">
        <v>69</v>
      </c>
      <c r="I26" s="37"/>
      <c r="J26" s="37"/>
      <c r="K26" s="37"/>
      <c r="L26" s="85" t="s">
        <v>118</v>
      </c>
      <c r="M26" s="85"/>
      <c r="N26" s="85"/>
      <c r="O26" s="85"/>
      <c r="P26" s="37"/>
      <c r="Q26" s="8" t="s">
        <v>49</v>
      </c>
      <c r="R26" s="5">
        <v>0.1</v>
      </c>
      <c r="S26" s="9">
        <v>0.2</v>
      </c>
      <c r="T26" s="9">
        <v>0.3</v>
      </c>
      <c r="U26" s="9">
        <v>0.4</v>
      </c>
      <c r="V26" s="9">
        <v>0.5</v>
      </c>
      <c r="W26" s="9">
        <v>0.6</v>
      </c>
      <c r="X26" s="9">
        <v>0.7</v>
      </c>
      <c r="Y26" s="9">
        <v>0.8</v>
      </c>
      <c r="Z26" s="9">
        <v>0.9</v>
      </c>
      <c r="AA26" s="9">
        <v>1</v>
      </c>
    </row>
    <row r="27" spans="1:27" ht="16.2" thickBot="1" x14ac:dyDescent="0.35">
      <c r="A27" s="37"/>
      <c r="B27" s="37"/>
      <c r="C27" s="37"/>
      <c r="D27" s="102">
        <v>3</v>
      </c>
      <c r="E27" s="17" t="s">
        <v>70</v>
      </c>
      <c r="F27" s="17" t="s">
        <v>71</v>
      </c>
      <c r="G27" s="17" t="s">
        <v>72</v>
      </c>
      <c r="H27" s="97" t="s">
        <v>73</v>
      </c>
      <c r="I27" s="37"/>
      <c r="J27" s="37"/>
      <c r="K27" s="37"/>
      <c r="L27" s="85"/>
      <c r="M27" s="85"/>
      <c r="N27" s="85"/>
      <c r="O27" s="85"/>
      <c r="P27" s="37"/>
      <c r="Q27" s="8" t="s">
        <v>50</v>
      </c>
      <c r="R27" s="5">
        <f>R26-R25</f>
        <v>0.05</v>
      </c>
      <c r="S27" s="10">
        <f t="shared" ref="S27:AA27" si="12">S26-S25</f>
        <v>8.0000000000000016E-2</v>
      </c>
      <c r="T27" s="10">
        <f t="shared" si="12"/>
        <v>3.999999999999998E-2</v>
      </c>
      <c r="U27" s="10">
        <f t="shared" si="12"/>
        <v>-0.14000000000000001</v>
      </c>
      <c r="V27" s="11">
        <f t="shared" si="12"/>
        <v>0.4</v>
      </c>
      <c r="W27" s="10">
        <f t="shared" si="12"/>
        <v>0.38</v>
      </c>
      <c r="X27" s="10">
        <f t="shared" si="12"/>
        <v>0.23999999999999994</v>
      </c>
      <c r="Y27" s="10">
        <f t="shared" si="12"/>
        <v>-0.1399999999999999</v>
      </c>
      <c r="Z27" s="10">
        <f t="shared" si="12"/>
        <v>0</v>
      </c>
      <c r="AA27" s="11">
        <f t="shared" si="12"/>
        <v>0.18000000000000005</v>
      </c>
    </row>
    <row r="28" spans="1:27" ht="16.2" thickBot="1" x14ac:dyDescent="0.35">
      <c r="A28" s="37"/>
      <c r="B28" s="37"/>
      <c r="C28" s="37"/>
      <c r="D28" s="102">
        <v>4</v>
      </c>
      <c r="E28" s="17" t="s">
        <v>74</v>
      </c>
      <c r="F28" s="17" t="s">
        <v>75</v>
      </c>
      <c r="G28" s="17" t="s">
        <v>76</v>
      </c>
      <c r="H28" s="97" t="s">
        <v>77</v>
      </c>
      <c r="I28" s="37"/>
      <c r="J28" s="37"/>
      <c r="K28" s="37"/>
      <c r="L28" s="37"/>
      <c r="M28" s="37"/>
      <c r="N28" s="37"/>
      <c r="O28" s="37"/>
      <c r="P28" s="37"/>
      <c r="Q28" s="12" t="s">
        <v>51</v>
      </c>
      <c r="R28" s="5">
        <f>R25-(1-1)/10</f>
        <v>0.05</v>
      </c>
      <c r="S28" s="13">
        <f>S25-(2-1)/10</f>
        <v>1.999999999999999E-2</v>
      </c>
      <c r="T28" s="13">
        <f>T25-(3-1)/10</f>
        <v>0.06</v>
      </c>
      <c r="U28" s="13">
        <f>U25-(4-1)/10</f>
        <v>0.24000000000000005</v>
      </c>
      <c r="V28" s="14">
        <f>V25-(5-1)/10</f>
        <v>-0.30000000000000004</v>
      </c>
      <c r="W28" s="13">
        <f>W25-(6-1)/10</f>
        <v>-0.28000000000000003</v>
      </c>
      <c r="X28" s="13">
        <f>X25-(7-1)/10</f>
        <v>-0.13999999999999996</v>
      </c>
      <c r="Y28" s="13">
        <f>Y25-(8-1)/10</f>
        <v>0.24</v>
      </c>
      <c r="Z28" s="13">
        <f>Z25-(9-1)/10</f>
        <v>9.9999999999999978E-2</v>
      </c>
      <c r="AA28" s="14">
        <f>AA25-(10-1)/10</f>
        <v>-8.0000000000000071E-2</v>
      </c>
    </row>
    <row r="29" spans="1:27" ht="15.6" x14ac:dyDescent="0.3">
      <c r="A29" s="37"/>
      <c r="B29" s="37"/>
      <c r="C29" s="37"/>
      <c r="D29" s="102">
        <v>5</v>
      </c>
      <c r="E29" s="17" t="s">
        <v>78</v>
      </c>
      <c r="F29" s="17" t="s">
        <v>79</v>
      </c>
      <c r="G29" s="17" t="s">
        <v>80</v>
      </c>
      <c r="H29" s="97" t="s">
        <v>81</v>
      </c>
      <c r="I29" s="37"/>
      <c r="J29" s="37"/>
      <c r="K29" s="37"/>
      <c r="L29" s="86" t="s">
        <v>119</v>
      </c>
      <c r="M29" s="86"/>
      <c r="N29" s="86"/>
      <c r="O29" s="8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6" x14ac:dyDescent="0.3">
      <c r="A30" s="37"/>
      <c r="B30" s="37"/>
      <c r="C30" s="37"/>
      <c r="D30" s="102">
        <v>6</v>
      </c>
      <c r="E30" s="17" t="s">
        <v>82</v>
      </c>
      <c r="F30" s="17" t="s">
        <v>83</v>
      </c>
      <c r="G30" s="17" t="s">
        <v>84</v>
      </c>
      <c r="H30" s="97" t="s">
        <v>85</v>
      </c>
      <c r="I30" s="37"/>
      <c r="J30" s="37"/>
      <c r="K30" s="37"/>
      <c r="L30" s="86"/>
      <c r="M30" s="86"/>
      <c r="N30" s="86"/>
      <c r="O30" s="8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6" x14ac:dyDescent="0.3">
      <c r="A31" s="37"/>
      <c r="B31" s="37"/>
      <c r="C31" s="37"/>
      <c r="D31" s="102">
        <v>7</v>
      </c>
      <c r="E31" s="17" t="s">
        <v>86</v>
      </c>
      <c r="F31" s="17" t="s">
        <v>87</v>
      </c>
      <c r="G31" s="17" t="s">
        <v>88</v>
      </c>
      <c r="H31" s="97" t="s">
        <v>89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6" x14ac:dyDescent="0.3">
      <c r="A32" s="37"/>
      <c r="B32" s="37"/>
      <c r="C32" s="37"/>
      <c r="D32" s="102">
        <v>8</v>
      </c>
      <c r="E32" s="17" t="s">
        <v>90</v>
      </c>
      <c r="F32" s="17" t="s">
        <v>91</v>
      </c>
      <c r="G32" s="17" t="s">
        <v>92</v>
      </c>
      <c r="H32" s="97" t="s">
        <v>93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6" x14ac:dyDescent="0.3">
      <c r="A33" s="37"/>
      <c r="B33" s="37"/>
      <c r="C33" s="37"/>
      <c r="D33" s="102">
        <v>9</v>
      </c>
      <c r="E33" s="17" t="s">
        <v>94</v>
      </c>
      <c r="F33" s="17" t="s">
        <v>95</v>
      </c>
      <c r="G33" s="17" t="s">
        <v>96</v>
      </c>
      <c r="H33" s="97" t="s">
        <v>97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6" x14ac:dyDescent="0.3">
      <c r="A34" s="37"/>
      <c r="B34" s="37"/>
      <c r="C34" s="37"/>
      <c r="D34" s="102">
        <v>10</v>
      </c>
      <c r="E34" s="17" t="s">
        <v>98</v>
      </c>
      <c r="F34" s="17" t="s">
        <v>99</v>
      </c>
      <c r="G34" s="17" t="s">
        <v>100</v>
      </c>
      <c r="H34" s="97" t="s">
        <v>101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</sheetData>
  <mergeCells count="24">
    <mergeCell ref="O3:P4"/>
    <mergeCell ref="V9:W9"/>
    <mergeCell ref="L26:O27"/>
    <mergeCell ref="L29:O30"/>
    <mergeCell ref="E23:E24"/>
    <mergeCell ref="F23:F24"/>
    <mergeCell ref="G23:G24"/>
    <mergeCell ref="H23:H24"/>
    <mergeCell ref="L23:M23"/>
    <mergeCell ref="L24:M24"/>
    <mergeCell ref="D22:H22"/>
    <mergeCell ref="A2:M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K4"/>
    <mergeCell ref="L3:L5"/>
    <mergeCell ref="M3:M5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4.4" x14ac:dyDescent="0.3"/>
  <sheetData>
    <row r="1" spans="1:6" x14ac:dyDescent="0.3">
      <c r="A1" s="45" t="s">
        <v>48</v>
      </c>
      <c r="B1" s="45" t="s">
        <v>104</v>
      </c>
      <c r="C1" s="44"/>
      <c r="D1" s="45" t="s">
        <v>105</v>
      </c>
      <c r="E1" s="91" t="s">
        <v>106</v>
      </c>
      <c r="F1" s="92"/>
    </row>
    <row r="2" spans="1:6" x14ac:dyDescent="0.3">
      <c r="A2" s="46">
        <v>0.05</v>
      </c>
      <c r="B2" s="47">
        <f>_xlfn.NORM.INV(A2,$D$2,$E$2)</f>
        <v>149.8040406671029</v>
      </c>
      <c r="D2" s="19">
        <v>170.08</v>
      </c>
      <c r="E2" s="93">
        <v>12.326908</v>
      </c>
      <c r="F2" s="93"/>
    </row>
    <row r="3" spans="1:6" x14ac:dyDescent="0.3">
      <c r="A3" s="46">
        <v>0.12</v>
      </c>
      <c r="B3" s="47">
        <f>_xlfn.NORM.INV(A3,$D$2,$E$2)</f>
        <v>155.5960459129862</v>
      </c>
    </row>
    <row r="4" spans="1:6" x14ac:dyDescent="0.3">
      <c r="A4" s="46">
        <v>0.26</v>
      </c>
      <c r="B4" s="47">
        <f t="shared" ref="B4:B11" si="0">_xlfn.NORM.INV(A4,$D$2,$E$2)</f>
        <v>162.14954037549882</v>
      </c>
    </row>
    <row r="5" spans="1:6" x14ac:dyDescent="0.3">
      <c r="A5" s="46">
        <v>0.54</v>
      </c>
      <c r="B5" s="47">
        <f t="shared" si="0"/>
        <v>171.31803723284261</v>
      </c>
    </row>
    <row r="6" spans="1:6" x14ac:dyDescent="0.3">
      <c r="A6" s="46">
        <v>0.1</v>
      </c>
      <c r="B6" s="47">
        <f t="shared" si="0"/>
        <v>154.28243175427576</v>
      </c>
    </row>
    <row r="7" spans="1:6" x14ac:dyDescent="0.3">
      <c r="A7" s="46">
        <v>0.22</v>
      </c>
      <c r="B7" s="47">
        <f t="shared" si="0"/>
        <v>160.56124529047179</v>
      </c>
    </row>
    <row r="8" spans="1:6" x14ac:dyDescent="0.3">
      <c r="A8" s="46">
        <v>0.46</v>
      </c>
      <c r="B8" s="47">
        <f t="shared" si="0"/>
        <v>168.84196276715741</v>
      </c>
    </row>
    <row r="9" spans="1:6" x14ac:dyDescent="0.3">
      <c r="A9" s="46">
        <v>0.94</v>
      </c>
      <c r="B9" s="47">
        <f t="shared" si="0"/>
        <v>189.24555106142472</v>
      </c>
    </row>
    <row r="10" spans="1:6" x14ac:dyDescent="0.3">
      <c r="A10" s="46">
        <v>0.9</v>
      </c>
      <c r="B10" s="47">
        <f t="shared" si="0"/>
        <v>185.87756824572426</v>
      </c>
    </row>
    <row r="11" spans="1:6" x14ac:dyDescent="0.3">
      <c r="A11" s="46">
        <v>0.82</v>
      </c>
      <c r="B11" s="47">
        <f t="shared" si="0"/>
        <v>181.36362122425027</v>
      </c>
    </row>
    <row r="27" spans="6:6" x14ac:dyDescent="0.3">
      <c r="F27" t="s">
        <v>120</v>
      </c>
    </row>
  </sheetData>
  <mergeCells count="2">
    <mergeCell ref="E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Veri Seti</vt:lpstr>
      <vt:lpstr>Histogram</vt:lpstr>
      <vt:lpstr>Girdi Modeli Testi</vt:lpstr>
      <vt:lpstr>Simülasyon</vt:lpstr>
      <vt:lpstr>rastgele-degisken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2021-01-07T11:12:54Z</dcterms:modified>
</cp:coreProperties>
</file>