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d\OneDrive\Desktop\Financial Modelling\"/>
    </mc:Choice>
  </mc:AlternateContent>
  <xr:revisionPtr revIDLastSave="0" documentId="13_ncr:1_{11AAC2E7-FC8B-43D5-982C-BE8DFCD8DFFC}" xr6:coauthVersionLast="47" xr6:coauthVersionMax="47" xr10:uidLastSave="{00000000-0000-0000-0000-000000000000}"/>
  <bookViews>
    <workbookView xWindow="-108" yWindow="-108" windowWidth="23256" windowHeight="12456" activeTab="4" xr2:uid="{D4886810-D9CC-4231-AA87-2302A306BB27}"/>
  </bookViews>
  <sheets>
    <sheet name="Financials&gt;" sheetId="1" r:id="rId1"/>
    <sheet name="HistoricalFS" sheetId="3" r:id="rId2"/>
    <sheet name="Data&gt;" sheetId="4" r:id="rId3"/>
    <sheet name="Data Sheet" sheetId="2" r:id="rId4"/>
    <sheet name="Cash Flow Data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3" l="1"/>
  <c r="D105" i="3" l="1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H105" i="3" s="1"/>
  <c r="G100" i="3"/>
  <c r="F100" i="3"/>
  <c r="E100" i="3"/>
  <c r="D100" i="3"/>
  <c r="C100" i="3"/>
  <c r="L99" i="3"/>
  <c r="K99" i="3"/>
  <c r="J99" i="3"/>
  <c r="I99" i="3"/>
  <c r="H99" i="3"/>
  <c r="G99" i="3"/>
  <c r="G105" i="3" s="1"/>
  <c r="F99" i="3"/>
  <c r="F105" i="3" s="1"/>
  <c r="E99" i="3"/>
  <c r="E105" i="3" s="1"/>
  <c r="D99" i="3"/>
  <c r="C99" i="3"/>
  <c r="L98" i="3"/>
  <c r="K98" i="3"/>
  <c r="J98" i="3"/>
  <c r="I98" i="3"/>
  <c r="H98" i="3"/>
  <c r="G98" i="3"/>
  <c r="F98" i="3"/>
  <c r="E98" i="3"/>
  <c r="D98" i="3"/>
  <c r="C98" i="3"/>
  <c r="L97" i="3"/>
  <c r="K97" i="3"/>
  <c r="J97" i="3"/>
  <c r="I97" i="3"/>
  <c r="H97" i="3"/>
  <c r="G97" i="3"/>
  <c r="F97" i="3"/>
  <c r="E97" i="3"/>
  <c r="D97" i="3"/>
  <c r="C97" i="3"/>
  <c r="C105" i="3" s="1"/>
  <c r="L96" i="3"/>
  <c r="L105" i="3" s="1"/>
  <c r="K96" i="3"/>
  <c r="K105" i="3" s="1"/>
  <c r="J96" i="3"/>
  <c r="J105" i="3" s="1"/>
  <c r="I96" i="3"/>
  <c r="I105" i="3" s="1"/>
  <c r="H96" i="3"/>
  <c r="G96" i="3"/>
  <c r="F96" i="3"/>
  <c r="E96" i="3"/>
  <c r="D96" i="3"/>
  <c r="C96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K85" i="3"/>
  <c r="J85" i="3"/>
  <c r="I85" i="3"/>
  <c r="H85" i="3"/>
  <c r="G85" i="3"/>
  <c r="F85" i="3"/>
  <c r="E85" i="3"/>
  <c r="D85" i="3"/>
  <c r="C85" i="3"/>
  <c r="L84" i="3"/>
  <c r="K84" i="3"/>
  <c r="J84" i="3"/>
  <c r="I84" i="3"/>
  <c r="H84" i="3"/>
  <c r="G84" i="3"/>
  <c r="F84" i="3"/>
  <c r="E84" i="3"/>
  <c r="D84" i="3"/>
  <c r="C84" i="3"/>
  <c r="L83" i="3"/>
  <c r="K83" i="3"/>
  <c r="J83" i="3"/>
  <c r="I83" i="3"/>
  <c r="H83" i="3"/>
  <c r="G83" i="3"/>
  <c r="F83" i="3"/>
  <c r="E83" i="3"/>
  <c r="D83" i="3"/>
  <c r="C83" i="3"/>
  <c r="L82" i="3"/>
  <c r="K82" i="3"/>
  <c r="J82" i="3"/>
  <c r="I82" i="3"/>
  <c r="H82" i="3"/>
  <c r="G82" i="3"/>
  <c r="F82" i="3"/>
  <c r="E82" i="3"/>
  <c r="D82" i="3"/>
  <c r="C82" i="3"/>
  <c r="L81" i="3"/>
  <c r="L93" i="3" s="1"/>
  <c r="K81" i="3"/>
  <c r="K93" i="3" s="1"/>
  <c r="J81" i="3"/>
  <c r="J93" i="3" s="1"/>
  <c r="I81" i="3"/>
  <c r="I93" i="3" s="1"/>
  <c r="H81" i="3"/>
  <c r="H93" i="3" s="1"/>
  <c r="G81" i="3"/>
  <c r="G93" i="3" s="1"/>
  <c r="F81" i="3"/>
  <c r="F93" i="3" s="1"/>
  <c r="E81" i="3"/>
  <c r="E93" i="3" s="1"/>
  <c r="D81" i="3"/>
  <c r="D93" i="3" s="1"/>
  <c r="C81" i="3"/>
  <c r="C93" i="3" s="1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K73" i="3"/>
  <c r="J73" i="3"/>
  <c r="I73" i="3"/>
  <c r="H73" i="3"/>
  <c r="H78" i="3" s="1"/>
  <c r="H107" i="3" s="1"/>
  <c r="G73" i="3"/>
  <c r="F73" i="3"/>
  <c r="E73" i="3"/>
  <c r="D73" i="3"/>
  <c r="C73" i="3"/>
  <c r="L72" i="3"/>
  <c r="L78" i="3" s="1"/>
  <c r="L107" i="3" s="1"/>
  <c r="K72" i="3"/>
  <c r="K78" i="3" s="1"/>
  <c r="K107" i="3" s="1"/>
  <c r="J72" i="3"/>
  <c r="J78" i="3" s="1"/>
  <c r="J107" i="3" s="1"/>
  <c r="I72" i="3"/>
  <c r="I78" i="3" s="1"/>
  <c r="I107" i="3" s="1"/>
  <c r="H72" i="3"/>
  <c r="G72" i="3"/>
  <c r="G78" i="3" s="1"/>
  <c r="F72" i="3"/>
  <c r="F78" i="3" s="1"/>
  <c r="F107" i="3" s="1"/>
  <c r="E72" i="3"/>
  <c r="D72" i="3"/>
  <c r="C72" i="3"/>
  <c r="L71" i="3"/>
  <c r="K71" i="3"/>
  <c r="J71" i="3"/>
  <c r="I71" i="3"/>
  <c r="H71" i="3"/>
  <c r="G71" i="3"/>
  <c r="F71" i="3"/>
  <c r="E71" i="3"/>
  <c r="D71" i="3"/>
  <c r="C71" i="3"/>
  <c r="L70" i="3"/>
  <c r="K70" i="3"/>
  <c r="J70" i="3"/>
  <c r="I70" i="3"/>
  <c r="H70" i="3"/>
  <c r="G70" i="3"/>
  <c r="F70" i="3"/>
  <c r="E70" i="3"/>
  <c r="E78" i="3" s="1"/>
  <c r="D70" i="3"/>
  <c r="D78" i="3" s="1"/>
  <c r="C70" i="3"/>
  <c r="C78" i="3" s="1"/>
  <c r="C107" i="3" s="1"/>
  <c r="G57" i="3"/>
  <c r="L56" i="3"/>
  <c r="K56" i="3"/>
  <c r="J56" i="3"/>
  <c r="I56" i="3"/>
  <c r="H56" i="3"/>
  <c r="G56" i="3"/>
  <c r="F56" i="3"/>
  <c r="E56" i="3"/>
  <c r="D56" i="3"/>
  <c r="C56" i="3"/>
  <c r="G62" i="3"/>
  <c r="G64" i="3" s="1"/>
  <c r="G66" i="3" s="1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L62" i="3" s="1"/>
  <c r="K59" i="3"/>
  <c r="K62" i="3" s="1"/>
  <c r="J59" i="3"/>
  <c r="J62" i="3" s="1"/>
  <c r="I59" i="3"/>
  <c r="I62" i="3" s="1"/>
  <c r="H59" i="3"/>
  <c r="H62" i="3" s="1"/>
  <c r="G59" i="3"/>
  <c r="F59" i="3"/>
  <c r="E59" i="3"/>
  <c r="D59" i="3"/>
  <c r="C61" i="3"/>
  <c r="C60" i="3"/>
  <c r="C59" i="3"/>
  <c r="L55" i="3"/>
  <c r="L57" i="3" s="1"/>
  <c r="K55" i="3"/>
  <c r="K57" i="3" s="1"/>
  <c r="J55" i="3"/>
  <c r="J57" i="3" s="1"/>
  <c r="I55" i="3"/>
  <c r="I57" i="3" s="1"/>
  <c r="H55" i="3"/>
  <c r="H57" i="3" s="1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F57" i="3" s="1"/>
  <c r="E53" i="3"/>
  <c r="E57" i="3" s="1"/>
  <c r="D53" i="3"/>
  <c r="D57" i="3" s="1"/>
  <c r="C53" i="3"/>
  <c r="C57" i="3" s="1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M18" i="3" s="1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J64" i="3" l="1"/>
  <c r="J66" i="3" s="1"/>
  <c r="F64" i="3"/>
  <c r="F66" i="3" s="1"/>
  <c r="E107" i="3"/>
  <c r="C64" i="3"/>
  <c r="C66" i="3" s="1"/>
  <c r="H64" i="3"/>
  <c r="H66" i="3" s="1"/>
  <c r="D64" i="3"/>
  <c r="D66" i="3" s="1"/>
  <c r="I64" i="3"/>
  <c r="I66" i="3" s="1"/>
  <c r="E64" i="3"/>
  <c r="E66" i="3" s="1"/>
  <c r="K64" i="3"/>
  <c r="K66" i="3" s="1"/>
  <c r="G107" i="3"/>
  <c r="L64" i="3"/>
  <c r="L66" i="3" s="1"/>
  <c r="D107" i="3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J18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C13" i="3" l="1"/>
  <c r="C27" i="3"/>
  <c r="K18" i="3"/>
  <c r="K19" i="3" s="1"/>
  <c r="C28" i="3"/>
  <c r="C31" i="3"/>
  <c r="C33" i="3"/>
  <c r="E18" i="3"/>
  <c r="E13" i="3"/>
  <c r="G18" i="3"/>
  <c r="G13" i="3"/>
  <c r="F18" i="3"/>
  <c r="F13" i="3"/>
  <c r="L18" i="3"/>
  <c r="L13" i="3"/>
  <c r="H18" i="3"/>
  <c r="H13" i="3"/>
  <c r="J19" i="3"/>
  <c r="J27" i="3"/>
  <c r="M31" i="3"/>
  <c r="M33" i="3"/>
  <c r="M28" i="3"/>
  <c r="I18" i="3"/>
  <c r="I13" i="3"/>
  <c r="D18" i="3"/>
  <c r="D13" i="3"/>
  <c r="K27" i="3" l="1"/>
  <c r="K28" i="3" s="1"/>
  <c r="G19" i="3"/>
  <c r="G27" i="3"/>
  <c r="F19" i="3"/>
  <c r="F27" i="3"/>
  <c r="I19" i="3"/>
  <c r="I27" i="3"/>
  <c r="C38" i="3"/>
  <c r="C34" i="3"/>
  <c r="J33" i="3"/>
  <c r="J28" i="3"/>
  <c r="J31" i="3"/>
  <c r="D19" i="3"/>
  <c r="D27" i="3"/>
  <c r="H19" i="3"/>
  <c r="H27" i="3"/>
  <c r="E19" i="3"/>
  <c r="E27" i="3"/>
  <c r="L19" i="3"/>
  <c r="L27" i="3"/>
  <c r="M34" i="3"/>
  <c r="M38" i="3"/>
  <c r="K33" i="3" l="1"/>
  <c r="K34" i="3" s="1"/>
  <c r="K31" i="3"/>
  <c r="M44" i="3"/>
  <c r="M42" i="3"/>
  <c r="C42" i="3"/>
  <c r="L31" i="3"/>
  <c r="L33" i="3"/>
  <c r="L28" i="3"/>
  <c r="E31" i="3"/>
  <c r="E33" i="3"/>
  <c r="E28" i="3"/>
  <c r="J38" i="3"/>
  <c r="J34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K38" i="3" l="1"/>
  <c r="K44" i="3" s="1"/>
  <c r="J44" i="3"/>
  <c r="J39" i="3"/>
  <c r="J42" i="3"/>
  <c r="F34" i="3"/>
  <c r="F38" i="3"/>
  <c r="I38" i="3"/>
  <c r="I34" i="3"/>
  <c r="D38" i="3"/>
  <c r="D34" i="3"/>
  <c r="H34" i="3"/>
  <c r="H38" i="3"/>
  <c r="E34" i="3"/>
  <c r="E38" i="3"/>
  <c r="G34" i="3"/>
  <c r="G38" i="3"/>
  <c r="L38" i="3"/>
  <c r="L34" i="3"/>
  <c r="K42" i="3" l="1"/>
  <c r="K39" i="3"/>
  <c r="E39" i="3"/>
  <c r="E42" i="3"/>
  <c r="E44" i="3" s="1"/>
  <c r="H39" i="3"/>
  <c r="H42" i="3"/>
  <c r="H44" i="3" s="1"/>
  <c r="G39" i="3"/>
  <c r="G42" i="3"/>
  <c r="G44" i="3" s="1"/>
  <c r="I44" i="3"/>
  <c r="I39" i="3"/>
  <c r="I42" i="3"/>
  <c r="F39" i="3"/>
  <c r="F42" i="3"/>
  <c r="F44" i="3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<sst xmlns="http://schemas.openxmlformats.org/spreadsheetml/2006/main" count="188" uniqueCount="125">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</sst>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34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3" fontId="0" fillId="0" borderId="0" xfId="0" applyNumberFormat="1"/>
    <xf numFmtId="0" fontId="2" fillId="4" borderId="0" xfId="0" applyFont="1" applyFill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  <xf numFmtId="43" fontId="6" fillId="0" borderId="0" xfId="2" applyFont="1" applyBorder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107"/>
  <sheetViews>
    <sheetView showGridLines="0" workbookViewId="0">
      <pane ySplit="3" topLeftCell="A97" activePane="bottomLeft" state="frozen"/>
      <selection pane="bottomLeft" activeCell="B2" sqref="B2:M107"/>
    </sheetView>
  </sheetViews>
  <sheetFormatPr defaultRowHeight="14.4" x14ac:dyDescent="0.3"/>
  <cols>
    <col min="1" max="1" width="1.88671875" customWidth="1"/>
    <col min="2" max="2" width="28.44140625" bestFit="1" customWidth="1"/>
    <col min="3" max="13" width="13" customWidth="1"/>
  </cols>
  <sheetData>
    <row r="2" spans="1:13" x14ac:dyDescent="0.3">
      <c r="B2" s="30" t="str">
        <f>"Historical Financial Statement - "&amp;'Data Sheet'!B1</f>
        <v>Historical Financial Statement - TATA MOTORS LTD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3">
      <c r="B3" s="12" t="s">
        <v>56</v>
      </c>
      <c r="C3" s="13">
        <f>'Data Sheet'!B16</f>
        <v>41364</v>
      </c>
      <c r="D3" s="13">
        <f>'Data Sheet'!C16</f>
        <v>41729</v>
      </c>
      <c r="E3" s="13">
        <f>'Data Sheet'!D16</f>
        <v>42094</v>
      </c>
      <c r="F3" s="13">
        <f>'Data Sheet'!E16</f>
        <v>42460</v>
      </c>
      <c r="G3" s="13">
        <f>'Data Sheet'!F16</f>
        <v>42825</v>
      </c>
      <c r="H3" s="13">
        <f>'Data Sheet'!G16</f>
        <v>43190</v>
      </c>
      <c r="I3" s="13">
        <f>'Data Sheet'!H16</f>
        <v>43555</v>
      </c>
      <c r="J3" s="13">
        <f>'Data Sheet'!I16</f>
        <v>43921</v>
      </c>
      <c r="K3" s="13">
        <f>'Data Sheet'!J16</f>
        <v>44286</v>
      </c>
      <c r="L3" s="13">
        <f>'Data Sheet'!K16</f>
        <v>44651</v>
      </c>
      <c r="M3" s="14" t="s">
        <v>57</v>
      </c>
    </row>
    <row r="4" spans="1:13" x14ac:dyDescent="0.3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1:13" x14ac:dyDescent="0.3">
      <c r="A5" t="s">
        <v>59</v>
      </c>
      <c r="B5" s="26" t="s">
        <v>58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3">
      <c r="B6" t="s">
        <v>12</v>
      </c>
      <c r="C6" s="16">
        <f>IFERROR('Data Sheet'!B17,0)</f>
        <v>188792.69</v>
      </c>
      <c r="D6" s="16">
        <f>IFERROR('Data Sheet'!C17,0)</f>
        <v>232833.66</v>
      </c>
      <c r="E6" s="16">
        <f>IFERROR('Data Sheet'!D17,0)</f>
        <v>263158.98</v>
      </c>
      <c r="F6" s="16">
        <f>IFERROR('Data Sheet'!E17,0)</f>
        <v>273045.59999999998</v>
      </c>
      <c r="G6" s="16">
        <f>IFERROR('Data Sheet'!F17,0)</f>
        <v>269692.51</v>
      </c>
      <c r="H6" s="16">
        <f>IFERROR('Data Sheet'!G17,0)</f>
        <v>291550.48</v>
      </c>
      <c r="I6" s="16">
        <f>IFERROR('Data Sheet'!H17,0)</f>
        <v>301938.40000000002</v>
      </c>
      <c r="J6" s="16">
        <f>IFERROR('Data Sheet'!I17,0)</f>
        <v>261067.97</v>
      </c>
      <c r="K6" s="16">
        <f>IFERROR('Data Sheet'!J17,0)</f>
        <v>249794.75</v>
      </c>
      <c r="L6" s="16">
        <f>IFERROR('Data Sheet'!K17,0)</f>
        <v>278453.62</v>
      </c>
      <c r="M6" s="16">
        <f>IFERROR(SUM('Data Sheet'!H42:K42),0)</f>
        <v>302214.38</v>
      </c>
    </row>
    <row r="7" spans="1:13" x14ac:dyDescent="0.3">
      <c r="B7" s="19" t="s">
        <v>60</v>
      </c>
      <c r="C7" s="20" t="s">
        <v>61</v>
      </c>
      <c r="D7" s="21">
        <f>D6/C6-1</f>
        <v>0.23327688164197458</v>
      </c>
      <c r="E7" s="21">
        <f t="shared" ref="E7:M7" si="0">E6/D6-1</f>
        <v>0.13024457030826198</v>
      </c>
      <c r="F7" s="21">
        <f t="shared" si="0"/>
        <v>3.75690010654397E-2</v>
      </c>
      <c r="G7" s="21">
        <f t="shared" si="0"/>
        <v>-1.2280329732469508E-2</v>
      </c>
      <c r="H7" s="21">
        <f t="shared" si="0"/>
        <v>8.104774581985974E-2</v>
      </c>
      <c r="I7" s="21">
        <f t="shared" si="0"/>
        <v>3.5629919045237157E-2</v>
      </c>
      <c r="J7" s="21">
        <f t="shared" si="0"/>
        <v>-0.135360159555724</v>
      </c>
      <c r="K7" s="21">
        <f t="shared" si="0"/>
        <v>-4.3181168490336042E-2</v>
      </c>
      <c r="L7" s="21">
        <f t="shared" si="0"/>
        <v>0.11472967306158344</v>
      </c>
      <c r="M7" s="21">
        <f t="shared" si="0"/>
        <v>8.5331122648001578E-2</v>
      </c>
    </row>
    <row r="9" spans="1:13" x14ac:dyDescent="0.3">
      <c r="B9" t="s">
        <v>62</v>
      </c>
      <c r="C9" s="16">
        <f>IFERROR(SUM('Data Sheet'!B18,'Data Sheet'!B20:B22)-1*'Data Sheet'!B19,0)</f>
        <v>142238.74</v>
      </c>
      <c r="D9" s="16">
        <f>IFERROR(SUM('Data Sheet'!C18,'Data Sheet'!C20:C22)-1*'Data Sheet'!C19,0)</f>
        <v>180131.06000000003</v>
      </c>
      <c r="E9" s="16">
        <f>IFERROR(SUM('Data Sheet'!D18,'Data Sheet'!D20:D22)-1*'Data Sheet'!D19,0)</f>
        <v>202856.88</v>
      </c>
      <c r="F9" s="16">
        <f>IFERROR(SUM('Data Sheet'!E18,'Data Sheet'!E20:E22)-1*'Data Sheet'!E19,0)</f>
        <v>205509.07</v>
      </c>
      <c r="G9" s="16">
        <f>IFERROR(SUM('Data Sheet'!F18,'Data Sheet'!F20:F22)-1*'Data Sheet'!F19,0)</f>
        <v>205454.23999999996</v>
      </c>
      <c r="H9" s="16">
        <f>IFERROR(SUM('Data Sheet'!G18,'Data Sheet'!G20:G22)-1*'Data Sheet'!G19,0)</f>
        <v>228429.83</v>
      </c>
      <c r="I9" s="16">
        <f>IFERROR(SUM('Data Sheet'!H18,'Data Sheet'!H20:H22)-1*'Data Sheet'!H19,0)</f>
        <v>242845.53</v>
      </c>
      <c r="J9" s="16">
        <f>IFERROR(SUM('Data Sheet'!I18,'Data Sheet'!I20:I22)-1*'Data Sheet'!I19,0)</f>
        <v>210376.07000000004</v>
      </c>
      <c r="K9" s="16">
        <f>IFERROR(SUM('Data Sheet'!J18,'Data Sheet'!J20:J22)-1*'Data Sheet'!J19,0)</f>
        <v>195326.04</v>
      </c>
      <c r="L9" s="16">
        <f>IFERROR(SUM('Data Sheet'!K18,'Data Sheet'!K20:K22)-1*'Data Sheet'!K19,0)</f>
        <v>223300.00999999998</v>
      </c>
      <c r="M9" s="16">
        <f>IFERROR(SUM('Data Sheet'!H43:K43),0)</f>
        <v>278868.53000000003</v>
      </c>
    </row>
    <row r="10" spans="1:13" x14ac:dyDescent="0.3">
      <c r="B10" s="19" t="s">
        <v>63</v>
      </c>
      <c r="C10" s="21">
        <f>C9/C6</f>
        <v>0.75341232756416565</v>
      </c>
      <c r="D10" s="21">
        <f t="shared" ref="D10:M10" si="1">D9/D6</f>
        <v>0.77364698901353024</v>
      </c>
      <c r="E10" s="21">
        <f t="shared" si="1"/>
        <v>0.77085296500237244</v>
      </c>
      <c r="F10" s="21">
        <f t="shared" si="1"/>
        <v>0.75265475803309057</v>
      </c>
      <c r="G10" s="21">
        <f t="shared" si="1"/>
        <v>0.76180921746770036</v>
      </c>
      <c r="H10" s="21">
        <f t="shared" si="1"/>
        <v>0.78350009919380004</v>
      </c>
      <c r="I10" s="21">
        <f t="shared" si="1"/>
        <v>0.80428832503583503</v>
      </c>
      <c r="J10" s="21">
        <f t="shared" si="1"/>
        <v>0.80582872728508226</v>
      </c>
      <c r="K10" s="21">
        <f t="shared" si="1"/>
        <v>0.7819461377791167</v>
      </c>
      <c r="L10" s="21">
        <f t="shared" si="1"/>
        <v>0.80192891728252624</v>
      </c>
      <c r="M10" s="21">
        <f t="shared" si="1"/>
        <v>0.92275069770008966</v>
      </c>
    </row>
    <row r="12" spans="1:13" x14ac:dyDescent="0.3">
      <c r="B12" t="s">
        <v>64</v>
      </c>
      <c r="C12" s="22">
        <f>C6-C9</f>
        <v>46553.950000000012</v>
      </c>
      <c r="D12" s="22">
        <f t="shared" ref="D12:M12" si="2">D6-D9</f>
        <v>52702.599999999977</v>
      </c>
      <c r="E12" s="22">
        <f t="shared" si="2"/>
        <v>60302.099999999977</v>
      </c>
      <c r="F12" s="22">
        <f t="shared" si="2"/>
        <v>67536.52999999997</v>
      </c>
      <c r="G12" s="22">
        <f t="shared" si="2"/>
        <v>64238.270000000048</v>
      </c>
      <c r="H12" s="22">
        <f t="shared" si="2"/>
        <v>63120.649999999994</v>
      </c>
      <c r="I12" s="22">
        <f t="shared" si="2"/>
        <v>59092.870000000024</v>
      </c>
      <c r="J12" s="22">
        <f t="shared" si="2"/>
        <v>50691.899999999965</v>
      </c>
      <c r="K12" s="22">
        <f t="shared" si="2"/>
        <v>54468.709999999992</v>
      </c>
      <c r="L12" s="22">
        <f t="shared" si="2"/>
        <v>55153.610000000015</v>
      </c>
      <c r="M12" s="22">
        <f t="shared" si="2"/>
        <v>23345.849999999977</v>
      </c>
    </row>
    <row r="13" spans="1:13" x14ac:dyDescent="0.3">
      <c r="B13" s="19" t="s">
        <v>70</v>
      </c>
      <c r="C13" s="21">
        <f>C12/C6</f>
        <v>0.24658767243583429</v>
      </c>
      <c r="D13" s="21">
        <f t="shared" ref="D13:M13" si="3">D12/D6</f>
        <v>0.22635301098646982</v>
      </c>
      <c r="E13" s="21">
        <f t="shared" si="3"/>
        <v>0.22914703499762759</v>
      </c>
      <c r="F13" s="21">
        <f t="shared" si="3"/>
        <v>0.24734524196690946</v>
      </c>
      <c r="G13" s="21">
        <f t="shared" si="3"/>
        <v>0.23819078253229964</v>
      </c>
      <c r="H13" s="21">
        <f t="shared" si="3"/>
        <v>0.21649990080619999</v>
      </c>
      <c r="I13" s="21">
        <f t="shared" si="3"/>
        <v>0.19571167496416494</v>
      </c>
      <c r="J13" s="21">
        <f t="shared" si="3"/>
        <v>0.19417127271491774</v>
      </c>
      <c r="K13" s="21">
        <f t="shared" si="3"/>
        <v>0.2180538622208833</v>
      </c>
      <c r="L13" s="21">
        <f t="shared" si="3"/>
        <v>0.19807108271747378</v>
      </c>
      <c r="M13" s="21">
        <f t="shared" si="3"/>
        <v>7.7249302299910338E-2</v>
      </c>
    </row>
    <row r="15" spans="1:13" x14ac:dyDescent="0.3">
      <c r="B15" t="s">
        <v>65</v>
      </c>
      <c r="C15" s="22">
        <f>IFERROR(SUM('Data Sheet'!B23:B24),0)</f>
        <v>21957.97</v>
      </c>
      <c r="D15" s="22">
        <f>IFERROR(SUM('Data Sheet'!C23:C24),0)</f>
        <v>17849.240000000002</v>
      </c>
      <c r="E15" s="22">
        <f>IFERROR(SUM('Data Sheet'!D23:D24),0)</f>
        <v>21063.449999999997</v>
      </c>
      <c r="F15" s="22">
        <f>IFERROR(SUM('Data Sheet'!E23:E24),0)</f>
        <v>29141.280000000002</v>
      </c>
      <c r="G15" s="22">
        <f>IFERROR(SUM('Data Sheet'!F23:F24),0)</f>
        <v>34649.58</v>
      </c>
      <c r="H15" s="22">
        <f>IFERROR(SUM('Data Sheet'!G23:G24),0)</f>
        <v>31662.97</v>
      </c>
      <c r="I15" s="22">
        <f>IFERROR(SUM('Data Sheet'!H23:H24),0)</f>
        <v>34428.54</v>
      </c>
      <c r="J15" s="22">
        <f>IFERROR(SUM('Data Sheet'!I23:I24),0)</f>
        <v>32704.83</v>
      </c>
      <c r="K15" s="22">
        <f>IFERROR(SUM('Data Sheet'!J23:J24),0)</f>
        <v>22181.280000000002</v>
      </c>
      <c r="L15" s="22">
        <f>IFERROR(SUM('Data Sheet'!K23:K24),0)</f>
        <v>30433.52</v>
      </c>
      <c r="M15" s="22"/>
    </row>
    <row r="16" spans="1:13" x14ac:dyDescent="0.3">
      <c r="B16" s="19" t="s">
        <v>66</v>
      </c>
      <c r="C16" s="21">
        <f>C15/C6</f>
        <v>0.11630731041546154</v>
      </c>
      <c r="D16" s="21">
        <f t="shared" ref="D16:M16" si="4">D15/D6</f>
        <v>7.6660908908102038E-2</v>
      </c>
      <c r="E16" s="21">
        <f t="shared" si="4"/>
        <v>8.0040779911823637E-2</v>
      </c>
      <c r="F16" s="21">
        <f t="shared" si="4"/>
        <v>0.10672678849247161</v>
      </c>
      <c r="G16" s="21">
        <f t="shared" si="4"/>
        <v>0.12847809529452636</v>
      </c>
      <c r="H16" s="21">
        <f t="shared" si="4"/>
        <v>0.10860201636437025</v>
      </c>
      <c r="I16" s="21">
        <f t="shared" si="4"/>
        <v>0.11402504616835751</v>
      </c>
      <c r="J16" s="21">
        <f t="shared" si="4"/>
        <v>0.12527323822987554</v>
      </c>
      <c r="K16" s="21">
        <f t="shared" si="4"/>
        <v>8.8798023177028354E-2</v>
      </c>
      <c r="L16" s="21">
        <f t="shared" si="4"/>
        <v>0.10929475436519734</v>
      </c>
      <c r="M16" s="21">
        <f t="shared" si="4"/>
        <v>0</v>
      </c>
    </row>
    <row r="18" spans="2:13" x14ac:dyDescent="0.3">
      <c r="B18" t="s">
        <v>28</v>
      </c>
      <c r="C18" s="22">
        <f t="shared" ref="C18:L18" si="5">C12-C15</f>
        <v>24595.98000000001</v>
      </c>
      <c r="D18" s="22">
        <f t="shared" si="5"/>
        <v>34853.359999999971</v>
      </c>
      <c r="E18" s="22">
        <f t="shared" si="5"/>
        <v>39238.64999999998</v>
      </c>
      <c r="F18" s="22">
        <f t="shared" si="5"/>
        <v>38395.249999999971</v>
      </c>
      <c r="G18" s="22">
        <f t="shared" si="5"/>
        <v>29588.690000000046</v>
      </c>
      <c r="H18" s="22">
        <f t="shared" si="5"/>
        <v>31457.679999999993</v>
      </c>
      <c r="I18" s="22">
        <f t="shared" si="5"/>
        <v>24664.330000000024</v>
      </c>
      <c r="J18" s="22">
        <f t="shared" si="5"/>
        <v>17987.069999999963</v>
      </c>
      <c r="K18" s="22">
        <f t="shared" si="5"/>
        <v>32287.429999999989</v>
      </c>
      <c r="L18" s="22">
        <f t="shared" si="5"/>
        <v>24720.090000000015</v>
      </c>
      <c r="M18" s="22">
        <f>IFERROR(SUM('Data Sheet'!H51:K51),0)</f>
        <v>27983.82</v>
      </c>
    </row>
    <row r="19" spans="2:13" x14ac:dyDescent="0.3">
      <c r="B19" s="19" t="s">
        <v>67</v>
      </c>
      <c r="C19" s="21">
        <f>C18/C6</f>
        <v>0.13028036202037277</v>
      </c>
      <c r="D19" s="21">
        <f t="shared" ref="D19:M19" si="6">D18/D6</f>
        <v>0.14969210207836775</v>
      </c>
      <c r="E19" s="21">
        <f t="shared" si="6"/>
        <v>0.14910625508580397</v>
      </c>
      <c r="F19" s="21">
        <f t="shared" si="6"/>
        <v>0.14061845347443788</v>
      </c>
      <c r="G19" s="21">
        <f t="shared" si="6"/>
        <v>0.10971268723777329</v>
      </c>
      <c r="H19" s="21">
        <f t="shared" si="6"/>
        <v>0.10789788444182975</v>
      </c>
      <c r="I19" s="21">
        <f t="shared" si="6"/>
        <v>8.1686628795807431E-2</v>
      </c>
      <c r="J19" s="21">
        <f t="shared" si="6"/>
        <v>6.8898034485042198E-2</v>
      </c>
      <c r="K19" s="21">
        <f t="shared" si="6"/>
        <v>0.12925583904385496</v>
      </c>
      <c r="L19" s="21">
        <f t="shared" si="6"/>
        <v>8.877632835227646E-2</v>
      </c>
      <c r="M19" s="21">
        <f t="shared" si="6"/>
        <v>9.2595924786901276E-2</v>
      </c>
    </row>
    <row r="21" spans="2:13" x14ac:dyDescent="0.3">
      <c r="B21" t="s">
        <v>22</v>
      </c>
      <c r="C21" s="22">
        <f>IFERROR('Data Sheet'!B27,0)</f>
        <v>3560.25</v>
      </c>
      <c r="D21" s="22">
        <f>IFERROR('Data Sheet'!C27,0)</f>
        <v>4749.4399999999996</v>
      </c>
      <c r="E21" s="22">
        <f>IFERROR('Data Sheet'!D27,0)</f>
        <v>4861.49</v>
      </c>
      <c r="F21" s="22">
        <f>IFERROR('Data Sheet'!E27,0)</f>
        <v>4889.08</v>
      </c>
      <c r="G21" s="22">
        <f>IFERROR('Data Sheet'!F27,0)</f>
        <v>4238.01</v>
      </c>
      <c r="H21" s="22">
        <f>IFERROR('Data Sheet'!G27,0)</f>
        <v>4681.79</v>
      </c>
      <c r="I21" s="22">
        <f>IFERROR('Data Sheet'!H27,0)</f>
        <v>5758.6</v>
      </c>
      <c r="J21" s="22">
        <f>IFERROR('Data Sheet'!I27,0)</f>
        <v>7243.33</v>
      </c>
      <c r="K21" s="22">
        <f>IFERROR('Data Sheet'!J27,0)</f>
        <v>8097.17</v>
      </c>
      <c r="L21" s="22">
        <f>IFERROR('Data Sheet'!K27,0)</f>
        <v>9311.86</v>
      </c>
      <c r="M21" s="22">
        <f>IFERROR(SUM('Data Sheet'!H46:K46),0)</f>
        <v>9689.24</v>
      </c>
    </row>
    <row r="22" spans="2:13" x14ac:dyDescent="0.3">
      <c r="B22" s="19" t="s">
        <v>68</v>
      </c>
      <c r="C22" s="21">
        <f>C21/C6</f>
        <v>1.8857986503608801E-2</v>
      </c>
      <c r="D22" s="21">
        <f t="shared" ref="D22:M22" si="7">D21/D6</f>
        <v>2.0398425210512945E-2</v>
      </c>
      <c r="E22" s="21">
        <f t="shared" si="7"/>
        <v>1.8473585814932098E-2</v>
      </c>
      <c r="F22" s="21">
        <f t="shared" si="7"/>
        <v>1.7905727101993223E-2</v>
      </c>
      <c r="G22" s="21">
        <f t="shared" si="7"/>
        <v>1.5714229512714312E-2</v>
      </c>
      <c r="H22" s="21">
        <f t="shared" si="7"/>
        <v>1.605824830060304E-2</v>
      </c>
      <c r="I22" s="21">
        <f t="shared" si="7"/>
        <v>1.9072102124141878E-2</v>
      </c>
      <c r="J22" s="21">
        <f t="shared" si="7"/>
        <v>2.7744996829752802E-2</v>
      </c>
      <c r="K22" s="21">
        <f t="shared" si="7"/>
        <v>3.2415292955516477E-2</v>
      </c>
      <c r="L22" s="21">
        <f t="shared" si="7"/>
        <v>3.3441332168710897E-2</v>
      </c>
      <c r="M22" s="21">
        <f t="shared" si="7"/>
        <v>3.2060817225176376E-2</v>
      </c>
    </row>
    <row r="24" spans="2:13" x14ac:dyDescent="0.3">
      <c r="B24" t="s">
        <v>21</v>
      </c>
      <c r="C24" s="22">
        <f>IFERROR('Data Sheet'!B26,0)</f>
        <v>7601.28</v>
      </c>
      <c r="D24" s="22">
        <f>IFERROR('Data Sheet'!C26,0)</f>
        <v>11078.16</v>
      </c>
      <c r="E24" s="22">
        <f>IFERROR('Data Sheet'!D26,0)</f>
        <v>13388.63</v>
      </c>
      <c r="F24" s="22">
        <f>IFERROR('Data Sheet'!E26,0)</f>
        <v>16710.78</v>
      </c>
      <c r="G24" s="22">
        <f>IFERROR('Data Sheet'!F26,0)</f>
        <v>17904.990000000002</v>
      </c>
      <c r="H24" s="22">
        <f>IFERROR('Data Sheet'!G26,0)</f>
        <v>21553.59</v>
      </c>
      <c r="I24" s="22">
        <f>IFERROR('Data Sheet'!H26,0)</f>
        <v>23590.63</v>
      </c>
      <c r="J24" s="22">
        <f>IFERROR('Data Sheet'!I26,0)</f>
        <v>21425.43</v>
      </c>
      <c r="K24" s="22">
        <f>IFERROR('Data Sheet'!J26,0)</f>
        <v>23546.71</v>
      </c>
      <c r="L24" s="22">
        <f>IFERROR('Data Sheet'!K26,0)</f>
        <v>24835.69</v>
      </c>
      <c r="M24" s="22">
        <f>IFERROR(SUM('Data Sheet'!H45:K45),0)</f>
        <v>24248.62</v>
      </c>
    </row>
    <row r="25" spans="2:13" x14ac:dyDescent="0.3">
      <c r="B25" s="19" t="s">
        <v>69</v>
      </c>
      <c r="C25" s="21">
        <f>C24/C6</f>
        <v>4.0262575844435503E-2</v>
      </c>
      <c r="D25" s="21">
        <f t="shared" ref="D25:M25" si="8">D24/D6</f>
        <v>4.757971849946438E-2</v>
      </c>
      <c r="E25" s="21">
        <f t="shared" si="8"/>
        <v>5.0876584184966822E-2</v>
      </c>
      <c r="F25" s="21">
        <f t="shared" si="8"/>
        <v>6.1201425695927715E-2</v>
      </c>
      <c r="G25" s="21">
        <f t="shared" si="8"/>
        <v>6.63903865924938E-2</v>
      </c>
      <c r="H25" s="21">
        <f t="shared" si="8"/>
        <v>7.3927472182518786E-2</v>
      </c>
      <c r="I25" s="21">
        <f t="shared" si="8"/>
        <v>7.8130605447998658E-2</v>
      </c>
      <c r="J25" s="21">
        <f t="shared" si="8"/>
        <v>8.206839774331566E-2</v>
      </c>
      <c r="K25" s="21">
        <f t="shared" si="8"/>
        <v>9.4264230933596482E-2</v>
      </c>
      <c r="L25" s="21">
        <f t="shared" si="8"/>
        <v>8.9191478279219347E-2</v>
      </c>
      <c r="M25" s="21">
        <f t="shared" si="8"/>
        <v>8.0236486430592738E-2</v>
      </c>
    </row>
    <row r="27" spans="2:13" x14ac:dyDescent="0.3">
      <c r="B27" t="s">
        <v>71</v>
      </c>
      <c r="C27" s="22">
        <f>IFERROR(C18-SUM(C24,C21),0)</f>
        <v>13434.450000000012</v>
      </c>
      <c r="D27" s="22">
        <f t="shared" ref="D27:M27" si="9">IFERROR(D18-SUM(D24,D21),0)</f>
        <v>19025.759999999973</v>
      </c>
      <c r="E27" s="22">
        <f t="shared" si="9"/>
        <v>20988.529999999981</v>
      </c>
      <c r="F27" s="22">
        <f t="shared" si="9"/>
        <v>16795.38999999997</v>
      </c>
      <c r="G27" s="22">
        <f t="shared" si="9"/>
        <v>7445.690000000046</v>
      </c>
      <c r="H27" s="22">
        <f t="shared" si="9"/>
        <v>5222.299999999992</v>
      </c>
      <c r="I27" s="16">
        <f t="shared" si="9"/>
        <v>-4684.8999999999796</v>
      </c>
      <c r="J27" s="16">
        <f t="shared" si="9"/>
        <v>-10681.690000000039</v>
      </c>
      <c r="K27" s="16">
        <f t="shared" si="9"/>
        <v>643.549999999992</v>
      </c>
      <c r="L27" s="16">
        <f t="shared" si="9"/>
        <v>-9427.4599999999882</v>
      </c>
      <c r="M27" s="16">
        <f t="shared" si="9"/>
        <v>-5954.0400000000009</v>
      </c>
    </row>
    <row r="28" spans="2:13" x14ac:dyDescent="0.3">
      <c r="B28" s="19" t="s">
        <v>72</v>
      </c>
      <c r="C28" s="21">
        <f>C27/C6</f>
        <v>7.115979967232848E-2</v>
      </c>
      <c r="D28" s="21">
        <f t="shared" ref="D28:M28" si="10">D27/D6</f>
        <v>8.1713958368390432E-2</v>
      </c>
      <c r="E28" s="21">
        <f t="shared" si="10"/>
        <v>7.9756085085905037E-2</v>
      </c>
      <c r="F28" s="21">
        <f t="shared" si="10"/>
        <v>6.1511300676516931E-2</v>
      </c>
      <c r="G28" s="21">
        <f t="shared" si="10"/>
        <v>2.7608071132565179E-2</v>
      </c>
      <c r="H28" s="21">
        <f t="shared" si="10"/>
        <v>1.7912163958707913E-2</v>
      </c>
      <c r="I28" s="21">
        <f t="shared" si="10"/>
        <v>-1.5516078776333117E-2</v>
      </c>
      <c r="J28" s="21">
        <f t="shared" si="10"/>
        <v>-4.0915360088026265E-2</v>
      </c>
      <c r="K28" s="21">
        <f t="shared" si="10"/>
        <v>2.5763151547420113E-3</v>
      </c>
      <c r="L28" s="21">
        <f t="shared" si="10"/>
        <v>-3.3856482095653805E-2</v>
      </c>
      <c r="M28" s="21">
        <f t="shared" si="10"/>
        <v>-1.9701378868867858E-2</v>
      </c>
    </row>
    <row r="30" spans="2:13" x14ac:dyDescent="0.3">
      <c r="B30" t="s">
        <v>24</v>
      </c>
      <c r="C30" s="16">
        <f>IFERROR('Data Sheet'!B29,0)</f>
        <v>3776.66</v>
      </c>
      <c r="D30" s="16">
        <f>IFERROR('Data Sheet'!C29,0)</f>
        <v>4764.79</v>
      </c>
      <c r="E30" s="16">
        <f>IFERROR('Data Sheet'!D29,0)</f>
        <v>7642.91</v>
      </c>
      <c r="F30" s="16">
        <f>IFERROR('Data Sheet'!E29,0)</f>
        <v>3025.05</v>
      </c>
      <c r="G30" s="16">
        <f>IFERROR('Data Sheet'!F29,0)</f>
        <v>3251.23</v>
      </c>
      <c r="H30" s="16">
        <f>IFERROR('Data Sheet'!G29,0)</f>
        <v>4341.93</v>
      </c>
      <c r="I30" s="16">
        <f>IFERROR('Data Sheet'!H29,0)</f>
        <v>-2437.4499999999998</v>
      </c>
      <c r="J30" s="16">
        <f>IFERROR('Data Sheet'!I29,0)</f>
        <v>395.25</v>
      </c>
      <c r="K30" s="16">
        <f>IFERROR('Data Sheet'!J29,0)</f>
        <v>2541.86</v>
      </c>
      <c r="L30" s="16">
        <f>IFERROR('Data Sheet'!K29,0)</f>
        <v>4231.29</v>
      </c>
      <c r="M30" s="16">
        <f>IFERROR(SUM('Data Sheet'!H48:K48),0)</f>
        <v>2546.15</v>
      </c>
    </row>
    <row r="31" spans="2:13" x14ac:dyDescent="0.3">
      <c r="B31" s="19" t="s">
        <v>27</v>
      </c>
      <c r="C31" s="21">
        <f>C30/C27</f>
        <v>0.28111757459367498</v>
      </c>
      <c r="D31" s="21">
        <f t="shared" ref="D31:M31" si="11">D30/D27</f>
        <v>0.25043887865714731</v>
      </c>
      <c r="E31" s="21">
        <f t="shared" si="11"/>
        <v>0.3641469888553418</v>
      </c>
      <c r="F31" s="21">
        <f t="shared" si="11"/>
        <v>0.18011192356950362</v>
      </c>
      <c r="G31" s="21">
        <f t="shared" si="11"/>
        <v>0.43665932908836924</v>
      </c>
      <c r="H31" s="21">
        <f t="shared" si="11"/>
        <v>0.8314210213890445</v>
      </c>
      <c r="I31" s="21">
        <f t="shared" si="11"/>
        <v>0.52027791414971725</v>
      </c>
      <c r="J31" s="21">
        <f t="shared" si="11"/>
        <v>-3.7002571690434617E-2</v>
      </c>
      <c r="K31" s="21">
        <f t="shared" si="11"/>
        <v>3.9497474943672315</v>
      </c>
      <c r="L31" s="21">
        <f t="shared" si="11"/>
        <v>-0.4488260888935095</v>
      </c>
      <c r="M31" s="21">
        <f t="shared" si="11"/>
        <v>-0.42763400984877492</v>
      </c>
    </row>
    <row r="33" spans="1:13" x14ac:dyDescent="0.3">
      <c r="B33" t="s">
        <v>73</v>
      </c>
      <c r="C33" s="16">
        <f>IFERROR(C27-C30,0)</f>
        <v>9657.7900000000118</v>
      </c>
      <c r="D33" s="16">
        <f t="shared" ref="D33:M33" si="12">IFERROR(D27-D30,0)</f>
        <v>14260.969999999972</v>
      </c>
      <c r="E33" s="16">
        <f t="shared" si="12"/>
        <v>13345.619999999981</v>
      </c>
      <c r="F33" s="16">
        <f t="shared" si="12"/>
        <v>13770.339999999971</v>
      </c>
      <c r="G33" s="16">
        <f t="shared" si="12"/>
        <v>4194.4600000000464</v>
      </c>
      <c r="H33" s="16">
        <f t="shared" si="12"/>
        <v>880.36999999999171</v>
      </c>
      <c r="I33" s="16">
        <f t="shared" si="12"/>
        <v>-2247.4499999999798</v>
      </c>
      <c r="J33" s="16">
        <f t="shared" si="12"/>
        <v>-11076.940000000039</v>
      </c>
      <c r="K33" s="16">
        <f t="shared" si="12"/>
        <v>-1898.3100000000081</v>
      </c>
      <c r="L33" s="16">
        <f t="shared" si="12"/>
        <v>-13658.749999999989</v>
      </c>
      <c r="M33" s="16">
        <f t="shared" si="12"/>
        <v>-8500.19</v>
      </c>
    </row>
    <row r="34" spans="1:13" x14ac:dyDescent="0.3">
      <c r="B34" s="19" t="s">
        <v>74</v>
      </c>
      <c r="C34" s="21">
        <f>C33/C6</f>
        <v>5.1155529379871709E-2</v>
      </c>
      <c r="D34" s="21">
        <f t="shared" ref="D34:M34" si="13">D33/D6</f>
        <v>6.124960626397391E-2</v>
      </c>
      <c r="E34" s="21">
        <f t="shared" si="13"/>
        <v>5.0713146858982282E-2</v>
      </c>
      <c r="F34" s="21">
        <f t="shared" si="13"/>
        <v>5.0432381990407359E-2</v>
      </c>
      <c r="G34" s="21">
        <f t="shared" si="13"/>
        <v>1.5552749314395296E-2</v>
      </c>
      <c r="H34" s="21">
        <f t="shared" si="13"/>
        <v>3.01961430487095E-3</v>
      </c>
      <c r="I34" s="21">
        <f t="shared" si="13"/>
        <v>-7.4434056747998256E-3</v>
      </c>
      <c r="J34" s="21">
        <f t="shared" si="13"/>
        <v>-4.2429333632923408E-2</v>
      </c>
      <c r="K34" s="21">
        <f t="shared" si="13"/>
        <v>-7.5994791724005731E-3</v>
      </c>
      <c r="L34" s="21">
        <f t="shared" si="13"/>
        <v>-4.9052154538339235E-2</v>
      </c>
      <c r="M34" s="21">
        <f t="shared" si="13"/>
        <v>-2.812635851411174E-2</v>
      </c>
    </row>
    <row r="36" spans="1:13" x14ac:dyDescent="0.3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3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3">
      <c r="B38" t="s">
        <v>77</v>
      </c>
      <c r="C38" s="22">
        <f>IFERROR(C33/C36,0)</f>
        <v>33.80158896822067</v>
      </c>
      <c r="D38" s="22">
        <f t="shared" ref="D38:M38" si="14">IFERROR(D33/D36,0)</f>
        <v>49.390351180993186</v>
      </c>
      <c r="E38" s="22">
        <f t="shared" si="14"/>
        <v>46.220198102098706</v>
      </c>
      <c r="F38" s="22">
        <f t="shared" si="14"/>
        <v>47.694444444444336</v>
      </c>
      <c r="G38" s="22">
        <f t="shared" si="14"/>
        <v>14.527274616423808</v>
      </c>
      <c r="H38" s="22">
        <f t="shared" si="14"/>
        <v>3.049111626779315</v>
      </c>
      <c r="I38" s="22">
        <f t="shared" si="14"/>
        <v>-7.7839157690575265</v>
      </c>
      <c r="J38" s="22">
        <f t="shared" si="14"/>
        <v>-35.859307219164904</v>
      </c>
      <c r="K38" s="22">
        <f t="shared" si="14"/>
        <v>-5.7172845827184542</v>
      </c>
      <c r="L38" s="22">
        <f t="shared" si="14"/>
        <v>-41.132140813683833</v>
      </c>
      <c r="M38" s="22">
        <f t="shared" si="14"/>
        <v>-25.597584846568498</v>
      </c>
    </row>
    <row r="39" spans="1:13" x14ac:dyDescent="0.3">
      <c r="B39" s="19" t="s">
        <v>78</v>
      </c>
      <c r="C39" s="21"/>
      <c r="D39" s="21">
        <f>IFERROR(D38/C38-1,0)</f>
        <v>0.46118430194002547</v>
      </c>
      <c r="E39" s="21">
        <f t="shared" ref="E39:M39" si="15">IFERROR(E38/D38-1,0)</f>
        <v>-6.4185676009415493E-2</v>
      </c>
      <c r="F39" s="21">
        <f t="shared" si="15"/>
        <v>3.189614936502605E-2</v>
      </c>
      <c r="G39" s="21">
        <f t="shared" si="15"/>
        <v>-0.69540950134463697</v>
      </c>
      <c r="H39" s="21">
        <f t="shared" si="15"/>
        <v>-0.79011124197155724</v>
      </c>
      <c r="I39" s="21">
        <f t="shared" si="15"/>
        <v>-3.5528470983790919</v>
      </c>
      <c r="J39" s="21">
        <f t="shared" si="15"/>
        <v>3.6068467700681115</v>
      </c>
      <c r="K39" s="21">
        <f t="shared" si="15"/>
        <v>-0.84056344011958861</v>
      </c>
      <c r="L39" s="21">
        <f t="shared" si="15"/>
        <v>6.194349033807641</v>
      </c>
      <c r="M39" s="21">
        <f t="shared" si="15"/>
        <v>-0.37767438455202651</v>
      </c>
    </row>
    <row r="41" spans="1:13" x14ac:dyDescent="0.3">
      <c r="B41" t="s">
        <v>76</v>
      </c>
      <c r="C41" s="16">
        <f>IFERROR('Data Sheet'!B31/HistoricalFS!C36,0)</f>
        <v>2.2332003359932799</v>
      </c>
      <c r="D41" s="16">
        <f>IFERROR('Data Sheet'!C31/HistoricalFS!D36,0)</f>
        <v>2.2296183417607534</v>
      </c>
      <c r="E41" s="16">
        <f>IFERROR('Data Sheet'!D31/HistoricalFS!E36,0)</f>
        <v>0</v>
      </c>
      <c r="F41" s="16">
        <f>IFERROR('Data Sheet'!E31/HistoricalFS!F36,0)</f>
        <v>0.23524522028262676</v>
      </c>
      <c r="G41" s="16">
        <f>IFERROR('Data Sheet'!F31/HistoricalFS!G36,0)</f>
        <v>0</v>
      </c>
      <c r="H41" s="16">
        <f>IFERROR('Data Sheet'!G31/HistoricalFS!H36,0)</f>
        <v>0</v>
      </c>
      <c r="I41" s="16">
        <f>IFERROR('Data Sheet'!H31/HistoricalFS!I36,0)</f>
        <v>0</v>
      </c>
      <c r="J41" s="16">
        <f>IFERROR('Data Sheet'!I31/HistoricalFS!J36,0)</f>
        <v>0</v>
      </c>
      <c r="K41" s="16">
        <f>IFERROR('Data Sheet'!J31/HistoricalFS!K36,0)</f>
        <v>0</v>
      </c>
      <c r="L41" s="16">
        <f>IFERROR('Data Sheet'!K31/HistoricalFS!L36,0)</f>
        <v>0</v>
      </c>
      <c r="M41" s="16">
        <f>IFERROR('Data Sheet'!L31/HistoricalFS!M36,0)</f>
        <v>0</v>
      </c>
    </row>
    <row r="42" spans="1:13" x14ac:dyDescent="0.3">
      <c r="B42" s="19" t="s">
        <v>79</v>
      </c>
      <c r="C42" s="21">
        <f>IFERROR(C41/C38,0)</f>
        <v>6.6067909946271278E-2</v>
      </c>
      <c r="D42" s="21">
        <f t="shared" ref="D42:M42" si="16">IFERROR(D41/D38,0)</f>
        <v>4.5142791829728357E-2</v>
      </c>
      <c r="E42" s="21">
        <f t="shared" si="16"/>
        <v>0</v>
      </c>
      <c r="F42" s="21">
        <f t="shared" si="16"/>
        <v>4.9323400874633563E-3</v>
      </c>
      <c r="G42" s="21">
        <f t="shared" si="16"/>
        <v>0</v>
      </c>
      <c r="H42" s="21">
        <f t="shared" si="16"/>
        <v>0</v>
      </c>
      <c r="I42" s="21">
        <f t="shared" si="16"/>
        <v>0</v>
      </c>
      <c r="J42" s="21">
        <f t="shared" si="16"/>
        <v>0</v>
      </c>
      <c r="K42" s="21">
        <f t="shared" si="16"/>
        <v>0</v>
      </c>
      <c r="L42" s="21">
        <f t="shared" si="16"/>
        <v>0</v>
      </c>
      <c r="M42" s="21">
        <f t="shared" si="16"/>
        <v>0</v>
      </c>
    </row>
    <row r="44" spans="1:13" x14ac:dyDescent="0.3">
      <c r="B44" t="s">
        <v>80</v>
      </c>
      <c r="C44" s="17">
        <f>IFERROR(IF(C38&gt;C41,1-C42,0),0)</f>
        <v>0.93393209005372868</v>
      </c>
      <c r="D44" s="17">
        <f t="shared" ref="D44:M44" si="17">IFERROR(IF(D38&gt;D41,1-D42,0),0)</f>
        <v>0.95485720817027164</v>
      </c>
      <c r="E44" s="17">
        <f t="shared" si="17"/>
        <v>1</v>
      </c>
      <c r="F44" s="17">
        <f t="shared" si="17"/>
        <v>0.99506765991253665</v>
      </c>
      <c r="G44" s="17">
        <f t="shared" si="17"/>
        <v>1</v>
      </c>
      <c r="H44" s="17">
        <f t="shared" si="17"/>
        <v>1</v>
      </c>
      <c r="I44" s="17">
        <f t="shared" si="17"/>
        <v>0</v>
      </c>
      <c r="J44" s="17">
        <f t="shared" si="17"/>
        <v>0</v>
      </c>
      <c r="K44" s="17">
        <f t="shared" si="17"/>
        <v>0</v>
      </c>
      <c r="L44" s="17">
        <f t="shared" si="17"/>
        <v>0</v>
      </c>
      <c r="M44" s="17">
        <f t="shared" si="17"/>
        <v>0</v>
      </c>
    </row>
    <row r="46" spans="1:13" x14ac:dyDescent="0.3">
      <c r="A46" t="s">
        <v>59</v>
      </c>
      <c r="B46" s="26" t="s">
        <v>81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3">
      <c r="B47" t="s">
        <v>33</v>
      </c>
      <c r="C47" s="16">
        <f>IFERROR('Data Sheet'!B57,0)</f>
        <v>638.07000000000005</v>
      </c>
      <c r="D47" s="16">
        <f>IFERROR('Data Sheet'!C57,0)</f>
        <v>643.78</v>
      </c>
      <c r="E47" s="16">
        <f>IFERROR('Data Sheet'!D57,0)</f>
        <v>643.78</v>
      </c>
      <c r="F47" s="16">
        <f>IFERROR('Data Sheet'!E57,0)</f>
        <v>679.18</v>
      </c>
      <c r="G47" s="16">
        <f>IFERROR('Data Sheet'!F57,0)</f>
        <v>679.22</v>
      </c>
      <c r="H47" s="16">
        <f>IFERROR('Data Sheet'!G57,0)</f>
        <v>679.22</v>
      </c>
      <c r="I47" s="16">
        <f>IFERROR('Data Sheet'!H57,0)</f>
        <v>679.22</v>
      </c>
      <c r="J47" s="16">
        <f>IFERROR('Data Sheet'!I57,0)</f>
        <v>719.54</v>
      </c>
      <c r="K47" s="16">
        <f>IFERROR('Data Sheet'!J57,0)</f>
        <v>765.81</v>
      </c>
      <c r="L47" s="16">
        <f>IFERROR('Data Sheet'!K57,0)</f>
        <v>765.88</v>
      </c>
    </row>
    <row r="48" spans="1:13" x14ac:dyDescent="0.3">
      <c r="B48" t="s">
        <v>34</v>
      </c>
      <c r="C48" s="16">
        <f>IFERROR('Data Sheet'!B58,0)</f>
        <v>36999.230000000003</v>
      </c>
      <c r="D48" s="16">
        <f>IFERROR('Data Sheet'!C58,0)</f>
        <v>64959.67</v>
      </c>
      <c r="E48" s="16">
        <f>IFERROR('Data Sheet'!D58,0)</f>
        <v>55618.14</v>
      </c>
      <c r="F48" s="16">
        <f>IFERROR('Data Sheet'!E58,0)</f>
        <v>78273.23</v>
      </c>
      <c r="G48" s="16">
        <f>IFERROR('Data Sheet'!F58,0)</f>
        <v>57382.67</v>
      </c>
      <c r="H48" s="16">
        <f>IFERROR('Data Sheet'!G58,0)</f>
        <v>94748.69</v>
      </c>
      <c r="I48" s="16">
        <f>IFERROR('Data Sheet'!H58,0)</f>
        <v>59500.34</v>
      </c>
      <c r="J48" s="16">
        <f>IFERROR('Data Sheet'!I58,0)</f>
        <v>61491.49</v>
      </c>
      <c r="K48" s="16">
        <f>IFERROR('Data Sheet'!J58,0)</f>
        <v>54480.91</v>
      </c>
      <c r="L48" s="16">
        <f>IFERROR('Data Sheet'!K58,0)</f>
        <v>43795.360000000001</v>
      </c>
    </row>
    <row r="49" spans="2:13" x14ac:dyDescent="0.3">
      <c r="B49" t="s">
        <v>35</v>
      </c>
      <c r="C49" s="16">
        <f>IFERROR('Data Sheet'!B59,0)</f>
        <v>53715.71</v>
      </c>
      <c r="D49" s="16">
        <f>IFERROR('Data Sheet'!C59,0)</f>
        <v>60642.28</v>
      </c>
      <c r="E49" s="16">
        <f>IFERROR('Data Sheet'!D59,0)</f>
        <v>73610.39</v>
      </c>
      <c r="F49" s="16">
        <f>IFERROR('Data Sheet'!E59,0)</f>
        <v>69359.960000000006</v>
      </c>
      <c r="G49" s="16">
        <f>IFERROR('Data Sheet'!F59,0)</f>
        <v>78603.98</v>
      </c>
      <c r="H49" s="16">
        <f>IFERROR('Data Sheet'!G59,0)</f>
        <v>88950.47</v>
      </c>
      <c r="I49" s="16">
        <f>IFERROR('Data Sheet'!H59,0)</f>
        <v>106175.34</v>
      </c>
      <c r="J49" s="16">
        <f>IFERROR('Data Sheet'!I59,0)</f>
        <v>124787.64</v>
      </c>
      <c r="K49" s="16">
        <f>IFERROR('Data Sheet'!J59,0)</f>
        <v>142130.57</v>
      </c>
      <c r="L49" s="16">
        <f>IFERROR('Data Sheet'!K59,0)</f>
        <v>146449.03</v>
      </c>
    </row>
    <row r="50" spans="2:13" x14ac:dyDescent="0.3">
      <c r="B50" t="s">
        <v>36</v>
      </c>
      <c r="C50" s="16">
        <f>IFERROR('Data Sheet'!B60,0)</f>
        <v>76977.02</v>
      </c>
      <c r="D50" s="16">
        <f>IFERROR('Data Sheet'!C60,0)</f>
        <v>92180.26</v>
      </c>
      <c r="E50" s="16">
        <f>IFERROR('Data Sheet'!D60,0)</f>
        <v>107442.48</v>
      </c>
      <c r="F50" s="16">
        <f>IFERROR('Data Sheet'!E60,0)</f>
        <v>114871.75</v>
      </c>
      <c r="G50" s="16">
        <f>IFERROR('Data Sheet'!F60,0)</f>
        <v>135914.49</v>
      </c>
      <c r="H50" s="16">
        <f>IFERROR('Data Sheet'!G60,0)</f>
        <v>142813.43</v>
      </c>
      <c r="I50" s="16">
        <f>IFERROR('Data Sheet'!H60,0)</f>
        <v>139348.59</v>
      </c>
      <c r="J50" s="16">
        <f>IFERROR('Data Sheet'!I60,0)</f>
        <v>133180.72</v>
      </c>
      <c r="K50" s="16">
        <f>IFERROR('Data Sheet'!J60,0)</f>
        <v>144192.62</v>
      </c>
      <c r="L50" s="16">
        <f>IFERROR('Data Sheet'!K60,0)</f>
        <v>138051.22</v>
      </c>
    </row>
    <row r="51" spans="2:13" x14ac:dyDescent="0.3">
      <c r="B51" s="15" t="s">
        <v>82</v>
      </c>
      <c r="C51" s="28">
        <f>IFERROR('Data Sheet'!B61,0)</f>
        <v>168330.03</v>
      </c>
      <c r="D51" s="28">
        <f>IFERROR('Data Sheet'!C61,0)</f>
        <v>218425.99</v>
      </c>
      <c r="E51" s="28">
        <f>IFERROR('Data Sheet'!D61,0)</f>
        <v>237314.79</v>
      </c>
      <c r="F51" s="28">
        <f>IFERROR('Data Sheet'!E61,0)</f>
        <v>263184.12</v>
      </c>
      <c r="G51" s="28">
        <f>IFERROR('Data Sheet'!F61,0)</f>
        <v>272580.36</v>
      </c>
      <c r="H51" s="28">
        <f>IFERROR('Data Sheet'!G61,0)</f>
        <v>327191.81</v>
      </c>
      <c r="I51" s="28">
        <f>IFERROR('Data Sheet'!H61,0)</f>
        <v>305703.49</v>
      </c>
      <c r="J51" s="28">
        <f>IFERROR('Data Sheet'!I61,0)</f>
        <v>320179.39</v>
      </c>
      <c r="K51" s="28">
        <f>IFERROR('Data Sheet'!J61,0)</f>
        <v>341569.91</v>
      </c>
      <c r="L51" s="28">
        <f>IFERROR('Data Sheet'!K61,0)</f>
        <v>329061.49</v>
      </c>
      <c r="M51" s="15"/>
    </row>
    <row r="53" spans="2:13" x14ac:dyDescent="0.3">
      <c r="B53" t="s">
        <v>83</v>
      </c>
      <c r="C53" s="16">
        <f>IFERROR('Data Sheet'!B62,0)</f>
        <v>55511.73</v>
      </c>
      <c r="D53" s="16">
        <f>IFERROR('Data Sheet'!C62,0)</f>
        <v>69091.67</v>
      </c>
      <c r="E53" s="16">
        <f>IFERROR('Data Sheet'!D62,0)</f>
        <v>88479.49</v>
      </c>
      <c r="F53" s="16">
        <f>IFERROR('Data Sheet'!E62,0)</f>
        <v>107231.76</v>
      </c>
      <c r="G53" s="16">
        <f>IFERROR('Data Sheet'!F62,0)</f>
        <v>95944.08</v>
      </c>
      <c r="H53" s="16">
        <f>IFERROR('Data Sheet'!G62,0)</f>
        <v>121413.86</v>
      </c>
      <c r="I53" s="16">
        <f>IFERROR('Data Sheet'!H62,0)</f>
        <v>111234.47</v>
      </c>
      <c r="J53" s="16">
        <f>IFERROR('Data Sheet'!I62,0)</f>
        <v>127107.14</v>
      </c>
      <c r="K53" s="16">
        <f>IFERROR('Data Sheet'!J62,0)</f>
        <v>138707.60999999999</v>
      </c>
      <c r="L53" s="16">
        <f>IFERROR('Data Sheet'!K62,0)</f>
        <v>138855.45000000001</v>
      </c>
    </row>
    <row r="54" spans="2:13" x14ac:dyDescent="0.3">
      <c r="B54" t="s">
        <v>39</v>
      </c>
      <c r="C54" s="16">
        <f>IFERROR('Data Sheet'!B63,0)</f>
        <v>18453.55</v>
      </c>
      <c r="D54" s="16">
        <f>IFERROR('Data Sheet'!C63,0)</f>
        <v>33262.559999999998</v>
      </c>
      <c r="E54" s="16">
        <f>IFERROR('Data Sheet'!D63,0)</f>
        <v>28640.09</v>
      </c>
      <c r="F54" s="16">
        <f>IFERROR('Data Sheet'!E63,0)</f>
        <v>25918.94</v>
      </c>
      <c r="G54" s="16">
        <f>IFERROR('Data Sheet'!F63,0)</f>
        <v>33698.839999999997</v>
      </c>
      <c r="H54" s="16">
        <f>IFERROR('Data Sheet'!G63,0)</f>
        <v>40033.5</v>
      </c>
      <c r="I54" s="16">
        <f>IFERROR('Data Sheet'!H63,0)</f>
        <v>31883.84</v>
      </c>
      <c r="J54" s="16">
        <f>IFERROR('Data Sheet'!I63,0)</f>
        <v>35622.29</v>
      </c>
      <c r="K54" s="16">
        <f>IFERROR('Data Sheet'!J63,0)</f>
        <v>20963.93</v>
      </c>
      <c r="L54" s="16">
        <f>IFERROR('Data Sheet'!K63,0)</f>
        <v>10251.09</v>
      </c>
    </row>
    <row r="55" spans="2:13" x14ac:dyDescent="0.3">
      <c r="B55" t="s">
        <v>40</v>
      </c>
      <c r="C55" s="16">
        <f>IFERROR('Data Sheet'!B64,0)</f>
        <v>8764.73</v>
      </c>
      <c r="D55" s="16">
        <f>IFERROR('Data Sheet'!C64,0)</f>
        <v>10686.67</v>
      </c>
      <c r="E55" s="16">
        <f>IFERROR('Data Sheet'!D64,0)</f>
        <v>15336.74</v>
      </c>
      <c r="F55" s="16">
        <f>IFERROR('Data Sheet'!E64,0)</f>
        <v>23767.02</v>
      </c>
      <c r="G55" s="16">
        <f>IFERROR('Data Sheet'!F64,0)</f>
        <v>20337.919999999998</v>
      </c>
      <c r="H55" s="16">
        <f>IFERROR('Data Sheet'!G64,0)</f>
        <v>20812.75</v>
      </c>
      <c r="I55" s="16">
        <f>IFERROR('Data Sheet'!H64,0)</f>
        <v>15770.72</v>
      </c>
      <c r="J55" s="16">
        <f>IFERROR('Data Sheet'!I64,0)</f>
        <v>16308.48</v>
      </c>
      <c r="K55" s="16">
        <f>IFERROR('Data Sheet'!J64,0)</f>
        <v>24620.28</v>
      </c>
      <c r="L55" s="16">
        <f>IFERROR('Data Sheet'!K64,0)</f>
        <v>29379.53</v>
      </c>
    </row>
    <row r="56" spans="2:13" x14ac:dyDescent="0.3">
      <c r="B56" t="s">
        <v>41</v>
      </c>
      <c r="C56" s="16">
        <f>IFERROR('Data Sheet'!B65-SUM('Data Sheet'!B67:B69),0)</f>
        <v>32488.780000000006</v>
      </c>
      <c r="D56" s="16">
        <f>IFERROR('Data Sheet'!C65-SUM('Data Sheet'!C67:C69),0)</f>
        <v>37828.179999999993</v>
      </c>
      <c r="E56" s="16">
        <f>IFERROR('Data Sheet'!D65-SUM('Data Sheet'!D67:D69),0)</f>
        <v>30891.17</v>
      </c>
      <c r="F56" s="16">
        <f>IFERROR('Data Sheet'!E65-SUM('Data Sheet'!E67:E69),0)</f>
        <v>29579.359999999986</v>
      </c>
      <c r="G56" s="16">
        <f>IFERROR('Data Sheet'!F65-SUM('Data Sheet'!F67:F69),0)</f>
        <v>37360.780000000013</v>
      </c>
      <c r="H56" s="16">
        <f>IFERROR('Data Sheet'!G65-SUM('Data Sheet'!G67:G69),0)</f>
        <v>48286.860000000015</v>
      </c>
      <c r="I56" s="16">
        <f>IFERROR('Data Sheet'!H65-SUM('Data Sheet'!H67:H69),0)</f>
        <v>56155.739999999991</v>
      </c>
      <c r="J56" s="16">
        <f>IFERROR('Data Sheet'!I65-SUM('Data Sheet'!I67:I69),0)</f>
        <v>58784.94</v>
      </c>
      <c r="K56" s="16">
        <f>IFERROR('Data Sheet'!J65-SUM('Data Sheet'!J67:J69),0)</f>
        <v>61717.959999999992</v>
      </c>
      <c r="L56" s="16">
        <f>IFERROR('Data Sheet'!K65-SUM('Data Sheet'!K67:K69),0)</f>
        <v>62223.770000000019</v>
      </c>
    </row>
    <row r="57" spans="2:13" x14ac:dyDescent="0.3">
      <c r="B57" s="15" t="s">
        <v>84</v>
      </c>
      <c r="C57" s="28">
        <f>SUM(C53:C56)</f>
        <v>115218.79000000001</v>
      </c>
      <c r="D57" s="28">
        <f t="shared" ref="D57:L57" si="18">SUM(D53:D56)</f>
        <v>150869.07999999999</v>
      </c>
      <c r="E57" s="28">
        <f t="shared" si="18"/>
        <v>163347.49</v>
      </c>
      <c r="F57" s="28">
        <f t="shared" si="18"/>
        <v>186497.07999999996</v>
      </c>
      <c r="G57" s="28">
        <f t="shared" si="18"/>
        <v>187341.62</v>
      </c>
      <c r="H57" s="28">
        <f t="shared" si="18"/>
        <v>230546.97</v>
      </c>
      <c r="I57" s="28">
        <f t="shared" si="18"/>
        <v>215044.77</v>
      </c>
      <c r="J57" s="28">
        <f t="shared" si="18"/>
        <v>237822.85</v>
      </c>
      <c r="K57" s="28">
        <f t="shared" si="18"/>
        <v>246009.77999999997</v>
      </c>
      <c r="L57" s="28">
        <f t="shared" si="18"/>
        <v>240709.84000000003</v>
      </c>
    </row>
    <row r="58" spans="2:13" x14ac:dyDescent="0.3">
      <c r="B58" s="15"/>
    </row>
    <row r="59" spans="2:13" x14ac:dyDescent="0.3">
      <c r="B59" t="s">
        <v>42</v>
      </c>
      <c r="C59" s="16">
        <f>IFERROR('Data Sheet'!B67,0)</f>
        <v>10959.6</v>
      </c>
      <c r="D59" s="16">
        <f>IFERROR('Data Sheet'!C67,0)</f>
        <v>10574.23</v>
      </c>
      <c r="E59" s="16">
        <f>IFERROR('Data Sheet'!D67,0)</f>
        <v>12579.2</v>
      </c>
      <c r="F59" s="16">
        <f>IFERROR('Data Sheet'!E67,0)</f>
        <v>13570.91</v>
      </c>
      <c r="G59" s="16">
        <f>IFERROR('Data Sheet'!F67,0)</f>
        <v>14075.55</v>
      </c>
      <c r="H59" s="16">
        <f>IFERROR('Data Sheet'!G67,0)</f>
        <v>19893.3</v>
      </c>
      <c r="I59" s="16">
        <f>IFERROR('Data Sheet'!H67,0)</f>
        <v>18996.169999999998</v>
      </c>
      <c r="J59" s="16">
        <f>IFERROR('Data Sheet'!I67,0)</f>
        <v>11172.69</v>
      </c>
      <c r="K59" s="16">
        <f>IFERROR('Data Sheet'!J67,0)</f>
        <v>12679.08</v>
      </c>
      <c r="L59" s="16">
        <f>IFERROR('Data Sheet'!K67,0)</f>
        <v>12442.12</v>
      </c>
    </row>
    <row r="60" spans="2:13" x14ac:dyDescent="0.3">
      <c r="B60" t="s">
        <v>43</v>
      </c>
      <c r="C60" s="16">
        <f>IFERROR('Data Sheet'!B68,0)</f>
        <v>21036.82</v>
      </c>
      <c r="D60" s="16">
        <f>IFERROR('Data Sheet'!C68,0)</f>
        <v>27270.89</v>
      </c>
      <c r="E60" s="16">
        <f>IFERROR('Data Sheet'!D68,0)</f>
        <v>29272.34</v>
      </c>
      <c r="F60" s="16">
        <f>IFERROR('Data Sheet'!E68,0)</f>
        <v>32655.73</v>
      </c>
      <c r="G60" s="16">
        <f>IFERROR('Data Sheet'!F68,0)</f>
        <v>35085.31</v>
      </c>
      <c r="H60" s="16">
        <f>IFERROR('Data Sheet'!G68,0)</f>
        <v>42137.63</v>
      </c>
      <c r="I60" s="16">
        <f>IFERROR('Data Sheet'!H68,0)</f>
        <v>39013.730000000003</v>
      </c>
      <c r="J60" s="16">
        <f>IFERROR('Data Sheet'!I68,0)</f>
        <v>37456.879999999997</v>
      </c>
      <c r="K60" s="16">
        <f>IFERROR('Data Sheet'!J68,0)</f>
        <v>36088.589999999997</v>
      </c>
      <c r="L60" s="16">
        <f>IFERROR('Data Sheet'!K68,0)</f>
        <v>35240.339999999997</v>
      </c>
    </row>
    <row r="61" spans="2:13" x14ac:dyDescent="0.3">
      <c r="B61" t="s">
        <v>44</v>
      </c>
      <c r="C61" s="16">
        <f>IFERROR('Data Sheet'!B69,0)</f>
        <v>21114.82</v>
      </c>
      <c r="D61" s="16">
        <f>IFERROR('Data Sheet'!C69,0)</f>
        <v>29711.79</v>
      </c>
      <c r="E61" s="16">
        <f>IFERROR('Data Sheet'!D69,0)</f>
        <v>32115.759999999998</v>
      </c>
      <c r="F61" s="16">
        <f>IFERROR('Data Sheet'!E69,0)</f>
        <v>30460.400000000001</v>
      </c>
      <c r="G61" s="16">
        <f>IFERROR('Data Sheet'!F69,0)</f>
        <v>36077.879999999997</v>
      </c>
      <c r="H61" s="16">
        <f>IFERROR('Data Sheet'!G69,0)</f>
        <v>34613.910000000003</v>
      </c>
      <c r="I61" s="16">
        <f>IFERROR('Data Sheet'!H69,0)</f>
        <v>32648.82</v>
      </c>
      <c r="J61" s="16">
        <f>IFERROR('Data Sheet'!I69,0)</f>
        <v>33726.97</v>
      </c>
      <c r="K61" s="16">
        <f>IFERROR('Data Sheet'!J69,0)</f>
        <v>46792.46</v>
      </c>
      <c r="L61" s="16">
        <f>IFERROR('Data Sheet'!K69,0)</f>
        <v>40669.19</v>
      </c>
    </row>
    <row r="62" spans="2:13" x14ac:dyDescent="0.3">
      <c r="B62" s="15" t="s">
        <v>85</v>
      </c>
      <c r="C62" s="28">
        <f>IFERROR(SUM(C59:C61),0)</f>
        <v>53111.24</v>
      </c>
      <c r="D62" s="28">
        <f t="shared" ref="D62:L62" si="19">IFERROR(SUM(D59:D61),0)</f>
        <v>67556.91</v>
      </c>
      <c r="E62" s="28">
        <f t="shared" si="19"/>
        <v>73967.3</v>
      </c>
      <c r="F62" s="28">
        <f t="shared" si="19"/>
        <v>76687.040000000008</v>
      </c>
      <c r="G62" s="28">
        <f t="shared" si="19"/>
        <v>85238.739999999991</v>
      </c>
      <c r="H62" s="28">
        <f t="shared" si="19"/>
        <v>96644.84</v>
      </c>
      <c r="I62" s="28">
        <f t="shared" si="19"/>
        <v>90658.72</v>
      </c>
      <c r="J62" s="28">
        <f t="shared" si="19"/>
        <v>82356.540000000008</v>
      </c>
      <c r="K62" s="28">
        <f t="shared" si="19"/>
        <v>95560.13</v>
      </c>
      <c r="L62" s="28">
        <f t="shared" si="19"/>
        <v>88351.65</v>
      </c>
    </row>
    <row r="64" spans="2:13" x14ac:dyDescent="0.3">
      <c r="B64" s="15" t="s">
        <v>86</v>
      </c>
      <c r="C64" s="28">
        <f>IFERROR(C62+C57,0)</f>
        <v>168330.03</v>
      </c>
      <c r="D64" s="28">
        <f t="shared" ref="D64:L64" si="20">IFERROR(D62+D57,0)</f>
        <v>218425.99</v>
      </c>
      <c r="E64" s="28">
        <f t="shared" si="20"/>
        <v>237314.78999999998</v>
      </c>
      <c r="F64" s="28">
        <f t="shared" si="20"/>
        <v>263184.12</v>
      </c>
      <c r="G64" s="28">
        <f t="shared" si="20"/>
        <v>272580.36</v>
      </c>
      <c r="H64" s="28">
        <f t="shared" si="20"/>
        <v>327191.81</v>
      </c>
      <c r="I64" s="28">
        <f t="shared" si="20"/>
        <v>305703.49</v>
      </c>
      <c r="J64" s="28">
        <f t="shared" si="20"/>
        <v>320179.39</v>
      </c>
      <c r="K64" s="28">
        <f t="shared" si="20"/>
        <v>341569.91</v>
      </c>
      <c r="L64" s="28">
        <f t="shared" si="20"/>
        <v>329061.49</v>
      </c>
    </row>
    <row r="66" spans="1:13" x14ac:dyDescent="0.3">
      <c r="B66" s="18" t="s">
        <v>87</v>
      </c>
      <c r="C66" s="18" t="b">
        <f>C64=C51</f>
        <v>1</v>
      </c>
      <c r="D66" s="18" t="b">
        <f t="shared" ref="D66:L66" si="21">D64=D51</f>
        <v>1</v>
      </c>
      <c r="E66" s="18" t="b">
        <f t="shared" si="21"/>
        <v>1</v>
      </c>
      <c r="F66" s="18" t="b">
        <f t="shared" si="21"/>
        <v>1</v>
      </c>
      <c r="G66" s="18" t="b">
        <f t="shared" si="21"/>
        <v>1</v>
      </c>
      <c r="H66" s="18" t="b">
        <f t="shared" si="21"/>
        <v>1</v>
      </c>
      <c r="I66" s="18" t="b">
        <f t="shared" si="21"/>
        <v>1</v>
      </c>
      <c r="J66" s="18" t="b">
        <f t="shared" si="21"/>
        <v>1</v>
      </c>
      <c r="K66" s="18" t="b">
        <f t="shared" si="21"/>
        <v>1</v>
      </c>
      <c r="L66" s="18" t="b">
        <f t="shared" si="21"/>
        <v>1</v>
      </c>
    </row>
    <row r="68" spans="1:13" x14ac:dyDescent="0.3">
      <c r="A68" t="s">
        <v>59</v>
      </c>
      <c r="B68" s="26" t="s">
        <v>118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3">
      <c r="B69" s="15" t="s">
        <v>120</v>
      </c>
    </row>
    <row r="70" spans="1:13" x14ac:dyDescent="0.3">
      <c r="B70" t="s">
        <v>88</v>
      </c>
      <c r="C70" s="16">
        <f>IFERROR('Cash Flow Data'!E4,0)</f>
        <v>24406</v>
      </c>
      <c r="D70" s="16">
        <f>IFERROR('Cash Flow Data'!F4,0)</f>
        <v>36303</v>
      </c>
      <c r="E70" s="16">
        <f>IFERROR('Cash Flow Data'!G4,0)</f>
        <v>43397</v>
      </c>
      <c r="F70" s="16">
        <f>IFERROR('Cash Flow Data'!H4,0)</f>
        <v>38626</v>
      </c>
      <c r="G70" s="16">
        <f>IFERROR('Cash Flow Data'!I4,0)</f>
        <v>28840</v>
      </c>
      <c r="H70" s="16">
        <f>IFERROR('Cash Flow Data'!J4,0)</f>
        <v>33312</v>
      </c>
      <c r="I70" s="16">
        <f>IFERROR('Cash Flow Data'!K4,0)</f>
        <v>28771</v>
      </c>
      <c r="J70" s="16">
        <f>IFERROR('Cash Flow Data'!L4,0)</f>
        <v>23352</v>
      </c>
      <c r="K70" s="16">
        <f>IFERROR('Cash Flow Data'!M4,0)</f>
        <v>31198</v>
      </c>
      <c r="L70" s="16">
        <f>IFERROR('Cash Flow Data'!N4,0)</f>
        <v>26666</v>
      </c>
    </row>
    <row r="71" spans="1:13" x14ac:dyDescent="0.3">
      <c r="B71" t="s">
        <v>42</v>
      </c>
      <c r="C71" s="16">
        <f>IFERROR('Cash Flow Data'!E5,0)</f>
        <v>-5177</v>
      </c>
      <c r="D71" s="16">
        <f>IFERROR('Cash Flow Data'!F5,0)</f>
        <v>445</v>
      </c>
      <c r="E71" s="16">
        <f>IFERROR('Cash Flow Data'!G5,0)</f>
        <v>-3179</v>
      </c>
      <c r="F71" s="16">
        <f>IFERROR('Cash Flow Data'!H5,0)</f>
        <v>-2223</v>
      </c>
      <c r="G71" s="16">
        <f>IFERROR('Cash Flow Data'!I5,0)</f>
        <v>-4152</v>
      </c>
      <c r="H71" s="16">
        <f>IFERROR('Cash Flow Data'!J5,0)</f>
        <v>-10688</v>
      </c>
      <c r="I71" s="16">
        <f>IFERROR('Cash Flow Data'!K5,0)</f>
        <v>-9109</v>
      </c>
      <c r="J71" s="16">
        <f>IFERROR('Cash Flow Data'!L5,0)</f>
        <v>9950</v>
      </c>
      <c r="K71" s="16">
        <f>IFERROR('Cash Flow Data'!M5,0)</f>
        <v>-5505</v>
      </c>
      <c r="L71" s="16">
        <f>IFERROR('Cash Flow Data'!N5,0)</f>
        <v>337</v>
      </c>
    </row>
    <row r="72" spans="1:13" x14ac:dyDescent="0.3">
      <c r="B72" t="s">
        <v>43</v>
      </c>
      <c r="C72" s="16">
        <f>IFERROR('Cash Flow Data'!E6,0)</f>
        <v>-2656</v>
      </c>
      <c r="D72" s="16">
        <f>IFERROR('Cash Flow Data'!F6,0)</f>
        <v>-2853</v>
      </c>
      <c r="E72" s="16">
        <f>IFERROR('Cash Flow Data'!G6,0)</f>
        <v>-3692</v>
      </c>
      <c r="F72" s="16">
        <f>IFERROR('Cash Flow Data'!H6,0)</f>
        <v>-5743</v>
      </c>
      <c r="G72" s="16">
        <f>IFERROR('Cash Flow Data'!I6,0)</f>
        <v>-6621</v>
      </c>
      <c r="H72" s="16">
        <f>IFERROR('Cash Flow Data'!J6,0)</f>
        <v>-3560</v>
      </c>
      <c r="I72" s="16">
        <f>IFERROR('Cash Flow Data'!K6,0)</f>
        <v>2069</v>
      </c>
      <c r="J72" s="16">
        <f>IFERROR('Cash Flow Data'!L6,0)</f>
        <v>2326</v>
      </c>
      <c r="K72" s="16">
        <f>IFERROR('Cash Flow Data'!M6,0)</f>
        <v>3814</v>
      </c>
      <c r="L72" s="16">
        <f>IFERROR('Cash Flow Data'!N6,0)</f>
        <v>597</v>
      </c>
    </row>
    <row r="73" spans="1:13" x14ac:dyDescent="0.3">
      <c r="B73" t="s">
        <v>89</v>
      </c>
      <c r="C73" s="16">
        <f>IFERROR('Cash Flow Data'!E7,0)</f>
        <v>8132</v>
      </c>
      <c r="D73" s="16">
        <f>IFERROR('Cash Flow Data'!F7,0)</f>
        <v>4694</v>
      </c>
      <c r="E73" s="16">
        <f>IFERROR('Cash Flow Data'!G7,0)</f>
        <v>3598</v>
      </c>
      <c r="F73" s="16">
        <f>IFERROR('Cash Flow Data'!H7,0)</f>
        <v>3947</v>
      </c>
      <c r="G73" s="16">
        <f>IFERROR('Cash Flow Data'!I7,0)</f>
        <v>9301</v>
      </c>
      <c r="H73" s="16">
        <f>IFERROR('Cash Flow Data'!J7,0)</f>
        <v>7320</v>
      </c>
      <c r="I73" s="16">
        <f>IFERROR('Cash Flow Data'!K7,0)</f>
        <v>-4692</v>
      </c>
      <c r="J73" s="16">
        <f>IFERROR('Cash Flow Data'!L7,0)</f>
        <v>-8085</v>
      </c>
      <c r="K73" s="16">
        <f>IFERROR('Cash Flow Data'!M7,0)</f>
        <v>5748</v>
      </c>
      <c r="L73" s="16">
        <f>IFERROR('Cash Flow Data'!N7,0)</f>
        <v>-7012</v>
      </c>
    </row>
    <row r="74" spans="1:13" x14ac:dyDescent="0.3">
      <c r="B74" t="s">
        <v>90</v>
      </c>
      <c r="C74" s="16">
        <f>IFERROR('Cash Flow Data'!E8,0)</f>
        <v>0</v>
      </c>
      <c r="D74" s="16">
        <f>IFERROR('Cash Flow Data'!F8,0)</f>
        <v>0</v>
      </c>
      <c r="E74" s="16">
        <f>IFERROR('Cash Flow Data'!G8,0)</f>
        <v>0</v>
      </c>
      <c r="F74" s="16">
        <f>IFERROR('Cash Flow Data'!H8,0)</f>
        <v>-520</v>
      </c>
      <c r="G74" s="16">
        <f>IFERROR('Cash Flow Data'!I8,0)</f>
        <v>0</v>
      </c>
      <c r="H74" s="16">
        <f>IFERROR('Cash Flow Data'!J8,0)</f>
        <v>0</v>
      </c>
      <c r="I74" s="16">
        <f>IFERROR('Cash Flow Data'!K8,0)</f>
        <v>0</v>
      </c>
      <c r="J74" s="16">
        <f>IFERROR('Cash Flow Data'!L8,0)</f>
        <v>0</v>
      </c>
      <c r="K74" s="16">
        <f>IFERROR('Cash Flow Data'!M8,0)</f>
        <v>0</v>
      </c>
      <c r="L74" s="16">
        <f>IFERROR('Cash Flow Data'!N8,0)</f>
        <v>0</v>
      </c>
    </row>
    <row r="75" spans="1:13" x14ac:dyDescent="0.3">
      <c r="B75" t="s">
        <v>91</v>
      </c>
      <c r="C75" s="16">
        <f>IFERROR('Cash Flow Data'!E9,0)</f>
        <v>-303</v>
      </c>
      <c r="D75" s="16">
        <f>IFERROR('Cash Flow Data'!F9,0)</f>
        <v>1870</v>
      </c>
      <c r="E75" s="16">
        <f>IFERROR('Cash Flow Data'!G9,0)</f>
        <v>-398</v>
      </c>
      <c r="F75" s="16">
        <f>IFERROR('Cash Flow Data'!H9,0)</f>
        <v>5852</v>
      </c>
      <c r="G75" s="16">
        <f>IFERROR('Cash Flow Data'!I9,0)</f>
        <v>4727</v>
      </c>
      <c r="H75" s="16">
        <f>IFERROR('Cash Flow Data'!J9,0)</f>
        <v>494</v>
      </c>
      <c r="I75" s="16">
        <f>IFERROR('Cash Flow Data'!K9,0)</f>
        <v>4512</v>
      </c>
      <c r="J75" s="16">
        <f>IFERROR('Cash Flow Data'!L9,0)</f>
        <v>875</v>
      </c>
      <c r="K75" s="16">
        <f>IFERROR('Cash Flow Data'!M9,0)</f>
        <v>-4150</v>
      </c>
      <c r="L75" s="16">
        <f>IFERROR('Cash Flow Data'!N9,0)</f>
        <v>-4396</v>
      </c>
    </row>
    <row r="76" spans="1:13" x14ac:dyDescent="0.3">
      <c r="B76" t="s">
        <v>92</v>
      </c>
      <c r="C76" s="16">
        <f>IFERROR('Cash Flow Data'!E10,0)</f>
        <v>-3</v>
      </c>
      <c r="D76" s="16">
        <f>IFERROR('Cash Flow Data'!F10,0)</f>
        <v>4157</v>
      </c>
      <c r="E76" s="16">
        <f>IFERROR('Cash Flow Data'!G10,0)</f>
        <v>-3672</v>
      </c>
      <c r="F76" s="16">
        <f>IFERROR('Cash Flow Data'!H10,0)</f>
        <v>1313</v>
      </c>
      <c r="G76" s="16">
        <f>IFERROR('Cash Flow Data'!I10,0)</f>
        <v>3254</v>
      </c>
      <c r="H76" s="16">
        <f>IFERROR('Cash Flow Data'!J10,0)</f>
        <v>-6434</v>
      </c>
      <c r="I76" s="16">
        <f>IFERROR('Cash Flow Data'!K10,0)</f>
        <v>-7221</v>
      </c>
      <c r="J76" s="16">
        <f>IFERROR('Cash Flow Data'!L10,0)</f>
        <v>5065</v>
      </c>
      <c r="K76" s="16">
        <f>IFERROR('Cash Flow Data'!M10,0)</f>
        <v>-93</v>
      </c>
      <c r="L76" s="16">
        <f>IFERROR('Cash Flow Data'!N10,0)</f>
        <v>-10474</v>
      </c>
    </row>
    <row r="77" spans="1:13" x14ac:dyDescent="0.3">
      <c r="B77" t="s">
        <v>93</v>
      </c>
      <c r="C77" s="16">
        <f>IFERROR('Cash Flow Data'!E11,0)</f>
        <v>-2240</v>
      </c>
      <c r="D77" s="16">
        <f>IFERROR('Cash Flow Data'!F11,0)</f>
        <v>-4308</v>
      </c>
      <c r="E77" s="16">
        <f>IFERROR('Cash Flow Data'!G11,0)</f>
        <v>-4194</v>
      </c>
      <c r="F77" s="16">
        <f>IFERROR('Cash Flow Data'!H11,0)</f>
        <v>-2040</v>
      </c>
      <c r="G77" s="16">
        <f>IFERROR('Cash Flow Data'!I11,0)</f>
        <v>-1895</v>
      </c>
      <c r="H77" s="16">
        <f>IFERROR('Cash Flow Data'!J11,0)</f>
        <v>-3021</v>
      </c>
      <c r="I77" s="16">
        <f>IFERROR('Cash Flow Data'!K11,0)</f>
        <v>-2659</v>
      </c>
      <c r="J77" s="16">
        <f>IFERROR('Cash Flow Data'!L11,0)</f>
        <v>-1785</v>
      </c>
      <c r="K77" s="16">
        <f>IFERROR('Cash Flow Data'!M11,0)</f>
        <v>-2105</v>
      </c>
      <c r="L77" s="16">
        <f>IFERROR('Cash Flow Data'!N11,0)</f>
        <v>-1910</v>
      </c>
    </row>
    <row r="78" spans="1:13" x14ac:dyDescent="0.3">
      <c r="B78" s="15" t="s">
        <v>119</v>
      </c>
      <c r="C78" s="28">
        <f>SUM(C70:C77)</f>
        <v>22159</v>
      </c>
      <c r="D78" s="28">
        <f t="shared" ref="D78:L78" si="22">SUM(D70:D77)</f>
        <v>40308</v>
      </c>
      <c r="E78" s="28">
        <f t="shared" si="22"/>
        <v>31860</v>
      </c>
      <c r="F78" s="28">
        <f t="shared" si="22"/>
        <v>39212</v>
      </c>
      <c r="G78" s="28">
        <f t="shared" si="22"/>
        <v>33454</v>
      </c>
      <c r="H78" s="28">
        <f t="shared" si="22"/>
        <v>17423</v>
      </c>
      <c r="I78" s="28">
        <f t="shared" si="22"/>
        <v>11671</v>
      </c>
      <c r="J78" s="28">
        <f t="shared" si="22"/>
        <v>31698</v>
      </c>
      <c r="K78" s="28">
        <f t="shared" si="22"/>
        <v>28907</v>
      </c>
      <c r="L78" s="28">
        <f t="shared" si="22"/>
        <v>3808</v>
      </c>
    </row>
    <row r="80" spans="1:13" x14ac:dyDescent="0.3">
      <c r="B80" s="15" t="s">
        <v>121</v>
      </c>
    </row>
    <row r="81" spans="2:12" x14ac:dyDescent="0.3">
      <c r="B81" t="s">
        <v>94</v>
      </c>
      <c r="C81" s="16">
        <f>IFERROR('Cash Flow Data'!E13,0)</f>
        <v>-18863</v>
      </c>
      <c r="D81" s="16">
        <f>IFERROR('Cash Flow Data'!F13,0)</f>
        <v>-26975</v>
      </c>
      <c r="E81" s="16">
        <f>IFERROR('Cash Flow Data'!G13,0)</f>
        <v>-31962</v>
      </c>
      <c r="F81" s="16">
        <f>IFERROR('Cash Flow Data'!H13,0)</f>
        <v>-31503</v>
      </c>
      <c r="G81" s="16">
        <f>IFERROR('Cash Flow Data'!I13,0)</f>
        <v>-16072</v>
      </c>
      <c r="H81" s="16">
        <f>IFERROR('Cash Flow Data'!J13,0)</f>
        <v>-35079</v>
      </c>
      <c r="I81" s="16">
        <f>IFERROR('Cash Flow Data'!K13,0)</f>
        <v>-35304</v>
      </c>
      <c r="J81" s="16">
        <f>IFERROR('Cash Flow Data'!L13,0)</f>
        <v>-29702</v>
      </c>
      <c r="K81" s="16">
        <f>IFERROR('Cash Flow Data'!M13,0)</f>
        <v>-20205</v>
      </c>
      <c r="L81" s="16">
        <f>IFERROR('Cash Flow Data'!N13,0)</f>
        <v>-15168</v>
      </c>
    </row>
    <row r="82" spans="2:12" x14ac:dyDescent="0.3">
      <c r="B82" t="s">
        <v>95</v>
      </c>
      <c r="C82" s="16">
        <f>IFERROR('Cash Flow Data'!E14,0)</f>
        <v>37</v>
      </c>
      <c r="D82" s="16">
        <f>IFERROR('Cash Flow Data'!F14,0)</f>
        <v>50</v>
      </c>
      <c r="E82" s="16">
        <f>IFERROR('Cash Flow Data'!G14,0)</f>
        <v>74</v>
      </c>
      <c r="F82" s="16">
        <f>IFERROR('Cash Flow Data'!H14,0)</f>
        <v>59</v>
      </c>
      <c r="G82" s="16">
        <f>IFERROR('Cash Flow Data'!I14,0)</f>
        <v>53</v>
      </c>
      <c r="H82" s="16">
        <f>IFERROR('Cash Flow Data'!J14,0)</f>
        <v>30</v>
      </c>
      <c r="I82" s="16">
        <f>IFERROR('Cash Flow Data'!K14,0)</f>
        <v>67</v>
      </c>
      <c r="J82" s="16">
        <f>IFERROR('Cash Flow Data'!L14,0)</f>
        <v>171</v>
      </c>
      <c r="K82" s="16">
        <f>IFERROR('Cash Flow Data'!M14,0)</f>
        <v>351</v>
      </c>
      <c r="L82" s="16">
        <f>IFERROR('Cash Flow Data'!N14,0)</f>
        <v>230</v>
      </c>
    </row>
    <row r="83" spans="2:12" x14ac:dyDescent="0.3">
      <c r="B83" t="s">
        <v>96</v>
      </c>
      <c r="C83" s="16">
        <f>IFERROR('Cash Flow Data'!E15,0)</f>
        <v>73</v>
      </c>
      <c r="D83" s="16">
        <f>IFERROR('Cash Flow Data'!F15,0)</f>
        <v>-429</v>
      </c>
      <c r="E83" s="16">
        <f>IFERROR('Cash Flow Data'!G15,0)</f>
        <v>-5461</v>
      </c>
      <c r="F83" s="16">
        <f>IFERROR('Cash Flow Data'!H15,0)</f>
        <v>-4728</v>
      </c>
      <c r="G83" s="16">
        <f>IFERROR('Cash Flow Data'!I15,0)</f>
        <v>-6</v>
      </c>
      <c r="H83" s="16">
        <f>IFERROR('Cash Flow Data'!J15,0)</f>
        <v>-329</v>
      </c>
      <c r="I83" s="16">
        <f>IFERROR('Cash Flow Data'!K15,0)</f>
        <v>-130</v>
      </c>
      <c r="J83" s="16">
        <f>IFERROR('Cash Flow Data'!L15,0)</f>
        <v>-1439</v>
      </c>
      <c r="K83" s="16">
        <f>IFERROR('Cash Flow Data'!M15,0)</f>
        <v>-7530</v>
      </c>
      <c r="L83" s="16">
        <f>IFERROR('Cash Flow Data'!N15,0)</f>
        <v>-3008</v>
      </c>
    </row>
    <row r="84" spans="2:12" x14ac:dyDescent="0.3">
      <c r="B84" t="s">
        <v>97</v>
      </c>
      <c r="C84" s="16">
        <f>IFERROR('Cash Flow Data'!E16,0)</f>
        <v>34</v>
      </c>
      <c r="D84" s="16">
        <f>IFERROR('Cash Flow Data'!F16,0)</f>
        <v>4</v>
      </c>
      <c r="E84" s="16">
        <f>IFERROR('Cash Flow Data'!G16,0)</f>
        <v>42</v>
      </c>
      <c r="F84" s="16">
        <f>IFERROR('Cash Flow Data'!H16,0)</f>
        <v>89</v>
      </c>
      <c r="G84" s="16">
        <f>IFERROR('Cash Flow Data'!I16,0)</f>
        <v>1965</v>
      </c>
      <c r="H84" s="16">
        <f>IFERROR('Cash Flow Data'!J16,0)</f>
        <v>2381</v>
      </c>
      <c r="I84" s="16">
        <f>IFERROR('Cash Flow Data'!K16,0)</f>
        <v>5644</v>
      </c>
      <c r="J84" s="16">
        <f>IFERROR('Cash Flow Data'!L16,0)</f>
        <v>21</v>
      </c>
      <c r="K84" s="16">
        <f>IFERROR('Cash Flow Data'!M16,0)</f>
        <v>226</v>
      </c>
      <c r="L84" s="16">
        <f>IFERROR('Cash Flow Data'!N16,0)</f>
        <v>104</v>
      </c>
    </row>
    <row r="85" spans="2:12" x14ac:dyDescent="0.3">
      <c r="B85" t="s">
        <v>98</v>
      </c>
      <c r="C85" s="16">
        <f>IFERROR('Cash Flow Data'!E17,0)</f>
        <v>713</v>
      </c>
      <c r="D85" s="16">
        <f>IFERROR('Cash Flow Data'!F17,0)</f>
        <v>653</v>
      </c>
      <c r="E85" s="16">
        <f>IFERROR('Cash Flow Data'!G17,0)</f>
        <v>698</v>
      </c>
      <c r="F85" s="16">
        <f>IFERROR('Cash Flow Data'!H17,0)</f>
        <v>731</v>
      </c>
      <c r="G85" s="16">
        <f>IFERROR('Cash Flow Data'!I17,0)</f>
        <v>638</v>
      </c>
      <c r="H85" s="16">
        <f>IFERROR('Cash Flow Data'!J17,0)</f>
        <v>690</v>
      </c>
      <c r="I85" s="16">
        <f>IFERROR('Cash Flow Data'!K17,0)</f>
        <v>761</v>
      </c>
      <c r="J85" s="16">
        <f>IFERROR('Cash Flow Data'!L17,0)</f>
        <v>1104</v>
      </c>
      <c r="K85" s="16">
        <f>IFERROR('Cash Flow Data'!M17,0)</f>
        <v>428</v>
      </c>
      <c r="L85" s="16">
        <f>IFERROR('Cash Flow Data'!N17,0)</f>
        <v>653</v>
      </c>
    </row>
    <row r="86" spans="2:12" x14ac:dyDescent="0.3">
      <c r="B86" t="s">
        <v>99</v>
      </c>
      <c r="C86" s="16">
        <f>IFERROR('Cash Flow Data'!E18,0)</f>
        <v>95</v>
      </c>
      <c r="D86" s="16">
        <f>IFERROR('Cash Flow Data'!F18,0)</f>
        <v>40</v>
      </c>
      <c r="E86" s="16">
        <f>IFERROR('Cash Flow Data'!G18,0)</f>
        <v>80</v>
      </c>
      <c r="F86" s="16">
        <f>IFERROR('Cash Flow Data'!H18,0)</f>
        <v>58</v>
      </c>
      <c r="G86" s="16">
        <f>IFERROR('Cash Flow Data'!I18,0)</f>
        <v>620</v>
      </c>
      <c r="H86" s="16">
        <f>IFERROR('Cash Flow Data'!J18,0)</f>
        <v>1797</v>
      </c>
      <c r="I86" s="16">
        <f>IFERROR('Cash Flow Data'!K18,0)</f>
        <v>232</v>
      </c>
      <c r="J86" s="16">
        <f>IFERROR('Cash Flow Data'!L18,0)</f>
        <v>21</v>
      </c>
      <c r="K86" s="16">
        <f>IFERROR('Cash Flow Data'!M18,0)</f>
        <v>18</v>
      </c>
      <c r="L86" s="16">
        <f>IFERROR('Cash Flow Data'!N18,0)</f>
        <v>32</v>
      </c>
    </row>
    <row r="87" spans="2:12" x14ac:dyDescent="0.3">
      <c r="B87" t="s">
        <v>100</v>
      </c>
      <c r="C87" s="16">
        <f>IFERROR('Cash Flow Data'!E19,0)</f>
        <v>0</v>
      </c>
      <c r="D87" s="16">
        <f>IFERROR('Cash Flow Data'!F19,0)</f>
        <v>0</v>
      </c>
      <c r="E87" s="16">
        <f>IFERROR('Cash Flow Data'!G19,0)</f>
        <v>0</v>
      </c>
      <c r="F87" s="16">
        <f>IFERROR('Cash Flow Data'!H19,0)</f>
        <v>0</v>
      </c>
      <c r="G87" s="16">
        <f>IFERROR('Cash Flow Data'!I19,0)</f>
        <v>0</v>
      </c>
      <c r="H87" s="16">
        <f>IFERROR('Cash Flow Data'!J19,0)</f>
        <v>0</v>
      </c>
      <c r="I87" s="16">
        <f>IFERROR('Cash Flow Data'!K19,0)</f>
        <v>0</v>
      </c>
      <c r="J87" s="16">
        <f>IFERROR('Cash Flow Data'!L19,0)</f>
        <v>0</v>
      </c>
      <c r="K87" s="16">
        <f>IFERROR('Cash Flow Data'!M19,0)</f>
        <v>0</v>
      </c>
      <c r="L87" s="16">
        <f>IFERROR('Cash Flow Data'!N19,0)</f>
        <v>0</v>
      </c>
    </row>
    <row r="88" spans="2:12" x14ac:dyDescent="0.3">
      <c r="B88" t="s">
        <v>101</v>
      </c>
      <c r="C88" s="16">
        <f>IFERROR('Cash Flow Data'!E20,0)</f>
        <v>0</v>
      </c>
      <c r="D88" s="16">
        <f>IFERROR('Cash Flow Data'!F20,0)</f>
        <v>0</v>
      </c>
      <c r="E88" s="16">
        <f>IFERROR('Cash Flow Data'!G20,0)</f>
        <v>-160</v>
      </c>
      <c r="F88" s="16">
        <f>IFERROR('Cash Flow Data'!H20,0)</f>
        <v>0</v>
      </c>
      <c r="G88" s="16">
        <f>IFERROR('Cash Flow Data'!I20,0)</f>
        <v>-107</v>
      </c>
      <c r="H88" s="16">
        <f>IFERROR('Cash Flow Data'!J20,0)</f>
        <v>-4</v>
      </c>
      <c r="I88" s="16">
        <f>IFERROR('Cash Flow Data'!K20,0)</f>
        <v>-9</v>
      </c>
      <c r="J88" s="16">
        <f>IFERROR('Cash Flow Data'!L20,0)</f>
        <v>-606</v>
      </c>
      <c r="K88" s="16">
        <f>IFERROR('Cash Flow Data'!M20,0)</f>
        <v>-10</v>
      </c>
      <c r="L88" s="16">
        <f>IFERROR('Cash Flow Data'!N20,0)</f>
        <v>0</v>
      </c>
    </row>
    <row r="89" spans="2:12" x14ac:dyDescent="0.3">
      <c r="B89" t="s">
        <v>102</v>
      </c>
      <c r="C89" s="16">
        <f>IFERROR('Cash Flow Data'!E21,0)</f>
        <v>0</v>
      </c>
      <c r="D89" s="16">
        <f>IFERROR('Cash Flow Data'!F21,0)</f>
        <v>0</v>
      </c>
      <c r="E89" s="16">
        <f>IFERROR('Cash Flow Data'!G21,0)</f>
        <v>0</v>
      </c>
      <c r="F89" s="16">
        <f>IFERROR('Cash Flow Data'!H21,0)</f>
        <v>0</v>
      </c>
      <c r="G89" s="16">
        <f>IFERROR('Cash Flow Data'!I21,0)</f>
        <v>0</v>
      </c>
      <c r="H89" s="16">
        <f>IFERROR('Cash Flow Data'!J21,0)</f>
        <v>14</v>
      </c>
      <c r="I89" s="16">
        <f>IFERROR('Cash Flow Data'!K21,0)</f>
        <v>533</v>
      </c>
      <c r="J89" s="16">
        <f>IFERROR('Cash Flow Data'!L21,0)</f>
        <v>0</v>
      </c>
      <c r="K89" s="16">
        <f>IFERROR('Cash Flow Data'!M21,0)</f>
        <v>0</v>
      </c>
      <c r="L89" s="16">
        <f>IFERROR('Cash Flow Data'!N21,0)</f>
        <v>0</v>
      </c>
    </row>
    <row r="90" spans="2:12" x14ac:dyDescent="0.3">
      <c r="B90" t="s">
        <v>103</v>
      </c>
      <c r="C90" s="16">
        <f>IFERROR('Cash Flow Data'!E22,0)</f>
        <v>0</v>
      </c>
      <c r="D90" s="16">
        <f>IFERROR('Cash Flow Data'!F22,0)</f>
        <v>-185</v>
      </c>
      <c r="E90" s="16">
        <f>IFERROR('Cash Flow Data'!G22,0)</f>
        <v>0</v>
      </c>
      <c r="F90" s="16">
        <f>IFERROR('Cash Flow Data'!H22,0)</f>
        <v>-111</v>
      </c>
      <c r="G90" s="16">
        <f>IFERROR('Cash Flow Data'!I22,0)</f>
        <v>0</v>
      </c>
      <c r="H90" s="16">
        <f>IFERROR('Cash Flow Data'!J22,0)</f>
        <v>0</v>
      </c>
      <c r="I90" s="16">
        <f>IFERROR('Cash Flow Data'!K22,0)</f>
        <v>-8</v>
      </c>
      <c r="J90" s="16">
        <f>IFERROR('Cash Flow Data'!L22,0)</f>
        <v>-27</v>
      </c>
      <c r="K90" s="16">
        <f>IFERROR('Cash Flow Data'!M22,0)</f>
        <v>0</v>
      </c>
      <c r="L90" s="16">
        <f>IFERROR('Cash Flow Data'!N22,0)</f>
        <v>-98</v>
      </c>
    </row>
    <row r="91" spans="2:12" x14ac:dyDescent="0.3">
      <c r="B91" t="s">
        <v>104</v>
      </c>
      <c r="C91" s="16">
        <f>IFERROR('Cash Flow Data'!E23,0)</f>
        <v>45</v>
      </c>
      <c r="D91" s="16">
        <f>IFERROR('Cash Flow Data'!F23,0)</f>
        <v>0</v>
      </c>
      <c r="E91" s="16">
        <f>IFERROR('Cash Flow Data'!G23,0)</f>
        <v>0</v>
      </c>
      <c r="F91" s="16">
        <f>IFERROR('Cash Flow Data'!H23,0)</f>
        <v>0</v>
      </c>
      <c r="G91" s="16">
        <f>IFERROR('Cash Flow Data'!I23,0)</f>
        <v>0</v>
      </c>
      <c r="H91" s="16">
        <f>IFERROR('Cash Flow Data'!J23,0)</f>
        <v>0</v>
      </c>
      <c r="I91" s="16">
        <f>IFERROR('Cash Flow Data'!K23,0)</f>
        <v>0</v>
      </c>
      <c r="J91" s="16">
        <f>IFERROR('Cash Flow Data'!L23,0)</f>
        <v>0</v>
      </c>
      <c r="K91" s="16">
        <f>IFERROR('Cash Flow Data'!M23,0)</f>
        <v>0</v>
      </c>
      <c r="L91" s="16">
        <f>IFERROR('Cash Flow Data'!N23,0)</f>
        <v>0</v>
      </c>
    </row>
    <row r="92" spans="2:12" x14ac:dyDescent="0.3">
      <c r="B92" t="s">
        <v>105</v>
      </c>
      <c r="C92" s="16">
        <f>IFERROR('Cash Flow Data'!E24,0)</f>
        <v>-5103</v>
      </c>
      <c r="D92" s="16">
        <f>IFERROR('Cash Flow Data'!F24,0)</f>
        <v>-1149</v>
      </c>
      <c r="E92" s="16">
        <f>IFERROR('Cash Flow Data'!G24,0)</f>
        <v>456</v>
      </c>
      <c r="F92" s="16">
        <f>IFERROR('Cash Flow Data'!H24,0)</f>
        <v>-1289</v>
      </c>
      <c r="G92" s="16">
        <f>IFERROR('Cash Flow Data'!I24,0)</f>
        <v>-26663</v>
      </c>
      <c r="H92" s="16">
        <f>IFERROR('Cash Flow Data'!J24,0)</f>
        <v>5360</v>
      </c>
      <c r="I92" s="16">
        <f>IFERROR('Cash Flow Data'!K24,0)</f>
        <v>7335</v>
      </c>
      <c r="J92" s="16">
        <f>IFERROR('Cash Flow Data'!L24,0)</f>
        <v>-2659</v>
      </c>
      <c r="K92" s="16">
        <f>IFERROR('Cash Flow Data'!M24,0)</f>
        <v>1051</v>
      </c>
      <c r="L92" s="16">
        <f>IFERROR('Cash Flow Data'!N24,0)</f>
        <v>12813</v>
      </c>
    </row>
    <row r="93" spans="2:12" x14ac:dyDescent="0.3">
      <c r="B93" s="15" t="s">
        <v>122</v>
      </c>
      <c r="C93" s="16">
        <f>SUM(C81:C92)</f>
        <v>-22969</v>
      </c>
      <c r="D93" s="16">
        <f t="shared" ref="D93:L93" si="23">SUM(D81:D92)</f>
        <v>-27991</v>
      </c>
      <c r="E93" s="16">
        <f t="shared" si="23"/>
        <v>-36233</v>
      </c>
      <c r="F93" s="16">
        <f t="shared" si="23"/>
        <v>-36694</v>
      </c>
      <c r="G93" s="16">
        <f t="shared" si="23"/>
        <v>-39572</v>
      </c>
      <c r="H93" s="16">
        <f t="shared" si="23"/>
        <v>-25140</v>
      </c>
      <c r="I93" s="16">
        <f t="shared" si="23"/>
        <v>-20879</v>
      </c>
      <c r="J93" s="16">
        <f t="shared" si="23"/>
        <v>-33116</v>
      </c>
      <c r="K93" s="16">
        <f t="shared" si="23"/>
        <v>-25671</v>
      </c>
      <c r="L93" s="16">
        <f t="shared" si="23"/>
        <v>-4442</v>
      </c>
    </row>
    <row r="95" spans="2:12" x14ac:dyDescent="0.3">
      <c r="B95" s="15" t="s">
        <v>123</v>
      </c>
    </row>
    <row r="96" spans="2:12" x14ac:dyDescent="0.3">
      <c r="B96" t="s">
        <v>106</v>
      </c>
      <c r="C96" s="16">
        <f>IFERROR('Cash Flow Data'!E26,0)</f>
        <v>1</v>
      </c>
      <c r="D96" s="16">
        <f>IFERROR('Cash Flow Data'!F26,0)</f>
        <v>0</v>
      </c>
      <c r="E96" s="16">
        <f>IFERROR('Cash Flow Data'!G26,0)</f>
        <v>0</v>
      </c>
      <c r="F96" s="16">
        <f>IFERROR('Cash Flow Data'!H26,0)</f>
        <v>7433</v>
      </c>
      <c r="G96" s="16">
        <f>IFERROR('Cash Flow Data'!I26,0)</f>
        <v>5</v>
      </c>
      <c r="H96" s="16">
        <f>IFERROR('Cash Flow Data'!J26,0)</f>
        <v>0</v>
      </c>
      <c r="I96" s="16">
        <f>IFERROR('Cash Flow Data'!K26,0)</f>
        <v>0</v>
      </c>
      <c r="J96" s="16">
        <f>IFERROR('Cash Flow Data'!L26,0)</f>
        <v>3889</v>
      </c>
      <c r="K96" s="16">
        <f>IFERROR('Cash Flow Data'!M26,0)</f>
        <v>2603</v>
      </c>
      <c r="L96" s="16">
        <f>IFERROR('Cash Flow Data'!N26,0)</f>
        <v>19</v>
      </c>
    </row>
    <row r="97" spans="2:12" x14ac:dyDescent="0.3">
      <c r="B97" t="s">
        <v>107</v>
      </c>
      <c r="C97" s="16">
        <f>IFERROR('Cash Flow Data'!E27,0)</f>
        <v>-97</v>
      </c>
      <c r="D97" s="16">
        <f>IFERROR('Cash Flow Data'!F27,0)</f>
        <v>-658</v>
      </c>
      <c r="E97" s="16">
        <f>IFERROR('Cash Flow Data'!G27,0)</f>
        <v>-744</v>
      </c>
      <c r="F97" s="16">
        <f>IFERROR('Cash Flow Data'!H27,0)</f>
        <v>0</v>
      </c>
      <c r="G97" s="16">
        <f>IFERROR('Cash Flow Data'!I27,0)</f>
        <v>0</v>
      </c>
      <c r="H97" s="16">
        <f>IFERROR('Cash Flow Data'!J27,0)</f>
        <v>0</v>
      </c>
      <c r="I97" s="16">
        <f>IFERROR('Cash Flow Data'!K27,0)</f>
        <v>0</v>
      </c>
      <c r="J97" s="16">
        <f>IFERROR('Cash Flow Data'!L27,0)</f>
        <v>0</v>
      </c>
      <c r="K97" s="16">
        <f>IFERROR('Cash Flow Data'!M27,0)</f>
        <v>0</v>
      </c>
      <c r="L97" s="16">
        <f>IFERROR('Cash Flow Data'!N27,0)</f>
        <v>0</v>
      </c>
    </row>
    <row r="98" spans="2:12" x14ac:dyDescent="0.3">
      <c r="B98" t="s">
        <v>108</v>
      </c>
      <c r="C98" s="16">
        <f>IFERROR('Cash Flow Data'!E28,0)</f>
        <v>27863</v>
      </c>
      <c r="D98" s="16">
        <f>IFERROR('Cash Flow Data'!F28,0)</f>
        <v>33258</v>
      </c>
      <c r="E98" s="16">
        <f>IFERROR('Cash Flow Data'!G28,0)</f>
        <v>36363</v>
      </c>
      <c r="F98" s="16">
        <f>IFERROR('Cash Flow Data'!H28,0)</f>
        <v>19519</v>
      </c>
      <c r="G98" s="16">
        <f>IFERROR('Cash Flow Data'!I28,0)</f>
        <v>33390</v>
      </c>
      <c r="H98" s="16">
        <f>IFERROR('Cash Flow Data'!J28,0)</f>
        <v>37482</v>
      </c>
      <c r="I98" s="16">
        <f>IFERROR('Cash Flow Data'!K28,0)</f>
        <v>51128</v>
      </c>
      <c r="J98" s="16">
        <f>IFERROR('Cash Flow Data'!L28,0)</f>
        <v>38297</v>
      </c>
      <c r="K98" s="16">
        <f>IFERROR('Cash Flow Data'!M28,0)</f>
        <v>46641</v>
      </c>
      <c r="L98" s="16">
        <f>IFERROR('Cash Flow Data'!N28,0)</f>
        <v>46578</v>
      </c>
    </row>
    <row r="99" spans="2:12" x14ac:dyDescent="0.3">
      <c r="B99" t="s">
        <v>109</v>
      </c>
      <c r="C99" s="16">
        <f>IFERROR('Cash Flow Data'!E29,0)</f>
        <v>-20395</v>
      </c>
      <c r="D99" s="16">
        <f>IFERROR('Cash Flow Data'!F29,0)</f>
        <v>-29141</v>
      </c>
      <c r="E99" s="16">
        <f>IFERROR('Cash Flow Data'!G29,0)</f>
        <v>-23332</v>
      </c>
      <c r="F99" s="16">
        <f>IFERROR('Cash Flow Data'!H29,0)</f>
        <v>-24924</v>
      </c>
      <c r="G99" s="16">
        <f>IFERROR('Cash Flow Data'!I29,0)</f>
        <v>-21732</v>
      </c>
      <c r="H99" s="16">
        <f>IFERROR('Cash Flow Data'!J29,0)</f>
        <v>-29964</v>
      </c>
      <c r="I99" s="16">
        <f>IFERROR('Cash Flow Data'!K29,0)</f>
        <v>-35198</v>
      </c>
      <c r="J99" s="16">
        <f>IFERROR('Cash Flow Data'!L29,0)</f>
        <v>-29847</v>
      </c>
      <c r="K99" s="16">
        <f>IFERROR('Cash Flow Data'!M29,0)</f>
        <v>-29709</v>
      </c>
      <c r="L99" s="16">
        <f>IFERROR('Cash Flow Data'!N29,0)</f>
        <v>-42816</v>
      </c>
    </row>
    <row r="100" spans="2:12" x14ac:dyDescent="0.3">
      <c r="B100" t="s">
        <v>110</v>
      </c>
      <c r="C100" s="16">
        <f>IFERROR('Cash Flow Data'!E30,0)</f>
        <v>0</v>
      </c>
      <c r="D100" s="16">
        <f>IFERROR('Cash Flow Data'!F30,0)</f>
        <v>0</v>
      </c>
      <c r="E100" s="16">
        <f>IFERROR('Cash Flow Data'!G30,0)</f>
        <v>0</v>
      </c>
      <c r="F100" s="16">
        <f>IFERROR('Cash Flow Data'!H30,0)</f>
        <v>0</v>
      </c>
      <c r="G100" s="16">
        <f>IFERROR('Cash Flow Data'!I30,0)</f>
        <v>0</v>
      </c>
      <c r="H100" s="16">
        <f>IFERROR('Cash Flow Data'!J30,0)</f>
        <v>0</v>
      </c>
      <c r="I100" s="16">
        <f>IFERROR('Cash Flow Data'!K30,0)</f>
        <v>0</v>
      </c>
      <c r="J100" s="16">
        <f>IFERROR('Cash Flow Data'!L30,0)</f>
        <v>0</v>
      </c>
      <c r="K100" s="16">
        <f>IFERROR('Cash Flow Data'!M30,0)</f>
        <v>0</v>
      </c>
      <c r="L100" s="16">
        <f>IFERROR('Cash Flow Data'!N30,0)</f>
        <v>0</v>
      </c>
    </row>
    <row r="101" spans="2:12" x14ac:dyDescent="0.3">
      <c r="B101" t="s">
        <v>111</v>
      </c>
      <c r="C101" s="16">
        <f>IFERROR('Cash Flow Data'!E31,0)</f>
        <v>-4666</v>
      </c>
      <c r="D101" s="16">
        <f>IFERROR('Cash Flow Data'!F31,0)</f>
        <v>-6171</v>
      </c>
      <c r="E101" s="16">
        <f>IFERROR('Cash Flow Data'!G31,0)</f>
        <v>-6307</v>
      </c>
      <c r="F101" s="16">
        <f>IFERROR('Cash Flow Data'!H31,0)</f>
        <v>-5716</v>
      </c>
      <c r="G101" s="16">
        <f>IFERROR('Cash Flow Data'!I31,0)</f>
        <v>-5336</v>
      </c>
      <c r="H101" s="16">
        <f>IFERROR('Cash Flow Data'!J31,0)</f>
        <v>-5411</v>
      </c>
      <c r="I101" s="16">
        <f>IFERROR('Cash Flow Data'!K31,0)</f>
        <v>-7005</v>
      </c>
      <c r="J101" s="16">
        <f>IFERROR('Cash Flow Data'!L31,0)</f>
        <v>-7518</v>
      </c>
      <c r="K101" s="16">
        <f>IFERROR('Cash Flow Data'!M31,0)</f>
        <v>-8123</v>
      </c>
      <c r="L101" s="16">
        <f>IFERROR('Cash Flow Data'!N31,0)</f>
        <v>-9251</v>
      </c>
    </row>
    <row r="102" spans="2:12" x14ac:dyDescent="0.3">
      <c r="B102" t="s">
        <v>112</v>
      </c>
      <c r="C102" s="16">
        <f>IFERROR('Cash Flow Data'!E32,0)</f>
        <v>-1551</v>
      </c>
      <c r="D102" s="16">
        <f>IFERROR('Cash Flow Data'!F32,0)</f>
        <v>-722</v>
      </c>
      <c r="E102" s="16">
        <f>IFERROR('Cash Flow Data'!G32,0)</f>
        <v>-720</v>
      </c>
      <c r="F102" s="16">
        <f>IFERROR('Cash Flow Data'!H32,0)</f>
        <v>-108</v>
      </c>
      <c r="G102" s="16">
        <f>IFERROR('Cash Flow Data'!I32,0)</f>
        <v>-121</v>
      </c>
      <c r="H102" s="16">
        <f>IFERROR('Cash Flow Data'!J32,0)</f>
        <v>-96</v>
      </c>
      <c r="I102" s="16">
        <f>IFERROR('Cash Flow Data'!K32,0)</f>
        <v>-95</v>
      </c>
      <c r="J102" s="16">
        <f>IFERROR('Cash Flow Data'!L32,0)</f>
        <v>-57</v>
      </c>
      <c r="K102" s="16">
        <f>IFERROR('Cash Flow Data'!M32,0)</f>
        <v>-30</v>
      </c>
      <c r="L102" s="16">
        <f>IFERROR('Cash Flow Data'!N32,0)</f>
        <v>-100</v>
      </c>
    </row>
    <row r="103" spans="2:12" x14ac:dyDescent="0.3">
      <c r="B103" t="s">
        <v>113</v>
      </c>
      <c r="C103" s="16">
        <f>IFERROR('Cash Flow Data'!E33,0)</f>
        <v>0</v>
      </c>
      <c r="D103" s="16">
        <f>IFERROR('Cash Flow Data'!F33,0)</f>
        <v>0</v>
      </c>
      <c r="E103" s="16">
        <f>IFERROR('Cash Flow Data'!G33,0)</f>
        <v>0</v>
      </c>
      <c r="F103" s="16">
        <f>IFERROR('Cash Flow Data'!H33,0)</f>
        <v>0</v>
      </c>
      <c r="G103" s="16">
        <f>IFERROR('Cash Flow Data'!I33,0)</f>
        <v>0</v>
      </c>
      <c r="H103" s="16">
        <f>IFERROR('Cash Flow Data'!J33,0)</f>
        <v>0</v>
      </c>
      <c r="I103" s="16">
        <f>IFERROR('Cash Flow Data'!K33,0)</f>
        <v>0</v>
      </c>
      <c r="J103" s="16">
        <f>IFERROR('Cash Flow Data'!L33,0)</f>
        <v>-1346</v>
      </c>
      <c r="K103" s="16">
        <f>IFERROR('Cash Flow Data'!M33,0)</f>
        <v>-1477</v>
      </c>
      <c r="L103" s="16">
        <f>IFERROR('Cash Flow Data'!N33,0)</f>
        <v>-1559</v>
      </c>
    </row>
    <row r="104" spans="2:12" x14ac:dyDescent="0.3">
      <c r="B104" t="s">
        <v>114</v>
      </c>
      <c r="C104" s="16">
        <f>IFERROR('Cash Flow Data'!E34,0)</f>
        <v>-2849</v>
      </c>
      <c r="D104" s="16">
        <f>IFERROR('Cash Flow Data'!F34,0)</f>
        <v>-450</v>
      </c>
      <c r="E104" s="16">
        <f>IFERROR('Cash Flow Data'!G34,0)</f>
        <v>-57</v>
      </c>
      <c r="F104" s="16">
        <f>IFERROR('Cash Flow Data'!H34,0)</f>
        <v>0</v>
      </c>
      <c r="G104" s="16">
        <f>IFERROR('Cash Flow Data'!I34,0)</f>
        <v>0</v>
      </c>
      <c r="H104" s="16">
        <f>IFERROR('Cash Flow Data'!J34,0)</f>
        <v>0</v>
      </c>
      <c r="I104" s="16">
        <f>IFERROR('Cash Flow Data'!K34,0)</f>
        <v>0</v>
      </c>
      <c r="J104" s="16">
        <f>IFERROR('Cash Flow Data'!L34,0)</f>
        <v>-29</v>
      </c>
      <c r="K104" s="16">
        <f>IFERROR('Cash Flow Data'!M34,0)</f>
        <v>0</v>
      </c>
      <c r="L104" s="16">
        <f>IFERROR('Cash Flow Data'!N34,0)</f>
        <v>3750</v>
      </c>
    </row>
    <row r="105" spans="2:12" x14ac:dyDescent="0.3">
      <c r="B105" s="15" t="s">
        <v>124</v>
      </c>
      <c r="C105" s="28">
        <f>SUM(C96:C104)</f>
        <v>-1694</v>
      </c>
      <c r="D105" s="28">
        <f t="shared" ref="D105:L105" si="24">SUM(D96:D104)</f>
        <v>-3884</v>
      </c>
      <c r="E105" s="28">
        <f t="shared" si="24"/>
        <v>5203</v>
      </c>
      <c r="F105" s="28">
        <f t="shared" si="24"/>
        <v>-3796</v>
      </c>
      <c r="G105" s="28">
        <f t="shared" si="24"/>
        <v>6206</v>
      </c>
      <c r="H105" s="28">
        <f t="shared" si="24"/>
        <v>2011</v>
      </c>
      <c r="I105" s="28">
        <f t="shared" si="24"/>
        <v>8830</v>
      </c>
      <c r="J105" s="28">
        <f t="shared" si="24"/>
        <v>3389</v>
      </c>
      <c r="K105" s="28">
        <f t="shared" si="24"/>
        <v>9905</v>
      </c>
      <c r="L105" s="28">
        <f t="shared" si="24"/>
        <v>-3379</v>
      </c>
    </row>
    <row r="107" spans="2:12" x14ac:dyDescent="0.3">
      <c r="B107" s="15" t="s">
        <v>52</v>
      </c>
      <c r="C107" s="28">
        <f>IFERROR(C78+C93+C105,0)</f>
        <v>-2504</v>
      </c>
      <c r="D107" s="28">
        <f t="shared" ref="D107:L107" si="25">IFERROR(D78+D93+D105,0)</f>
        <v>8433</v>
      </c>
      <c r="E107" s="28">
        <f t="shared" si="25"/>
        <v>830</v>
      </c>
      <c r="F107" s="28">
        <f t="shared" si="25"/>
        <v>-1278</v>
      </c>
      <c r="G107" s="28">
        <f t="shared" si="25"/>
        <v>88</v>
      </c>
      <c r="H107" s="28">
        <f t="shared" si="25"/>
        <v>-5706</v>
      </c>
      <c r="I107" s="28">
        <f t="shared" si="25"/>
        <v>-378</v>
      </c>
      <c r="J107" s="28">
        <f t="shared" si="25"/>
        <v>1971</v>
      </c>
      <c r="K107" s="28">
        <f t="shared" si="25"/>
        <v>13141</v>
      </c>
      <c r="L107" s="28">
        <f t="shared" si="25"/>
        <v>-4013</v>
      </c>
    </row>
  </sheetData>
  <sheetProtection sheet="1" objects="1" scenarios="1"/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116" activePane="bottomRight" state="frozen"/>
      <selection activeCell="C4" sqref="C4"/>
      <selection pane="topRight" activeCell="C4" sqref="C4"/>
      <selection pane="bottomLeft" activeCell="C4" sqref="C4"/>
      <selection pane="bottomRight" sqref="A1:K93"/>
    </sheetView>
  </sheetViews>
  <sheetFormatPr defaultColWidth="10.44140625" defaultRowHeight="13.2" x14ac:dyDescent="0.25"/>
  <cols>
    <col min="1" max="1" width="26.664062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33" t="s">
        <v>1</v>
      </c>
      <c r="C1" s="33"/>
      <c r="E1" s="31" t="str">
        <f>IF(B2&lt;&gt;B3, "A NEW VERSION OF THE WORKSHEET IS AVAILABLE", "")</f>
        <v/>
      </c>
      <c r="F1" s="31"/>
      <c r="G1" s="31"/>
      <c r="H1" s="31"/>
      <c r="I1" s="31"/>
      <c r="J1" s="31"/>
      <c r="K1" s="31"/>
    </row>
    <row r="2" spans="1:11" x14ac:dyDescent="0.25">
      <c r="A2" s="1" t="s">
        <v>2</v>
      </c>
      <c r="B2" s="2">
        <v>2.1</v>
      </c>
      <c r="E2" s="32" t="s">
        <v>3</v>
      </c>
      <c r="F2" s="32"/>
      <c r="G2" s="32"/>
      <c r="H2" s="32"/>
      <c r="I2" s="32"/>
      <c r="J2" s="32"/>
      <c r="K2" s="32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358.58908869987852</v>
      </c>
    </row>
    <row r="7" spans="1:11" x14ac:dyDescent="0.25">
      <c r="A7" s="2" t="s">
        <v>7</v>
      </c>
      <c r="B7" s="3">
        <v>2</v>
      </c>
    </row>
    <row r="8" spans="1:11" x14ac:dyDescent="0.25">
      <c r="A8" s="2" t="s">
        <v>8</v>
      </c>
      <c r="B8" s="3">
        <v>411.5</v>
      </c>
    </row>
    <row r="9" spans="1:11" x14ac:dyDescent="0.25">
      <c r="A9" s="2" t="s">
        <v>9</v>
      </c>
      <c r="B9" s="3">
        <v>147559.41</v>
      </c>
    </row>
    <row r="15" spans="1:11" x14ac:dyDescent="0.25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25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25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4.4" x14ac:dyDescent="0.3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4.4" x14ac:dyDescent="0.3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25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25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25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25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25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25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25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4.4" x14ac:dyDescent="0.3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25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25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25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25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25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25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25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25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25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25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4.4" x14ac:dyDescent="0.3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25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25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25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25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25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25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25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4.4" x14ac:dyDescent="0.3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25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25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25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25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4.4" x14ac:dyDescent="0.3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25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25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25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4.4" x14ac:dyDescent="0.3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25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25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25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25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25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25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25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25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sheetProtection sheet="1" objects="1" scenarios="1"/>
  <mergeCells count="3">
    <mergeCell ref="E1:K1"/>
    <mergeCell ref="E2:K2"/>
    <mergeCell ref="B1:C1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31A-BDD7-4BA4-B330-A42F092009EB}">
  <dimension ref="B2:N35"/>
  <sheetViews>
    <sheetView tabSelected="1" workbookViewId="0">
      <selection activeCell="T11" sqref="T11"/>
    </sheetView>
  </sheetViews>
  <sheetFormatPr defaultRowHeight="14.4" x14ac:dyDescent="0.3"/>
  <cols>
    <col min="2" max="2" width="28" bestFit="1" customWidth="1"/>
    <col min="3" max="14" width="7.33203125" bestFit="1" customWidth="1"/>
  </cols>
  <sheetData>
    <row r="2" spans="2:14" x14ac:dyDescent="0.3">
      <c r="C2" s="11">
        <v>40603</v>
      </c>
      <c r="D2" s="11">
        <v>40969</v>
      </c>
      <c r="E2" s="11">
        <v>41334</v>
      </c>
      <c r="F2" s="11">
        <v>41699</v>
      </c>
      <c r="G2" s="11">
        <v>42064</v>
      </c>
      <c r="H2" s="11">
        <v>42430</v>
      </c>
      <c r="I2" s="11">
        <v>42795</v>
      </c>
      <c r="J2" s="11">
        <v>43160</v>
      </c>
      <c r="K2" s="11">
        <v>43525</v>
      </c>
      <c r="L2" s="11">
        <v>43891</v>
      </c>
      <c r="M2" s="11">
        <v>44256</v>
      </c>
      <c r="N2" s="11">
        <v>44621</v>
      </c>
    </row>
    <row r="3" spans="2:14" x14ac:dyDescent="0.3">
      <c r="B3" t="s">
        <v>115</v>
      </c>
      <c r="C3" s="29">
        <v>11240</v>
      </c>
      <c r="D3" s="29">
        <v>18384</v>
      </c>
      <c r="E3" s="29">
        <v>22163</v>
      </c>
      <c r="F3" s="29">
        <v>36151</v>
      </c>
      <c r="G3" s="29">
        <v>35531</v>
      </c>
      <c r="H3" s="29">
        <v>37900</v>
      </c>
      <c r="I3" s="29">
        <v>30199</v>
      </c>
      <c r="J3" s="29">
        <v>23857</v>
      </c>
      <c r="K3" s="29">
        <v>18891</v>
      </c>
      <c r="L3" s="29">
        <v>26633</v>
      </c>
      <c r="M3" s="29">
        <v>29001</v>
      </c>
      <c r="N3" s="29">
        <v>14283</v>
      </c>
    </row>
    <row r="4" spans="2:14" x14ac:dyDescent="0.3">
      <c r="B4" t="s">
        <v>88</v>
      </c>
      <c r="C4" s="29">
        <v>16680</v>
      </c>
      <c r="D4" s="29">
        <v>22432</v>
      </c>
      <c r="E4" s="29">
        <v>24406</v>
      </c>
      <c r="F4" s="29">
        <v>36303</v>
      </c>
      <c r="G4" s="29">
        <v>43397</v>
      </c>
      <c r="H4" s="29">
        <v>38626</v>
      </c>
      <c r="I4" s="29">
        <v>28840</v>
      </c>
      <c r="J4" s="29">
        <v>33312</v>
      </c>
      <c r="K4" s="29">
        <v>28771</v>
      </c>
      <c r="L4" s="29">
        <v>23352</v>
      </c>
      <c r="M4" s="29">
        <v>31198</v>
      </c>
      <c r="N4" s="29">
        <v>26666</v>
      </c>
    </row>
    <row r="5" spans="2:14" x14ac:dyDescent="0.3">
      <c r="B5" t="s">
        <v>42</v>
      </c>
      <c r="C5" s="29">
        <v>-1422</v>
      </c>
      <c r="D5" s="29">
        <v>-6659</v>
      </c>
      <c r="E5" s="29">
        <v>-5177</v>
      </c>
      <c r="F5">
        <v>445</v>
      </c>
      <c r="G5" s="29">
        <v>-3179</v>
      </c>
      <c r="H5" s="29">
        <v>-2223</v>
      </c>
      <c r="I5" s="29">
        <v>-4152</v>
      </c>
      <c r="J5" s="29">
        <v>-10688</v>
      </c>
      <c r="K5" s="29">
        <v>-9109</v>
      </c>
      <c r="L5" s="29">
        <v>9950</v>
      </c>
      <c r="M5" s="29">
        <v>-5505</v>
      </c>
      <c r="N5">
        <v>337</v>
      </c>
    </row>
    <row r="6" spans="2:14" x14ac:dyDescent="0.3">
      <c r="B6" t="s">
        <v>43</v>
      </c>
      <c r="C6" s="29">
        <v>-2411</v>
      </c>
      <c r="D6" s="29">
        <v>-2719</v>
      </c>
      <c r="E6" s="29">
        <v>-2656</v>
      </c>
      <c r="F6" s="29">
        <v>-2853</v>
      </c>
      <c r="G6" s="29">
        <v>-3692</v>
      </c>
      <c r="H6" s="29">
        <v>-5743</v>
      </c>
      <c r="I6" s="29">
        <v>-6621</v>
      </c>
      <c r="J6" s="29">
        <v>-3560</v>
      </c>
      <c r="K6" s="29">
        <v>2069</v>
      </c>
      <c r="L6" s="29">
        <v>2326</v>
      </c>
      <c r="M6" s="29">
        <v>3814</v>
      </c>
      <c r="N6">
        <v>597</v>
      </c>
    </row>
    <row r="7" spans="2:14" x14ac:dyDescent="0.3">
      <c r="B7" t="s">
        <v>89</v>
      </c>
      <c r="C7">
        <v>344</v>
      </c>
      <c r="D7" s="29">
        <v>5867</v>
      </c>
      <c r="E7" s="29">
        <v>8132</v>
      </c>
      <c r="F7" s="29">
        <v>4694</v>
      </c>
      <c r="G7" s="29">
        <v>3598</v>
      </c>
      <c r="H7" s="29">
        <v>3947</v>
      </c>
      <c r="I7" s="29">
        <v>9301</v>
      </c>
      <c r="J7" s="29">
        <v>7320</v>
      </c>
      <c r="K7" s="29">
        <v>-4692</v>
      </c>
      <c r="L7" s="29">
        <v>-8085</v>
      </c>
      <c r="M7" s="29">
        <v>5748</v>
      </c>
      <c r="N7" s="29">
        <v>-7012</v>
      </c>
    </row>
    <row r="8" spans="2:14" x14ac:dyDescent="0.3"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91</v>
      </c>
      <c r="C9">
        <v>-559</v>
      </c>
      <c r="D9" s="29">
        <v>1231</v>
      </c>
      <c r="E9">
        <v>-303</v>
      </c>
      <c r="F9" s="29">
        <v>1870</v>
      </c>
      <c r="G9">
        <v>-398</v>
      </c>
      <c r="H9" s="29">
        <v>5852</v>
      </c>
      <c r="I9" s="29">
        <v>4727</v>
      </c>
      <c r="J9">
        <v>494</v>
      </c>
      <c r="K9" s="29">
        <v>4512</v>
      </c>
      <c r="L9">
        <v>875</v>
      </c>
      <c r="M9" s="29">
        <v>-4150</v>
      </c>
      <c r="N9" s="29">
        <v>-4396</v>
      </c>
    </row>
    <row r="10" spans="2:14" x14ac:dyDescent="0.3">
      <c r="B10" t="s">
        <v>92</v>
      </c>
      <c r="C10" s="29">
        <v>-4048</v>
      </c>
      <c r="D10" s="29">
        <v>-2280</v>
      </c>
      <c r="E10">
        <v>-3</v>
      </c>
      <c r="F10" s="29">
        <v>4157</v>
      </c>
      <c r="G10" s="29">
        <v>-3672</v>
      </c>
      <c r="H10" s="29">
        <v>1313</v>
      </c>
      <c r="I10" s="29">
        <v>3254</v>
      </c>
      <c r="J10" s="29">
        <v>-6434</v>
      </c>
      <c r="K10" s="29">
        <v>-7221</v>
      </c>
      <c r="L10" s="29">
        <v>5065</v>
      </c>
      <c r="M10">
        <v>-93</v>
      </c>
      <c r="N10" s="29">
        <v>-10474</v>
      </c>
    </row>
    <row r="11" spans="2:14" x14ac:dyDescent="0.3">
      <c r="B11" t="s">
        <v>93</v>
      </c>
      <c r="C11" s="29">
        <v>-1391</v>
      </c>
      <c r="D11" s="29">
        <v>-1768</v>
      </c>
      <c r="E11" s="29">
        <v>-2240</v>
      </c>
      <c r="F11" s="29">
        <v>-4308</v>
      </c>
      <c r="G11" s="29">
        <v>-4194</v>
      </c>
      <c r="H11" s="29">
        <v>-2040</v>
      </c>
      <c r="I11" s="29">
        <v>-1895</v>
      </c>
      <c r="J11" s="29">
        <v>-3021</v>
      </c>
      <c r="K11" s="29">
        <v>-2659</v>
      </c>
      <c r="L11" s="29">
        <v>-1785</v>
      </c>
      <c r="M11" s="29">
        <v>-2105</v>
      </c>
      <c r="N11" s="29">
        <v>-1910</v>
      </c>
    </row>
    <row r="12" spans="2:14" x14ac:dyDescent="0.3">
      <c r="B12" t="s">
        <v>116</v>
      </c>
      <c r="C12" s="29">
        <v>-7023</v>
      </c>
      <c r="D12" s="29">
        <v>-19464</v>
      </c>
      <c r="E12" s="29">
        <v>-22969</v>
      </c>
      <c r="F12" s="29">
        <v>-27991</v>
      </c>
      <c r="G12" s="29">
        <v>-36232</v>
      </c>
      <c r="H12" s="29">
        <v>-36694</v>
      </c>
      <c r="I12" s="29">
        <v>-39571</v>
      </c>
      <c r="J12" s="29">
        <v>-25139</v>
      </c>
      <c r="K12" s="29">
        <v>-20878</v>
      </c>
      <c r="L12" s="29">
        <v>-33115</v>
      </c>
      <c r="M12" s="29">
        <v>-25672</v>
      </c>
      <c r="N12" s="29">
        <v>-4444</v>
      </c>
    </row>
    <row r="13" spans="2:14" x14ac:dyDescent="0.3">
      <c r="B13" t="s">
        <v>94</v>
      </c>
      <c r="C13" s="29">
        <v>-8124</v>
      </c>
      <c r="D13" s="29">
        <v>-13876</v>
      </c>
      <c r="E13" s="29">
        <v>-18863</v>
      </c>
      <c r="F13" s="29">
        <v>-26975</v>
      </c>
      <c r="G13" s="29">
        <v>-31962</v>
      </c>
      <c r="H13" s="29">
        <v>-31503</v>
      </c>
      <c r="I13" s="29">
        <v>-16072</v>
      </c>
      <c r="J13" s="29">
        <v>-35079</v>
      </c>
      <c r="K13" s="29">
        <v>-35304</v>
      </c>
      <c r="L13" s="29">
        <v>-29702</v>
      </c>
      <c r="M13" s="29">
        <v>-20205</v>
      </c>
      <c r="N13" s="29">
        <v>-15168</v>
      </c>
    </row>
    <row r="14" spans="2:14" x14ac:dyDescent="0.3">
      <c r="B14" t="s">
        <v>95</v>
      </c>
      <c r="C14">
        <v>11</v>
      </c>
      <c r="D14">
        <v>93</v>
      </c>
      <c r="E14">
        <v>37</v>
      </c>
      <c r="F14">
        <v>50</v>
      </c>
      <c r="G14">
        <v>74</v>
      </c>
      <c r="H14">
        <v>59</v>
      </c>
      <c r="I14">
        <v>53</v>
      </c>
      <c r="J14">
        <v>30</v>
      </c>
      <c r="K14">
        <v>67</v>
      </c>
      <c r="L14">
        <v>171</v>
      </c>
      <c r="M14">
        <v>351</v>
      </c>
      <c r="N14">
        <v>230</v>
      </c>
    </row>
    <row r="15" spans="2:14" x14ac:dyDescent="0.3">
      <c r="B15" t="s">
        <v>96</v>
      </c>
      <c r="C15">
        <v>-147</v>
      </c>
      <c r="D15" s="29">
        <v>-5857</v>
      </c>
      <c r="E15">
        <v>73</v>
      </c>
      <c r="F15">
        <v>-429</v>
      </c>
      <c r="G15" s="29">
        <v>-5461</v>
      </c>
      <c r="H15" s="29">
        <v>-4728</v>
      </c>
      <c r="I15">
        <v>-6</v>
      </c>
      <c r="J15">
        <v>-329</v>
      </c>
      <c r="K15">
        <v>-130</v>
      </c>
      <c r="L15" s="29">
        <v>-1439</v>
      </c>
      <c r="M15" s="29">
        <v>-7530</v>
      </c>
      <c r="N15" s="29">
        <v>-3008</v>
      </c>
    </row>
    <row r="16" spans="2:14" x14ac:dyDescent="0.3">
      <c r="B16" t="s">
        <v>97</v>
      </c>
      <c r="C16">
        <v>7</v>
      </c>
      <c r="D16">
        <v>84</v>
      </c>
      <c r="E16">
        <v>34</v>
      </c>
      <c r="F16">
        <v>4</v>
      </c>
      <c r="G16">
        <v>42</v>
      </c>
      <c r="H16">
        <v>89</v>
      </c>
      <c r="I16" s="29">
        <v>1965</v>
      </c>
      <c r="J16" s="29">
        <v>2381</v>
      </c>
      <c r="K16" s="29">
        <v>5644</v>
      </c>
      <c r="L16">
        <v>21</v>
      </c>
      <c r="M16">
        <v>226</v>
      </c>
      <c r="N16">
        <v>104</v>
      </c>
    </row>
    <row r="17" spans="2:14" x14ac:dyDescent="0.3">
      <c r="B17" t="s">
        <v>98</v>
      </c>
      <c r="C17">
        <v>314</v>
      </c>
      <c r="D17">
        <v>467</v>
      </c>
      <c r="E17">
        <v>713</v>
      </c>
      <c r="F17">
        <v>653</v>
      </c>
      <c r="G17">
        <v>698</v>
      </c>
      <c r="H17">
        <v>731</v>
      </c>
      <c r="I17">
        <v>638</v>
      </c>
      <c r="J17">
        <v>690</v>
      </c>
      <c r="K17">
        <v>761</v>
      </c>
      <c r="L17" s="29">
        <v>1104</v>
      </c>
      <c r="M17">
        <v>428</v>
      </c>
      <c r="N17">
        <v>653</v>
      </c>
    </row>
    <row r="18" spans="2:14" x14ac:dyDescent="0.3">
      <c r="B18" t="s">
        <v>99</v>
      </c>
      <c r="C18">
        <v>98</v>
      </c>
      <c r="D18">
        <v>70</v>
      </c>
      <c r="E18">
        <v>95</v>
      </c>
      <c r="F18">
        <v>40</v>
      </c>
      <c r="G18">
        <v>80</v>
      </c>
      <c r="H18">
        <v>58</v>
      </c>
      <c r="I18">
        <v>620</v>
      </c>
      <c r="J18" s="29">
        <v>1797</v>
      </c>
      <c r="K18">
        <v>232</v>
      </c>
      <c r="L18">
        <v>21</v>
      </c>
      <c r="M18">
        <v>18</v>
      </c>
      <c r="N18">
        <v>32</v>
      </c>
    </row>
    <row r="19" spans="2:14" x14ac:dyDescent="0.3">
      <c r="B19" t="s">
        <v>100</v>
      </c>
      <c r="C19">
        <v>-70</v>
      </c>
      <c r="D19">
        <v>-304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t="s">
        <v>101</v>
      </c>
      <c r="C20">
        <v>-4</v>
      </c>
      <c r="D20">
        <v>-9</v>
      </c>
      <c r="E20">
        <v>0</v>
      </c>
      <c r="F20">
        <v>0</v>
      </c>
      <c r="G20">
        <v>-160</v>
      </c>
      <c r="H20">
        <v>0</v>
      </c>
      <c r="I20">
        <v>-107</v>
      </c>
      <c r="J20">
        <v>-4</v>
      </c>
      <c r="K20">
        <v>-9</v>
      </c>
      <c r="L20">
        <v>-606</v>
      </c>
      <c r="M20">
        <v>-10</v>
      </c>
      <c r="N20">
        <v>0</v>
      </c>
    </row>
    <row r="21" spans="2:14" x14ac:dyDescent="0.3">
      <c r="B21" t="s">
        <v>102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14</v>
      </c>
      <c r="K21">
        <v>533</v>
      </c>
      <c r="L21">
        <v>0</v>
      </c>
      <c r="M21">
        <v>0</v>
      </c>
      <c r="N21">
        <v>0</v>
      </c>
    </row>
    <row r="22" spans="2:14" x14ac:dyDescent="0.3">
      <c r="B22" t="s">
        <v>103</v>
      </c>
      <c r="C22">
        <v>2</v>
      </c>
      <c r="D22">
        <v>0</v>
      </c>
      <c r="E22">
        <v>0</v>
      </c>
      <c r="F22">
        <v>-185</v>
      </c>
      <c r="G22">
        <v>0</v>
      </c>
      <c r="H22">
        <v>-111</v>
      </c>
      <c r="I22">
        <v>0</v>
      </c>
      <c r="J22">
        <v>0</v>
      </c>
      <c r="K22">
        <v>-8</v>
      </c>
      <c r="L22">
        <v>-27</v>
      </c>
      <c r="M22">
        <v>0</v>
      </c>
      <c r="N22">
        <v>-98</v>
      </c>
    </row>
    <row r="23" spans="2:14" x14ac:dyDescent="0.3">
      <c r="B23" t="s">
        <v>104</v>
      </c>
      <c r="C23">
        <v>5</v>
      </c>
      <c r="D23">
        <v>-3</v>
      </c>
      <c r="E23">
        <v>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t="s">
        <v>105</v>
      </c>
      <c r="C24">
        <v>884</v>
      </c>
      <c r="D24">
        <v>-129</v>
      </c>
      <c r="E24" s="29">
        <v>-5103</v>
      </c>
      <c r="F24" s="29">
        <v>-1149</v>
      </c>
      <c r="G24">
        <v>456</v>
      </c>
      <c r="H24" s="29">
        <v>-1289</v>
      </c>
      <c r="I24" s="29">
        <v>-26663</v>
      </c>
      <c r="J24" s="29">
        <v>5360</v>
      </c>
      <c r="K24" s="29">
        <v>7335</v>
      </c>
      <c r="L24" s="29">
        <v>-2659</v>
      </c>
      <c r="M24" s="29">
        <v>1051</v>
      </c>
      <c r="N24" s="29">
        <v>12813</v>
      </c>
    </row>
    <row r="25" spans="2:14" x14ac:dyDescent="0.3">
      <c r="B25" t="s">
        <v>117</v>
      </c>
      <c r="C25" s="29">
        <v>-1401</v>
      </c>
      <c r="D25" s="29">
        <v>6567</v>
      </c>
      <c r="E25" s="29">
        <v>-1692</v>
      </c>
      <c r="F25" s="29">
        <v>-3883</v>
      </c>
      <c r="G25" s="29">
        <v>5201</v>
      </c>
      <c r="H25" s="29">
        <v>-3795</v>
      </c>
      <c r="I25" s="29">
        <v>6205</v>
      </c>
      <c r="J25" s="29">
        <v>2012</v>
      </c>
      <c r="K25" s="29">
        <v>8830</v>
      </c>
      <c r="L25" s="29">
        <v>3390</v>
      </c>
      <c r="M25" s="29">
        <v>9904</v>
      </c>
      <c r="N25" s="29">
        <v>-3380</v>
      </c>
    </row>
    <row r="26" spans="2:14" x14ac:dyDescent="0.3">
      <c r="B26" t="s">
        <v>106</v>
      </c>
      <c r="C26" s="29">
        <v>3258</v>
      </c>
      <c r="D26">
        <v>139</v>
      </c>
      <c r="E26">
        <v>1</v>
      </c>
      <c r="F26">
        <v>0</v>
      </c>
      <c r="G26">
        <v>0</v>
      </c>
      <c r="H26" s="29">
        <v>7433</v>
      </c>
      <c r="I26">
        <v>5</v>
      </c>
      <c r="J26">
        <v>0</v>
      </c>
      <c r="K26">
        <v>0</v>
      </c>
      <c r="L26" s="29">
        <v>3889</v>
      </c>
      <c r="M26" s="29">
        <v>2603</v>
      </c>
      <c r="N26">
        <v>19</v>
      </c>
    </row>
    <row r="27" spans="2:14" x14ac:dyDescent="0.3">
      <c r="B27" t="s">
        <v>107</v>
      </c>
      <c r="C27">
        <v>0</v>
      </c>
      <c r="D27">
        <v>0</v>
      </c>
      <c r="E27">
        <v>-97</v>
      </c>
      <c r="F27">
        <v>-658</v>
      </c>
      <c r="G27">
        <v>-744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t="s">
        <v>108</v>
      </c>
      <c r="C28" s="29">
        <v>15530</v>
      </c>
      <c r="D28" s="29">
        <v>27462</v>
      </c>
      <c r="E28" s="29">
        <v>27863</v>
      </c>
      <c r="F28" s="29">
        <v>33258</v>
      </c>
      <c r="G28" s="29">
        <v>36363</v>
      </c>
      <c r="H28" s="29">
        <v>19519</v>
      </c>
      <c r="I28" s="29">
        <v>33390</v>
      </c>
      <c r="J28" s="29">
        <v>37482</v>
      </c>
      <c r="K28" s="29">
        <v>51128</v>
      </c>
      <c r="L28" s="29">
        <v>38297</v>
      </c>
      <c r="M28" s="29">
        <v>46641</v>
      </c>
      <c r="N28" s="29">
        <v>46578</v>
      </c>
    </row>
    <row r="29" spans="2:14" x14ac:dyDescent="0.3">
      <c r="B29" t="s">
        <v>109</v>
      </c>
      <c r="C29" s="29">
        <v>-16641</v>
      </c>
      <c r="D29" s="29">
        <v>-15010</v>
      </c>
      <c r="E29" s="29">
        <v>-20395</v>
      </c>
      <c r="F29" s="29">
        <v>-29141</v>
      </c>
      <c r="G29" s="29">
        <v>-23332</v>
      </c>
      <c r="H29" s="29">
        <v>-24924</v>
      </c>
      <c r="I29" s="29">
        <v>-21732</v>
      </c>
      <c r="J29" s="29">
        <v>-29964</v>
      </c>
      <c r="K29" s="29">
        <v>-35198</v>
      </c>
      <c r="L29" s="29">
        <v>-29847</v>
      </c>
      <c r="M29" s="29">
        <v>-29709</v>
      </c>
      <c r="N29" s="29">
        <v>-42816</v>
      </c>
    </row>
    <row r="30" spans="2:14" x14ac:dyDescent="0.3">
      <c r="B30" t="s">
        <v>110</v>
      </c>
      <c r="C30">
        <v>339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">
      <c r="B31" t="s">
        <v>111</v>
      </c>
      <c r="C31" s="29">
        <v>-2469</v>
      </c>
      <c r="D31" s="29">
        <v>-3374</v>
      </c>
      <c r="E31" s="29">
        <v>-4666</v>
      </c>
      <c r="F31" s="29">
        <v>-6171</v>
      </c>
      <c r="G31" s="29">
        <v>-6307</v>
      </c>
      <c r="H31" s="29">
        <v>-5716</v>
      </c>
      <c r="I31" s="29">
        <v>-5336</v>
      </c>
      <c r="J31" s="29">
        <v>-5411</v>
      </c>
      <c r="K31" s="29">
        <v>-7005</v>
      </c>
      <c r="L31" s="29">
        <v>-7518</v>
      </c>
      <c r="M31" s="29">
        <v>-8123</v>
      </c>
      <c r="N31" s="29">
        <v>-9251</v>
      </c>
    </row>
    <row r="32" spans="2:14" x14ac:dyDescent="0.3">
      <c r="B32" t="s">
        <v>112</v>
      </c>
      <c r="C32" s="29">
        <v>-1020</v>
      </c>
      <c r="D32" s="29">
        <v>-1503</v>
      </c>
      <c r="E32" s="29">
        <v>-1551</v>
      </c>
      <c r="F32">
        <v>-722</v>
      </c>
      <c r="G32">
        <v>-720</v>
      </c>
      <c r="H32">
        <v>-108</v>
      </c>
      <c r="I32">
        <v>-121</v>
      </c>
      <c r="J32">
        <v>-96</v>
      </c>
      <c r="K32">
        <v>-95</v>
      </c>
      <c r="L32">
        <v>-57</v>
      </c>
      <c r="M32">
        <v>-30</v>
      </c>
      <c r="N32">
        <v>-100</v>
      </c>
    </row>
    <row r="33" spans="2:14" x14ac:dyDescent="0.3"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9">
        <v>-1346</v>
      </c>
      <c r="M33" s="29">
        <v>-1477</v>
      </c>
      <c r="N33" s="29">
        <v>-1559</v>
      </c>
    </row>
    <row r="34" spans="2:14" x14ac:dyDescent="0.3">
      <c r="B34" t="s">
        <v>114</v>
      </c>
      <c r="C34">
        <v>-399</v>
      </c>
      <c r="D34" s="29">
        <v>-1147</v>
      </c>
      <c r="E34" s="29">
        <v>-2849</v>
      </c>
      <c r="F34">
        <v>-450</v>
      </c>
      <c r="G34">
        <v>-57</v>
      </c>
      <c r="H34">
        <v>0</v>
      </c>
      <c r="I34">
        <v>0</v>
      </c>
      <c r="J34">
        <v>0</v>
      </c>
      <c r="K34">
        <v>0</v>
      </c>
      <c r="L34">
        <v>-29</v>
      </c>
      <c r="M34">
        <v>0</v>
      </c>
      <c r="N34" s="29">
        <v>3750</v>
      </c>
    </row>
    <row r="35" spans="2:14" x14ac:dyDescent="0.3">
      <c r="B35" t="s">
        <v>52</v>
      </c>
      <c r="C35" s="29">
        <v>2815</v>
      </c>
      <c r="D35" s="29">
        <v>5488</v>
      </c>
      <c r="E35" s="29">
        <v>-2499</v>
      </c>
      <c r="F35" s="29">
        <v>4277</v>
      </c>
      <c r="G35" s="29">
        <v>4500</v>
      </c>
      <c r="H35" s="29">
        <v>-2589</v>
      </c>
      <c r="I35" s="29">
        <v>-3167</v>
      </c>
      <c r="J35">
        <v>730</v>
      </c>
      <c r="K35" s="29">
        <v>6843</v>
      </c>
      <c r="L35" s="29">
        <v>-3092</v>
      </c>
      <c r="M35" s="29">
        <v>13232</v>
      </c>
      <c r="N35" s="29">
        <v>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HistoricalFS</vt:lpstr>
      <vt:lpstr>Data&gt;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dilip sahu</cp:lastModifiedBy>
  <dcterms:created xsi:type="dcterms:W3CDTF">2023-01-14T08:22:33Z</dcterms:created>
  <dcterms:modified xsi:type="dcterms:W3CDTF">2024-03-19T11:31:44Z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