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D_Selling\High Torque Gearbox\VK Datein Final\"/>
    </mc:Choice>
  </mc:AlternateContent>
  <xr:revisionPtr revIDLastSave="0" documentId="13_ncr:1_{FB4A7AE2-3BC4-4095-BD12-AF34CE957216}" xr6:coauthVersionLast="47" xr6:coauthVersionMax="47" xr10:uidLastSave="{00000000-0000-0000-0000-000000000000}"/>
  <bookViews>
    <workbookView xWindow="2700" yWindow="3460" windowWidth="31650" windowHeight="15590" xr2:uid="{FFFB41B8-A7DE-4758-914B-FE556B4E8288}"/>
  </bookViews>
  <sheets>
    <sheet name="Gearbox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H5" i="1"/>
  <c r="H2" i="1"/>
  <c r="U19" i="1" l="1"/>
  <c r="U20" i="1"/>
  <c r="N3" i="1" a="1"/>
  <c r="N3" i="1" s="1"/>
  <c r="H26" i="1"/>
  <c r="H27" i="1"/>
  <c r="K26" i="1"/>
  <c r="K27" i="1"/>
  <c r="N26" i="1"/>
  <c r="N27" i="1"/>
  <c r="H20" i="1"/>
  <c r="K20" i="1"/>
  <c r="N20" i="1"/>
  <c r="H19" i="1"/>
  <c r="K19" i="1"/>
  <c r="N19" i="1"/>
  <c r="U17" i="1"/>
  <c r="U18" i="1"/>
  <c r="U16" i="1"/>
  <c r="U15" i="1"/>
  <c r="U9" i="1"/>
  <c r="U10" i="1"/>
  <c r="U11" i="1"/>
  <c r="U12" i="1"/>
  <c r="U13" i="1"/>
  <c r="U14" i="1"/>
  <c r="N25" i="1"/>
  <c r="K25" i="1"/>
  <c r="H25" i="1"/>
  <c r="N24" i="1"/>
  <c r="K24" i="1"/>
  <c r="H24" i="1"/>
  <c r="N23" i="1"/>
  <c r="K23" i="1"/>
  <c r="H23" i="1"/>
  <c r="N22" i="1"/>
  <c r="K22" i="1"/>
  <c r="H22" i="1"/>
  <c r="N21" i="1"/>
  <c r="K21" i="1"/>
  <c r="H21" i="1"/>
  <c r="H4" i="1" s="1"/>
  <c r="N18" i="1"/>
  <c r="K18" i="1"/>
  <c r="H18" i="1"/>
  <c r="N17" i="1"/>
  <c r="K17" i="1"/>
  <c r="H17" i="1"/>
  <c r="K16" i="1"/>
  <c r="N6" i="1"/>
  <c r="K9" i="1"/>
  <c r="K10" i="1"/>
  <c r="K11" i="1"/>
  <c r="K12" i="1"/>
  <c r="K13" i="1"/>
  <c r="K14" i="1"/>
  <c r="K15" i="1"/>
  <c r="D6" i="1"/>
  <c r="N9" i="1"/>
  <c r="N10" i="1"/>
  <c r="N11" i="1"/>
  <c r="N12" i="1"/>
  <c r="N13" i="1"/>
  <c r="N14" i="1"/>
  <c r="N15" i="1"/>
  <c r="N16" i="1"/>
  <c r="H9" i="1"/>
  <c r="H10" i="1"/>
  <c r="H11" i="1"/>
  <c r="H12" i="1"/>
  <c r="H13" i="1"/>
  <c r="H14" i="1"/>
  <c r="H15" i="1"/>
  <c r="H16" i="1"/>
  <c r="H6" i="1" l="1"/>
  <c r="H3" i="1"/>
  <c r="N5" i="1"/>
  <c r="K7" i="1"/>
  <c r="H7" i="1"/>
  <c r="N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<sst xmlns="http://schemas.openxmlformats.org/spreadsheetml/2006/main" count="138" uniqueCount="92">
  <si>
    <t>Name ID</t>
  </si>
  <si>
    <t>Material in g</t>
  </si>
  <si>
    <t>ID</t>
  </si>
  <si>
    <t>Gearbox 1/55</t>
  </si>
  <si>
    <t>Gearbox 1/255</t>
  </si>
  <si>
    <t>Gearbox 1/137</t>
  </si>
  <si>
    <t>M3 (OD 5mm) Length 4mm-5mm</t>
  </si>
  <si>
    <t>Links</t>
  </si>
  <si>
    <t>M3 (OD 5mm) Length 6mm</t>
  </si>
  <si>
    <t>M3 (OD 5mm) Length 8mm-10mm</t>
  </si>
  <si>
    <t>M3 Length 12mm-14mm</t>
  </si>
  <si>
    <t>M3</t>
  </si>
  <si>
    <t>Nema 17, Nema 23</t>
  </si>
  <si>
    <t>5g-10g</t>
  </si>
  <si>
    <t>M3 Length 10mm</t>
  </si>
  <si>
    <t>ID1_RingGearNema17_55</t>
  </si>
  <si>
    <t>ID2_PlanetGear_55</t>
  </si>
  <si>
    <t>ID3_SunGear_55</t>
  </si>
  <si>
    <t>ID4_GearOutput_55</t>
  </si>
  <si>
    <t>ID5_GearboxMount_55</t>
  </si>
  <si>
    <t>ID6_RingGearNema17_134</t>
  </si>
  <si>
    <t>ID7_RingGearNema23_134</t>
  </si>
  <si>
    <t>ID8_PlanetGear_134</t>
  </si>
  <si>
    <t>ID9_SunGearNema17_134</t>
  </si>
  <si>
    <t>ID10_SunGearNema23_134</t>
  </si>
  <si>
    <t>ID11_GearOutput_134</t>
  </si>
  <si>
    <t>ID12_GearboxMount_134</t>
  </si>
  <si>
    <t>ID13_RingGearNema17_255</t>
  </si>
  <si>
    <t>ID14_RingGearNema23_255</t>
  </si>
  <si>
    <t>ID15_PlanetGear_255</t>
  </si>
  <si>
    <t>ID16_SunGearNema17_255</t>
  </si>
  <si>
    <t>ID17_SunGearNema23_255</t>
  </si>
  <si>
    <t>ID18_GearOutput_255</t>
  </si>
  <si>
    <t>ID19_GearboxMount_255</t>
  </si>
  <si>
    <t xml:space="preserve">
Groups</t>
  </si>
  <si>
    <t>Number</t>
  </si>
  <si>
    <t xml:space="preserve">
Color</t>
  </si>
  <si>
    <t xml:space="preserve">
Material total</t>
  </si>
  <si>
    <t>Printing time in h</t>
  </si>
  <si>
    <t>Printing Real</t>
  </si>
  <si>
    <t>Printing total</t>
  </si>
  <si>
    <t>Notes</t>
  </si>
  <si>
    <t xml:space="preserve">
Printed so far</t>
  </si>
  <si>
    <t>Missing</t>
  </si>
  <si>
    <t>Parts Printed</t>
  </si>
  <si>
    <t>Missing parts</t>
  </si>
  <si>
    <t>Printing time so far</t>
  </si>
  <si>
    <t>Still to be printed</t>
  </si>
  <si>
    <t>Equipment</t>
  </si>
  <si>
    <t>Size</t>
  </si>
  <si>
    <t>Number per gearbox</t>
  </si>
  <si>
    <t>Number of gears</t>
  </si>
  <si>
    <t>Total number</t>
  </si>
  <si>
    <t>Insert Nut</t>
  </si>
  <si>
    <t>Hex screw</t>
  </si>
  <si>
    <t>Countersunk screw</t>
  </si>
  <si>
    <t>Ball bearings</t>
  </si>
  <si>
    <t>Stepper motor</t>
  </si>
  <si>
    <t>Grease</t>
  </si>
  <si>
    <t>Nut + washer</t>
  </si>
  <si>
    <t>For Nema 17 mounting</t>
  </si>
  <si>
    <t>For Nema 23 mounting</t>
  </si>
  <si>
    <t>Material total</t>
  </si>
  <si>
    <t>Print time total</t>
  </si>
  <si>
    <t>Parts total</t>
  </si>
  <si>
    <t>Print plan</t>
  </si>
  <si>
    <t>Color black</t>
  </si>
  <si>
    <t>Color gray</t>
  </si>
  <si>
    <t>Color orange</t>
  </si>
  <si>
    <t>Color blue</t>
  </si>
  <si>
    <t>Color white</t>
  </si>
  <si>
    <t>Color red</t>
  </si>
  <si>
    <t>red</t>
  </si>
  <si>
    <t>orange</t>
  </si>
  <si>
    <t>blue</t>
  </si>
  <si>
    <t>M3 Length 14mm +</t>
  </si>
  <si>
    <t>Steal Balls</t>
  </si>
  <si>
    <t>3mm</t>
  </si>
  <si>
    <t>6mm</t>
  </si>
  <si>
    <t>55 mm inner diameter 72 mm outside diameter. 9mm bore(thickness</t>
  </si>
  <si>
    <t>Infill Density %</t>
  </si>
  <si>
    <t>Tier 1 = 46; Tier 2 and Tier 3 = 60</t>
  </si>
  <si>
    <t>Tier 1 = 94; Tier 2 and Tier 3 = 120</t>
  </si>
  <si>
    <t>https://de.aliexpress.com/item/1005004535859664.html?spm=a2g0o.order_list.order_list_main.9.61b45c5fuRA7Pg&amp;gatewayAdapt=glo2deu</t>
  </si>
  <si>
    <t>https://de.aliexpress.com/item/32978548226.html?spm=a2g0o.order_list.order_list_main.15.61b45c5fuRA7Pg&amp;gatewayAdapt=glo2deu</t>
  </si>
  <si>
    <t>https://de.aliexpress.com/item/32810872544.html?spm=a2g0o.order_list.order_list_main.51.61b45c5fuRA7Pg&amp;gatewayAdapt=glo2deu</t>
  </si>
  <si>
    <t>https://de.aliexpress.com/item/32975242274.html?spm=a2g0o.order_list.order_list_main.118.61b45c5fuRA7Pg&amp;gatewayAdapt=glo2deu</t>
  </si>
  <si>
    <t>https://www.amazon.de/dp/B0834R5DBF?ref=ppx_yo2ov_dt_b_fed_asin_title</t>
  </si>
  <si>
    <t>https://www.amazon.de/s?k=nema+17&amp;i=industrial&amp;__mk_de_DE=%C3%85M%C3%85%C5%BD%C3%95%C3%91&amp;crid=1UWBKGB1Q8NI8&amp;sprefix=nema+17%2Cindustrial%2C92&amp;ref=nb_sb_noss_1</t>
  </si>
  <si>
    <t>https://de.aliexpress.com/item/4000226223259.html?spm=a2g0o.order_list.order_list_main.57.61b45c5fuRA7Pg&amp;gatewayAdapt=glo2deu</t>
  </si>
  <si>
    <t>https://www.amazon.de/Nigrin-74145-Mehrzweckfett-Tube-250/dp/B001BAU3VY/ref=sr_1_9?crid=35FOLB1NITNBP&amp;dib=eyJ2IjoiMSJ9.EZkq3RkgeuRybzOfAWALxhWb_knjsYv7fQbSF7iJCDm6INRDxSg3wauYppYj-kZso6GYf1CYSoFwsj0g2aeaaq2xFpYD8Bd7-sqt4paRwezAkICT5r9nepJjyBx9lbX6WI64WIkGvA0nqZajcwwlTYp2eHdmkmZPee5Ka3mHjasa4HP4os4Z6cQU6odPsn1-WQUCxfiUgNUzmSSi-UpDB4l9wJL_p4a77MrUNJLm_z6zoJ9o3nmk_LsVnwsA6SCEHA1rzH-aX6rKc1shu6WftF8xlSc_LcwYIHDs4_37X2Y.zf1OytpERkkSn4uFohCzUel1WOy8RTR5N1FQ8s2glX8&amp;dib_tag=se&amp;keywords=mehrzweckfett&amp;qid=1727203815&amp;sprefix=Mehr%2Caps%2C95&amp;sr=8-9</t>
  </si>
  <si>
    <t>The links serve as an example of the products required. Depending on your country, you may have to look for another supplier.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</si>
</sst>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E8EAED"/>
      <name val="Arial"/>
      <family val="2"/>
    </font>
    <font>
      <sz val="14"/>
      <color rgb="FFE8EAED"/>
      <name val="Inherit"/>
    </font>
    <font>
      <sz val="14"/>
      <color theme="0"/>
      <name val="Inherit"/>
    </font>
  </fonts>
  <fills count="12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545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7" borderId="0" xfId="0" applyFont="1" applyFill="1"/>
    <xf numFmtId="0" fontId="3" fillId="2" borderId="0" xfId="0" applyFont="1" applyFill="1"/>
    <xf numFmtId="164" fontId="1" fillId="0" borderId="0" xfId="0" applyNumberFormat="1" applyFont="1"/>
    <xf numFmtId="164" fontId="3" fillId="2" borderId="0" xfId="0" applyNumberFormat="1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2" fillId="2" borderId="0" xfId="0" applyFont="1" applyFill="1" applyAlignment="1">
      <alignment wrapText="1"/>
    </xf>
    <xf numFmtId="0" fontId="4" fillId="0" borderId="0" xfId="0" applyFont="1"/>
    <xf numFmtId="0" fontId="2" fillId="2" borderId="1" xfId="0" applyFont="1" applyFill="1" applyBorder="1"/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Standard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h]:mm:ss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h]:mm:ss;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2" tint="-0.89999084444715716"/>
        </patternFill>
      </fill>
    </dxf>
  </dxfs>
  <tableStyles count="0" defaultTableStyle="TableStyleMedium2" defaultPivotStyle="PivotStyleLight16"/>
  <colors>
    <mruColors>
      <color rgb="FFFD54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EFE1E-1A33-4EA9-ABE8-094F9FF8F1C9}" name="Tabelle1" displayName="Tabelle1" ref="A8:N27" totalsRowShown="0" headerRowDxfId="26" dataDxfId="25">
  <autoFilter ref="A8:N27" xr:uid="{26DEFE1E-1A33-4EA9-ABE8-094F9FF8F1C9}"/>
  <sortState xmlns:xlrd2="http://schemas.microsoft.com/office/spreadsheetml/2017/richdata2" ref="A9:N16">
    <sortCondition ref="B8:B16"/>
  </sortState>
  <tableColumns count="14">
    <tableColumn id="1" xr3:uid="{2F5CB419-774C-4B22-AF3C-E1E09970D8C8}" name="_x000a_Groups" dataDxfId="24"/>
    <tableColumn id="13" xr3:uid="{CAF96A34-B618-43E2-B82A-A03F7AEBBECB}" name="ID" dataDxfId="23"/>
    <tableColumn id="2" xr3:uid="{5835C1D2-8131-4B6E-9F96-F9A664DC7658}" name="Name ID" dataDxfId="22"/>
    <tableColumn id="3" xr3:uid="{2AEABAD3-8559-42F4-BB2F-141BFB8A53A6}" name="Number" dataDxfId="21"/>
    <tableColumn id="4" xr3:uid="{698BF5F9-EFD5-405B-B6FB-82D3AA611F95}" name="_x000a_Color" dataDxfId="20"/>
    <tableColumn id="15" xr3:uid="{4C91ED2F-BAD1-4D9F-B993-9190044A6F39}" name="Infill Density %" dataDxfId="19"/>
    <tableColumn id="5" xr3:uid="{7E0CE0AF-6A25-4E21-A0B5-B7C5D19574AA}" name="Material in g" dataDxfId="18"/>
    <tableColumn id="6" xr3:uid="{BD25BF92-D24A-4CC1-9692-95AF63C5607D}" name="_x000a_Material total" dataDxfId="17">
      <calculatedColumnFormula>Tabelle1[[#This Row],[Number]]*Tabelle1[[#This Row],[Material in g]]</calculatedColumnFormula>
    </tableColumn>
    <tableColumn id="7" xr3:uid="{09DFA2B9-53F8-4702-9822-0F00DFB584D9}" name="Printing time in h" dataDxfId="16"/>
    <tableColumn id="14" xr3:uid="{D93CC002-EA72-4703-B94F-0522FC0E302C}" name="Printing Real" dataDxfId="15"/>
    <tableColumn id="8" xr3:uid="{3AA8930F-934E-4B44-8D25-CFB2AFEAF161}" name="Printing total" dataDxfId="14">
      <calculatedColumnFormula>IF(ISBLANK(Tabelle1[[#This Row],[Printing Real]]), Tabelle1[[#This Row],[Number]]*Tabelle1[[#This Row],[Printing time in h]], Tabelle1[[#This Row],[Number]]*Tabelle1[[#This Row],[Printing Real]])</calculatedColumnFormula>
    </tableColumn>
    <tableColumn id="10" xr3:uid="{362ED6F5-4A8B-4B00-BB9C-5D377E24C8D4}" name="Notes" dataDxfId="13"/>
    <tableColumn id="11" xr3:uid="{B3CAC74C-8B76-4A62-B216-F9B995E97DF9}" name="_x000a_Printed so far" dataDxfId="12"/>
    <tableColumn id="12" xr3:uid="{B8F9B075-241E-4B1A-A725-059EA612C2E3}" name="Missing" dataDxfId="11">
      <calculatedColumnFormula>Tabelle1[[#This Row],[Number]]-Tabelle1[[#This Row],[
Printed so far]]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8DFBF9-D206-4ABB-A3FB-7F6F66B471C4}" name="Tabelle35" displayName="Tabelle35" ref="Q8:W20" totalsRowShown="0" headerRowDxfId="10" dataDxfId="9">
  <autoFilter ref="Q8:W20" xr:uid="{208DFBF9-D206-4ABB-A3FB-7F6F66B471C4}"/>
  <tableColumns count="7">
    <tableColumn id="1" xr3:uid="{7841ECD9-5498-459C-BB5C-BE5C210A0F04}" name="Name ID" dataDxfId="8"/>
    <tableColumn id="2" xr3:uid="{18676764-78BB-40B0-9F39-6537378B8D44}" name="Size" dataDxfId="7"/>
    <tableColumn id="3" xr3:uid="{20389B78-5B09-4EA5-99C8-F178F8CAC504}" name="Number per gearbox" dataDxfId="6"/>
    <tableColumn id="4" xr3:uid="{B13C30B7-5B73-43EC-80B7-A8000F1D1971}" name="Number of gears" dataDxfId="5"/>
    <tableColumn id="5" xr3:uid="{3A6514B1-D8AF-4128-9B18-B78CC1CC8F3A}" name="Total number" dataDxfId="4">
      <calculatedColumnFormula>Tabelle35[[#This Row],[Number per gearbox]]*Tabelle35[[#This Row],[Number of gears]]</calculatedColumnFormula>
    </tableColumn>
    <tableColumn id="6" xr3:uid="{49D35C75-9CA4-4AEB-BB2E-155E93419EF4}" name="Notes" dataDxfId="3"/>
    <tableColumn id="7" xr3:uid="{022360FA-0D50-4257-B2E7-16D691EA9460}" name="Link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58C1-04F9-4D1C-A09F-46F55C93D284}">
  <dimension ref="A1:W36"/>
  <sheetViews>
    <sheetView tabSelected="1" topLeftCell="A5" zoomScaleNormal="100" workbookViewId="0">
      <selection activeCell="I8" sqref="I8"/>
    </sheetView>
  </sheetViews>
  <sheetFormatPr baseColWidth="10" defaultRowHeight="14.5"/>
  <cols>
    <col min="1" max="1" width="29.1796875" bestFit="1" customWidth="1"/>
    <col min="2" max="2" width="12.453125" customWidth="1"/>
    <col min="3" max="3" width="29" customWidth="1"/>
    <col min="4" max="4" width="20.08984375" customWidth="1"/>
    <col min="5" max="6" width="19" customWidth="1"/>
    <col min="7" max="7" width="20.453125" bestFit="1" customWidth="1"/>
    <col min="8" max="8" width="20.6328125" bestFit="1" customWidth="1"/>
    <col min="9" max="9" width="22.08984375" bestFit="1" customWidth="1"/>
    <col min="10" max="10" width="21" customWidth="1"/>
    <col min="11" max="11" width="22.1796875" customWidth="1"/>
    <col min="12" max="12" width="35" customWidth="1"/>
    <col min="13" max="13" width="20.6328125" bestFit="1" customWidth="1"/>
    <col min="14" max="14" width="14.453125" bestFit="1" customWidth="1"/>
    <col min="17" max="17" width="29.1796875" bestFit="1" customWidth="1"/>
    <col min="18" max="18" width="73.1796875" bestFit="1" customWidth="1"/>
    <col min="19" max="19" width="25.36328125" bestFit="1" customWidth="1"/>
    <col min="20" max="20" width="20.90625" bestFit="1" customWidth="1"/>
    <col min="21" max="21" width="19.90625" bestFit="1" customWidth="1"/>
    <col min="22" max="22" width="36.1796875" bestFit="1" customWidth="1"/>
    <col min="23" max="23" width="154.54296875" customWidth="1"/>
  </cols>
  <sheetData>
    <row r="1" spans="1:23" ht="18.5">
      <c r="A1" s="2" t="s">
        <v>65</v>
      </c>
      <c r="B1" s="2"/>
      <c r="G1" s="17" t="s">
        <v>66</v>
      </c>
      <c r="H1" s="3" t="e">
        <f>SUMIF(Tabelle1 #REF!, "black", Tabelle1 #REF! )</f>
        <v>#NAME?</v>
      </c>
      <c r="Q1" s="2" t="s">
        <v>48</v>
      </c>
    </row>
    <row r="2" spans="1:23" ht="18.5">
      <c r="A2" s="1" t="s">
        <v>3</v>
      </c>
      <c r="B2" s="1"/>
      <c r="C2" s="1"/>
      <c r="D2" s="1"/>
      <c r="E2" s="1"/>
      <c r="F2" s="1"/>
      <c r="G2" s="17" t="s">
        <v>67</v>
      </c>
      <c r="H2" s="4" t="e">
        <f>SUMIF(Tabelle1 #REF!, "gray", Tabelle1 #REF! )</f>
        <v>#NAME?</v>
      </c>
      <c r="I2" s="1"/>
      <c r="J2" s="1"/>
      <c r="K2" s="1"/>
      <c r="L2" s="1"/>
      <c r="M2" s="2" t="s">
        <v>47</v>
      </c>
      <c r="N2" s="10">
        <f>K7-N3</f>
        <v>1.4458333333333333</v>
      </c>
    </row>
    <row r="3" spans="1:23" ht="18.5">
      <c r="A3" s="1" t="s">
        <v>5</v>
      </c>
      <c r="B3" s="1"/>
      <c r="C3" s="1"/>
      <c r="D3" s="1"/>
      <c r="E3" s="1"/>
      <c r="F3" s="1"/>
      <c r="G3" s="17" t="s">
        <v>68</v>
      </c>
      <c r="H3" s="5" t="e">
        <f>SUMIF(Tabelle1 #REF!, "orange", Tabelle1 #REF!    )</f>
        <v>#NAME?</v>
      </c>
      <c r="I3" s="1"/>
      <c r="J3" s="1"/>
      <c r="K3" s="1"/>
      <c r="L3" s="1"/>
      <c r="M3" s="2" t="s">
        <v>46</v>
      </c>
      <c r="N3" s="10" cm="1">
        <f t="array" ref="N3">SUM(J9:J27*M9:M27)</f>
        <v>0</v>
      </c>
    </row>
    <row r="4" spans="1:23" ht="18.5">
      <c r="A4" s="1" t="s">
        <v>4</v>
      </c>
      <c r="B4" s="1"/>
      <c r="C4" s="1"/>
      <c r="D4" s="1"/>
      <c r="E4" s="1"/>
      <c r="F4" s="1"/>
      <c r="G4" s="17" t="s">
        <v>69</v>
      </c>
      <c r="H4" s="12" t="e">
        <f>SUMIF(Tabelle1 #REF!, "blue", Tabelle1 #REF!    )</f>
        <v>#NAME?</v>
      </c>
      <c r="I4" s="1"/>
      <c r="J4" s="1"/>
      <c r="K4" s="1"/>
      <c r="L4" s="1"/>
      <c r="M4" s="1"/>
      <c r="N4" s="1"/>
    </row>
    <row r="5" spans="1:23" ht="18.5">
      <c r="A5" s="1"/>
      <c r="B5" s="1"/>
      <c r="C5" s="1"/>
      <c r="D5" s="1"/>
      <c r="E5" s="1"/>
      <c r="F5" s="1"/>
      <c r="G5" s="17" t="s">
        <v>70</v>
      </c>
      <c r="H5" s="6" t="e">
        <f>SUMIF(Tabelle1 #REF!, "white", Tabelle1 #REF!    )</f>
        <v>#NAME?</v>
      </c>
      <c r="I5" s="1"/>
      <c r="J5" s="1"/>
      <c r="K5" s="1"/>
      <c r="L5" s="1"/>
      <c r="M5" s="2" t="s">
        <v>45</v>
      </c>
      <c r="N5" s="2">
        <f>D6-N6</f>
        <v>24</v>
      </c>
    </row>
    <row r="6" spans="1:23" ht="18.5">
      <c r="A6" s="1"/>
      <c r="B6" s="1"/>
      <c r="C6" s="2" t="s">
        <v>64</v>
      </c>
      <c r="D6" s="2">
        <f>SUM(Tabelle1[Number])</f>
        <v>25</v>
      </c>
      <c r="E6" s="1"/>
      <c r="F6" s="1"/>
      <c r="G6" s="17" t="s">
        <v>71</v>
      </c>
      <c r="H6" s="7" t="e">
        <f>SUMIF(Tabelle1 #REF!, "red", Tabelle1 #REF!    )</f>
        <v>#NAME?</v>
      </c>
      <c r="I6" s="1"/>
      <c r="J6" s="1"/>
      <c r="K6" s="1"/>
      <c r="L6" s="1"/>
      <c r="M6" s="2" t="s">
        <v>44</v>
      </c>
      <c r="N6" s="2">
        <f>SUM(Tabelle1[
Printed so far])</f>
        <v>1</v>
      </c>
      <c r="W6" s="19" t="s">
        <v>91</v>
      </c>
    </row>
    <row r="7" spans="1:23" ht="18.5">
      <c r="A7" s="1"/>
      <c r="B7" s="1"/>
      <c r="C7" s="1"/>
      <c r="D7" s="1"/>
      <c r="E7" s="1"/>
      <c r="F7" s="1"/>
      <c r="G7" s="17" t="s">
        <v>62</v>
      </c>
      <c r="H7" s="8">
        <f>SUM(Tabelle1[
Material total])</f>
        <v>1328</v>
      </c>
      <c r="I7" s="17" t="s">
        <v>63</v>
      </c>
      <c r="J7" s="2"/>
      <c r="K7" s="10">
        <f>SUM(Tabelle1[Printing total])</f>
        <v>1.4458333333333333</v>
      </c>
      <c r="L7" s="1"/>
      <c r="M7" s="1"/>
      <c r="N7" s="1"/>
      <c r="Q7" s="1"/>
      <c r="R7" s="1"/>
      <c r="S7" s="1"/>
      <c r="T7" s="1"/>
      <c r="U7" s="1"/>
      <c r="V7" s="1"/>
    </row>
    <row r="8" spans="1:23" ht="37">
      <c r="A8" s="15" t="s">
        <v>34</v>
      </c>
      <c r="B8" s="2" t="s">
        <v>2</v>
      </c>
      <c r="C8" s="2" t="s">
        <v>0</v>
      </c>
      <c r="D8" s="2" t="s">
        <v>35</v>
      </c>
      <c r="E8" s="15" t="s">
        <v>36</v>
      </c>
      <c r="F8" s="15" t="s">
        <v>80</v>
      </c>
      <c r="G8" s="2" t="s">
        <v>1</v>
      </c>
      <c r="H8" s="15" t="s">
        <v>37</v>
      </c>
      <c r="I8" s="2" t="s">
        <v>38</v>
      </c>
      <c r="J8" s="2" t="s">
        <v>39</v>
      </c>
      <c r="K8" s="2" t="s">
        <v>40</v>
      </c>
      <c r="L8" s="2" t="s">
        <v>41</v>
      </c>
      <c r="M8" s="15" t="s">
        <v>42</v>
      </c>
      <c r="N8" s="16" t="s">
        <v>43</v>
      </c>
      <c r="Q8" s="1" t="s">
        <v>0</v>
      </c>
      <c r="R8" s="1" t="s">
        <v>49</v>
      </c>
      <c r="S8" s="1" t="s">
        <v>50</v>
      </c>
      <c r="T8" s="1" t="s">
        <v>51</v>
      </c>
      <c r="U8" s="1" t="s">
        <v>52</v>
      </c>
      <c r="V8" s="1" t="s">
        <v>41</v>
      </c>
      <c r="W8" s="1" t="s">
        <v>7</v>
      </c>
    </row>
    <row r="9" spans="1:23" ht="32.25" customHeight="1">
      <c r="A9" s="14" t="s">
        <v>3</v>
      </c>
      <c r="B9" s="14">
        <v>1</v>
      </c>
      <c r="C9" s="1" t="s">
        <v>15</v>
      </c>
      <c r="D9" s="1">
        <v>1</v>
      </c>
      <c r="E9" s="1" t="s">
        <v>72</v>
      </c>
      <c r="F9" s="1">
        <v>50</v>
      </c>
      <c r="G9" s="1">
        <v>75</v>
      </c>
      <c r="H9" s="1">
        <f>Tabelle1[[#This Row],[Number]]*Tabelle1[[#This Row],[Material in g]]</f>
        <v>75</v>
      </c>
      <c r="I9" s="9">
        <v>8.3333333333333329E-2</v>
      </c>
      <c r="J9" s="9"/>
      <c r="K9" s="9">
        <f>IF(ISBLANK(Tabelle1[[#This Row],[Printing Real]]), Tabelle1[[#This Row],[Number]]*Tabelle1[[#This Row],[Printing time in h]], Tabelle1[[#This Row],[Number]]*Tabelle1[[#This Row],[Printing Real]])</f>
        <v>8.3333333333333329E-2</v>
      </c>
      <c r="L9" s="1"/>
      <c r="M9" s="1">
        <v>1</v>
      </c>
      <c r="N9" s="1">
        <f>Tabelle1[[#This Row],[Number]]-Tabelle1[[#This Row],[
Printed so far]]</f>
        <v>0</v>
      </c>
      <c r="Q9" s="1" t="s">
        <v>53</v>
      </c>
      <c r="R9" s="1" t="s">
        <v>6</v>
      </c>
      <c r="S9" s="1">
        <v>10</v>
      </c>
      <c r="T9" s="1">
        <v>1</v>
      </c>
      <c r="U9" s="1">
        <f>Tabelle35[[#This Row],[Number per gearbox]]*Tabelle35[[#This Row],[Number of gears]]</f>
        <v>10</v>
      </c>
      <c r="V9" s="1"/>
      <c r="W9" s="1" t="s">
        <v>83</v>
      </c>
    </row>
    <row r="10" spans="1:23" ht="32.25" customHeight="1">
      <c r="A10" s="14" t="s">
        <v>3</v>
      </c>
      <c r="B10" s="14">
        <v>2</v>
      </c>
      <c r="C10" s="1" t="s">
        <v>16</v>
      </c>
      <c r="D10" s="1">
        <v>3</v>
      </c>
      <c r="E10" s="1" t="s">
        <v>72</v>
      </c>
      <c r="F10" s="1">
        <v>75</v>
      </c>
      <c r="G10" s="1">
        <v>10</v>
      </c>
      <c r="H10" s="1">
        <f>Tabelle1[[#This Row],[Number]]*Tabelle1[[#This Row],[Material in g]]</f>
        <v>30</v>
      </c>
      <c r="I10" s="9">
        <v>1.1111111111111112E-2</v>
      </c>
      <c r="J10" s="9"/>
      <c r="K10" s="9">
        <f>IF(ISBLANK(Tabelle1[[#This Row],[Printing Real]]), Tabelle1[[#This Row],[Number]]*Tabelle1[[#This Row],[Printing time in h]], Tabelle1[[#This Row],[Number]]*Tabelle1[[#This Row],[Printing Real]])</f>
        <v>3.3333333333333333E-2</v>
      </c>
      <c r="L10" s="1"/>
      <c r="M10" s="1">
        <v>0</v>
      </c>
      <c r="N10" s="1">
        <f>Tabelle1[[#This Row],[Number]]-Tabelle1[[#This Row],[
Printed so far]]</f>
        <v>3</v>
      </c>
      <c r="Q10" s="1" t="s">
        <v>53</v>
      </c>
      <c r="R10" s="1" t="s">
        <v>8</v>
      </c>
      <c r="S10" s="1">
        <v>10</v>
      </c>
      <c r="T10" s="1">
        <v>1</v>
      </c>
      <c r="U10" s="1">
        <f>Tabelle35[[#This Row],[Number per gearbox]]*Tabelle35[[#This Row],[Number of gears]]</f>
        <v>10</v>
      </c>
      <c r="V10" s="1"/>
      <c r="W10" s="1" t="s">
        <v>83</v>
      </c>
    </row>
    <row r="11" spans="1:23" ht="33" customHeight="1">
      <c r="A11" s="14" t="s">
        <v>3</v>
      </c>
      <c r="B11" s="14">
        <v>3</v>
      </c>
      <c r="C11" s="1" t="s">
        <v>17</v>
      </c>
      <c r="D11" s="1">
        <v>1</v>
      </c>
      <c r="E11" s="1" t="s">
        <v>72</v>
      </c>
      <c r="F11" s="1">
        <v>75</v>
      </c>
      <c r="G11" s="1">
        <v>6</v>
      </c>
      <c r="H11" s="1">
        <f>Tabelle1[[#This Row],[Number]]*Tabelle1[[#This Row],[Material in g]]</f>
        <v>6</v>
      </c>
      <c r="I11" s="9">
        <v>6.9444444444444441E-3</v>
      </c>
      <c r="J11" s="9"/>
      <c r="K11" s="9">
        <f>IF(ISBLANK(Tabelle1[[#This Row],[Printing Real]]), Tabelle1[[#This Row],[Number]]*Tabelle1[[#This Row],[Printing time in h]], Tabelle1[[#This Row],[Number]]*Tabelle1[[#This Row],[Printing Real]])</f>
        <v>6.9444444444444441E-3</v>
      </c>
      <c r="L11" s="1"/>
      <c r="M11" s="1">
        <v>0</v>
      </c>
      <c r="N11" s="1">
        <f>Tabelle1[[#This Row],[Number]]-Tabelle1[[#This Row],[
Printed so far]]</f>
        <v>1</v>
      </c>
      <c r="Q11" s="1" t="s">
        <v>53</v>
      </c>
      <c r="R11" s="1" t="s">
        <v>9</v>
      </c>
      <c r="S11" s="1">
        <v>9</v>
      </c>
      <c r="T11" s="1">
        <v>1</v>
      </c>
      <c r="U11" s="1">
        <f>Tabelle35[[#This Row],[Number per gearbox]]*Tabelle35[[#This Row],[Number of gears]]</f>
        <v>9</v>
      </c>
      <c r="V11" s="1"/>
      <c r="W11" s="1" t="s">
        <v>83</v>
      </c>
    </row>
    <row r="12" spans="1:23" ht="32.25" customHeight="1">
      <c r="A12" s="14" t="s">
        <v>3</v>
      </c>
      <c r="B12" s="14">
        <v>4</v>
      </c>
      <c r="C12" s="1" t="s">
        <v>18</v>
      </c>
      <c r="D12" s="1">
        <v>1</v>
      </c>
      <c r="E12" s="1" t="s">
        <v>72</v>
      </c>
      <c r="F12" s="1">
        <v>50</v>
      </c>
      <c r="G12" s="1">
        <v>75</v>
      </c>
      <c r="H12" s="1">
        <f>Tabelle1[[#This Row],[Number]]*Tabelle1[[#This Row],[Material in g]]</f>
        <v>75</v>
      </c>
      <c r="I12" s="9">
        <v>8.3333333333333329E-2</v>
      </c>
      <c r="J12" s="9"/>
      <c r="K12" s="9">
        <f>IF(ISBLANK(Tabelle1[[#This Row],[Printing Real]]), Tabelle1[[#This Row],[Number]]*Tabelle1[[#This Row],[Printing time in h]], Tabelle1[[#This Row],[Number]]*Tabelle1[[#This Row],[Printing Real]])</f>
        <v>8.3333333333333329E-2</v>
      </c>
      <c r="L12" s="1"/>
      <c r="M12" s="1">
        <v>0</v>
      </c>
      <c r="N12" s="1">
        <f>Tabelle1[[#This Row],[Number]]-Tabelle1[[#This Row],[
Printed so far]]</f>
        <v>1</v>
      </c>
      <c r="Q12" s="1" t="s">
        <v>54</v>
      </c>
      <c r="R12" s="1" t="s">
        <v>10</v>
      </c>
      <c r="S12" s="1">
        <v>10</v>
      </c>
      <c r="T12" s="1">
        <v>1</v>
      </c>
      <c r="U12" s="1">
        <f>Tabelle35[[#This Row],[Number per gearbox]]*Tabelle35[[#This Row],[Number of gears]]</f>
        <v>10</v>
      </c>
      <c r="V12" s="1"/>
      <c r="W12" s="1" t="s">
        <v>85</v>
      </c>
    </row>
    <row r="13" spans="1:23" ht="32.25" customHeight="1">
      <c r="A13" s="14" t="s">
        <v>3</v>
      </c>
      <c r="B13" s="14">
        <v>5</v>
      </c>
      <c r="C13" s="1" t="s">
        <v>19</v>
      </c>
      <c r="D13" s="1">
        <v>1</v>
      </c>
      <c r="E13" s="1" t="s">
        <v>72</v>
      </c>
      <c r="F13" s="1">
        <v>50</v>
      </c>
      <c r="G13" s="1">
        <v>86</v>
      </c>
      <c r="H13" s="1">
        <f>Tabelle1[[#This Row],[Number]]*Tabelle1[[#This Row],[Material in g]]</f>
        <v>86</v>
      </c>
      <c r="I13" s="9">
        <v>9.7222222222222224E-2</v>
      </c>
      <c r="J13" s="9"/>
      <c r="K13" s="9">
        <f>IF(ISBLANK(Tabelle1[[#This Row],[Printing Real]]), Tabelle1[[#This Row],[Number]]*Tabelle1[[#This Row],[Printing time in h]], Tabelle1[[#This Row],[Number]]*Tabelle1[[#This Row],[Printing Real]])</f>
        <v>9.7222222222222224E-2</v>
      </c>
      <c r="L13" s="1"/>
      <c r="M13" s="1">
        <v>0</v>
      </c>
      <c r="N13" s="1">
        <f>Tabelle1[[#This Row],[Number]]-Tabelle1[[#This Row],[
Printed so far]]</f>
        <v>1</v>
      </c>
      <c r="Q13" s="1" t="s">
        <v>55</v>
      </c>
      <c r="R13" s="1" t="s">
        <v>14</v>
      </c>
      <c r="S13" s="1">
        <v>4</v>
      </c>
      <c r="T13" s="1">
        <v>1</v>
      </c>
      <c r="U13" s="1">
        <f>Tabelle35[[#This Row],[Number per gearbox]]*Tabelle35[[#This Row],[Number of gears]]</f>
        <v>4</v>
      </c>
      <c r="V13" s="1" t="s">
        <v>60</v>
      </c>
      <c r="W13" s="1" t="s">
        <v>86</v>
      </c>
    </row>
    <row r="14" spans="1:23" ht="32.25" customHeight="1">
      <c r="A14" s="13" t="s">
        <v>5</v>
      </c>
      <c r="B14" s="13">
        <v>6</v>
      </c>
      <c r="C14" s="1" t="s">
        <v>20</v>
      </c>
      <c r="D14" s="1">
        <v>1</v>
      </c>
      <c r="E14" s="1" t="s">
        <v>73</v>
      </c>
      <c r="F14" s="1">
        <v>50</v>
      </c>
      <c r="G14" s="1">
        <v>100</v>
      </c>
      <c r="H14" s="1">
        <f>Tabelle1[[#This Row],[Number]]*Tabelle1[[#This Row],[Material in g]]</f>
        <v>100</v>
      </c>
      <c r="I14" s="9">
        <v>0.11458333333333333</v>
      </c>
      <c r="J14" s="9"/>
      <c r="K14" s="9">
        <f>IF(ISBLANK(Tabelle1[[#This Row],[Printing Real]]), Tabelle1[[#This Row],[Number]]*Tabelle1[[#This Row],[Printing time in h]], Tabelle1[[#This Row],[Number]]*Tabelle1[[#This Row],[Printing Real]])</f>
        <v>0.11458333333333333</v>
      </c>
      <c r="L14" s="1"/>
      <c r="M14" s="1">
        <v>0</v>
      </c>
      <c r="N14" s="1">
        <f>Tabelle1[[#This Row],[Number]]-Tabelle1[[#This Row],[
Printed so far]]</f>
        <v>1</v>
      </c>
      <c r="Q14" s="1" t="s">
        <v>56</v>
      </c>
      <c r="R14" s="1" t="s">
        <v>79</v>
      </c>
      <c r="S14" s="1">
        <v>1</v>
      </c>
      <c r="T14" s="1">
        <v>1</v>
      </c>
      <c r="U14" s="1">
        <f>Tabelle35[[#This Row],[Number per gearbox]]*Tabelle35[[#This Row],[Number of gears]]</f>
        <v>1</v>
      </c>
      <c r="V14" s="1"/>
      <c r="W14" s="1" t="s">
        <v>87</v>
      </c>
    </row>
    <row r="15" spans="1:23" ht="32.25" customHeight="1">
      <c r="A15" s="13" t="s">
        <v>5</v>
      </c>
      <c r="B15" s="13">
        <v>7</v>
      </c>
      <c r="C15" s="1" t="s">
        <v>21</v>
      </c>
      <c r="D15" s="1">
        <v>1</v>
      </c>
      <c r="E15" s="1" t="s">
        <v>73</v>
      </c>
      <c r="F15" s="1">
        <v>50</v>
      </c>
      <c r="G15" s="1">
        <v>100</v>
      </c>
      <c r="H15" s="1">
        <f>Tabelle1[[#This Row],[Number]]*Tabelle1[[#This Row],[Material in g]]</f>
        <v>100</v>
      </c>
      <c r="I15" s="9">
        <v>0.11458333333333333</v>
      </c>
      <c r="J15" s="9"/>
      <c r="K15" s="9">
        <f>IF(ISBLANK(Tabelle1[[#This Row],[Printing Real]]), Tabelle1[[#This Row],[Number]]*Tabelle1[[#This Row],[Printing time in h]], Tabelle1[[#This Row],[Number]]*Tabelle1[[#This Row],[Printing Real]])</f>
        <v>0.11458333333333333</v>
      </c>
      <c r="L15" s="1"/>
      <c r="M15" s="1">
        <v>0</v>
      </c>
      <c r="N15" s="1">
        <f>Tabelle1[[#This Row],[Number]]-Tabelle1[[#This Row],[
Printed so far]]</f>
        <v>1</v>
      </c>
      <c r="Q15" s="1" t="s">
        <v>57</v>
      </c>
      <c r="R15" s="1" t="s">
        <v>12</v>
      </c>
      <c r="S15" s="1">
        <v>1</v>
      </c>
      <c r="T15" s="1">
        <v>1</v>
      </c>
      <c r="U15" s="1">
        <f>Tabelle35[[#This Row],[Number per gearbox]]*Tabelle35[[#This Row],[Number of gears]]</f>
        <v>1</v>
      </c>
      <c r="V15" s="1"/>
      <c r="W15" s="1" t="s">
        <v>88</v>
      </c>
    </row>
    <row r="16" spans="1:23" ht="32.25" customHeight="1">
      <c r="A16" s="13" t="s">
        <v>5</v>
      </c>
      <c r="B16" s="13">
        <v>8</v>
      </c>
      <c r="C16" s="1" t="s">
        <v>22</v>
      </c>
      <c r="D16" s="1">
        <v>3</v>
      </c>
      <c r="E16" s="1" t="s">
        <v>73</v>
      </c>
      <c r="F16" s="1">
        <v>75</v>
      </c>
      <c r="G16" s="1">
        <v>25</v>
      </c>
      <c r="H16" s="1">
        <f>Tabelle1[[#This Row],[Number]]*Tabelle1[[#This Row],[Material in g]]</f>
        <v>75</v>
      </c>
      <c r="I16" s="9">
        <v>2.2916666666666665E-2</v>
      </c>
      <c r="J16" s="9"/>
      <c r="K16" s="9">
        <f>IF(ISBLANK(Tabelle1[[#This Row],[Printing Real]]), Tabelle1[[#This Row],[Number]]*Tabelle1[[#This Row],[Printing time in h]], Tabelle1[[#This Row],[Number]]*Tabelle1[[#This Row],[Printing Real]])</f>
        <v>6.8749999999999992E-2</v>
      </c>
      <c r="L16" s="1"/>
      <c r="M16" s="1">
        <v>0</v>
      </c>
      <c r="N16" s="1">
        <f>Tabelle1[[#This Row],[Number]]-Tabelle1[[#This Row],[
Printed so far]]</f>
        <v>3</v>
      </c>
      <c r="Q16" s="1" t="s">
        <v>58</v>
      </c>
      <c r="R16" s="1" t="s">
        <v>13</v>
      </c>
      <c r="S16" s="1">
        <v>1</v>
      </c>
      <c r="T16" s="1">
        <v>1</v>
      </c>
      <c r="U16" s="1">
        <f>Tabelle35[[#This Row],[Number per gearbox]]*Tabelle35[[#This Row],[Number of gears]]</f>
        <v>1</v>
      </c>
      <c r="V16" s="1"/>
      <c r="W16" s="1" t="s">
        <v>90</v>
      </c>
    </row>
    <row r="17" spans="1:23" ht="27.5" customHeight="1">
      <c r="A17" s="13" t="s">
        <v>5</v>
      </c>
      <c r="B17" s="13">
        <v>9</v>
      </c>
      <c r="C17" s="1" t="s">
        <v>23</v>
      </c>
      <c r="D17" s="1">
        <v>1</v>
      </c>
      <c r="E17" s="1" t="s">
        <v>73</v>
      </c>
      <c r="F17" s="1">
        <v>75</v>
      </c>
      <c r="G17" s="1">
        <v>10</v>
      </c>
      <c r="H17" s="1">
        <f>Tabelle1[[#This Row],[Number]]*Tabelle1[[#This Row],[Material in g]]</f>
        <v>10</v>
      </c>
      <c r="I17" s="9">
        <v>9.7222222222222224E-3</v>
      </c>
      <c r="J17" s="9"/>
      <c r="K17" s="9">
        <f>IF(ISBLANK(Tabelle1[[#This Row],[Printing Real]]), Tabelle1[[#This Row],[Number]]*Tabelle1[[#This Row],[Printing time in h]], Tabelle1[[#This Row],[Number]]*Tabelle1[[#This Row],[Printing Real]])</f>
        <v>9.7222222222222224E-3</v>
      </c>
      <c r="L17" s="1"/>
      <c r="M17" s="1">
        <v>0</v>
      </c>
      <c r="N17" s="1">
        <f>Tabelle1[[#This Row],[Number]]-Tabelle1[[#This Row],[
Printed so far]]</f>
        <v>1</v>
      </c>
      <c r="Q17" s="1" t="s">
        <v>55</v>
      </c>
      <c r="R17" s="1" t="s">
        <v>75</v>
      </c>
      <c r="S17" s="1">
        <v>4</v>
      </c>
      <c r="T17" s="1">
        <v>1</v>
      </c>
      <c r="U17" s="1">
        <f>Tabelle35[[#This Row],[Number per gearbox]]*Tabelle35[[#This Row],[Number of gears]]</f>
        <v>4</v>
      </c>
      <c r="V17" s="1" t="s">
        <v>61</v>
      </c>
      <c r="W17" s="1" t="s">
        <v>86</v>
      </c>
    </row>
    <row r="18" spans="1:23" ht="32" customHeight="1">
      <c r="A18" s="13" t="s">
        <v>5</v>
      </c>
      <c r="B18" s="13">
        <v>10</v>
      </c>
      <c r="C18" s="1" t="s">
        <v>24</v>
      </c>
      <c r="D18" s="1">
        <v>1</v>
      </c>
      <c r="E18" s="1" t="s">
        <v>73</v>
      </c>
      <c r="F18" s="1">
        <v>75</v>
      </c>
      <c r="G18" s="1">
        <v>10</v>
      </c>
      <c r="H18" s="1">
        <f>Tabelle1[[#This Row],[Number]]*Tabelle1[[#This Row],[Material in g]]</f>
        <v>10</v>
      </c>
      <c r="I18" s="9">
        <v>9.7222222222222224E-3</v>
      </c>
      <c r="J18" s="9"/>
      <c r="K18" s="9">
        <f>IF(ISBLANK(Tabelle1[[#This Row],[Printing Real]]), Tabelle1[[#This Row],[Number]]*Tabelle1[[#This Row],[Printing time in h]], Tabelle1[[#This Row],[Number]]*Tabelle1[[#This Row],[Printing Real]])</f>
        <v>9.7222222222222224E-3</v>
      </c>
      <c r="L18" s="1"/>
      <c r="M18" s="1">
        <v>0</v>
      </c>
      <c r="N18" s="1">
        <f>Tabelle1[[#This Row],[Number]]-Tabelle1[[#This Row],[
Printed so far]]</f>
        <v>1</v>
      </c>
      <c r="Q18" s="1" t="s">
        <v>59</v>
      </c>
      <c r="R18" s="1" t="s">
        <v>11</v>
      </c>
      <c r="S18" s="1">
        <v>4</v>
      </c>
      <c r="T18" s="1">
        <v>1</v>
      </c>
      <c r="U18" s="1">
        <f>Tabelle35[[#This Row],[Number per gearbox]]*Tabelle35[[#This Row],[Number of gears]]</f>
        <v>4</v>
      </c>
      <c r="V18" s="1" t="s">
        <v>61</v>
      </c>
      <c r="W18" s="1" t="s">
        <v>89</v>
      </c>
    </row>
    <row r="19" spans="1:23" ht="32" customHeight="1">
      <c r="A19" s="13" t="s">
        <v>5</v>
      </c>
      <c r="B19" s="13">
        <v>11</v>
      </c>
      <c r="C19" s="1" t="s">
        <v>25</v>
      </c>
      <c r="D19" s="1">
        <v>1</v>
      </c>
      <c r="E19" s="1" t="s">
        <v>73</v>
      </c>
      <c r="F19" s="1">
        <v>50</v>
      </c>
      <c r="G19" s="1">
        <v>100</v>
      </c>
      <c r="H19" s="1">
        <f>Tabelle1[[#This Row],[Number]]*Tabelle1[[#This Row],[Material in g]]</f>
        <v>100</v>
      </c>
      <c r="I19" s="9">
        <v>0.11458333333333333</v>
      </c>
      <c r="J19" s="9"/>
      <c r="K19" s="9">
        <f>IF(ISBLANK(Tabelle1[[#This Row],[Printing Real]]), Tabelle1[[#This Row],[Number]]*Tabelle1[[#This Row],[Printing time in h]], Tabelle1[[#This Row],[Number]]*Tabelle1[[#This Row],[Printing Real]])</f>
        <v>0.11458333333333333</v>
      </c>
      <c r="L19" s="1"/>
      <c r="M19" s="1">
        <v>0</v>
      </c>
      <c r="N19" s="1">
        <f>Tabelle1[[#This Row],[Number]]-Tabelle1[[#This Row],[
Printed so far]]</f>
        <v>1</v>
      </c>
      <c r="Q19" s="1" t="s">
        <v>76</v>
      </c>
      <c r="R19" s="1" t="s">
        <v>77</v>
      </c>
      <c r="S19" s="1">
        <v>120</v>
      </c>
      <c r="T19" s="1">
        <v>1</v>
      </c>
      <c r="U19" s="1">
        <f>Tabelle35[[#This Row],[Number per gearbox]]*Tabelle35[[#This Row],[Number of gears]]</f>
        <v>120</v>
      </c>
      <c r="V19" s="1" t="s">
        <v>82</v>
      </c>
      <c r="W19" s="1" t="s">
        <v>84</v>
      </c>
    </row>
    <row r="20" spans="1:23" ht="32" customHeight="1">
      <c r="A20" s="13" t="s">
        <v>5</v>
      </c>
      <c r="B20" s="13">
        <v>12</v>
      </c>
      <c r="C20" s="1" t="s">
        <v>26</v>
      </c>
      <c r="D20" s="1">
        <v>1</v>
      </c>
      <c r="E20" s="1" t="s">
        <v>73</v>
      </c>
      <c r="F20" s="1">
        <v>50</v>
      </c>
      <c r="G20" s="1">
        <v>133</v>
      </c>
      <c r="H20" s="1">
        <f>Tabelle1[[#This Row],[Number]]*Tabelle1[[#This Row],[Material in g]]</f>
        <v>133</v>
      </c>
      <c r="I20" s="9">
        <v>0.1388888888888889</v>
      </c>
      <c r="J20" s="9"/>
      <c r="K20" s="9">
        <f>IF(ISBLANK(Tabelle1[[#This Row],[Printing Real]]), Tabelle1[[#This Row],[Number]]*Tabelle1[[#This Row],[Printing time in h]], Tabelle1[[#This Row],[Number]]*Tabelle1[[#This Row],[Printing Real]])</f>
        <v>0.1388888888888889</v>
      </c>
      <c r="L20" s="1"/>
      <c r="M20" s="1">
        <v>0</v>
      </c>
      <c r="N20" s="1">
        <f>Tabelle1[[#This Row],[Number]]-Tabelle1[[#This Row],[
Printed so far]]</f>
        <v>1</v>
      </c>
      <c r="Q20" s="1" t="s">
        <v>76</v>
      </c>
      <c r="R20" s="1" t="s">
        <v>78</v>
      </c>
      <c r="S20" s="1">
        <v>60</v>
      </c>
      <c r="T20" s="1">
        <v>1</v>
      </c>
      <c r="U20" s="1">
        <f>Tabelle35[[#This Row],[Number per gearbox]]*Tabelle35[[#This Row],[Number of gears]]</f>
        <v>60</v>
      </c>
      <c r="V20" s="1" t="s">
        <v>81</v>
      </c>
      <c r="W20" s="1" t="s">
        <v>84</v>
      </c>
    </row>
    <row r="21" spans="1:23" ht="28" customHeight="1">
      <c r="A21" s="11" t="s">
        <v>4</v>
      </c>
      <c r="B21" s="11">
        <v>13</v>
      </c>
      <c r="C21" s="1" t="s">
        <v>27</v>
      </c>
      <c r="D21" s="1">
        <v>1</v>
      </c>
      <c r="E21" s="1" t="s">
        <v>74</v>
      </c>
      <c r="F21" s="1">
        <v>50</v>
      </c>
      <c r="G21" s="1">
        <v>100</v>
      </c>
      <c r="H21" s="1">
        <f>Tabelle1[[#This Row],[Number]]*Tabelle1[[#This Row],[Material in g]]</f>
        <v>100</v>
      </c>
      <c r="I21" s="9">
        <v>0.11458333333333333</v>
      </c>
      <c r="J21" s="9"/>
      <c r="K21" s="9">
        <f>IF(ISBLANK(Tabelle1[[#This Row],[Printing Real]]), Tabelle1[[#This Row],[Number]]*Tabelle1[[#This Row],[Printing time in h]], Tabelle1[[#This Row],[Number]]*Tabelle1[[#This Row],[Printing Real]])</f>
        <v>0.11458333333333333</v>
      </c>
      <c r="L21" s="1"/>
      <c r="M21" s="1">
        <v>0</v>
      </c>
      <c r="N21" s="1">
        <f>Tabelle1[[#This Row],[Number]]-Tabelle1[[#This Row],[
Printed so far]]</f>
        <v>1</v>
      </c>
      <c r="Q21" s="1"/>
      <c r="R21" s="1"/>
      <c r="S21" s="1"/>
      <c r="T21" s="1"/>
      <c r="U21" s="1"/>
      <c r="V21" s="1"/>
      <c r="W21" s="18"/>
    </row>
    <row r="22" spans="1:23" ht="28" customHeight="1">
      <c r="A22" s="11" t="s">
        <v>4</v>
      </c>
      <c r="B22" s="11">
        <v>14</v>
      </c>
      <c r="C22" s="1" t="s">
        <v>28</v>
      </c>
      <c r="D22" s="1">
        <v>1</v>
      </c>
      <c r="E22" s="1" t="s">
        <v>74</v>
      </c>
      <c r="F22" s="1">
        <v>50</v>
      </c>
      <c r="G22" s="1">
        <v>100</v>
      </c>
      <c r="H22" s="1">
        <f>Tabelle1[[#This Row],[Number]]*Tabelle1[[#This Row],[Material in g]]</f>
        <v>100</v>
      </c>
      <c r="I22" s="9">
        <v>0.11458333333333333</v>
      </c>
      <c r="J22" s="9"/>
      <c r="K22" s="9">
        <f>IF(ISBLANK(Tabelle1[[#This Row],[Printing Real]]), Tabelle1[[#This Row],[Number]]*Tabelle1[[#This Row],[Printing time in h]], Tabelle1[[#This Row],[Number]]*Tabelle1[[#This Row],[Printing Real]])</f>
        <v>0.11458333333333333</v>
      </c>
      <c r="L22" s="1"/>
      <c r="M22" s="1">
        <v>0</v>
      </c>
      <c r="N22" s="1">
        <f>Tabelle1[[#This Row],[Number]]-Tabelle1[[#This Row],[
Printed so far]]</f>
        <v>1</v>
      </c>
      <c r="Q22" s="1"/>
      <c r="R22" s="1"/>
      <c r="S22" s="1"/>
      <c r="T22" s="1"/>
      <c r="U22" s="1"/>
      <c r="V22" s="1"/>
      <c r="W22" s="1"/>
    </row>
    <row r="23" spans="1:23" ht="29.5" customHeight="1">
      <c r="A23" s="11" t="s">
        <v>4</v>
      </c>
      <c r="B23" s="11">
        <v>15</v>
      </c>
      <c r="C23" s="1" t="s">
        <v>29</v>
      </c>
      <c r="D23" s="1">
        <v>3</v>
      </c>
      <c r="E23" s="1" t="s">
        <v>74</v>
      </c>
      <c r="F23" s="1">
        <v>75</v>
      </c>
      <c r="G23" s="1">
        <v>25</v>
      </c>
      <c r="H23" s="1">
        <f>Tabelle1[[#This Row],[Number]]*Tabelle1[[#This Row],[Material in g]]</f>
        <v>75</v>
      </c>
      <c r="I23" s="9">
        <v>2.2916666666666665E-2</v>
      </c>
      <c r="J23" s="9"/>
      <c r="K23" s="9">
        <f>IF(ISBLANK(Tabelle1[[#This Row],[Printing Real]]), Tabelle1[[#This Row],[Number]]*Tabelle1[[#This Row],[Printing time in h]], Tabelle1[[#This Row],[Number]]*Tabelle1[[#This Row],[Printing Real]])</f>
        <v>6.8749999999999992E-2</v>
      </c>
      <c r="L23" s="1"/>
      <c r="M23" s="1">
        <v>0</v>
      </c>
      <c r="N23" s="1">
        <f>Tabelle1[[#This Row],[Number]]-Tabelle1[[#This Row],[
Printed so far]]</f>
        <v>3</v>
      </c>
    </row>
    <row r="24" spans="1:23" ht="28.5" customHeight="1">
      <c r="A24" s="11" t="s">
        <v>4</v>
      </c>
      <c r="B24" s="11">
        <v>16</v>
      </c>
      <c r="C24" s="1" t="s">
        <v>30</v>
      </c>
      <c r="D24" s="1">
        <v>1</v>
      </c>
      <c r="E24" s="1" t="s">
        <v>74</v>
      </c>
      <c r="F24" s="1">
        <v>75</v>
      </c>
      <c r="G24" s="1">
        <v>10</v>
      </c>
      <c r="H24" s="1">
        <f>Tabelle1[[#This Row],[Number]]*Tabelle1[[#This Row],[Material in g]]</f>
        <v>10</v>
      </c>
      <c r="I24" s="9">
        <v>9.7222222222222224E-3</v>
      </c>
      <c r="J24" s="9"/>
      <c r="K24" s="9">
        <f>IF(ISBLANK(Tabelle1[[#This Row],[Printing Real]]), Tabelle1[[#This Row],[Number]]*Tabelle1[[#This Row],[Printing time in h]], Tabelle1[[#This Row],[Number]]*Tabelle1[[#This Row],[Printing Real]])</f>
        <v>9.7222222222222224E-3</v>
      </c>
      <c r="L24" s="1"/>
      <c r="M24" s="1">
        <v>0</v>
      </c>
      <c r="N24" s="1">
        <f>Tabelle1[[#This Row],[Number]]-Tabelle1[[#This Row],[
Printed so far]]</f>
        <v>1</v>
      </c>
    </row>
    <row r="25" spans="1:23" ht="28.5" customHeight="1">
      <c r="A25" s="11" t="s">
        <v>4</v>
      </c>
      <c r="B25" s="11">
        <v>17</v>
      </c>
      <c r="C25" s="1" t="s">
        <v>31</v>
      </c>
      <c r="D25" s="1">
        <v>1</v>
      </c>
      <c r="E25" s="1" t="s">
        <v>74</v>
      </c>
      <c r="F25" s="1">
        <v>75</v>
      </c>
      <c r="G25" s="1">
        <v>10</v>
      </c>
      <c r="H25" s="1">
        <f>Tabelle1[[#This Row],[Number]]*Tabelle1[[#This Row],[Material in g]]</f>
        <v>10</v>
      </c>
      <c r="I25" s="9">
        <v>9.7222222222222224E-3</v>
      </c>
      <c r="J25" s="9"/>
      <c r="K25" s="9">
        <f>IF(ISBLANK(Tabelle1[[#This Row],[Printing Real]]), Tabelle1[[#This Row],[Number]]*Tabelle1[[#This Row],[Printing time in h]], Tabelle1[[#This Row],[Number]]*Tabelle1[[#This Row],[Printing Real]])</f>
        <v>9.7222222222222224E-3</v>
      </c>
      <c r="L25" s="1"/>
      <c r="M25" s="1">
        <v>0</v>
      </c>
      <c r="N25" s="1">
        <f>Tabelle1[[#This Row],[Number]]-Tabelle1[[#This Row],[
Printed so far]]</f>
        <v>1</v>
      </c>
    </row>
    <row r="26" spans="1:23" ht="32" customHeight="1">
      <c r="A26" s="11" t="s">
        <v>4</v>
      </c>
      <c r="B26" s="11">
        <v>18</v>
      </c>
      <c r="C26" s="1" t="s">
        <v>32</v>
      </c>
      <c r="D26" s="1">
        <v>1</v>
      </c>
      <c r="E26" s="1" t="s">
        <v>74</v>
      </c>
      <c r="F26" s="1">
        <v>50</v>
      </c>
      <c r="G26" s="1">
        <v>100</v>
      </c>
      <c r="H26" s="1">
        <f>Tabelle1[[#This Row],[Number]]*Tabelle1[[#This Row],[Material in g]]</f>
        <v>100</v>
      </c>
      <c r="I26" s="9">
        <v>0.11458333333333333</v>
      </c>
      <c r="J26" s="9"/>
      <c r="K26" s="9">
        <f>IF(ISBLANK(Tabelle1[[#This Row],[Printing Real]]), Tabelle1[[#This Row],[Number]]*Tabelle1[[#This Row],[Printing time in h]], Tabelle1[[#This Row],[Number]]*Tabelle1[[#This Row],[Printing Real]])</f>
        <v>0.11458333333333333</v>
      </c>
      <c r="L26" s="1"/>
      <c r="M26" s="1"/>
      <c r="N26" s="1">
        <f>Tabelle1[[#This Row],[Number]]-Tabelle1[[#This Row],[
Printed so far]]</f>
        <v>1</v>
      </c>
    </row>
    <row r="27" spans="1:23" ht="29" customHeight="1">
      <c r="A27" s="11" t="s">
        <v>4</v>
      </c>
      <c r="B27" s="11">
        <v>19</v>
      </c>
      <c r="C27" s="1" t="s">
        <v>33</v>
      </c>
      <c r="D27" s="1">
        <v>1</v>
      </c>
      <c r="E27" s="1" t="s">
        <v>74</v>
      </c>
      <c r="F27" s="1">
        <v>50</v>
      </c>
      <c r="G27" s="1">
        <v>133</v>
      </c>
      <c r="H27" s="1">
        <f>Tabelle1[[#This Row],[Number]]*Tabelle1[[#This Row],[Material in g]]</f>
        <v>133</v>
      </c>
      <c r="I27" s="9">
        <v>0.1388888888888889</v>
      </c>
      <c r="J27" s="9"/>
      <c r="K27" s="9">
        <f>IF(ISBLANK(Tabelle1[[#This Row],[Printing Real]]), Tabelle1[[#This Row],[Number]]*Tabelle1[[#This Row],[Printing time in h]], Tabelle1[[#This Row],[Number]]*Tabelle1[[#This Row],[Printing Real]])</f>
        <v>0.1388888888888889</v>
      </c>
      <c r="L27" s="1"/>
      <c r="M27" s="1"/>
      <c r="N27" s="1">
        <f>Tabelle1[[#This Row],[Number]]-Tabelle1[[#This Row],[
Printed so far]]</f>
        <v>1</v>
      </c>
    </row>
    <row r="28" spans="1:23" ht="18.5">
      <c r="A28" s="1"/>
      <c r="B28" s="1"/>
      <c r="C28" s="1"/>
      <c r="D28" s="1"/>
      <c r="E28" s="1"/>
      <c r="F28" s="1"/>
      <c r="G28" s="1"/>
      <c r="H28" s="1"/>
      <c r="I28" s="1"/>
      <c r="J28" s="9"/>
      <c r="K28" s="9"/>
      <c r="L28" s="1"/>
      <c r="M28" s="1"/>
      <c r="N28" s="1"/>
    </row>
    <row r="29" spans="1:23" ht="18.5">
      <c r="A29" s="1"/>
      <c r="B29" s="1"/>
      <c r="C29" s="1"/>
      <c r="D29" s="1"/>
      <c r="E29" s="1"/>
      <c r="F29" s="1"/>
      <c r="G29" s="1"/>
      <c r="H29" s="1"/>
      <c r="I29" s="1"/>
      <c r="J29" s="9"/>
      <c r="K29" s="9"/>
      <c r="L29" s="1"/>
      <c r="M29" s="1"/>
      <c r="N29" s="1"/>
    </row>
    <row r="30" spans="1:23" ht="18.5">
      <c r="A30" s="1"/>
      <c r="B30" s="1"/>
      <c r="C30" s="1"/>
      <c r="D30" s="1"/>
      <c r="E30" s="1"/>
      <c r="F30" s="1"/>
      <c r="G30" s="1"/>
      <c r="H30" s="1"/>
      <c r="I30" s="1"/>
      <c r="J30" s="9"/>
      <c r="K30" s="9"/>
      <c r="L30" s="1"/>
      <c r="M30" s="1"/>
      <c r="N30" s="1"/>
    </row>
    <row r="31" spans="1:23" ht="18.5">
      <c r="A31" s="1"/>
      <c r="B31" s="1"/>
      <c r="C31" s="1"/>
      <c r="D31" s="1"/>
      <c r="E31" s="1"/>
      <c r="F31" s="1"/>
      <c r="G31" s="1"/>
      <c r="H31" s="1"/>
      <c r="I31" s="1"/>
      <c r="J31" s="9"/>
      <c r="K31" s="9"/>
      <c r="L31" s="1"/>
      <c r="M31" s="1"/>
      <c r="N31" s="1"/>
    </row>
    <row r="32" spans="1:23" ht="18.5">
      <c r="A32" s="1"/>
      <c r="B32" s="1"/>
      <c r="C32" s="1"/>
      <c r="D32" s="1"/>
      <c r="E32" s="1"/>
      <c r="F32" s="1"/>
      <c r="G32" s="1"/>
      <c r="H32" s="1"/>
      <c r="I32" s="1"/>
      <c r="J32" s="9"/>
      <c r="K32" s="9"/>
      <c r="L32" s="1"/>
      <c r="M32" s="1"/>
      <c r="N32" s="1"/>
    </row>
    <row r="33" spans="1:14" ht="18.5">
      <c r="A33" s="1"/>
      <c r="B33" s="1"/>
      <c r="C33" s="1"/>
      <c r="D33" s="1"/>
      <c r="E33" s="1"/>
      <c r="F33" s="1"/>
      <c r="G33" s="1"/>
      <c r="H33" s="1"/>
      <c r="I33" s="1"/>
      <c r="J33" s="9"/>
      <c r="K33" s="9"/>
      <c r="L33" s="1"/>
      <c r="M33" s="1"/>
      <c r="N33" s="1"/>
    </row>
    <row r="34" spans="1:14" ht="18.5">
      <c r="A34" s="1"/>
      <c r="B34" s="1"/>
      <c r="C34" s="1"/>
      <c r="D34" s="1"/>
      <c r="E34" s="1"/>
      <c r="F34" s="1"/>
      <c r="G34" s="1"/>
      <c r="H34" s="1"/>
      <c r="I34" s="1"/>
      <c r="J34" s="9"/>
      <c r="K34" s="9"/>
      <c r="L34" s="1"/>
      <c r="M34" s="1"/>
      <c r="N34" s="1"/>
    </row>
    <row r="35" spans="1:14" ht="18.5">
      <c r="A35" s="1"/>
      <c r="B35" s="1"/>
      <c r="C35" s="1"/>
      <c r="D35" s="1"/>
      <c r="E35" s="1"/>
      <c r="F35" s="1"/>
      <c r="G35" s="1"/>
      <c r="H35" s="1"/>
      <c r="I35" s="1"/>
      <c r="J35" s="9"/>
      <c r="K35" s="9"/>
      <c r="L35" s="1"/>
      <c r="M35" s="1"/>
      <c r="N35" s="1"/>
    </row>
    <row r="36" spans="1:14" ht="18.5">
      <c r="A36" s="1"/>
      <c r="B36" s="1"/>
      <c r="C36" s="1"/>
      <c r="D36" s="1"/>
      <c r="E36" s="1"/>
      <c r="F36" s="1"/>
      <c r="G36" s="1"/>
      <c r="H36" s="1"/>
      <c r="I36" s="1"/>
      <c r="J36" s="9"/>
      <c r="K36" s="9"/>
      <c r="L36" s="1"/>
      <c r="M36" s="1"/>
      <c r="N36" s="1"/>
    </row>
  </sheetData>
  <conditionalFormatting sqref="N9:N27">
    <cfRule type="cellIs" dxfId="1" priority="1" operator="greaterThan">
      <formula>0</formula>
    </cfRule>
    <cfRule type="cellIs" dxfId="0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Gearbox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Pr</cp:lastModifiedBy>
  <dcterms:created xsi:type="dcterms:W3CDTF">2023-09-02T22:44:47Z</dcterms:created>
  <dcterms:modified xsi:type="dcterms:W3CDTF">2024-09-24T18:59:56Z</dcterms:modified>
</cp:coreProperties>
</file>